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240" yWindow="2445" windowWidth="28455" windowHeight="14445" activeTab="0"/>
  </bookViews>
  <sheets>
    <sheet name="Rekapitulace" sheetId="8" r:id="rId1"/>
    <sheet name="Architektonicko-s..." sheetId="2" r:id="rId2"/>
    <sheet name="VON - Vedlější a os..." sheetId="3" r:id="rId3"/>
    <sheet name="ELEKTRO Silno + Slaboproud" sheetId="6" r:id="rId4"/>
    <sheet name="VZT" sheetId="7" r:id="rId5"/>
    <sheet name="ZTI" sheetId="5" r:id="rId6"/>
  </sheets>
  <externalReferences>
    <externalReference r:id="rId9"/>
    <externalReference r:id="rId10"/>
    <externalReference r:id="rId11"/>
  </externalReferences>
  <definedNames>
    <definedName name="_xlnm._FilterDatabase" localSheetId="1" hidden="1">'Architektonicko-s...'!$C$84:$K$140</definedName>
    <definedName name="_xlnm._FilterDatabase" localSheetId="2" hidden="1">'VON - Vedlější a os...'!$C$79:$K$87</definedName>
    <definedName name="cbc">#REF!</definedName>
    <definedName name="cel">#REF!</definedName>
    <definedName name="d">#REF!</definedName>
    <definedName name="Dodavka">'[2]Rekapitulace'!$G$29</definedName>
    <definedName name="Excel_BuiltIn_Print_Titles" localSheetId="5">('ZTI'!$A$1:$E$1,'ZTI'!$6:$7)</definedName>
    <definedName name="HSV">'[2]Rekapitulace'!$E$29</definedName>
    <definedName name="HZS">'[2]Rekapitulace'!$I$29</definedName>
    <definedName name="k">#REF!</definedName>
    <definedName name="kh">#REF!</definedName>
    <definedName name="ko">#REF!</definedName>
    <definedName name="kos">#REF!</definedName>
    <definedName name="ks">#REF!</definedName>
    <definedName name="Mont">'[2]Rekapitulace'!$H$29</definedName>
    <definedName name="_xlnm.Print_Area" localSheetId="1">'Architektonicko-s...'!$C$4:$J$36,'Architektonicko-s...'!$C$42:$J$66,'Architektonicko-s...'!$C$72:$K$140</definedName>
    <definedName name="_xlnm.Print_Area" localSheetId="3">'ELEKTRO Silno + Slaboproud'!$A$1:$I$130</definedName>
    <definedName name="_xlnm.Print_Area" localSheetId="2">'VON - Vedlější a os...'!$C$4:$J$36,'VON - Vedlější a os...'!$C$42:$J$61,'VON - Vedlější a os...'!$C$67:$K$87</definedName>
    <definedName name="_xlnm.Print_Area" localSheetId="4">'VZT'!$A$7:$K$50</definedName>
    <definedName name="po">#REF!</definedName>
    <definedName name="PocetMJ">#REF!</definedName>
    <definedName name="PSV">'[2]Rekapitulace'!$F$29</definedName>
    <definedName name="vrn">'[3]Rekapitulace'!$D$70</definedName>
    <definedName name="vyk">#REF!</definedName>
    <definedName name="_xlnm.Print_Titles" localSheetId="1">'Architektonicko-s...'!$84:$84</definedName>
    <definedName name="_xlnm.Print_Titles" localSheetId="2">'VON - Vedlější a os...'!$79:$79</definedName>
    <definedName name="_xlnm.Print_Titles" localSheetId="3">'ELEKTRO Silno + Slaboproud'!$6:$7</definedName>
    <definedName name="_xlnm.Print_Titles" localSheetId="4">'VZT'!$7:$8</definedName>
    <definedName name="_xlnm.Print_Titles" localSheetId="5">'ZTI'!$A:$E,'ZTI'!$6:$7</definedName>
  </definedNames>
  <calcPr calcId="162913"/>
</workbook>
</file>

<file path=xl/sharedStrings.xml><?xml version="1.0" encoding="utf-8"?>
<sst xmlns="http://schemas.openxmlformats.org/spreadsheetml/2006/main" count="1278" uniqueCount="483">
  <si>
    <t>List obsahuje:</t>
  </si>
  <si>
    <t/>
  </si>
  <si>
    <t>False</t>
  </si>
  <si>
    <t>&gt;&gt;  skryté sloupce  &lt;&lt;</t>
  </si>
  <si>
    <t>21</t>
  </si>
  <si>
    <t>15</t>
  </si>
  <si>
    <t>v ---  níže se nacházejí doplnkové a pomocné údaje k sestavám  --- v</t>
  </si>
  <si>
    <t>Stavba:</t>
  </si>
  <si>
    <t>KSO:</t>
  </si>
  <si>
    <t>CC-CZ:</t>
  </si>
  <si>
    <t>Místo:</t>
  </si>
  <si>
    <t>Lékařská fakulta University Karlovy v Plzni</t>
  </si>
  <si>
    <t>Datum:</t>
  </si>
  <si>
    <t>Zadavatel:</t>
  </si>
  <si>
    <t>IČ:</t>
  </si>
  <si>
    <t>Univerzita Karlova v Praze LF v Plzni, Husova 3</t>
  </si>
  <si>
    <t>DIČ:</t>
  </si>
  <si>
    <t>Uchazeč:</t>
  </si>
  <si>
    <t>Projektant:</t>
  </si>
  <si>
    <t>ATELIER SOUKUP OPL ŠVEHLA s.r.o.</t>
  </si>
  <si>
    <t>Poznámka:</t>
  </si>
  <si>
    <t xml:space="preserve">UPOZORNĚNÍ: Součástí jednotlivých položek soupisu prací jsou i veškeré údaje a souvislosti uvedené v přiložené projektové (zadávací) dokumentaci vč. výkresů - bez nich nelze stanovit cenu prací!
Soupis prací je sestaven za využití položek cenové soustavy ÚRS. Cenové a technické podmínky položek Cenové soustavy ÚRS, které nejsou uvedeny v soupisu prací (tzv. úvodní část katalogů) jsou neomezeně dálkově k dispozici na www.cs-urs.cz. Položky soupisu prací, které nemají ve sloupci "Cenová soustava" uveden žádný údaj, nepocházejí z cenové soustavy ÚRS. </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</si>
  <si>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</si>
  <si>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</si>
  <si>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</si>
  <si>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</si>
  <si>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</si>
  <si>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</si>
  <si>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</si>
  <si>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</si>
  <si>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</si>
  <si>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</si>
  <si>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</si>
  <si>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</si>
  <si>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</si>
  <si>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</si>
  <si>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</si>
  <si>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</si>
  <si>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</si>
  <si>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1</t>
  </si>
  <si>
    <t>{caf9cc08-73a4-4eeb-add4-5f6b233122e2}</t>
  </si>
  <si>
    <t>2</t>
  </si>
  <si>
    <t>{942e6c4d-73e3-439d-98e5-3a2e46de5f05}</t>
  </si>
  <si>
    <t>1) Krycí list soupisu</t>
  </si>
  <si>
    <t>2) Rekapitulace</t>
  </si>
  <si>
    <t>3) Soupis prací</t>
  </si>
  <si>
    <t>Zpět na list:</t>
  </si>
  <si>
    <t>Rekapitulace stavby</t>
  </si>
  <si>
    <t>KRYCÍ LIST SOUPISU</t>
  </si>
  <si>
    <t>Objekt:</t>
  </si>
  <si>
    <t>SO 01 - Architektonicko-stavební řešení - místnost 01.1.03</t>
  </si>
  <si>
    <t>REKAPITULACE ČLENĚNÍ SOUPISU PRACÍ</t>
  </si>
  <si>
    <t>Kód dílu - Popis</t>
  </si>
  <si>
    <t>Cena celkem [CZK]</t>
  </si>
  <si>
    <t>Náklady soupisu celkem</t>
  </si>
  <si>
    <t>-1</t>
  </si>
  <si>
    <t>HSV - Práce a dodávky HSV</t>
  </si>
  <si>
    <t xml:space="preserve">    9 - Ostatní konstrukce a práce-bourání</t>
  </si>
  <si>
    <t xml:space="preserve">      998 - Přesun hmot</t>
  </si>
  <si>
    <t xml:space="preserve">    997 - Přesun sutě</t>
  </si>
  <si>
    <t>PSV - Práce a dodávky PSV</t>
  </si>
  <si>
    <t xml:space="preserve">    763 - Konstrukce suché výstavby</t>
  </si>
  <si>
    <t xml:space="preserve">    767 - Konstrukce zámečnické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</si>
  <si>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</si>
  <si>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</si>
  <si>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</si>
  <si>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</si>
  <si>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</si>
  <si>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</si>
  <si>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</si>
  <si>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</si>
  <si>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</si>
  <si>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</si>
  <si>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</si>
  <si>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</si>
  <si>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</si>
  <si>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</si>
  <si>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</si>
  <si>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</si>
  <si>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</si>
  <si>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</si>
  <si>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</si>
  <si>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</si>
  <si>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práce-bourání</t>
  </si>
  <si>
    <t>K</t>
  </si>
  <si>
    <t>949101111</t>
  </si>
  <si>
    <t>Lešení pomocné pracovní pro objekty pozemních staveb pro zatížení do 150 kg/m2, o výšce lešeňové podlahy do 1,9 m</t>
  </si>
  <si>
    <t>m2</t>
  </si>
  <si>
    <t>CS ÚRS 2017 01</t>
  </si>
  <si>
    <t>4</t>
  </si>
  <si>
    <t>1916017521</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</si>
  <si>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</si>
  <si>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</si>
  <si>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</si>
  <si>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</si>
  <si>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-413529256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</si>
  <si>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</si>
  <si>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998</t>
  </si>
  <si>
    <t>Přesun hmot</t>
  </si>
  <si>
    <t>3</t>
  </si>
  <si>
    <t>998018001</t>
  </si>
  <si>
    <t>Přesun hmot pro budovy občanské výstavby, bydlení, výrobu a služby ruční - bez užití mechanizace vodorovná dopravní vzdálenost do 100 m pro budovy s jakoukoliv nosnou konstrukcí výšky do 6 m</t>
  </si>
  <si>
    <t>t</t>
  </si>
  <si>
    <t>-628763124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</si>
  <si>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</si>
  <si>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</si>
  <si>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Přesun sutě</t>
  </si>
  <si>
    <t>997013211</t>
  </si>
  <si>
    <t>Vnitrostaveništní doprava suti a vybouraných hmot vodorovně do 50 m svisle ručně (nošením po schodech) pro budovy a haly výšky do 6 m</t>
  </si>
  <si>
    <t>-494130161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</si>
  <si>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</si>
  <si>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5</t>
  </si>
  <si>
    <t>997013500R</t>
  </si>
  <si>
    <t>Odvoz suti a vybouraných hmot na skládku nebo meziskládku se složením - dle možnosti zhotovitele</t>
  </si>
  <si>
    <t>1083159817</t>
  </si>
  <si>
    <t>6</t>
  </si>
  <si>
    <t>997013803</t>
  </si>
  <si>
    <t>Poplatek za uložení stavebního odpadu na skládce (skládkovné) z keramických materiálů</t>
  </si>
  <si>
    <t>502102601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</si>
  <si>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</si>
  <si>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</si>
  <si>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</si>
  <si>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763</t>
  </si>
  <si>
    <t>Konstrukce suché výstavby</t>
  </si>
  <si>
    <t>7</t>
  </si>
  <si>
    <t>763431001</t>
  </si>
  <si>
    <t>Montáž podhledu minerálního včetně zavěšeného roštu viditelného s panely vyjímatelnými, velikosti panelů do 0,36 m2</t>
  </si>
  <si>
    <t>16</t>
  </si>
  <si>
    <t>-873329425</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</si>
  <si>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</si>
  <si>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8</t>
  </si>
  <si>
    <t>M</t>
  </si>
  <si>
    <t>590360891R</t>
  </si>
  <si>
    <t>podhled minerální 600x600mm</t>
  </si>
  <si>
    <t>32</t>
  </si>
  <si>
    <t>1538910519</t>
  </si>
  <si>
    <t>VV</t>
  </si>
  <si>
    <t>2,16*1,05 'Přepočtené koeficientem množství</t>
  </si>
  <si>
    <t>763431201</t>
  </si>
  <si>
    <t>Montáž podhledu minerálního napojení na stěnu lištou obvodovou</t>
  </si>
  <si>
    <t>m</t>
  </si>
  <si>
    <t>1592558996</t>
  </si>
  <si>
    <t>10</t>
  </si>
  <si>
    <t>763431871</t>
  </si>
  <si>
    <t>Demontáž podhledu minerálního demontáž panelů připevněných na zavěšeném roštu vyjímatelných</t>
  </si>
  <si>
    <t>1129723258</t>
  </si>
  <si>
    <t xml:space="preserve">Poznámka k souboru cen:
1. V cenách demontáže podhledu -1801 až -1821 jsou započteny náklady na kompletní demontáž podhledu, tj. nosné konstrukce i panelů. </t>
  </si>
  <si>
    <t>11</t>
  </si>
  <si>
    <t>998763301</t>
  </si>
  <si>
    <t>Přesun hmot pro konstrukce montované z desek sádrokartonových, sádrovláknitých, cementovláknitých nebo cementových stanovený z hmotnosti přesunovaného materiálu vodorovná dopravní vzdálenost do 50 m v objektech výšky do 6 m</t>
  </si>
  <si>
    <t>1613960965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</si>
  <si>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</si>
  <si>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12</t>
  </si>
  <si>
    <t>998763381</t>
  </si>
  <si>
    <t>Přesun hmot pro konstrukce montované z desek sádrokartonových, sádrovláknitých, cementovláknitých nebo cementových Příplatek k cenám za přesun prováděný bez použití mechanizace pro jakoukoliv výšku objektu</t>
  </si>
  <si>
    <t>-1354828915</t>
  </si>
  <si>
    <t>767</t>
  </si>
  <si>
    <t>Konstrukce zámečnické</t>
  </si>
  <si>
    <t>13</t>
  </si>
  <si>
    <t>767001R</t>
  </si>
  <si>
    <t>D + M Sestava hliníkové stěny 3550/3460mm z profilů bez přerušeného tepelného mostu- V/1</t>
  </si>
  <si>
    <t>kus</t>
  </si>
  <si>
    <t>-1724189016</t>
  </si>
  <si>
    <t>P</t>
  </si>
  <si>
    <t>Poznámka k položce:
Sestava hliníkové stěny z profilů bez přerušeného tepelného mostu.
Šířka profilů min. 50 mm. Barva RAL 9007.
- zasklení: bezpečnostní izolační dvojsklo 33.2-12-33.2
(distanční rámeček TGI v barvě RAL 9006)
- plná výplň: lakovaný plech - PUR - lakovaný plech celkové tl. 26 mm
(v plné výplni 2x prostup VZT pr. 200 mm - koordinovat
s dodávkou VZT).
- dveřní kování: nerez klika/klika (projektová třída 4, záruka 5 let)
včetně kruhových rozet FAB a zámku v systému stávajícího
generálního klíče.</t>
  </si>
  <si>
    <t>14</t>
  </si>
  <si>
    <t>998767101</t>
  </si>
  <si>
    <t>Přesun hmot pro zámečnické konstrukce stanovený z hmotnosti přesunovaného materiálu vodorovná dopravní vzdálenost do 50 m v objektech výšky do 6 m</t>
  </si>
  <si>
    <t>491692831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</si>
  <si>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</si>
  <si>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998767181</t>
  </si>
  <si>
    <t>Přesun hmot pro zámečnické konstrukce stanovený z hmotnosti přesunovaného materiálu Příplatek k cenám za přesun prováděný bez použití mechanizace pro jakoukoliv výšku objektu</t>
  </si>
  <si>
    <t>2085551278</t>
  </si>
  <si>
    <t>781</t>
  </si>
  <si>
    <t>Dokončovací práce - obklady</t>
  </si>
  <si>
    <t>781425111</t>
  </si>
  <si>
    <t>Montáž obkladů vnitřních stěn z obkladaček opakních lepených disperzním lepidlem nebo tmelem do 22 ks/m2</t>
  </si>
  <si>
    <t>178416075</t>
  </si>
  <si>
    <t>17</t>
  </si>
  <si>
    <t>597610391</t>
  </si>
  <si>
    <t>Obkládačky keramické 380/250mm</t>
  </si>
  <si>
    <t>129955079</t>
  </si>
  <si>
    <t>34,6*1,15 'Přepočtené koeficientem množství</t>
  </si>
  <si>
    <t>18</t>
  </si>
  <si>
    <t>781429191</t>
  </si>
  <si>
    <t>Montáž obkladů vnitřních stěn z obkladaček opakních Příplatek k cenám za plochu do 10 m2 jednotlivě</t>
  </si>
  <si>
    <t>1395625072</t>
  </si>
  <si>
    <t>19</t>
  </si>
  <si>
    <t>781494511</t>
  </si>
  <si>
    <t>Ostatní prvky plastové profily ukončovací a dilatační lepené flexibilním lepidlem ukončovací</t>
  </si>
  <si>
    <t>554965372</t>
  </si>
  <si>
    <t xml:space="preserve">Poznámka k souboru cen:
1. Množství měrných jednotek u ceny -5185 se stanoví podle počtu řezaných obkladaček, nezávisle na jejich velikosti. 2. Položkou -5185 lze ocenit provádění více řezů na jednom kusu obkladu. </t>
  </si>
  <si>
    <t>20</t>
  </si>
  <si>
    <t>781495111</t>
  </si>
  <si>
    <t>Ostatní prvky ostatní práce penetrace podkladu</t>
  </si>
  <si>
    <t>1830268090</t>
  </si>
  <si>
    <t>781495115</t>
  </si>
  <si>
    <t>Ostatní prvky ostatní práce spárování silikonem</t>
  </si>
  <si>
    <t>611047150</t>
  </si>
  <si>
    <t>22</t>
  </si>
  <si>
    <t>998781101</t>
  </si>
  <si>
    <t>Přesun hmot pro obklady keramické stanovený z hmotnosti přesunovaného materiálu vodorovná dopravní vzdálenost do 50 m v objektech výšky do 6 m</t>
  </si>
  <si>
    <t>1924280119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</si>
  <si>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</si>
  <si>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23</t>
  </si>
  <si>
    <t>998781181</t>
  </si>
  <si>
    <t>Přesun hmot pro obklady keramické stanovený z hmotnosti přesunovaného materiálu Příplatek k cenám za přesun prováděný bez použití mechanizace pro jakoukoliv výšku objektu</t>
  </si>
  <si>
    <t>1904298263</t>
  </si>
  <si>
    <t>784</t>
  </si>
  <si>
    <t>Dokončovací práce - malby a tapety</t>
  </si>
  <si>
    <t>24</t>
  </si>
  <si>
    <t>784121001</t>
  </si>
  <si>
    <t>Oškrabání malby v místnostech výšky do 3,80 m</t>
  </si>
  <si>
    <t>-444714726</t>
  </si>
  <si>
    <t xml:space="preserve">Poznámka k souboru cen:
1. Cenami souboru cen se oceňuje jakýkoli počet současně škrabaných vrstev barvy. </t>
  </si>
  <si>
    <t>25</t>
  </si>
  <si>
    <t>784211101</t>
  </si>
  <si>
    <t>Malby z malířských směsí otěruvzdorných za mokra dvojnásobné, bílé za mokra otěruvzdorné výborně v místnostech výšky do 3,80 m</t>
  </si>
  <si>
    <t>-1580267040</t>
  </si>
  <si>
    <t>000 - VON - Vedlější a ostatní náklady stavby</t>
  </si>
  <si>
    <t>VRN - Vedlejší rozpočtové náklady</t>
  </si>
  <si>
    <t xml:space="preserve">    VRN1 - Průzkumné, geodetické a projektové práce</t>
  </si>
  <si>
    <t xml:space="preserve">    VRN3 - Zařízení staveniště</t>
  </si>
  <si>
    <t xml:space="preserve">    VRN7 - Provozní vlivy</t>
  </si>
  <si>
    <t>VRN</t>
  </si>
  <si>
    <t>Vedlejší rozpočtové náklady</t>
  </si>
  <si>
    <t>VRN1</t>
  </si>
  <si>
    <t>Průzkumné, geodetické a projektové práce</t>
  </si>
  <si>
    <t>010001000</t>
  </si>
  <si>
    <t>Základní rozdělení průvodních činností a nákladů průzkumné, geodetické a projektové práce</t>
  </si>
  <si>
    <t>kč</t>
  </si>
  <si>
    <t>1024</t>
  </si>
  <si>
    <t>-1017510024</t>
  </si>
  <si>
    <t>VRN3</t>
  </si>
  <si>
    <t>Zařízení staveniště</t>
  </si>
  <si>
    <t>030001000</t>
  </si>
  <si>
    <t>Základní rozdělení průvodních činností a nákladů zařízení staveniště</t>
  </si>
  <si>
    <t>-274110912</t>
  </si>
  <si>
    <t>VRN7</t>
  </si>
  <si>
    <t>Provozní vlivy</t>
  </si>
  <si>
    <t>070001000</t>
  </si>
  <si>
    <t>Základní rozdělení průvodních činností a nákladů provozní vlivy</t>
  </si>
  <si>
    <t>832973885</t>
  </si>
  <si>
    <t>Ostatní</t>
  </si>
  <si>
    <t>Kód položky</t>
  </si>
  <si>
    <t>Název</t>
  </si>
  <si>
    <t>Objednavatel :</t>
  </si>
  <si>
    <t xml:space="preserve">                                        </t>
  </si>
  <si>
    <t>Rozpočet :1</t>
  </si>
  <si>
    <t>Zhotovitel :</t>
  </si>
  <si>
    <t xml:space="preserve">Anna Janoutová                          </t>
  </si>
  <si>
    <t xml:space="preserve">JKSO :            </t>
  </si>
  <si>
    <t>Datum :</t>
  </si>
  <si>
    <t>04/2017</t>
  </si>
  <si>
    <t>P.Č.</t>
  </si>
  <si>
    <t>KCN</t>
  </si>
  <si>
    <t>Množství celkem</t>
  </si>
  <si>
    <t>Cena jednotková v Kč</t>
  </si>
  <si>
    <t>Cena celkem Kč</t>
  </si>
  <si>
    <t>0 60 0</t>
  </si>
  <si>
    <t>Stav. díl 6 - úpravy povrchů</t>
  </si>
  <si>
    <t>014</t>
  </si>
  <si>
    <t>Hrubá výplň rýh ve vnitřních stěnách maltou</t>
  </si>
  <si>
    <t>Omítka rýh š do 150 mm ve stěnách MV štuková</t>
  </si>
  <si>
    <t>0 90 0</t>
  </si>
  <si>
    <t>Stav. díl 9 - ostatní konstrukce a práce</t>
  </si>
  <si>
    <t>013</t>
  </si>
  <si>
    <t>Vysekání rýh ve zdivu cihelném hl do 100 mm š do 100 mm</t>
  </si>
  <si>
    <t>Vysekání rýh v betonových zdech hl do 100 mm š do 100 mm</t>
  </si>
  <si>
    <t>Odvoz suti a vybouraných hmot na skládku do 1 km</t>
  </si>
  <si>
    <t>7 13 0</t>
  </si>
  <si>
    <t>Izolace tepelné</t>
  </si>
  <si>
    <t>713</t>
  </si>
  <si>
    <t>Montáž tepelné izolace potrubí snímatelnými pouzdry na suchý zip</t>
  </si>
  <si>
    <t>izolace potrubí Pro 28 x 6 mm</t>
  </si>
  <si>
    <t>izolace potrubí  Pro 22 x 20 mm</t>
  </si>
  <si>
    <t>izolace potrubí  Pro 22 x 6 mm</t>
  </si>
  <si>
    <t>7 21 0</t>
  </si>
  <si>
    <t>ZTI - Kanalizace</t>
  </si>
  <si>
    <t>721</t>
  </si>
  <si>
    <t>Potrubí kanalizační z PP odpadní DN 100</t>
  </si>
  <si>
    <t>Potrubí kanalizační z PP připojovací DN 50</t>
  </si>
  <si>
    <t>Čistící kus DN100</t>
  </si>
  <si>
    <t>ks</t>
  </si>
  <si>
    <t>odvbočka HTEA100/50</t>
  </si>
  <si>
    <t>Potrubí kondenzát PPR svar polyfuze PN 16 D 40 x 5,5 mm</t>
  </si>
  <si>
    <t>sifon pro napojení kondenzátu s vyjímatelnou sifonovou vložkou</t>
  </si>
  <si>
    <t>napojení na stáv. odpad HT100</t>
  </si>
  <si>
    <t>Zkouška těsnosti potrubí kanalizace vodou do DN 125</t>
  </si>
  <si>
    <t>011</t>
  </si>
  <si>
    <t>Přesun hmot pro budovy zděné výšky do 12 m (aut.vým.)</t>
  </si>
  <si>
    <t>( 0,04 t )</t>
  </si>
  <si>
    <t>7 22 0</t>
  </si>
  <si>
    <t>ZTI - Vnitřní vodovod</t>
  </si>
  <si>
    <t>Potrubí vodovodní plastové PPR svar polyfuze PN 20 D 20 x 3,4 mm</t>
  </si>
  <si>
    <t>Potrubí vodovodní plastové PPR svar polyfuze PN 20 D 25 x 4,2 mm</t>
  </si>
  <si>
    <t>Ventil přímý G 3/4 se dvěma závity</t>
  </si>
  <si>
    <t>napojení na stáv. rozvod d63</t>
  </si>
  <si>
    <t>722</t>
  </si>
  <si>
    <t>napojení na stáv. rozvod d50</t>
  </si>
  <si>
    <t>Proplach a dezinfekce vodovodního potrubí do DN 80</t>
  </si>
  <si>
    <t>Zkouška těsnosti vodovodního potrubí závitového do DN 50</t>
  </si>
  <si>
    <t>Přesun hmot pro vnitřní vodovod v objektech v do 12 m (aut.výp.)</t>
  </si>
  <si>
    <t>7 25 0</t>
  </si>
  <si>
    <t>ZTI - Zařizovací předměty ZTI</t>
  </si>
  <si>
    <t>Umyvadlo keramické připevněné na stěnu šrouby v bílé barvě bez krytu na sifon 450 mm</t>
  </si>
  <si>
    <t>Ventil rohový bez připojovací trubičky G 1/2</t>
  </si>
  <si>
    <t>Baterie umyvadlové stojánkové pákové s otvíráním odpadu</t>
  </si>
  <si>
    <t>Baterie dřezové stojánkové pákové s otáčivým kulatým ústím a délkou ramínka 235 mm</t>
  </si>
  <si>
    <t>zednické výpomoci</t>
  </si>
  <si>
    <t>hod</t>
  </si>
  <si>
    <t>Přesun hmot pro zařizovací předměty do 12 m (aut.výp.)</t>
  </si>
  <si>
    <t>Celkem</t>
  </si>
  <si>
    <t>Kč</t>
  </si>
  <si>
    <t>Poř.</t>
  </si>
  <si>
    <t>Alter. kód</t>
  </si>
  <si>
    <t>výměra</t>
  </si>
  <si>
    <t>Jcen</t>
  </si>
  <si>
    <t>Cena</t>
  </si>
  <si>
    <t>J/hmot.</t>
  </si>
  <si>
    <t>Hmotn.</t>
  </si>
  <si>
    <t>dodávka materiálu</t>
  </si>
  <si>
    <t>Úložný materiál</t>
  </si>
  <si>
    <t>341126101</t>
  </si>
  <si>
    <t>parapetní kanál plastový, pro přímou montáž zásuvek modulu 45mm, rozměry (v x h) 200x55mm, tříkomorový, včetně tvarovek, vík, koncovek, spojek a upevňovacího materiálu</t>
  </si>
  <si>
    <t xml:space="preserve">drátový kabelový kanál 50x60 včetně spojek a upevňovacího materiálu (do podhledu) </t>
  </si>
  <si>
    <t>nosník kabelového žlabu</t>
  </si>
  <si>
    <t xml:space="preserve">krabice KU 68 </t>
  </si>
  <si>
    <t>341126047</t>
  </si>
  <si>
    <t>LV 40x80</t>
  </si>
  <si>
    <t xml:space="preserve">požární upávka (dotmelení) </t>
  </si>
  <si>
    <t>Přístroje</t>
  </si>
  <si>
    <t>zásuvka dvojnásobná pod omítku, 250V/16A, kompletní, bílá barva</t>
  </si>
  <si>
    <t>spínač řaz.č.5 pod omítku, 250V/10A</t>
  </si>
  <si>
    <t>kryt spínače</t>
  </si>
  <si>
    <t>rámeček jednonásobný</t>
  </si>
  <si>
    <t>zásuvka jednonásobná modulu 45mm, 250V/16A,s přepěťovou ochranou, bílá barva, přímá montáž do parapetního kanálu</t>
  </si>
  <si>
    <t>zásuvka jednonásobná modulu 45mm, 250V/16A, bílá barva, přímá montáž do parapetního kanálu</t>
  </si>
  <si>
    <t>přizemňovací svorka  modul 45mm,  přímá montáž do parapetního kanálu</t>
  </si>
  <si>
    <t xml:space="preserve">dovyzbrojení  stáv. rozv. RS </t>
  </si>
  <si>
    <t xml:space="preserve">jistič 16A/1 char. D </t>
  </si>
  <si>
    <t>dovyzbrojení  stáv. rozv. RM01.1</t>
  </si>
  <si>
    <t>pojistkový odpínač  14x51 -3P , 50A  690V</t>
  </si>
  <si>
    <t>pojistková nožová 32A</t>
  </si>
  <si>
    <t>rozvaděč - Plastový na omítku 36M v krytí  IP54(43)/20</t>
  </si>
  <si>
    <t>jistič 25A/3 char. B</t>
  </si>
  <si>
    <t>pojistková nožová 25A</t>
  </si>
  <si>
    <t>svodič přepětí B+C , 3P+N</t>
  </si>
  <si>
    <t>chránič  4P 25A /30mA</t>
  </si>
  <si>
    <t xml:space="preserve">jistič 16A/1 char. C </t>
  </si>
  <si>
    <t>387711107</t>
  </si>
  <si>
    <t xml:space="preserve">ekvipotencionální svorkovnice </t>
  </si>
  <si>
    <t xml:space="preserve">Svítidla </t>
  </si>
  <si>
    <t>svítidlo LED panel 600x600 - 72W/4500K IP65 do rastrového podhledu</t>
  </si>
  <si>
    <t>svítidlo nouzové LED  4W s Piktogramem</t>
  </si>
  <si>
    <t>Kabely</t>
  </si>
  <si>
    <t xml:space="preserve">kabel CYKY-J 5x6 </t>
  </si>
  <si>
    <t>kabel CYKY-J 5x1,5</t>
  </si>
  <si>
    <t>kabel CYKY-J 3x2,5</t>
  </si>
  <si>
    <t>kabel CYKY-J 3x1,5</t>
  </si>
  <si>
    <t>kabel CYKY-o- 3x1,5</t>
  </si>
  <si>
    <t>vodič CY 6mm2 žz</t>
  </si>
  <si>
    <t>vodič CY 4mm2 žz</t>
  </si>
  <si>
    <t>Slaboproudá elektroinstalace</t>
  </si>
  <si>
    <t>kabel U/FTP 10GPlus, Cat.6a A, LSF/OH, drát, 4pár</t>
  </si>
  <si>
    <t xml:space="preserve">m </t>
  </si>
  <si>
    <t>512128297</t>
  </si>
  <si>
    <t>patch panel  24</t>
  </si>
  <si>
    <t>512128221</t>
  </si>
  <si>
    <t>Jack  RJ45, Cat.6a</t>
  </si>
  <si>
    <t>512128102</t>
  </si>
  <si>
    <t>zás . Datová  2xRJ 45</t>
  </si>
  <si>
    <t>512128236</t>
  </si>
  <si>
    <t>keystone RJ45, Cat.6a</t>
  </si>
  <si>
    <t>upevňovací bod hmoždinkou PVC</t>
  </si>
  <si>
    <t>materiál poduržný, 3% z amteriálu nosného</t>
  </si>
  <si>
    <t>materiál celkem bez DPH</t>
  </si>
  <si>
    <t>montážní práce</t>
  </si>
  <si>
    <t>741910401</t>
  </si>
  <si>
    <t>741910412</t>
  </si>
  <si>
    <t>741112061</t>
  </si>
  <si>
    <t>741110512</t>
  </si>
  <si>
    <t>HZS</t>
  </si>
  <si>
    <t>741313042</t>
  </si>
  <si>
    <t>741310231</t>
  </si>
  <si>
    <t>spínač řaz.č.5 pod omítku, 250V/10A, kompletní, bílá barva</t>
  </si>
  <si>
    <t>741313041</t>
  </si>
  <si>
    <t>741420022</t>
  </si>
  <si>
    <t>741320103</t>
  </si>
  <si>
    <t>741320163</t>
  </si>
  <si>
    <t>741231014</t>
  </si>
  <si>
    <t>741372112</t>
  </si>
  <si>
    <t>741372111</t>
  </si>
  <si>
    <t>741122642</t>
  </si>
  <si>
    <t>741122231</t>
  </si>
  <si>
    <t>741122211</t>
  </si>
  <si>
    <t>741122212</t>
  </si>
  <si>
    <t>741122213</t>
  </si>
  <si>
    <t>741120201</t>
  </si>
  <si>
    <t>741120202</t>
  </si>
  <si>
    <t>742121001</t>
  </si>
  <si>
    <t>742330024</t>
  </si>
  <si>
    <t>742330042</t>
  </si>
  <si>
    <t>742330101</t>
  </si>
  <si>
    <t xml:space="preserve">měření + protokol </t>
  </si>
  <si>
    <t>práce nezahrnuté v cenících 21M.46M, 800-741zapsané do montážního deníku a potvrzené investorem</t>
  </si>
  <si>
    <t>zednické výpomoce, podružné zámečnické práce..</t>
  </si>
  <si>
    <t>zakreslení skutečného stavu</t>
  </si>
  <si>
    <t>revizní zpráva do objemu 100 000,-Kč montážních prací</t>
  </si>
  <si>
    <t>montáž celkem bez DPH</t>
  </si>
  <si>
    <t>materiál + montáž celkem bez DPH</t>
  </si>
  <si>
    <t>DPH 21%</t>
  </si>
  <si>
    <t>celkem včetně DPH</t>
  </si>
  <si>
    <t>Zař.č.</t>
  </si>
  <si>
    <t>Mn.</t>
  </si>
  <si>
    <t>Jedn.</t>
  </si>
  <si>
    <t>Jedn. cena (Kč)</t>
  </si>
  <si>
    <t>Jedn.cena CELKEM</t>
  </si>
  <si>
    <t>Náklady (Kč)</t>
  </si>
  <si>
    <t>CELKEM Kč</t>
  </si>
  <si>
    <t>Dodávka</t>
  </si>
  <si>
    <t>Montáž</t>
  </si>
  <si>
    <t>Zařízení K1.01 - mikrobiologická laboratoř</t>
  </si>
  <si>
    <t>K1.01</t>
  </si>
  <si>
    <t>Venkovní jednotka RXS25L3</t>
  </si>
  <si>
    <t xml:space="preserve">včetně příslušenství a konzole pod venkovní jednotku </t>
  </si>
  <si>
    <t xml:space="preserve">venkovní klimatizační jednotka Split systém </t>
  </si>
  <si>
    <t>75172-1111</t>
  </si>
  <si>
    <t>Montáž venkovní klimatizační jednotky, jednofázové napájení</t>
  </si>
  <si>
    <t>K1.02</t>
  </si>
  <si>
    <t>Vnitřní nástěnná jednotka FTXS25K</t>
  </si>
  <si>
    <t>včetně lokálního ovladače</t>
  </si>
  <si>
    <t>75171-1111</t>
  </si>
  <si>
    <t>Montáž vnitřní nástěnné klimatizační jednotky do výkonu 3,5 kW</t>
  </si>
  <si>
    <t>Potrubí chladiva Cu vč. tepelné izolace a propojovacího kabelu</t>
  </si>
  <si>
    <t>75179-1121</t>
  </si>
  <si>
    <t xml:space="preserve">Montáž potrubí chladiva dvojice </t>
  </si>
  <si>
    <t>71341-1116</t>
  </si>
  <si>
    <t xml:space="preserve">Montáž tepelné izolace potrubí  </t>
  </si>
  <si>
    <t>Úprava stávajícího zařízení</t>
  </si>
  <si>
    <t>Potrubí Spiro pr. 200</t>
  </si>
  <si>
    <t>75151-0842</t>
  </si>
  <si>
    <t>Demontáž vzduchotechnického potrubí z pozinkovaného plechu</t>
  </si>
  <si>
    <t>75151-0042</t>
  </si>
  <si>
    <t xml:space="preserve">Montáž vzduchotechnického potrubí z pozinkovaného plechu </t>
  </si>
  <si>
    <t>Ohebné potrubí pr. 200</t>
  </si>
  <si>
    <t>Demontáž ohebného kruhového vzduchotechnického potrubí</t>
  </si>
  <si>
    <t>75153-7012</t>
  </si>
  <si>
    <t>Montáž ohebného kruhového vzduchotechnického potrubí</t>
  </si>
  <si>
    <t>Příprava ke komplexnímu vyzkoušení, oživení a vyregulování zařízení</t>
  </si>
  <si>
    <t>Komplexní zkoušky a zaregulování</t>
  </si>
  <si>
    <t>Montážní a spojovací materiál</t>
  </si>
  <si>
    <t>Zpracování dodavatelské dokumentace, vypracování provozních předpisů, zaškolení obsluhy</t>
  </si>
  <si>
    <t>Projekt pro provedení stavby</t>
  </si>
  <si>
    <t>Projekt skutečného provedení</t>
  </si>
  <si>
    <t>Doprava</t>
  </si>
  <si>
    <t>Likvidace odpadu dle potřeb montáže</t>
  </si>
  <si>
    <t>Výšková montáž a použití mechanizmů</t>
  </si>
  <si>
    <t>Lešení prostorové lehké do nosnosti 200kg dle potřeb montáže</t>
  </si>
  <si>
    <t>Ostatní výše neuvedené</t>
  </si>
  <si>
    <t>Celkem dodávka</t>
  </si>
  <si>
    <t>Celkem montáž</t>
  </si>
  <si>
    <t>Celková cena (bez DPH)</t>
  </si>
  <si>
    <t>Zařízení vzduchotechniky</t>
  </si>
  <si>
    <t>Zdravotně technické instalace</t>
  </si>
  <si>
    <t>SO 01 - Biomedicínské  centrum - úpravy místnosti 01.1.03</t>
  </si>
  <si>
    <t>Rekapitulace</t>
  </si>
  <si>
    <t>Zařízení silnoproudé el. a slaboproudá zařízení</t>
  </si>
  <si>
    <t>Cena celkem bez DPH</t>
  </si>
  <si>
    <t>Cena celkem vč. DPH</t>
  </si>
  <si>
    <t>CELKEM</t>
  </si>
  <si>
    <t>Stavba :20173 Biomedicínské centrum UK LF v Plzni - úpravy místnosti 01.1.03</t>
  </si>
  <si>
    <t>Soupis prací ZTI</t>
  </si>
  <si>
    <t>Karolína Brázdová</t>
  </si>
  <si>
    <t>Soupis prací VZT</t>
  </si>
  <si>
    <t>Zdravotně technické instalace, místnost 01.1.03</t>
  </si>
  <si>
    <t>VZT, místnost 01.1.03</t>
  </si>
  <si>
    <t>Silnoproud a slaboproud, místnost 01.1.03</t>
  </si>
  <si>
    <t>Soupis prací elektro - silnoproud a slaboproud</t>
  </si>
  <si>
    <t>ELKOM PLZEŇ s.r.o.</t>
  </si>
  <si>
    <t>Architektonicko-stavební řešení</t>
  </si>
  <si>
    <t>Vedlější a ostatní náklady stavby</t>
  </si>
  <si>
    <r>
      <rPr>
        <b/>
        <sz val="10"/>
        <rFont val="Century Gothic"/>
        <family val="2"/>
      </rPr>
      <t>Zadavatel:</t>
    </r>
    <r>
      <rPr>
        <sz val="10"/>
        <rFont val="Century Gothic"/>
        <family val="2"/>
      </rPr>
      <t xml:space="preserve"> Univerzita Karlova, Lékařská fakulta v Plzni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</si>
</sst>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 _K_č_-;\-* #,##0.00\ _K_č_-;_-* &quot;-&quot;??\ _K_č_-;_-@_-"/>
    <numFmt numFmtId="164" formatCode="#,##0.00%"/>
    <numFmt numFmtId="165" formatCode="dd\.mm\.yyyy"/>
    <numFmt numFmtId="166" formatCode="#,##0.00000"/>
    <numFmt numFmtId="167" formatCode="#,##0.000"/>
    <numFmt numFmtId="168" formatCode="#"/>
    <numFmt numFmtId="169" formatCode="_(#,##0&quot;.&quot;_);;;_(@_)"/>
    <numFmt numFmtId="170" formatCode="_(#,##0.0???;\-\ #,##0.0???;&quot;–&quot;???;_(@_)"/>
    <numFmt numFmtId="171" formatCode="_(#,##0.00_);[Red]\-\ #,##0.00_);&quot;–&quot;??;_(@_)"/>
    <numFmt numFmtId="172" formatCode="_(#,##0_);[Red]\-\ #,##0_);&quot;–&quot;??;_(@_)"/>
    <numFmt numFmtId="173" formatCode="_(#,##0.00000_);[Red]\-\ #,##0.00000_);&quot;–&quot;??;_(@_)"/>
    <numFmt numFmtId="174" formatCode="0.0"/>
    <numFmt numFmtId="175" formatCode="#,##0\ &quot;Kč&quot;"/>
    <numFmt numFmtId="176" formatCode="[$-405]mmmm\ yy;@"/>
  </numFmts>
  <fonts count="5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10"/>
      <name val="Trebuchet MS"/>
      <family val="2"/>
    </font>
    <font>
      <sz val="10"/>
      <color rgb="FF96000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12"/>
      <color rgb="FF960000"/>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sz val="11"/>
      <color rgb="FF9C6500"/>
      <name val="Calibri"/>
      <family val="2"/>
      <scheme val="minor"/>
    </font>
    <font>
      <b/>
      <sz val="14"/>
      <name val="Arial CE"/>
      <family val="2"/>
    </font>
    <font>
      <sz val="7"/>
      <name val="Arial CE"/>
      <family val="2"/>
    </font>
    <font>
      <b/>
      <sz val="9"/>
      <name val="Arial CE"/>
      <family val="2"/>
    </font>
    <font>
      <sz val="8"/>
      <name val="Arial CE"/>
      <family val="2"/>
    </font>
    <font>
      <sz val="10"/>
      <name val="Times New Roman"/>
      <family val="1"/>
    </font>
    <font>
      <sz val="6"/>
      <name val="Arial CE"/>
      <family val="2"/>
    </font>
    <font>
      <b/>
      <sz val="8"/>
      <name val="Arial CE"/>
      <family val="2"/>
    </font>
    <font>
      <b/>
      <u val="single"/>
      <sz val="8"/>
      <name val="Arial CE"/>
      <family val="2"/>
    </font>
    <font>
      <sz val="10"/>
      <name val="Arial CE"/>
      <family val="2"/>
    </font>
    <font>
      <b/>
      <sz val="9"/>
      <color indexed="18"/>
      <name val="Arial"/>
      <family val="2"/>
    </font>
    <font>
      <sz val="10"/>
      <color indexed="8"/>
      <name val="Arial"/>
      <family val="2"/>
    </font>
    <font>
      <b/>
      <sz val="14"/>
      <name val="Arial"/>
      <family val="2"/>
    </font>
    <font>
      <b/>
      <sz val="10"/>
      <name val="Arial"/>
      <family val="2"/>
    </font>
    <font>
      <b/>
      <sz val="11"/>
      <color indexed="62"/>
      <name val="Arial"/>
      <family val="2"/>
    </font>
    <font>
      <sz val="11"/>
      <color indexed="62"/>
      <name val="Arial"/>
      <family val="2"/>
    </font>
    <font>
      <sz val="10"/>
      <color indexed="8"/>
      <name val="Arial CE"/>
      <family val="2"/>
    </font>
    <font>
      <b/>
      <sz val="10"/>
      <color indexed="8"/>
      <name val="Arial"/>
      <family val="2"/>
    </font>
    <font>
      <b/>
      <sz val="10"/>
      <color indexed="8"/>
      <name val="Arial CE"/>
      <family val="2"/>
    </font>
    <font>
      <i/>
      <sz val="10"/>
      <name val="Arial CE"/>
      <family val="2"/>
    </font>
    <font>
      <b/>
      <i/>
      <sz val="10"/>
      <name val="Arial CE"/>
      <family val="2"/>
    </font>
    <font>
      <sz val="11"/>
      <name val="Calibri"/>
      <family val="2"/>
      <scheme val="minor"/>
    </font>
    <font>
      <b/>
      <sz val="10"/>
      <name val="Arial CE"/>
      <family val="2"/>
    </font>
    <font>
      <sz val="10"/>
      <color theme="0"/>
      <name val="Arial CE"/>
      <family val="2"/>
    </font>
    <font>
      <sz val="12"/>
      <name val="PalmSprings"/>
      <family val="2"/>
    </font>
    <font>
      <sz val="10"/>
      <name val="Century Gothic"/>
      <family val="2"/>
    </font>
    <font>
      <b/>
      <i/>
      <sz val="12"/>
      <name val="Century Gothic"/>
      <family val="2"/>
    </font>
    <font>
      <b/>
      <sz val="11"/>
      <name val="Century Gothic"/>
      <family val="2"/>
    </font>
    <font>
      <b/>
      <sz val="10"/>
      <name val="Century Gothic"/>
      <family val="2"/>
    </font>
  </fonts>
  <fills count="13">
    <fill>
      <patternFill/>
    </fill>
    <fill>
      <patternFill patternType="gray125"/>
    </fill>
    <fill>
      <patternFill patternType="solid">
        <fgColor rgb="FFFFEB9C"/>
        <bgColor indexed="64"/>
      </patternFill>
    </fill>
    <fill>
      <patternFill patternType="solid">
        <fgColor rgb="FFFAE68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rgb="FFD2D2D2"/>
        <bgColor indexed="64"/>
      </patternFill>
    </fill>
    <fill>
      <patternFill patternType="solid">
        <fgColor indexed="55"/>
        <bgColor indexed="64"/>
      </patternFill>
    </fill>
    <fill>
      <patternFill patternType="solid">
        <fgColor rgb="FFFFFFCC"/>
        <bgColor indexed="64"/>
      </patternFill>
    </fill>
    <fill>
      <patternFill patternType="solid">
        <fgColor rgb="FFC0C0C0"/>
        <bgColor indexed="64"/>
      </patternFill>
    </fill>
  </fills>
  <borders count="91">
    <border>
      <left/>
      <right/>
      <top/>
      <bottom/>
      <diagonal/>
    </border>
    <border>
      <left style="thin"/>
      <right style="thin"/>
      <top style="thin"/>
      <bottom style="thin"/>
    </border>
    <border>
      <left/>
      <right/>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top style="thin"/>
      <bottom/>
    </border>
    <border>
      <left style="thin"/>
      <right style="thin"/>
      <top style="thin"/>
      <bottom/>
    </border>
    <border>
      <left/>
      <right/>
      <top style="thin"/>
      <bottom/>
    </border>
    <border>
      <left/>
      <right style="thin">
        <color indexed="8"/>
      </right>
      <top/>
      <bottom style="thin">
        <color indexed="8"/>
      </bottom>
    </border>
    <border>
      <left style="thin"/>
      <right/>
      <top style="thin"/>
      <bottom style="thin"/>
    </border>
    <border>
      <left/>
      <right/>
      <top style="thin"/>
      <bottom style="thin"/>
    </border>
    <border>
      <left/>
      <right/>
      <top/>
      <bottom style="thin"/>
    </border>
    <border>
      <left style="thin">
        <color indexed="8"/>
      </left>
      <right/>
      <top style="thin">
        <color indexed="8"/>
      </top>
      <bottom style="thin">
        <color indexed="8"/>
      </bottom>
    </border>
    <border>
      <left style="thin"/>
      <right style="thin"/>
      <top style="thin"/>
      <bottom style="thin">
        <color indexed="8"/>
      </bottom>
    </border>
    <border>
      <left/>
      <right/>
      <top style="thin">
        <color indexed="8"/>
      </top>
      <bottom style="thin">
        <color indexed="8"/>
      </bottom>
    </border>
    <border>
      <left style="thin">
        <color indexed="8"/>
      </left>
      <right/>
      <top style="thin">
        <color indexed="8"/>
      </top>
      <bottom/>
    </border>
    <border>
      <left style="thin"/>
      <right style="thin"/>
      <top style="thin">
        <color indexed="8"/>
      </top>
      <bottom/>
    </border>
    <border>
      <left/>
      <right/>
      <top style="thin">
        <color indexed="8"/>
      </top>
      <bottom/>
    </border>
    <border>
      <left/>
      <right style="thin">
        <color indexed="8"/>
      </right>
      <top style="thin">
        <color indexed="8"/>
      </top>
      <bottom/>
    </border>
    <border>
      <left style="thin"/>
      <right style="thin"/>
      <top style="thin">
        <color indexed="8"/>
      </top>
      <bottom style="thin"/>
    </border>
    <border>
      <left style="thin">
        <color indexed="8"/>
      </left>
      <right style="hair">
        <color indexed="8"/>
      </right>
      <top style="thin">
        <color indexed="8"/>
      </top>
      <bottom style="thin">
        <color indexed="8"/>
      </bottom>
    </border>
    <border>
      <left style="hair">
        <color indexed="8"/>
      </left>
      <right style="hair">
        <color indexed="8"/>
      </right>
      <top/>
      <bottom style="thin">
        <color indexed="8"/>
      </bottom>
    </border>
    <border>
      <left style="hair">
        <color indexed="8"/>
      </left>
      <right/>
      <top style="thin">
        <color indexed="8"/>
      </top>
      <bottom style="thin">
        <color indexed="8"/>
      </bottom>
    </border>
    <border>
      <left/>
      <right style="thin">
        <color indexed="8"/>
      </right>
      <top style="thin">
        <color indexed="8"/>
      </top>
      <bottom style="thin">
        <color indexed="8"/>
      </bottom>
    </border>
    <border>
      <left style="thin"/>
      <right style="thin"/>
      <top/>
      <bottom style="thin"/>
    </border>
    <border>
      <left style="thin"/>
      <right/>
      <top style="thin">
        <color indexed="8"/>
      </top>
      <bottom/>
    </border>
    <border>
      <left/>
      <right style="thin"/>
      <top style="thin"/>
      <bottom style="thin"/>
    </border>
    <border>
      <left style="thin">
        <color indexed="8"/>
      </left>
      <right style="hair">
        <color indexed="8"/>
      </right>
      <top/>
      <bottom style="thin">
        <color indexed="8"/>
      </bottom>
    </border>
    <border>
      <left style="hair">
        <color indexed="8"/>
      </left>
      <right/>
      <top/>
      <bottom style="thin">
        <color indexed="8"/>
      </bottom>
    </border>
    <border>
      <left style="thin"/>
      <right style="thin"/>
      <top style="thin"/>
      <bottom style="double"/>
    </border>
    <border>
      <left style="thin"/>
      <right/>
      <top/>
      <bottom style="thin"/>
    </border>
    <border>
      <left style="medium"/>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969696"/>
      </right>
      <top/>
      <bottom style="hair">
        <color rgb="FF969696"/>
      </bottom>
    </border>
    <border>
      <left style="medium"/>
      <right style="thin"/>
      <top/>
      <bottom style="thin"/>
    </border>
    <border>
      <left style="thin"/>
      <right style="medium"/>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top/>
      <bottom/>
    </border>
    <border>
      <left style="medium"/>
      <right style="thin"/>
      <top style="medium"/>
      <bottom style="thin"/>
    </border>
    <border>
      <left style="medium"/>
      <right style="thin"/>
      <top style="thin"/>
      <bottom/>
    </border>
    <border>
      <left style="thin"/>
      <right style="medium"/>
      <top style="thin"/>
      <bottom/>
    </border>
    <border>
      <left style="thin">
        <color indexed="8"/>
      </left>
      <right style="thin">
        <color indexed="8"/>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thin"/>
    </border>
    <border>
      <left style="thin"/>
      <right style="thin"/>
      <top/>
      <bottom style="double"/>
    </border>
    <border>
      <left style="thin"/>
      <right/>
      <top style="double"/>
      <bottom style="thin"/>
    </border>
    <border>
      <left/>
      <right/>
      <top style="double"/>
      <bottom style="thin"/>
    </border>
    <border>
      <left/>
      <right style="thin"/>
      <top style="double"/>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34" fillId="0" borderId="0" applyProtection="0">
      <alignment/>
    </xf>
    <xf numFmtId="43" fontId="34" fillId="0" borderId="0" applyFont="0" applyFill="0" applyBorder="0" applyAlignment="0" applyProtection="0"/>
    <xf numFmtId="0" fontId="34" fillId="0" borderId="0">
      <alignment/>
      <protection/>
    </xf>
    <xf numFmtId="0" fontId="25" fillId="2" borderId="0" applyNumberFormat="0" applyBorder="0" applyAlignment="0" applyProtection="0"/>
    <xf numFmtId="0" fontId="49" fillId="0" borderId="0">
      <alignment/>
      <protection/>
    </xf>
    <xf numFmtId="0" fontId="34" fillId="0" borderId="0" applyProtection="0">
      <alignment/>
    </xf>
    <xf numFmtId="0" fontId="34" fillId="0" borderId="0" applyProtection="0">
      <alignment/>
    </xf>
    <xf numFmtId="0" fontId="34" fillId="0" borderId="1">
      <alignment horizontal="center" vertical="center"/>
      <protection locked="0"/>
    </xf>
    <xf numFmtId="0" fontId="34" fillId="0" borderId="1">
      <alignment horizontal="center" vertical="center"/>
      <protection locked="0"/>
    </xf>
  </cellStyleXfs>
  <cellXfs count="511">
    <xf numFmtId="0" fontId="0" fillId="0" borderId="0" xfId="0"/>
    <xf numFmtId="0" fontId="9" fillId="3" borderId="0" xfId="0" applyFont="1" applyFill="1" applyAlignment="1" applyProtection="1">
      <alignment vertical="center"/>
      <protection/>
    </xf>
    <xf numFmtId="0" fontId="10" fillId="3" borderId="0" xfId="0" applyFont="1" applyFill="1" applyAlignment="1" applyProtection="1">
      <alignment horizontal="left" vertical="center"/>
      <protection/>
    </xf>
    <xf numFmtId="0" fontId="0" fillId="3" borderId="0" xfId="0" applyFill="1" applyProtection="1">
      <protection/>
    </xf>
    <xf numFmtId="0" fontId="24" fillId="3" borderId="0" xfId="20" applyFill="1" applyProtection="1">
      <protection/>
    </xf>
    <xf numFmtId="0" fontId="0" fillId="0" borderId="0" xfId="0"/>
    <xf numFmtId="0" fontId="26" fillId="0" borderId="0" xfId="21" applyNumberFormat="1" applyFont="1" applyFill="1" applyAlignment="1" applyProtection="1">
      <alignment vertical="center"/>
      <protection/>
    </xf>
    <xf numFmtId="0" fontId="27" fillId="0" borderId="0" xfId="21" applyNumberFormat="1" applyFont="1" applyFill="1" applyAlignment="1" applyProtection="1">
      <alignment vertical="center"/>
      <protection/>
    </xf>
    <xf numFmtId="0" fontId="28" fillId="0" borderId="0" xfId="21" applyNumberFormat="1" applyFont="1" applyFill="1" applyAlignment="1" applyProtection="1">
      <alignment vertical="center"/>
      <protection/>
    </xf>
    <xf numFmtId="0" fontId="29" fillId="0" borderId="0" xfId="21" applyNumberFormat="1" applyFont="1" applyFill="1" applyAlignment="1" applyProtection="1">
      <alignment vertical="center"/>
      <protection/>
    </xf>
    <xf numFmtId="0" fontId="29" fillId="0" borderId="2" xfId="21" applyNumberFormat="1" applyFont="1" applyFill="1" applyBorder="1" applyAlignment="1" applyProtection="1">
      <alignment vertical="center"/>
      <protection/>
    </xf>
    <xf numFmtId="0" fontId="27" fillId="0" borderId="2" xfId="21" applyNumberFormat="1" applyFont="1" applyFill="1" applyBorder="1" applyAlignment="1" applyProtection="1">
      <alignment vertical="center"/>
      <protection/>
    </xf>
    <xf numFmtId="0" fontId="27" fillId="0" borderId="3" xfId="21" applyNumberFormat="1" applyFont="1" applyFill="1" applyBorder="1" applyAlignment="1" applyProtection="1">
      <alignment horizontal="center" vertical="center" wrapText="1"/>
      <protection/>
    </xf>
    <xf numFmtId="0" fontId="27" fillId="0" borderId="4" xfId="21" applyNumberFormat="1" applyFont="1" applyFill="1" applyBorder="1" applyAlignment="1" applyProtection="1">
      <alignment horizontal="center" vertical="center" wrapText="1"/>
      <protection/>
    </xf>
    <xf numFmtId="0" fontId="27" fillId="0" borderId="5" xfId="21" applyNumberFormat="1" applyFont="1" applyFill="1" applyBorder="1" applyAlignment="1" applyProtection="1">
      <alignment horizontal="center" vertical="center" wrapText="1"/>
      <protection/>
    </xf>
    <xf numFmtId="0" fontId="31" fillId="0" borderId="6" xfId="21" applyNumberFormat="1" applyFont="1" applyFill="1" applyBorder="1" applyAlignment="1" applyProtection="1">
      <alignment horizontal="center" vertical="center" wrapText="1"/>
      <protection/>
    </xf>
    <xf numFmtId="0" fontId="31" fillId="0" borderId="7" xfId="21" applyNumberFormat="1" applyFont="1" applyFill="1" applyBorder="1" applyAlignment="1" applyProtection="1">
      <alignment horizontal="center" vertical="center" wrapText="1"/>
      <protection/>
    </xf>
    <xf numFmtId="0" fontId="31" fillId="0" borderId="8" xfId="21" applyNumberFormat="1" applyFont="1" applyFill="1" applyBorder="1" applyAlignment="1" applyProtection="1">
      <alignment horizontal="center" vertical="center" wrapText="1"/>
      <protection/>
    </xf>
    <xf numFmtId="168" fontId="32" fillId="0" borderId="0" xfId="22" applyNumberFormat="1" applyFont="1" applyFill="1" applyBorder="1" applyAlignment="1" applyProtection="1">
      <alignment horizontal="right"/>
      <protection/>
    </xf>
    <xf numFmtId="168" fontId="32" fillId="0" borderId="0" xfId="22" applyNumberFormat="1" applyFont="1" applyFill="1" applyBorder="1" applyAlignment="1" applyProtection="1">
      <alignment horizontal="center"/>
      <protection/>
    </xf>
    <xf numFmtId="168" fontId="32" fillId="0" borderId="0" xfId="22" applyNumberFormat="1" applyFont="1" applyFill="1" applyBorder="1" applyAlignment="1" applyProtection="1">
      <alignment horizontal="left" vertical="top"/>
      <protection/>
    </xf>
    <xf numFmtId="168" fontId="32" fillId="0" borderId="0" xfId="22" applyNumberFormat="1" applyFont="1" applyFill="1" applyBorder="1" applyAlignment="1" applyProtection="1">
      <alignment horizontal="left" wrapText="1"/>
      <protection/>
    </xf>
    <xf numFmtId="167" fontId="32" fillId="0" borderId="0" xfId="22" applyNumberFormat="1" applyFont="1" applyFill="1" applyBorder="1" applyAlignment="1" applyProtection="1">
      <alignment horizontal="right"/>
      <protection/>
    </xf>
    <xf numFmtId="4" fontId="32" fillId="0" borderId="0" xfId="22" applyNumberFormat="1" applyFont="1" applyFill="1" applyBorder="1" applyAlignment="1" applyProtection="1">
      <alignment horizontal="right"/>
      <protection/>
    </xf>
    <xf numFmtId="168" fontId="27" fillId="0" borderId="9" xfId="22" applyNumberFormat="1" applyFont="1" applyFill="1" applyBorder="1" applyAlignment="1" applyProtection="1">
      <alignment horizontal="right" vertical="center"/>
      <protection/>
    </xf>
    <xf numFmtId="49" fontId="27" fillId="0" borderId="10" xfId="22" applyNumberFormat="1" applyFont="1" applyFill="1" applyBorder="1" applyAlignment="1" applyProtection="1">
      <alignment horizontal="center" vertical="center"/>
      <protection/>
    </xf>
    <xf numFmtId="168" fontId="27" fillId="0" borderId="11" xfId="22" applyNumberFormat="1" applyFont="1" applyFill="1" applyBorder="1" applyAlignment="1" applyProtection="1">
      <alignment horizontal="left" vertical="center"/>
      <protection/>
    </xf>
    <xf numFmtId="168" fontId="27" fillId="0" borderId="10" xfId="22" applyNumberFormat="1" applyFont="1" applyFill="1" applyBorder="1" applyAlignment="1" applyProtection="1">
      <alignment horizontal="left" vertical="center" wrapText="1"/>
      <protection/>
    </xf>
    <xf numFmtId="168" fontId="27" fillId="0" borderId="11" xfId="22" applyNumberFormat="1" applyFont="1" applyFill="1" applyBorder="1" applyAlignment="1" applyProtection="1">
      <alignment horizontal="center" vertical="center"/>
      <protection/>
    </xf>
    <xf numFmtId="167" fontId="27" fillId="0" borderId="10" xfId="22" applyNumberFormat="1" applyFont="1" applyFill="1" applyBorder="1" applyAlignment="1" applyProtection="1">
      <alignment horizontal="right" vertical="center"/>
      <protection/>
    </xf>
    <xf numFmtId="4" fontId="27" fillId="0" borderId="12" xfId="21" applyNumberFormat="1" applyFont="1" applyFill="1" applyBorder="1" applyAlignment="1" applyProtection="1">
      <alignment horizontal="right" vertical="center"/>
      <protection/>
    </xf>
    <xf numFmtId="168" fontId="27" fillId="0" borderId="13" xfId="22" applyNumberFormat="1" applyFont="1" applyFill="1" applyBorder="1" applyAlignment="1" applyProtection="1">
      <alignment horizontal="right" vertical="center"/>
      <protection/>
    </xf>
    <xf numFmtId="49" fontId="27" fillId="0" borderId="1" xfId="22" applyNumberFormat="1" applyFont="1" applyFill="1" applyBorder="1" applyAlignment="1" applyProtection="1">
      <alignment horizontal="center" vertical="center"/>
      <protection/>
    </xf>
    <xf numFmtId="168" fontId="27" fillId="0" borderId="14" xfId="22" applyNumberFormat="1" applyFont="1" applyFill="1" applyBorder="1" applyAlignment="1" applyProtection="1">
      <alignment horizontal="left" vertical="center"/>
      <protection/>
    </xf>
    <xf numFmtId="168" fontId="27" fillId="0" borderId="1" xfId="22" applyNumberFormat="1" applyFont="1" applyFill="1" applyBorder="1" applyAlignment="1" applyProtection="1">
      <alignment horizontal="left" vertical="center" wrapText="1"/>
      <protection/>
    </xf>
    <xf numFmtId="168" fontId="27" fillId="0" borderId="14" xfId="22" applyNumberFormat="1" applyFont="1" applyFill="1" applyBorder="1" applyAlignment="1" applyProtection="1">
      <alignment horizontal="center" vertical="center"/>
      <protection/>
    </xf>
    <xf numFmtId="167" fontId="27" fillId="0" borderId="1" xfId="22" applyNumberFormat="1" applyFont="1" applyFill="1" applyBorder="1" applyAlignment="1" applyProtection="1">
      <alignment horizontal="right" vertical="center"/>
      <protection/>
    </xf>
    <xf numFmtId="168" fontId="32" fillId="0" borderId="0" xfId="22" applyNumberFormat="1" applyFont="1" applyFill="1" applyBorder="1" applyAlignment="1" applyProtection="1">
      <alignment horizontal="right" vertical="center"/>
      <protection/>
    </xf>
    <xf numFmtId="168" fontId="32" fillId="0" borderId="0" xfId="22" applyNumberFormat="1" applyFont="1" applyFill="1" applyBorder="1" applyAlignment="1" applyProtection="1">
      <alignment horizontal="center" vertical="center"/>
      <protection/>
    </xf>
    <xf numFmtId="168" fontId="32" fillId="0" borderId="0" xfId="22" applyNumberFormat="1" applyFont="1" applyFill="1" applyBorder="1" applyAlignment="1" applyProtection="1">
      <alignment horizontal="left" vertical="center" wrapText="1"/>
      <protection/>
    </xf>
    <xf numFmtId="167" fontId="32" fillId="0" borderId="0" xfId="22" applyNumberFormat="1" applyFont="1" applyFill="1" applyBorder="1" applyAlignment="1" applyProtection="1">
      <alignment horizontal="right" vertical="center"/>
      <protection/>
    </xf>
    <xf numFmtId="4" fontId="32" fillId="0" borderId="0" xfId="22" applyNumberFormat="1" applyFont="1" applyFill="1" applyBorder="1" applyAlignment="1" applyProtection="1">
      <alignment horizontal="right" vertical="center"/>
      <protection/>
    </xf>
    <xf numFmtId="4" fontId="32" fillId="0" borderId="0" xfId="21" applyNumberFormat="1" applyFont="1" applyFill="1" applyBorder="1" applyAlignment="1" applyProtection="1">
      <alignment horizontal="right" vertical="center"/>
      <protection/>
    </xf>
    <xf numFmtId="4" fontId="32" fillId="0" borderId="15" xfId="22" applyNumberFormat="1" applyFont="1" applyFill="1" applyBorder="1" applyAlignment="1" applyProtection="1">
      <alignment horizontal="right"/>
      <protection/>
    </xf>
    <xf numFmtId="168" fontId="32" fillId="0" borderId="0" xfId="21" applyNumberFormat="1" applyFont="1" applyFill="1" applyBorder="1" applyAlignment="1" applyProtection="1">
      <alignment horizontal="right"/>
      <protection/>
    </xf>
    <xf numFmtId="168" fontId="32" fillId="0" borderId="0" xfId="21" applyNumberFormat="1" applyFont="1" applyFill="1" applyBorder="1" applyAlignment="1" applyProtection="1">
      <alignment horizontal="center"/>
      <protection/>
    </xf>
    <xf numFmtId="168" fontId="32" fillId="0" borderId="0" xfId="21" applyNumberFormat="1" applyFont="1" applyFill="1" applyBorder="1" applyAlignment="1" applyProtection="1">
      <alignment horizontal="left" vertical="top"/>
      <protection/>
    </xf>
    <xf numFmtId="168" fontId="32" fillId="0" borderId="0" xfId="21" applyNumberFormat="1" applyFont="1" applyFill="1" applyBorder="1" applyAlignment="1" applyProtection="1">
      <alignment horizontal="left" wrapText="1"/>
      <protection/>
    </xf>
    <xf numFmtId="167" fontId="32" fillId="0" borderId="0" xfId="21" applyNumberFormat="1" applyFont="1" applyFill="1" applyBorder="1" applyAlignment="1" applyProtection="1">
      <alignment horizontal="right"/>
      <protection/>
    </xf>
    <xf numFmtId="4" fontId="32" fillId="0" borderId="0" xfId="21" applyNumberFormat="1" applyFont="1" applyFill="1" applyBorder="1" applyAlignment="1" applyProtection="1">
      <alignment horizontal="right"/>
      <protection/>
    </xf>
    <xf numFmtId="4" fontId="32" fillId="0" borderId="15" xfId="21" applyNumberFormat="1" applyFont="1" applyFill="1" applyBorder="1" applyAlignment="1" applyProtection="1">
      <alignment horizontal="right"/>
      <protection/>
    </xf>
    <xf numFmtId="168" fontId="27" fillId="0" borderId="16" xfId="21" applyNumberFormat="1" applyFont="1" applyFill="1" applyBorder="1" applyAlignment="1" applyProtection="1">
      <alignment horizontal="right" vertical="center"/>
      <protection/>
    </xf>
    <xf numFmtId="49" fontId="27" fillId="0" borderId="17" xfId="21" applyNumberFormat="1" applyFont="1" applyFill="1" applyBorder="1" applyAlignment="1" applyProtection="1">
      <alignment horizontal="center" vertical="center"/>
      <protection/>
    </xf>
    <xf numFmtId="168" fontId="27" fillId="0" borderId="18" xfId="21" applyNumberFormat="1" applyFont="1" applyFill="1" applyBorder="1" applyAlignment="1" applyProtection="1">
      <alignment horizontal="left" vertical="center"/>
      <protection/>
    </xf>
    <xf numFmtId="168" fontId="27" fillId="0" borderId="17" xfId="21" applyNumberFormat="1" applyFont="1" applyFill="1" applyBorder="1" applyAlignment="1" applyProtection="1">
      <alignment horizontal="left" vertical="center" wrapText="1"/>
      <protection/>
    </xf>
    <xf numFmtId="168" fontId="27" fillId="0" borderId="18" xfId="21" applyNumberFormat="1" applyFont="1" applyFill="1" applyBorder="1" applyAlignment="1" applyProtection="1">
      <alignment horizontal="center" vertical="center"/>
      <protection/>
    </xf>
    <xf numFmtId="167" fontId="27" fillId="0" borderId="17" xfId="21" applyNumberFormat="1" applyFont="1" applyFill="1" applyBorder="1" applyAlignment="1" applyProtection="1">
      <alignment horizontal="right" vertical="center"/>
      <protection/>
    </xf>
    <xf numFmtId="168" fontId="27" fillId="0" borderId="19" xfId="21" applyNumberFormat="1" applyFont="1" applyFill="1" applyBorder="1" applyAlignment="1" applyProtection="1">
      <alignment horizontal="right" vertical="center"/>
      <protection/>
    </xf>
    <xf numFmtId="49" fontId="27" fillId="0" borderId="20" xfId="21" applyNumberFormat="1" applyFont="1" applyFill="1" applyBorder="1" applyAlignment="1" applyProtection="1">
      <alignment horizontal="center" vertical="center"/>
      <protection/>
    </xf>
    <xf numFmtId="168" fontId="27" fillId="0" borderId="21" xfId="21" applyNumberFormat="1" applyFont="1" applyFill="1" applyBorder="1" applyAlignment="1" applyProtection="1">
      <alignment horizontal="left" vertical="center"/>
      <protection/>
    </xf>
    <xf numFmtId="168" fontId="27" fillId="0" borderId="20" xfId="21" applyNumberFormat="1" applyFont="1" applyFill="1" applyBorder="1" applyAlignment="1" applyProtection="1">
      <alignment horizontal="left" vertical="center" wrapText="1"/>
      <protection/>
    </xf>
    <xf numFmtId="168" fontId="27" fillId="0" borderId="21" xfId="21" applyNumberFormat="1" applyFont="1" applyFill="1" applyBorder="1" applyAlignment="1" applyProtection="1">
      <alignment horizontal="center" vertical="center"/>
      <protection/>
    </xf>
    <xf numFmtId="167" fontId="27" fillId="0" borderId="20" xfId="21" applyNumberFormat="1" applyFont="1" applyFill="1" applyBorder="1" applyAlignment="1" applyProtection="1">
      <alignment horizontal="right" vertical="center"/>
      <protection/>
    </xf>
    <xf numFmtId="4" fontId="27" fillId="0" borderId="22" xfId="21" applyNumberFormat="1" applyFont="1" applyFill="1" applyBorder="1" applyAlignment="1" applyProtection="1">
      <alignment horizontal="right" vertical="center"/>
      <protection/>
    </xf>
    <xf numFmtId="49" fontId="27" fillId="0" borderId="23" xfId="21" applyNumberFormat="1" applyFont="1" applyFill="1" applyBorder="1" applyAlignment="1" applyProtection="1">
      <alignment horizontal="center" vertical="center"/>
      <protection/>
    </xf>
    <xf numFmtId="168" fontId="27" fillId="0" borderId="24" xfId="21" applyNumberFormat="1" applyFont="1" applyFill="1" applyBorder="1" applyAlignment="1" applyProtection="1">
      <alignment horizontal="right" vertical="center"/>
      <protection/>
    </xf>
    <xf numFmtId="49" fontId="27" fillId="0" borderId="25" xfId="21" applyNumberFormat="1" applyFont="1" applyFill="1" applyBorder="1" applyAlignment="1" applyProtection="1">
      <alignment horizontal="center" vertical="center"/>
      <protection/>
    </xf>
    <xf numFmtId="168" fontId="27" fillId="0" borderId="26" xfId="21" applyNumberFormat="1" applyFont="1" applyFill="1" applyBorder="1" applyAlignment="1" applyProtection="1">
      <alignment horizontal="left" vertical="center"/>
      <protection/>
    </xf>
    <xf numFmtId="168" fontId="27" fillId="0" borderId="23" xfId="21" applyNumberFormat="1" applyFont="1" applyFill="1" applyBorder="1" applyAlignment="1" applyProtection="1">
      <alignment horizontal="left" vertical="center" wrapText="1"/>
      <protection/>
    </xf>
    <xf numFmtId="167" fontId="27" fillId="0" borderId="23" xfId="21" applyNumberFormat="1" applyFont="1" applyFill="1" applyBorder="1" applyAlignment="1" applyProtection="1">
      <alignment horizontal="right" vertical="center"/>
      <protection/>
    </xf>
    <xf numFmtId="4" fontId="27" fillId="0" borderId="27" xfId="21" applyNumberFormat="1" applyFont="1" applyFill="1" applyBorder="1" applyAlignment="1" applyProtection="1">
      <alignment horizontal="right" vertical="center"/>
      <protection/>
    </xf>
    <xf numFmtId="168" fontId="32" fillId="0" borderId="0" xfId="21" applyNumberFormat="1" applyFont="1" applyFill="1" applyBorder="1" applyAlignment="1" applyProtection="1">
      <alignment horizontal="right" vertical="center"/>
      <protection/>
    </xf>
    <xf numFmtId="168" fontId="32" fillId="0" borderId="0" xfId="21" applyNumberFormat="1" applyFont="1" applyFill="1" applyBorder="1" applyAlignment="1" applyProtection="1">
      <alignment horizontal="center" vertical="center"/>
      <protection/>
    </xf>
    <xf numFmtId="168" fontId="32" fillId="0" borderId="0" xfId="21" applyNumberFormat="1" applyFont="1" applyFill="1" applyBorder="1" applyAlignment="1" applyProtection="1">
      <alignment horizontal="left" vertical="center" wrapText="1"/>
      <protection/>
    </xf>
    <xf numFmtId="167" fontId="32" fillId="0" borderId="0" xfId="21" applyNumberFormat="1" applyFont="1" applyFill="1" applyBorder="1" applyAlignment="1" applyProtection="1">
      <alignment horizontal="right" vertical="center"/>
      <protection/>
    </xf>
    <xf numFmtId="4" fontId="32" fillId="0" borderId="0" xfId="21" applyNumberFormat="1" applyFont="1" applyFill="1" applyBorder="1" applyAlignment="1" applyProtection="1">
      <alignment horizontal="right" vertical="center"/>
      <protection/>
    </xf>
    <xf numFmtId="49" fontId="27" fillId="0" borderId="1" xfId="21" applyNumberFormat="1" applyFont="1" applyFill="1" applyBorder="1" applyAlignment="1" applyProtection="1">
      <alignment horizontal="center" vertical="center"/>
      <protection/>
    </xf>
    <xf numFmtId="168" fontId="27" fillId="0" borderId="1" xfId="21" applyNumberFormat="1" applyFont="1" applyFill="1" applyBorder="1" applyAlignment="1" applyProtection="1">
      <alignment horizontal="left" vertical="center"/>
      <protection/>
    </xf>
    <xf numFmtId="168" fontId="27" fillId="0" borderId="1" xfId="21" applyNumberFormat="1" applyFont="1" applyFill="1" applyBorder="1" applyAlignment="1" applyProtection="1">
      <alignment horizontal="center" vertical="center"/>
      <protection/>
    </xf>
    <xf numFmtId="4" fontId="27" fillId="0" borderId="1" xfId="21" applyNumberFormat="1" applyFont="1" applyFill="1" applyBorder="1" applyAlignment="1" applyProtection="1">
      <alignment horizontal="right" vertical="center"/>
      <protection/>
    </xf>
    <xf numFmtId="49" fontId="27" fillId="4" borderId="1" xfId="21" applyNumberFormat="1" applyFont="1" applyFill="1" applyBorder="1" applyAlignment="1" applyProtection="1">
      <alignment horizontal="center" vertical="center"/>
      <protection/>
    </xf>
    <xf numFmtId="168" fontId="27" fillId="4" borderId="1" xfId="21" applyNumberFormat="1" applyFont="1" applyFill="1" applyBorder="1" applyAlignment="1" applyProtection="1">
      <alignment horizontal="left" vertical="center"/>
      <protection/>
    </xf>
    <xf numFmtId="168" fontId="27" fillId="4" borderId="14" xfId="21" applyNumberFormat="1" applyFont="1" applyFill="1" applyBorder="1" applyAlignment="1" applyProtection="1">
      <alignment horizontal="left" vertical="center" wrapText="1"/>
      <protection/>
    </xf>
    <xf numFmtId="168" fontId="27" fillId="4" borderId="1" xfId="21" applyNumberFormat="1" applyFont="1" applyFill="1" applyBorder="1" applyAlignment="1" applyProtection="1">
      <alignment horizontal="center" vertical="center"/>
      <protection/>
    </xf>
    <xf numFmtId="4" fontId="27" fillId="4" borderId="1" xfId="21" applyNumberFormat="1" applyFont="1" applyFill="1" applyBorder="1" applyAlignment="1" applyProtection="1">
      <alignment horizontal="right" vertical="center"/>
      <protection/>
    </xf>
    <xf numFmtId="168" fontId="27" fillId="0" borderId="1" xfId="21" applyNumberFormat="1" applyFont="1" applyFill="1" applyBorder="1" applyAlignment="1" applyProtection="1">
      <alignment horizontal="right" vertical="center"/>
      <protection/>
    </xf>
    <xf numFmtId="49" fontId="27" fillId="0" borderId="1" xfId="21" applyNumberFormat="1" applyFont="1" applyFill="1" applyBorder="1" applyAlignment="1" applyProtection="1">
      <alignment horizontal="center" vertical="center"/>
      <protection/>
    </xf>
    <xf numFmtId="168" fontId="27" fillId="0" borderId="1" xfId="21" applyNumberFormat="1" applyFont="1" applyFill="1" applyBorder="1" applyAlignment="1" applyProtection="1">
      <alignment horizontal="left" vertical="center"/>
      <protection/>
    </xf>
    <xf numFmtId="168" fontId="27" fillId="0" borderId="1" xfId="21" applyNumberFormat="1" applyFont="1" applyFill="1" applyBorder="1" applyAlignment="1" applyProtection="1">
      <alignment horizontal="left" vertical="center" wrapText="1"/>
      <protection/>
    </xf>
    <xf numFmtId="168" fontId="27" fillId="0" borderId="1" xfId="21" applyNumberFormat="1" applyFont="1" applyFill="1" applyBorder="1" applyAlignment="1" applyProtection="1">
      <alignment horizontal="center" vertical="center"/>
      <protection/>
    </xf>
    <xf numFmtId="167" fontId="27" fillId="0" borderId="1" xfId="21" applyNumberFormat="1" applyFont="1" applyFill="1" applyBorder="1" applyAlignment="1" applyProtection="1">
      <alignment horizontal="right" vertical="center"/>
      <protection/>
    </xf>
    <xf numFmtId="4" fontId="27" fillId="0" borderId="1" xfId="21" applyNumberFormat="1" applyFont="1" applyFill="1" applyBorder="1" applyAlignment="1" applyProtection="1">
      <alignment horizontal="right" vertical="center"/>
      <protection/>
    </xf>
    <xf numFmtId="168" fontId="27" fillId="0" borderId="28" xfId="21" applyNumberFormat="1" applyFont="1" applyFill="1" applyBorder="1" applyAlignment="1" applyProtection="1">
      <alignment horizontal="left" vertical="center"/>
      <protection/>
    </xf>
    <xf numFmtId="168" fontId="27" fillId="0" borderId="28" xfId="21" applyNumberFormat="1" applyFont="1" applyFill="1" applyBorder="1" applyAlignment="1" applyProtection="1">
      <alignment horizontal="center" vertical="center"/>
      <protection/>
    </xf>
    <xf numFmtId="167" fontId="27" fillId="0" borderId="1" xfId="21" applyNumberFormat="1" applyFont="1" applyFill="1" applyBorder="1" applyAlignment="1" applyProtection="1">
      <alignment horizontal="right" vertical="center"/>
      <protection/>
    </xf>
    <xf numFmtId="168" fontId="27" fillId="0" borderId="20" xfId="21" applyNumberFormat="1" applyFont="1" applyFill="1" applyBorder="1" applyAlignment="1" applyProtection="1">
      <alignment horizontal="left" vertical="center"/>
      <protection/>
    </xf>
    <xf numFmtId="168" fontId="27" fillId="0" borderId="21" xfId="21" applyNumberFormat="1" applyFont="1" applyFill="1" applyBorder="1" applyAlignment="1" applyProtection="1">
      <alignment horizontal="left" vertical="center" wrapText="1"/>
      <protection/>
    </xf>
    <xf numFmtId="168" fontId="27" fillId="0" borderId="20" xfId="21" applyNumberFormat="1" applyFont="1" applyFill="1" applyBorder="1" applyAlignment="1" applyProtection="1">
      <alignment horizontal="center" vertical="center"/>
      <protection/>
    </xf>
    <xf numFmtId="168" fontId="27" fillId="0" borderId="2" xfId="21" applyNumberFormat="1" applyFont="1" applyFill="1" applyBorder="1" applyAlignment="1" applyProtection="1">
      <alignment horizontal="left" vertical="center" wrapText="1"/>
      <protection/>
    </xf>
    <xf numFmtId="167" fontId="27" fillId="0" borderId="28" xfId="21" applyNumberFormat="1" applyFont="1" applyFill="1" applyBorder="1" applyAlignment="1" applyProtection="1">
      <alignment horizontal="right" vertical="center"/>
      <protection/>
    </xf>
    <xf numFmtId="49" fontId="27" fillId="0" borderId="9" xfId="21" applyNumberFormat="1" applyFont="1" applyFill="1" applyBorder="1" applyAlignment="1" applyProtection="1">
      <alignment horizontal="center" vertical="center"/>
      <protection/>
    </xf>
    <xf numFmtId="168" fontId="27" fillId="0" borderId="10" xfId="21" applyNumberFormat="1" applyFont="1" applyFill="1" applyBorder="1" applyAlignment="1" applyProtection="1">
      <alignment horizontal="left" vertical="center"/>
      <protection/>
    </xf>
    <xf numFmtId="168" fontId="27" fillId="0" borderId="10" xfId="21" applyNumberFormat="1" applyFont="1" applyFill="1" applyBorder="1" applyAlignment="1" applyProtection="1">
      <alignment horizontal="center" vertical="center"/>
      <protection/>
    </xf>
    <xf numFmtId="167" fontId="27" fillId="0" borderId="10" xfId="21" applyNumberFormat="1" applyFont="1" applyFill="1" applyBorder="1" applyAlignment="1" applyProtection="1">
      <alignment horizontal="right" vertical="center"/>
      <protection/>
    </xf>
    <xf numFmtId="49" fontId="27" fillId="0" borderId="29" xfId="21" applyNumberFormat="1" applyFont="1" applyFill="1" applyBorder="1" applyAlignment="1" applyProtection="1">
      <alignment horizontal="center" vertical="center"/>
      <protection/>
    </xf>
    <xf numFmtId="168" fontId="27" fillId="4" borderId="13" xfId="21" applyNumberFormat="1" applyFont="1" applyFill="1" applyBorder="1" applyAlignment="1" applyProtection="1">
      <alignment horizontal="right" vertical="center"/>
      <protection/>
    </xf>
    <xf numFmtId="49" fontId="27" fillId="4" borderId="13" xfId="21" applyNumberFormat="1" applyFont="1" applyFill="1" applyBorder="1" applyAlignment="1" applyProtection="1">
      <alignment horizontal="center" vertical="center"/>
      <protection/>
    </xf>
    <xf numFmtId="167" fontId="27" fillId="4" borderId="1" xfId="21" applyNumberFormat="1" applyFont="1" applyFill="1" applyBorder="1" applyAlignment="1" applyProtection="1">
      <alignment horizontal="right" vertical="center"/>
      <protection/>
    </xf>
    <xf numFmtId="4" fontId="27" fillId="4" borderId="30" xfId="21" applyNumberFormat="1" applyFont="1" applyFill="1" applyBorder="1" applyAlignment="1" applyProtection="1">
      <alignment horizontal="right" vertical="center"/>
      <protection/>
    </xf>
    <xf numFmtId="168" fontId="27" fillId="5" borderId="13" xfId="23" applyNumberFormat="1" applyFont="1" applyFill="1" applyBorder="1" applyAlignment="1" applyProtection="1">
      <alignment horizontal="right" vertical="center"/>
      <protection/>
    </xf>
    <xf numFmtId="49" fontId="27" fillId="5" borderId="13" xfId="23" applyNumberFormat="1" applyFont="1" applyFill="1" applyBorder="1" applyAlignment="1" applyProtection="1">
      <alignment horizontal="center" vertical="center"/>
      <protection/>
    </xf>
    <xf numFmtId="168" fontId="27" fillId="5" borderId="1" xfId="23" applyNumberFormat="1" applyFont="1" applyFill="1" applyBorder="1" applyAlignment="1" applyProtection="1">
      <alignment horizontal="left" vertical="center"/>
      <protection/>
    </xf>
    <xf numFmtId="168" fontId="27" fillId="5" borderId="14" xfId="23" applyNumberFormat="1" applyFont="1" applyFill="1" applyBorder="1" applyAlignment="1" applyProtection="1">
      <alignment horizontal="left" vertical="center" wrapText="1"/>
      <protection/>
    </xf>
    <xf numFmtId="168" fontId="27" fillId="5" borderId="1" xfId="23" applyNumberFormat="1" applyFont="1" applyFill="1" applyBorder="1" applyAlignment="1" applyProtection="1">
      <alignment horizontal="center" vertical="center"/>
      <protection/>
    </xf>
    <xf numFmtId="167" fontId="27" fillId="5" borderId="1" xfId="23" applyNumberFormat="1" applyFont="1" applyFill="1" applyBorder="1" applyAlignment="1" applyProtection="1">
      <alignment horizontal="right" vertical="center"/>
      <protection/>
    </xf>
    <xf numFmtId="4" fontId="27" fillId="0" borderId="30" xfId="21" applyNumberFormat="1" applyFont="1" applyFill="1" applyBorder="1" applyAlignment="1" applyProtection="1">
      <alignment horizontal="right" vertical="center"/>
      <protection/>
    </xf>
    <xf numFmtId="168" fontId="27" fillId="0" borderId="31" xfId="21" applyNumberFormat="1" applyFont="1" applyFill="1" applyBorder="1" applyAlignment="1" applyProtection="1">
      <alignment horizontal="right" vertical="center"/>
      <protection/>
    </xf>
    <xf numFmtId="49" fontId="27" fillId="0" borderId="32" xfId="21" applyNumberFormat="1" applyFont="1" applyFill="1" applyBorder="1" applyAlignment="1" applyProtection="1">
      <alignment horizontal="center" vertical="center"/>
      <protection/>
    </xf>
    <xf numFmtId="168" fontId="32" fillId="0" borderId="0" xfId="21" applyNumberFormat="1" applyFont="1" applyFill="1" applyBorder="1" applyAlignment="1" applyProtection="1">
      <alignment horizontal="left"/>
      <protection/>
    </xf>
    <xf numFmtId="168" fontId="33" fillId="0" borderId="0" xfId="21" applyNumberFormat="1" applyFont="1" applyFill="1" applyBorder="1" applyAlignment="1" applyProtection="1">
      <alignment horizontal="left" wrapText="1"/>
      <protection/>
    </xf>
    <xf numFmtId="168" fontId="33" fillId="0" borderId="0" xfId="21" applyNumberFormat="1" applyFont="1" applyFill="1" applyBorder="1" applyAlignment="1" applyProtection="1">
      <alignment horizontal="center"/>
      <protection/>
    </xf>
    <xf numFmtId="4" fontId="33" fillId="0" borderId="0" xfId="21" applyNumberFormat="1" applyFont="1" applyFill="1" applyBorder="1" applyAlignment="1" applyProtection="1">
      <alignment horizontal="right"/>
      <protection/>
    </xf>
    <xf numFmtId="0" fontId="34" fillId="0" borderId="0" xfId="26" applyFont="1" applyFill="1">
      <alignment/>
      <protection/>
    </xf>
    <xf numFmtId="49" fontId="44" fillId="0" borderId="33" xfId="26" applyNumberFormat="1" applyFont="1" applyFill="1" applyBorder="1" applyAlignment="1">
      <alignment horizontal="center"/>
      <protection/>
    </xf>
    <xf numFmtId="49" fontId="34" fillId="0" borderId="0" xfId="26" applyNumberFormat="1" applyFont="1" applyFill="1">
      <alignment/>
      <protection/>
    </xf>
    <xf numFmtId="49" fontId="34" fillId="0" borderId="28" xfId="26" applyNumberFormat="1" applyFont="1" applyFill="1" applyBorder="1" applyAlignment="1">
      <alignment horizontal="left"/>
      <protection/>
    </xf>
    <xf numFmtId="49" fontId="34" fillId="0" borderId="1" xfId="26" applyNumberFormat="1" applyFont="1" applyFill="1" applyBorder="1">
      <alignment/>
      <protection/>
    </xf>
    <xf numFmtId="49" fontId="34" fillId="0" borderId="28" xfId="26" applyNumberFormat="1" applyFont="1" applyFill="1" applyBorder="1" applyAlignment="1">
      <alignment/>
      <protection/>
    </xf>
    <xf numFmtId="0" fontId="46" fillId="6" borderId="1" xfId="27" applyNumberFormat="1" applyFont="1" applyFill="1" applyBorder="1" applyAlignment="1">
      <alignment horizontal="left"/>
    </xf>
    <xf numFmtId="3" fontId="34" fillId="0" borderId="10" xfId="26" applyNumberFormat="1" applyFont="1" applyFill="1" applyBorder="1" applyAlignment="1">
      <alignment horizontal="right"/>
      <protection/>
    </xf>
    <xf numFmtId="3" fontId="34" fillId="0" borderId="9" xfId="26" applyNumberFormat="1" applyFont="1" applyFill="1" applyBorder="1" applyAlignment="1">
      <alignment horizontal="right"/>
      <protection/>
    </xf>
    <xf numFmtId="3" fontId="47" fillId="0" borderId="10" xfId="26" applyNumberFormat="1" applyFont="1" applyFill="1" applyBorder="1" applyAlignment="1">
      <alignment horizontal="right"/>
      <protection/>
    </xf>
    <xf numFmtId="49" fontId="34" fillId="6" borderId="28" xfId="26" applyNumberFormat="1" applyFont="1" applyFill="1" applyBorder="1" applyAlignment="1">
      <alignment horizontal="left"/>
      <protection/>
    </xf>
    <xf numFmtId="49" fontId="34" fillId="6" borderId="1" xfId="26" applyNumberFormat="1" applyFont="1" applyFill="1" applyBorder="1">
      <alignment/>
      <protection/>
    </xf>
    <xf numFmtId="49" fontId="34" fillId="0" borderId="1" xfId="26" applyNumberFormat="1" applyFont="1" applyFill="1" applyBorder="1" applyAlignment="1">
      <alignment/>
      <protection/>
    </xf>
    <xf numFmtId="0" fontId="34" fillId="6" borderId="1" xfId="26" applyNumberFormat="1" applyFont="1" applyFill="1" applyBorder="1" applyAlignment="1">
      <alignment horizontal="left"/>
      <protection/>
    </xf>
    <xf numFmtId="3" fontId="44" fillId="6" borderId="1" xfId="26" applyNumberFormat="1" applyFont="1" applyFill="1" applyBorder="1" applyAlignment="1">
      <alignment horizontal="right"/>
      <protection/>
    </xf>
    <xf numFmtId="3" fontId="34" fillId="6" borderId="1" xfId="26" applyNumberFormat="1" applyFont="1" applyFill="1" applyBorder="1" applyAlignment="1">
      <alignment horizontal="right"/>
      <protection/>
    </xf>
    <xf numFmtId="49" fontId="34" fillId="6" borderId="1" xfId="26" applyNumberFormat="1" applyFont="1" applyFill="1" applyBorder="1" applyAlignment="1">
      <alignment horizontal="left"/>
      <protection/>
    </xf>
    <xf numFmtId="49" fontId="34" fillId="6" borderId="0" xfId="26" applyNumberFormat="1" applyFont="1" applyFill="1">
      <alignment/>
      <protection/>
    </xf>
    <xf numFmtId="49" fontId="44" fillId="0" borderId="28" xfId="26" applyNumberFormat="1" applyFont="1" applyFill="1" applyBorder="1" applyAlignment="1">
      <alignment wrapText="1"/>
      <protection/>
    </xf>
    <xf numFmtId="0" fontId="34" fillId="0" borderId="1" xfId="26" applyNumberFormat="1" applyFont="1" applyFill="1" applyBorder="1" applyAlignment="1">
      <alignment horizontal="left"/>
      <protection/>
    </xf>
    <xf numFmtId="3" fontId="44" fillId="0" borderId="1" xfId="26" applyNumberFormat="1" applyFont="1" applyFill="1" applyBorder="1" applyAlignment="1">
      <alignment horizontal="right"/>
      <protection/>
    </xf>
    <xf numFmtId="3" fontId="34" fillId="0" borderId="1" xfId="26" applyNumberFormat="1" applyFont="1" applyFill="1" applyBorder="1" applyAlignment="1">
      <alignment horizontal="right"/>
      <protection/>
    </xf>
    <xf numFmtId="49" fontId="34" fillId="0" borderId="1" xfId="26" applyNumberFormat="1" applyFont="1" applyFill="1" applyBorder="1" applyAlignment="1">
      <alignment horizontal="left"/>
      <protection/>
    </xf>
    <xf numFmtId="0" fontId="34" fillId="6" borderId="1" xfId="26" applyFill="1" applyBorder="1">
      <alignment/>
      <protection/>
    </xf>
    <xf numFmtId="0" fontId="34" fillId="0" borderId="1" xfId="26" applyFill="1" applyBorder="1">
      <alignment/>
      <protection/>
    </xf>
    <xf numFmtId="3" fontId="34" fillId="6" borderId="10" xfId="26" applyNumberFormat="1" applyFont="1" applyFill="1" applyBorder="1" applyAlignment="1">
      <alignment horizontal="right"/>
      <protection/>
    </xf>
    <xf numFmtId="3" fontId="34" fillId="6" borderId="28" xfId="26" applyNumberFormat="1" applyFont="1" applyFill="1" applyBorder="1" applyAlignment="1">
      <alignment horizontal="right"/>
      <protection/>
    </xf>
    <xf numFmtId="3" fontId="34" fillId="6" borderId="9" xfId="26" applyNumberFormat="1" applyFont="1" applyFill="1" applyBorder="1" applyAlignment="1">
      <alignment horizontal="right"/>
      <protection/>
    </xf>
    <xf numFmtId="3" fontId="47" fillId="6" borderId="10" xfId="26" applyNumberFormat="1" applyFont="1" applyFill="1" applyBorder="1" applyAlignment="1">
      <alignment horizontal="right"/>
      <protection/>
    </xf>
    <xf numFmtId="49" fontId="34" fillId="6" borderId="1" xfId="26" applyNumberFormat="1" applyFont="1" applyFill="1" applyBorder="1" applyAlignment="1">
      <alignment horizontal="left"/>
      <protection/>
    </xf>
    <xf numFmtId="1" fontId="34" fillId="6" borderId="1" xfId="26" applyNumberFormat="1" applyFont="1" applyFill="1" applyBorder="1" applyAlignment="1">
      <alignment horizontal="left"/>
      <protection/>
    </xf>
    <xf numFmtId="49" fontId="34" fillId="6" borderId="1" xfId="26" applyNumberFormat="1" applyFont="1" applyFill="1" applyBorder="1" applyAlignment="1">
      <alignment/>
      <protection/>
    </xf>
    <xf numFmtId="49" fontId="34" fillId="0" borderId="1" xfId="26" applyNumberFormat="1" applyFont="1" applyFill="1" applyBorder="1" applyAlignment="1">
      <alignment horizontal="left"/>
      <protection/>
    </xf>
    <xf numFmtId="1" fontId="34" fillId="0" borderId="1" xfId="26" applyNumberFormat="1" applyFont="1" applyFill="1" applyBorder="1" applyAlignment="1">
      <alignment horizontal="left"/>
      <protection/>
    </xf>
    <xf numFmtId="49" fontId="34" fillId="0" borderId="34" xfId="26" applyNumberFormat="1" applyFont="1" applyFill="1" applyBorder="1" applyAlignment="1">
      <alignment horizontal="left"/>
      <protection/>
    </xf>
    <xf numFmtId="0" fontId="34" fillId="0" borderId="10" xfId="26" applyNumberFormat="1" applyFont="1" applyFill="1" applyBorder="1" applyAlignment="1">
      <alignment horizontal="left"/>
      <protection/>
    </xf>
    <xf numFmtId="49" fontId="34" fillId="0" borderId="10" xfId="26" applyNumberFormat="1" applyFont="1" applyFill="1" applyBorder="1">
      <alignment/>
      <protection/>
    </xf>
    <xf numFmtId="3" fontId="45" fillId="0" borderId="9" xfId="26" applyNumberFormat="1" applyFont="1" applyFill="1" applyBorder="1">
      <alignment/>
      <protection/>
    </xf>
    <xf numFmtId="49" fontId="34" fillId="6" borderId="34" xfId="26" applyNumberFormat="1" applyFont="1" applyFill="1" applyBorder="1" applyAlignment="1">
      <alignment horizontal="left"/>
      <protection/>
    </xf>
    <xf numFmtId="0" fontId="34" fillId="6" borderId="1" xfId="26" applyFont="1" applyFill="1" applyBorder="1" applyAlignment="1">
      <alignment/>
      <protection/>
    </xf>
    <xf numFmtId="0" fontId="34" fillId="6" borderId="0" xfId="26" applyFont="1" applyFill="1">
      <alignment/>
      <protection/>
    </xf>
    <xf numFmtId="49" fontId="34" fillId="0" borderId="34" xfId="26" applyNumberFormat="1" applyFont="1" applyFill="1" applyBorder="1" applyAlignment="1">
      <alignment/>
      <protection/>
    </xf>
    <xf numFmtId="0" fontId="34" fillId="0" borderId="1" xfId="26" applyFont="1" applyFill="1" applyBorder="1">
      <alignment/>
      <protection/>
    </xf>
    <xf numFmtId="0" fontId="34" fillId="0" borderId="1" xfId="26" applyFont="1" applyFill="1" applyBorder="1" applyAlignment="1">
      <alignment horizontal="left"/>
      <protection/>
    </xf>
    <xf numFmtId="3" fontId="34" fillId="0" borderId="1" xfId="26" applyNumberFormat="1" applyFont="1" applyFill="1" applyBorder="1">
      <alignment/>
      <protection/>
    </xf>
    <xf numFmtId="3" fontId="47" fillId="0" borderId="1" xfId="26" applyNumberFormat="1" applyFont="1" applyFill="1" applyBorder="1" applyAlignment="1">
      <alignment horizontal="right"/>
      <protection/>
    </xf>
    <xf numFmtId="49" fontId="34" fillId="0" borderId="1" xfId="26" applyNumberFormat="1" applyFont="1" applyFill="1" applyBorder="1" applyAlignment="1">
      <alignment horizontal="left" wrapText="1"/>
      <protection/>
    </xf>
    <xf numFmtId="49" fontId="34" fillId="0" borderId="28" xfId="26" applyNumberFormat="1" applyFont="1" applyFill="1" applyBorder="1">
      <alignment/>
      <protection/>
    </xf>
    <xf numFmtId="49" fontId="34" fillId="0" borderId="34" xfId="26" applyNumberFormat="1" applyFont="1" applyFill="1" applyBorder="1">
      <alignment/>
      <protection/>
    </xf>
    <xf numFmtId="0" fontId="34" fillId="0" borderId="34" xfId="26" applyFont="1" applyFill="1" applyBorder="1" applyAlignment="1">
      <alignment horizontal="left"/>
      <protection/>
    </xf>
    <xf numFmtId="49" fontId="36" fillId="0" borderId="1" xfId="26" applyNumberFormat="1" applyFont="1" applyFill="1" applyBorder="1">
      <alignment/>
      <protection/>
    </xf>
    <xf numFmtId="0" fontId="34" fillId="0" borderId="1" xfId="26" applyFont="1" applyFill="1" applyBorder="1" applyAlignment="1">
      <alignment/>
      <protection/>
    </xf>
    <xf numFmtId="3" fontId="48" fillId="0" borderId="1" xfId="26" applyNumberFormat="1" applyFont="1" applyFill="1" applyBorder="1">
      <alignment/>
      <protection/>
    </xf>
    <xf numFmtId="49" fontId="34" fillId="0" borderId="1" xfId="26" applyNumberFormat="1" applyFill="1" applyBorder="1">
      <alignment/>
      <protection/>
    </xf>
    <xf numFmtId="3" fontId="34" fillId="0" borderId="28" xfId="26" applyNumberFormat="1" applyFont="1" applyFill="1" applyBorder="1">
      <alignment/>
      <protection/>
    </xf>
    <xf numFmtId="49" fontId="44" fillId="0" borderId="1" xfId="26" applyNumberFormat="1" applyFont="1" applyFill="1" applyBorder="1" applyAlignment="1">
      <alignment/>
      <protection/>
    </xf>
    <xf numFmtId="3" fontId="44" fillId="0" borderId="1" xfId="26" applyNumberFormat="1" applyFont="1" applyFill="1" applyBorder="1">
      <alignment/>
      <protection/>
    </xf>
    <xf numFmtId="49" fontId="44" fillId="0" borderId="1" xfId="26" applyNumberFormat="1" applyFont="1" applyFill="1" applyBorder="1">
      <alignment/>
      <protection/>
    </xf>
    <xf numFmtId="3" fontId="44" fillId="0" borderId="1" xfId="26" applyNumberFormat="1" applyFont="1" applyFill="1" applyBorder="1" applyAlignment="1">
      <alignment horizontal="right"/>
      <protection/>
    </xf>
    <xf numFmtId="49" fontId="34" fillId="0" borderId="1" xfId="26" applyNumberFormat="1" applyFill="1" applyBorder="1" applyAlignment="1">
      <alignment horizontal="left"/>
      <protection/>
    </xf>
    <xf numFmtId="49" fontId="34" fillId="0" borderId="1" xfId="28" applyNumberFormat="1" applyFont="1" applyBorder="1" applyAlignment="1">
      <alignment wrapText="1"/>
      <protection/>
    </xf>
    <xf numFmtId="0" fontId="34" fillId="0" borderId="1" xfId="28" applyFont="1" applyFill="1" applyBorder="1" applyAlignment="1">
      <alignment horizontal="left" wrapText="1"/>
      <protection/>
    </xf>
    <xf numFmtId="0" fontId="34" fillId="0" borderId="1" xfId="26" applyFont="1" applyBorder="1" applyAlignment="1">
      <alignment horizontal="left"/>
      <protection/>
    </xf>
    <xf numFmtId="3" fontId="47" fillId="0" borderId="1" xfId="26" applyNumberFormat="1" applyFont="1" applyFill="1" applyBorder="1">
      <alignment/>
      <protection/>
    </xf>
    <xf numFmtId="49" fontId="47" fillId="0" borderId="1" xfId="28" applyNumberFormat="1" applyFont="1" applyBorder="1" applyAlignment="1">
      <alignment wrapText="1"/>
      <protection/>
    </xf>
    <xf numFmtId="3" fontId="34" fillId="0" borderId="15" xfId="26" applyNumberFormat="1" applyFont="1" applyFill="1" applyBorder="1">
      <alignment/>
      <protection/>
    </xf>
    <xf numFmtId="0" fontId="50" fillId="0" borderId="0" xfId="0" applyFont="1"/>
    <xf numFmtId="3" fontId="50" fillId="0" borderId="0" xfId="0" applyNumberFormat="1" applyFont="1"/>
    <xf numFmtId="49" fontId="51" fillId="7" borderId="35" xfId="0" applyNumberFormat="1" applyFont="1" applyFill="1" applyBorder="1"/>
    <xf numFmtId="3" fontId="50" fillId="7" borderId="36" xfId="0" applyNumberFormat="1" applyFont="1" applyFill="1" applyBorder="1"/>
    <xf numFmtId="0" fontId="50" fillId="0" borderId="37" xfId="0" applyFont="1" applyFill="1" applyBorder="1"/>
    <xf numFmtId="4" fontId="50" fillId="0" borderId="38" xfId="0" applyNumberFormat="1" applyFont="1" applyFill="1" applyBorder="1"/>
    <xf numFmtId="0" fontId="0" fillId="0" borderId="0" xfId="0" applyAlignment="1">
      <alignment wrapText="1"/>
    </xf>
    <xf numFmtId="4" fontId="50" fillId="0" borderId="1" xfId="0" applyNumberFormat="1" applyFont="1" applyFill="1" applyBorder="1"/>
    <xf numFmtId="3" fontId="50" fillId="0" borderId="1" xfId="0" applyNumberFormat="1" applyFont="1" applyBorder="1"/>
    <xf numFmtId="3" fontId="50" fillId="0" borderId="39" xfId="0" applyNumberFormat="1" applyFont="1" applyBorder="1"/>
    <xf numFmtId="0" fontId="0" fillId="0" borderId="40" xfId="0" applyBorder="1"/>
    <xf numFmtId="0" fontId="50" fillId="0" borderId="37" xfId="0" applyFont="1" applyBorder="1"/>
    <xf numFmtId="0" fontId="0" fillId="0" borderId="38" xfId="0" applyBorder="1"/>
    <xf numFmtId="0" fontId="53" fillId="0" borderId="41" xfId="0" applyFont="1" applyBorder="1"/>
    <xf numFmtId="3" fontId="53" fillId="0" borderId="42" xfId="0" applyNumberFormat="1" applyFont="1" applyBorder="1"/>
    <xf numFmtId="3" fontId="53" fillId="0" borderId="43" xfId="0" applyNumberFormat="1" applyFont="1" applyBorder="1"/>
    <xf numFmtId="0" fontId="52" fillId="0" borderId="44" xfId="0" applyFont="1" applyBorder="1"/>
    <xf numFmtId="0" fontId="16" fillId="3" borderId="0" xfId="20" applyFont="1" applyFill="1" applyAlignment="1" applyProtection="1">
      <alignment vertical="center"/>
      <protection/>
    </xf>
    <xf numFmtId="0" fontId="0" fillId="0" borderId="38" xfId="0" applyBorder="1" applyAlignment="1">
      <alignment wrapText="1"/>
    </xf>
    <xf numFmtId="0" fontId="50" fillId="0" borderId="0" xfId="0" applyFont="1"/>
    <xf numFmtId="4" fontId="0" fillId="8" borderId="45" xfId="0" applyNumberFormat="1" applyFont="1" applyFill="1" applyBorder="1" applyAlignment="1" applyProtection="1">
      <alignment vertical="center"/>
      <protection locked="0"/>
    </xf>
    <xf numFmtId="4" fontId="23" fillId="8" borderId="45" xfId="0" applyNumberFormat="1" applyFont="1" applyFill="1" applyBorder="1" applyAlignment="1" applyProtection="1">
      <alignment vertical="center"/>
      <protection locked="0"/>
    </xf>
    <xf numFmtId="0" fontId="0" fillId="0" borderId="0" xfId="0" applyProtection="1">
      <protection/>
    </xf>
    <xf numFmtId="0" fontId="0" fillId="0" borderId="0" xfId="0" applyFont="1" applyAlignment="1" applyProtection="1">
      <alignment horizontal="left" vertical="center"/>
      <protection/>
    </xf>
    <xf numFmtId="0" fontId="0" fillId="0" borderId="46" xfId="0" applyBorder="1" applyProtection="1">
      <protection/>
    </xf>
    <xf numFmtId="0" fontId="0" fillId="0" borderId="47" xfId="0" applyBorder="1" applyProtection="1">
      <protection/>
    </xf>
    <xf numFmtId="0" fontId="0" fillId="0" borderId="48" xfId="0" applyBorder="1" applyProtection="1">
      <protection/>
    </xf>
    <xf numFmtId="0" fontId="0" fillId="0" borderId="49" xfId="0" applyBorder="1" applyProtection="1">
      <protection/>
    </xf>
    <xf numFmtId="0" fontId="0" fillId="0" borderId="0" xfId="0" applyBorder="1" applyProtection="1">
      <protection/>
    </xf>
    <xf numFmtId="0" fontId="12" fillId="0" borderId="0" xfId="0" applyFont="1" applyBorder="1" applyAlignment="1" applyProtection="1">
      <alignment horizontal="left" vertical="center"/>
      <protection/>
    </xf>
    <xf numFmtId="0" fontId="0" fillId="0" borderId="50" xfId="0" applyBorder="1" applyProtection="1">
      <protection/>
    </xf>
    <xf numFmtId="0" fontId="11" fillId="0" borderId="0" xfId="0" applyFont="1" applyAlignment="1" applyProtection="1">
      <alignment horizontal="left" vertical="center"/>
      <protection/>
    </xf>
    <xf numFmtId="0" fontId="13"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9"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0" xfId="0" applyFont="1" applyBorder="1" applyAlignment="1" applyProtection="1">
      <alignment vertical="center"/>
      <protection/>
    </xf>
    <xf numFmtId="0" fontId="3" fillId="0" borderId="0" xfId="0" applyFont="1" applyBorder="1" applyAlignment="1" applyProtection="1">
      <alignment horizontal="left" vertical="center"/>
      <protection/>
    </xf>
    <xf numFmtId="176" fontId="3" fillId="0" borderId="0" xfId="0" applyNumberFormat="1" applyFont="1" applyBorder="1" applyAlignment="1" applyProtection="1">
      <alignment horizontal="left" vertical="center"/>
      <protection/>
    </xf>
    <xf numFmtId="0" fontId="0" fillId="0" borderId="49"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14" fillId="0" borderId="0" xfId="0" applyFont="1" applyBorder="1" applyAlignment="1" applyProtection="1">
      <alignment horizontal="left" vertical="center"/>
      <protection/>
    </xf>
    <xf numFmtId="4" fontId="1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9" borderId="0" xfId="0" applyFont="1" applyFill="1" applyBorder="1" applyAlignment="1" applyProtection="1">
      <alignment vertical="center"/>
      <protection/>
    </xf>
    <xf numFmtId="0" fontId="4" fillId="9" borderId="53" xfId="0" applyFont="1" applyFill="1" applyBorder="1" applyAlignment="1" applyProtection="1">
      <alignment horizontal="left" vertical="center"/>
      <protection/>
    </xf>
    <xf numFmtId="0" fontId="0" fillId="9" borderId="54" xfId="0" applyFont="1" applyFill="1" applyBorder="1" applyAlignment="1" applyProtection="1">
      <alignment vertical="center"/>
      <protection/>
    </xf>
    <xf numFmtId="0" fontId="4" fillId="9" borderId="54" xfId="0" applyFont="1" applyFill="1" applyBorder="1" applyAlignment="1" applyProtection="1">
      <alignment horizontal="right" vertical="center"/>
      <protection/>
    </xf>
    <xf numFmtId="0" fontId="4" fillId="9" borderId="54" xfId="0" applyFont="1" applyFill="1" applyBorder="1" applyAlignment="1" applyProtection="1">
      <alignment horizontal="center" vertical="center"/>
      <protection/>
    </xf>
    <xf numFmtId="4" fontId="4" fillId="9" borderId="54" xfId="0" applyNumberFormat="1" applyFont="1" applyFill="1" applyBorder="1" applyAlignment="1" applyProtection="1">
      <alignment vertical="center"/>
      <protection/>
    </xf>
    <xf numFmtId="0" fontId="0" fillId="9" borderId="55" xfId="0" applyFont="1" applyFill="1" applyBorder="1" applyAlignment="1" applyProtection="1">
      <alignmen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58"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9" borderId="0" xfId="0" applyFont="1" applyFill="1" applyBorder="1" applyAlignment="1" applyProtection="1">
      <alignment horizontal="left" vertical="center"/>
      <protection/>
    </xf>
    <xf numFmtId="0" fontId="3" fillId="9" borderId="0" xfId="0" applyFont="1" applyFill="1" applyBorder="1" applyAlignment="1" applyProtection="1">
      <alignment horizontal="right" vertical="center"/>
      <protection/>
    </xf>
    <xf numFmtId="0" fontId="0" fillId="9" borderId="50" xfId="0" applyFont="1" applyFill="1" applyBorder="1" applyAlignment="1" applyProtection="1">
      <alignment vertical="center"/>
      <protection/>
    </xf>
    <xf numFmtId="0" fontId="17" fillId="0" borderId="0" xfId="0" applyFont="1" applyBorder="1" applyAlignment="1" applyProtection="1">
      <alignment horizontal="left" vertical="center"/>
      <protection/>
    </xf>
    <xf numFmtId="0" fontId="5" fillId="0" borderId="49"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59" xfId="0" applyFont="1" applyBorder="1" applyAlignment="1" applyProtection="1">
      <alignment horizontal="left" vertical="center"/>
      <protection/>
    </xf>
    <xf numFmtId="0" fontId="5" fillId="0" borderId="59" xfId="0" applyFont="1" applyBorder="1" applyAlignment="1" applyProtection="1">
      <alignment vertical="center"/>
      <protection/>
    </xf>
    <xf numFmtId="4" fontId="5" fillId="0" borderId="59" xfId="0" applyNumberFormat="1" applyFont="1" applyBorder="1" applyAlignment="1" applyProtection="1">
      <alignment vertical="center"/>
      <protection/>
    </xf>
    <xf numFmtId="0" fontId="5" fillId="0" borderId="50" xfId="0" applyFont="1" applyBorder="1" applyAlignment="1" applyProtection="1">
      <alignment vertical="center"/>
      <protection/>
    </xf>
    <xf numFmtId="0" fontId="5" fillId="0" borderId="0" xfId="0" applyFont="1" applyAlignment="1" applyProtection="1">
      <alignment vertical="center"/>
      <protection/>
    </xf>
    <xf numFmtId="0" fontId="6" fillId="0" borderId="4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59" xfId="0" applyFont="1" applyBorder="1" applyAlignment="1" applyProtection="1">
      <alignment horizontal="left" vertical="center"/>
      <protection/>
    </xf>
    <xf numFmtId="0" fontId="6" fillId="0" borderId="59" xfId="0" applyFont="1" applyBorder="1" applyAlignment="1" applyProtection="1">
      <alignment vertical="center"/>
      <protection/>
    </xf>
    <xf numFmtId="4" fontId="6" fillId="0" borderId="59" xfId="0" applyNumberFormat="1" applyFont="1" applyBorder="1" applyAlignment="1" applyProtection="1">
      <alignment vertical="center"/>
      <protection/>
    </xf>
    <xf numFmtId="0" fontId="6" fillId="0" borderId="50" xfId="0" applyFont="1" applyBorder="1" applyAlignment="1" applyProtection="1">
      <alignment vertical="center"/>
      <protection/>
    </xf>
    <xf numFmtId="0" fontId="6" fillId="0" borderId="0" xfId="0" applyFont="1" applyAlignment="1" applyProtection="1">
      <alignmen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9" xfId="0" applyFont="1" applyBorder="1" applyAlignment="1" applyProtection="1">
      <alignment horizontal="center" vertical="center" wrapText="1"/>
      <protection/>
    </xf>
    <xf numFmtId="0" fontId="3" fillId="9" borderId="60" xfId="0" applyFont="1" applyFill="1" applyBorder="1" applyAlignment="1" applyProtection="1">
      <alignment horizontal="center" vertical="center" wrapText="1"/>
      <protection/>
    </xf>
    <xf numFmtId="0" fontId="3" fillId="9" borderId="61" xfId="0" applyFont="1" applyFill="1" applyBorder="1" applyAlignment="1" applyProtection="1">
      <alignment horizontal="center" vertical="center" wrapText="1"/>
      <protection/>
    </xf>
    <xf numFmtId="0" fontId="18" fillId="9" borderId="61" xfId="0" applyFont="1" applyFill="1" applyBorder="1" applyAlignment="1" applyProtection="1">
      <alignment horizontal="center" vertical="center" wrapText="1"/>
      <protection/>
    </xf>
    <xf numFmtId="0" fontId="3" fillId="9" borderId="62" xfId="0" applyFont="1" applyFill="1" applyBorder="1" applyAlignment="1" applyProtection="1">
      <alignment horizontal="center" vertical="center" wrapText="1"/>
      <protection/>
    </xf>
    <xf numFmtId="0" fontId="13" fillId="0" borderId="60" xfId="0" applyFont="1" applyBorder="1" applyAlignment="1" applyProtection="1">
      <alignment horizontal="center" vertical="center" wrapText="1"/>
      <protection/>
    </xf>
    <xf numFmtId="0" fontId="13" fillId="0" borderId="61" xfId="0" applyFont="1" applyBorder="1" applyAlignment="1" applyProtection="1">
      <alignment horizontal="center" vertical="center" wrapText="1"/>
      <protection/>
    </xf>
    <xf numFmtId="0" fontId="13" fillId="0" borderId="62"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5" fillId="0" borderId="0" xfId="0" applyFont="1" applyAlignment="1" applyProtection="1">
      <alignment horizontal="left" vertical="center"/>
      <protection/>
    </xf>
    <xf numFmtId="4" fontId="15" fillId="0" borderId="0" xfId="0" applyNumberFormat="1" applyFont="1" applyAlignment="1" applyProtection="1">
      <alignment/>
      <protection/>
    </xf>
    <xf numFmtId="0" fontId="0" fillId="0" borderId="63" xfId="0" applyFont="1" applyBorder="1" applyAlignment="1" applyProtection="1">
      <alignment vertical="center"/>
      <protection/>
    </xf>
    <xf numFmtId="166" fontId="19" fillId="0" borderId="51" xfId="0" applyNumberFormat="1" applyFont="1" applyBorder="1" applyAlignment="1" applyProtection="1">
      <alignment/>
      <protection/>
    </xf>
    <xf numFmtId="166" fontId="19" fillId="0" borderId="64" xfId="0" applyNumberFormat="1" applyFont="1" applyBorder="1" applyAlignment="1" applyProtection="1">
      <alignment/>
      <protection/>
    </xf>
    <xf numFmtId="4" fontId="20" fillId="0" borderId="0" xfId="0" applyNumberFormat="1" applyFont="1" applyAlignment="1" applyProtection="1">
      <alignment vertical="center"/>
      <protection/>
    </xf>
    <xf numFmtId="0" fontId="7" fillId="0" borderId="49"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5" fillId="0" borderId="0" xfId="0" applyFont="1" applyAlignment="1" applyProtection="1">
      <alignment horizontal="left"/>
      <protection/>
    </xf>
    <xf numFmtId="4" fontId="5" fillId="0" borderId="0" xfId="0" applyNumberFormat="1" applyFont="1" applyAlignment="1" applyProtection="1">
      <alignment/>
      <protection/>
    </xf>
    <xf numFmtId="0" fontId="7" fillId="0" borderId="65"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66" xfId="0" applyNumberFormat="1" applyFont="1" applyBorder="1" applyAlignment="1" applyProtection="1">
      <alignment/>
      <protection/>
    </xf>
    <xf numFmtId="0" fontId="7" fillId="0" borderId="0" xfId="0" applyFont="1" applyAlignment="1" applyProtection="1">
      <alignment horizontal="center"/>
      <protection/>
    </xf>
    <xf numFmtId="4" fontId="7" fillId="0" borderId="0" xfId="0" applyNumberFormat="1" applyFont="1" applyAlignment="1" applyProtection="1">
      <alignment vertical="center"/>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45" xfId="0" applyFont="1" applyBorder="1" applyAlignment="1" applyProtection="1">
      <alignment horizontal="center" vertical="center"/>
      <protection/>
    </xf>
    <xf numFmtId="49" fontId="0" fillId="0" borderId="45" xfId="0" applyNumberFormat="1"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45" xfId="0" applyFont="1" applyBorder="1" applyAlignment="1" applyProtection="1">
      <alignment horizontal="center" vertical="center" wrapText="1"/>
      <protection/>
    </xf>
    <xf numFmtId="167" fontId="0" fillId="0" borderId="45" xfId="0" applyNumberFormat="1" applyFont="1" applyBorder="1" applyAlignment="1" applyProtection="1">
      <alignment vertical="center"/>
      <protection/>
    </xf>
    <xf numFmtId="4" fontId="0" fillId="0" borderId="45" xfId="0" applyNumberFormat="1" applyFont="1" applyBorder="1" applyAlignment="1" applyProtection="1">
      <alignment vertical="center"/>
      <protection/>
    </xf>
    <xf numFmtId="0" fontId="2" fillId="0" borderId="45"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66"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21" fillId="0" borderId="0" xfId="0" applyFont="1" applyBorder="1" applyAlignment="1" applyProtection="1">
      <alignment horizontal="left" vertical="center"/>
      <protection/>
    </xf>
    <xf numFmtId="0" fontId="22" fillId="0" borderId="0" xfId="0" applyFont="1" applyBorder="1" applyAlignment="1" applyProtection="1">
      <alignment vertical="center" wrapText="1"/>
      <protection/>
    </xf>
    <xf numFmtId="0" fontId="0" fillId="0" borderId="65" xfId="0" applyFont="1" applyBorder="1" applyAlignment="1" applyProtection="1">
      <alignment vertical="center"/>
      <protection/>
    </xf>
    <xf numFmtId="0" fontId="0" fillId="0" borderId="66" xfId="0" applyFont="1" applyBorder="1" applyAlignment="1" applyProtection="1">
      <alignment vertical="center"/>
      <protection/>
    </xf>
    <xf numFmtId="0" fontId="21" fillId="0" borderId="0" xfId="0" applyFont="1" applyAlignment="1" applyProtection="1">
      <alignment horizontal="left" vertical="center"/>
      <protection/>
    </xf>
    <xf numFmtId="0" fontId="22" fillId="0" borderId="0" xfId="0" applyFont="1" applyAlignment="1" applyProtection="1">
      <alignment vertical="center" wrapText="1"/>
      <protection/>
    </xf>
    <xf numFmtId="0" fontId="23" fillId="0" borderId="45" xfId="0" applyFont="1" applyBorder="1" applyAlignment="1" applyProtection="1">
      <alignment horizontal="center" vertical="center"/>
      <protection/>
    </xf>
    <xf numFmtId="49" fontId="23" fillId="0" borderId="45" xfId="0" applyNumberFormat="1" applyFont="1" applyBorder="1" applyAlignment="1" applyProtection="1">
      <alignment horizontal="left" vertical="center" wrapText="1"/>
      <protection/>
    </xf>
    <xf numFmtId="0" fontId="23" fillId="0" borderId="45" xfId="0" applyFont="1" applyBorder="1" applyAlignment="1" applyProtection="1">
      <alignment horizontal="left" vertical="center" wrapText="1"/>
      <protection/>
    </xf>
    <xf numFmtId="0" fontId="23" fillId="0" borderId="45" xfId="0" applyFont="1" applyBorder="1" applyAlignment="1" applyProtection="1">
      <alignment horizontal="center" vertical="center" wrapText="1"/>
      <protection/>
    </xf>
    <xf numFmtId="167" fontId="23" fillId="0" borderId="45" xfId="0" applyNumberFormat="1" applyFont="1" applyBorder="1" applyAlignment="1" applyProtection="1">
      <alignment vertical="center"/>
      <protection/>
    </xf>
    <xf numFmtId="4" fontId="23" fillId="0" borderId="45" xfId="0" applyNumberFormat="1" applyFont="1" applyBorder="1" applyAlignment="1" applyProtection="1">
      <alignment vertical="center"/>
      <protection/>
    </xf>
    <xf numFmtId="0" fontId="23" fillId="0" borderId="49" xfId="0" applyFont="1" applyBorder="1" applyAlignment="1" applyProtection="1">
      <alignment vertical="center"/>
      <protection/>
    </xf>
    <xf numFmtId="0" fontId="23" fillId="0" borderId="45" xfId="0" applyFont="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8" fillId="0" borderId="49"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Border="1" applyAlignment="1" applyProtection="1">
      <alignment horizontal="left" vertical="center" wrapText="1"/>
      <protection/>
    </xf>
    <xf numFmtId="167" fontId="8" fillId="0" borderId="0" xfId="0" applyNumberFormat="1" applyFont="1" applyBorder="1" applyAlignment="1" applyProtection="1">
      <alignment vertical="center"/>
      <protection/>
    </xf>
    <xf numFmtId="0" fontId="8" fillId="0" borderId="65"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66" xfId="0" applyFont="1" applyBorder="1" applyAlignment="1" applyProtection="1">
      <alignment vertical="center"/>
      <protection/>
    </xf>
    <xf numFmtId="0" fontId="8" fillId="0" borderId="0" xfId="0" applyFont="1" applyAlignment="1" applyProtection="1">
      <alignment horizontal="left" vertical="center"/>
      <protection/>
    </xf>
    <xf numFmtId="0" fontId="2" fillId="0" borderId="59" xfId="0" applyFont="1" applyBorder="1" applyAlignment="1" applyProtection="1">
      <alignment horizontal="center" vertical="center"/>
      <protection/>
    </xf>
    <xf numFmtId="166" fontId="2" fillId="0" borderId="59" xfId="0" applyNumberFormat="1" applyFont="1" applyBorder="1" applyAlignment="1" applyProtection="1">
      <alignment vertical="center"/>
      <protection/>
    </xf>
    <xf numFmtId="166" fontId="2" fillId="0" borderId="67" xfId="0" applyNumberFormat="1" applyFont="1" applyBorder="1" applyAlignment="1" applyProtection="1">
      <alignment vertical="center"/>
      <protection/>
    </xf>
    <xf numFmtId="0" fontId="3" fillId="0" borderId="0" xfId="0" applyFont="1" applyBorder="1" applyAlignment="1" applyProtection="1">
      <alignment horizontal="left" vertical="center" wrapText="1"/>
      <protection/>
    </xf>
    <xf numFmtId="171" fontId="36" fillId="0" borderId="0" xfId="24" applyNumberFormat="1" applyFont="1" applyFill="1" applyAlignment="1" applyProtection="1">
      <alignment horizontal="right"/>
      <protection/>
    </xf>
    <xf numFmtId="0" fontId="34" fillId="0" borderId="0" xfId="24" applyFill="1" applyAlignment="1" applyProtection="1">
      <alignment/>
      <protection/>
    </xf>
    <xf numFmtId="0" fontId="34" fillId="0" borderId="0" xfId="24" applyAlignment="1" applyProtection="1">
      <alignment/>
      <protection/>
    </xf>
    <xf numFmtId="49" fontId="35" fillId="0" borderId="0" xfId="24" applyNumberFormat="1" applyFont="1" applyFill="1" applyBorder="1" applyAlignment="1" applyProtection="1">
      <alignment horizontal="right"/>
      <protection/>
    </xf>
    <xf numFmtId="49" fontId="35" fillId="0" borderId="0" xfId="24" applyNumberFormat="1" applyFont="1" applyFill="1" applyBorder="1" applyAlignment="1" applyProtection="1">
      <alignment/>
      <protection/>
    </xf>
    <xf numFmtId="49" fontId="35" fillId="0" borderId="0" xfId="24" applyNumberFormat="1" applyFont="1" applyFill="1" applyBorder="1" applyAlignment="1" applyProtection="1">
      <alignment horizontal="center"/>
      <protection/>
    </xf>
    <xf numFmtId="170" fontId="35" fillId="0" borderId="0" xfId="24" applyNumberFormat="1" applyFont="1" applyFill="1" applyBorder="1" applyAlignment="1" applyProtection="1">
      <alignment horizontal="center"/>
      <protection/>
    </xf>
    <xf numFmtId="169" fontId="36" fillId="0" borderId="0" xfId="24" applyNumberFormat="1" applyFont="1" applyFill="1" applyAlignment="1" applyProtection="1">
      <alignment horizontal="right"/>
      <protection/>
    </xf>
    <xf numFmtId="49" fontId="36" fillId="0" borderId="0" xfId="24" applyNumberFormat="1" applyFont="1" applyFill="1" applyAlignment="1" applyProtection="1">
      <alignment horizontal="left"/>
      <protection/>
    </xf>
    <xf numFmtId="49" fontId="36" fillId="0" borderId="0" xfId="24" applyNumberFormat="1" applyFont="1" applyFill="1" applyAlignment="1" applyProtection="1">
      <alignment horizontal="left" wrapText="1"/>
      <protection/>
    </xf>
    <xf numFmtId="49" fontId="36" fillId="0" borderId="0" xfId="24" applyNumberFormat="1" applyFont="1" applyFill="1" applyAlignment="1" applyProtection="1">
      <alignment horizontal="center"/>
      <protection/>
    </xf>
    <xf numFmtId="170" fontId="36" fillId="0" borderId="0" xfId="24" applyNumberFormat="1" applyFont="1" applyFill="1" applyBorder="1" applyAlignment="1" applyProtection="1">
      <alignment horizontal="center"/>
      <protection/>
    </xf>
    <xf numFmtId="172" fontId="36" fillId="0" borderId="0" xfId="24" applyNumberFormat="1" applyFont="1" applyFill="1" applyAlignment="1" applyProtection="1">
      <alignment horizontal="right"/>
      <protection/>
    </xf>
    <xf numFmtId="173" fontId="36" fillId="0" borderId="0" xfId="24" applyNumberFormat="1" applyFont="1" applyFill="1" applyAlignment="1" applyProtection="1">
      <alignment horizontal="right"/>
      <protection/>
    </xf>
    <xf numFmtId="0" fontId="38" fillId="0" borderId="68" xfId="24" applyFont="1" applyFill="1" applyBorder="1" applyAlignment="1" applyProtection="1">
      <alignment horizontal="center"/>
      <protection/>
    </xf>
    <xf numFmtId="0" fontId="38" fillId="0" borderId="28" xfId="24" applyFont="1" applyFill="1" applyBorder="1" applyAlignment="1" applyProtection="1">
      <alignment horizontal="center"/>
      <protection/>
    </xf>
    <xf numFmtId="0" fontId="38" fillId="0" borderId="69" xfId="24" applyFont="1" applyFill="1" applyBorder="1" applyAlignment="1" applyProtection="1">
      <alignment horizontal="center"/>
      <protection/>
    </xf>
    <xf numFmtId="0" fontId="34" fillId="0" borderId="0" xfId="24" applyFont="1" applyFill="1" applyAlignment="1" applyProtection="1">
      <alignment/>
      <protection/>
    </xf>
    <xf numFmtId="0" fontId="38" fillId="0" borderId="68" xfId="24" applyFont="1" applyFill="1" applyBorder="1" applyAlignment="1" applyProtection="1">
      <alignment horizontal="left"/>
      <protection/>
    </xf>
    <xf numFmtId="169" fontId="39" fillId="7" borderId="37" xfId="24" applyNumberFormat="1" applyFont="1" applyFill="1" applyBorder="1" applyAlignment="1" applyProtection="1">
      <alignment/>
      <protection/>
    </xf>
    <xf numFmtId="49" fontId="39" fillId="7" borderId="1" xfId="24" applyNumberFormat="1" applyFont="1" applyFill="1" applyBorder="1" applyAlignment="1" applyProtection="1">
      <alignment/>
      <protection/>
    </xf>
    <xf numFmtId="49" fontId="39" fillId="7" borderId="1" xfId="24" applyNumberFormat="1" applyFont="1" applyFill="1" applyBorder="1" applyAlignment="1" applyProtection="1">
      <alignment horizontal="center"/>
      <protection/>
    </xf>
    <xf numFmtId="170" fontId="40" fillId="7" borderId="1" xfId="24" applyNumberFormat="1" applyFont="1" applyFill="1" applyBorder="1" applyAlignment="1" applyProtection="1">
      <alignment horizontal="center"/>
      <protection/>
    </xf>
    <xf numFmtId="171" fontId="39" fillId="7" borderId="1" xfId="24" applyNumberFormat="1" applyFont="1" applyFill="1" applyBorder="1" applyAlignment="1" applyProtection="1">
      <alignment/>
      <protection/>
    </xf>
    <xf numFmtId="172" fontId="39" fillId="7" borderId="1" xfId="24" applyNumberFormat="1" applyFont="1" applyFill="1" applyBorder="1" applyAlignment="1" applyProtection="1">
      <alignment/>
      <protection/>
    </xf>
    <xf numFmtId="173" fontId="39" fillId="7" borderId="1" xfId="24" applyNumberFormat="1" applyFont="1" applyFill="1" applyBorder="1" applyAlignment="1" applyProtection="1">
      <alignment/>
      <protection/>
    </xf>
    <xf numFmtId="171" fontId="39" fillId="7" borderId="38" xfId="24" applyNumberFormat="1" applyFont="1" applyFill="1" applyBorder="1" applyAlignment="1" applyProtection="1">
      <alignment/>
      <protection/>
    </xf>
    <xf numFmtId="169" fontId="36" fillId="0" borderId="37" xfId="24" applyNumberFormat="1" applyFont="1" applyFill="1" applyBorder="1" applyAlignment="1" applyProtection="1">
      <alignment horizontal="right"/>
      <protection/>
    </xf>
    <xf numFmtId="49" fontId="36" fillId="0" borderId="1" xfId="24" applyNumberFormat="1" applyFont="1" applyFill="1" applyBorder="1" applyAlignment="1" applyProtection="1">
      <alignment horizontal="center"/>
      <protection/>
    </xf>
    <xf numFmtId="49" fontId="36" fillId="0" borderId="1" xfId="24" applyNumberFormat="1" applyFont="1" applyFill="1" applyBorder="1" applyAlignment="1" applyProtection="1">
      <alignment horizontal="left" wrapText="1"/>
      <protection/>
    </xf>
    <xf numFmtId="170" fontId="36" fillId="0" borderId="1" xfId="24" applyNumberFormat="1" applyFont="1" applyFill="1" applyBorder="1" applyAlignment="1" applyProtection="1">
      <alignment horizontal="center"/>
      <protection/>
    </xf>
    <xf numFmtId="171" fontId="36" fillId="0" borderId="1" xfId="24" applyNumberFormat="1" applyFont="1" applyFill="1" applyBorder="1" applyAlignment="1" applyProtection="1">
      <alignment horizontal="right"/>
      <protection/>
    </xf>
    <xf numFmtId="2" fontId="36" fillId="0" borderId="1" xfId="24" applyNumberFormat="1" applyFont="1" applyFill="1" applyBorder="1" applyAlignment="1" applyProtection="1">
      <alignment horizontal="right"/>
      <protection/>
    </xf>
    <xf numFmtId="173" fontId="36" fillId="0" borderId="1" xfId="24" applyNumberFormat="1" applyFont="1" applyFill="1" applyBorder="1" applyAlignment="1" applyProtection="1">
      <alignment horizontal="right"/>
      <protection/>
    </xf>
    <xf numFmtId="171" fontId="36" fillId="0" borderId="38" xfId="24" applyNumberFormat="1" applyFont="1" applyFill="1" applyBorder="1" applyAlignment="1" applyProtection="1">
      <alignment horizontal="right"/>
      <protection/>
    </xf>
    <xf numFmtId="0" fontId="1" fillId="0" borderId="30" xfId="24" applyFont="1" applyBorder="1" applyAlignment="1" applyProtection="1">
      <alignment horizontal="center"/>
      <protection/>
    </xf>
    <xf numFmtId="0" fontId="1" fillId="0" borderId="1" xfId="24" applyFont="1" applyFill="1" applyBorder="1" applyAlignment="1" applyProtection="1">
      <alignment horizontal="center"/>
      <protection/>
    </xf>
    <xf numFmtId="2" fontId="39" fillId="7" borderId="1" xfId="24" applyNumberFormat="1" applyFont="1" applyFill="1" applyBorder="1" applyAlignment="1" applyProtection="1">
      <alignment/>
      <protection/>
    </xf>
    <xf numFmtId="0" fontId="1" fillId="0" borderId="70" xfId="24" applyFont="1" applyFill="1" applyBorder="1" applyAlignment="1" applyProtection="1">
      <alignment horizontal="center"/>
      <protection/>
    </xf>
    <xf numFmtId="0" fontId="1" fillId="0" borderId="1" xfId="24" applyFont="1" applyFill="1" applyBorder="1" applyAlignment="1" applyProtection="1">
      <alignment wrapText="1"/>
      <protection/>
    </xf>
    <xf numFmtId="0" fontId="1" fillId="0" borderId="1" xfId="24" applyFont="1" applyBorder="1" applyAlignment="1" applyProtection="1">
      <alignment horizontal="center"/>
      <protection/>
    </xf>
    <xf numFmtId="0" fontId="1" fillId="0" borderId="71" xfId="24" applyFont="1" applyFill="1" applyBorder="1" applyAlignment="1" applyProtection="1">
      <alignment horizontal="center"/>
      <protection/>
    </xf>
    <xf numFmtId="0" fontId="1" fillId="0" borderId="72" xfId="24" applyFont="1" applyFill="1" applyBorder="1" applyAlignment="1" applyProtection="1">
      <alignment horizontal="center"/>
      <protection/>
    </xf>
    <xf numFmtId="0" fontId="1" fillId="0" borderId="1" xfId="24" applyFont="1" applyBorder="1" applyAlignment="1" applyProtection="1">
      <alignment wrapText="1"/>
      <protection/>
    </xf>
    <xf numFmtId="0" fontId="1" fillId="0" borderId="73" xfId="24" applyFont="1" applyFill="1" applyBorder="1" applyAlignment="1" applyProtection="1">
      <alignment horizontal="center"/>
      <protection/>
    </xf>
    <xf numFmtId="49" fontId="36" fillId="0" borderId="1" xfId="24" applyNumberFormat="1" applyFont="1" applyFill="1" applyBorder="1" applyAlignment="1" applyProtection="1">
      <alignment horizontal="left"/>
      <protection/>
    </xf>
    <xf numFmtId="0" fontId="34" fillId="0" borderId="1" xfId="24" applyFont="1" applyBorder="1" applyAlignment="1" applyProtection="1">
      <alignment horizontal="center"/>
      <protection/>
    </xf>
    <xf numFmtId="0" fontId="34" fillId="0" borderId="30" xfId="24" applyNumberFormat="1" applyFont="1" applyBorder="1" applyAlignment="1" applyProtection="1">
      <alignment horizontal="center"/>
      <protection/>
    </xf>
    <xf numFmtId="0" fontId="1" fillId="0" borderId="28" xfId="24" applyFont="1" applyFill="1" applyBorder="1" applyAlignment="1" applyProtection="1">
      <alignment horizontal="center"/>
      <protection/>
    </xf>
    <xf numFmtId="0" fontId="37" fillId="10" borderId="74" xfId="24" applyFont="1" applyFill="1" applyBorder="1" applyAlignment="1" applyProtection="1">
      <alignment horizontal="center"/>
      <protection/>
    </xf>
    <xf numFmtId="0" fontId="37" fillId="10" borderId="39" xfId="24" applyFont="1" applyFill="1" applyBorder="1" applyAlignment="1" applyProtection="1">
      <alignment horizontal="center"/>
      <protection/>
    </xf>
    <xf numFmtId="0" fontId="39" fillId="10" borderId="39" xfId="24" applyFont="1" applyFill="1" applyBorder="1" applyAlignment="1" applyProtection="1">
      <alignment horizontal="left"/>
      <protection/>
    </xf>
    <xf numFmtId="2" fontId="37" fillId="10" borderId="39" xfId="24" applyNumberFormat="1" applyFont="1" applyFill="1" applyBorder="1" applyAlignment="1" applyProtection="1">
      <alignment horizontal="center"/>
      <protection/>
    </xf>
    <xf numFmtId="0" fontId="37" fillId="10" borderId="40" xfId="24" applyFont="1" applyFill="1" applyBorder="1" applyAlignment="1" applyProtection="1">
      <alignment horizontal="center"/>
      <protection/>
    </xf>
    <xf numFmtId="0" fontId="1" fillId="0" borderId="1" xfId="24" applyFont="1" applyBorder="1" applyAlignment="1" applyProtection="1">
      <alignment/>
      <protection/>
    </xf>
    <xf numFmtId="169" fontId="36" fillId="0" borderId="75" xfId="24" applyNumberFormat="1" applyFont="1" applyFill="1" applyBorder="1" applyAlignment="1" applyProtection="1">
      <alignment horizontal="right"/>
      <protection/>
    </xf>
    <xf numFmtId="49" fontId="36" fillId="0" borderId="10" xfId="24" applyNumberFormat="1" applyFont="1" applyFill="1" applyBorder="1" applyAlignment="1" applyProtection="1">
      <alignment horizontal="center"/>
      <protection/>
    </xf>
    <xf numFmtId="0" fontId="1" fillId="0" borderId="10" xfId="24" applyFont="1" applyBorder="1" applyAlignment="1" applyProtection="1">
      <alignment/>
      <protection/>
    </xf>
    <xf numFmtId="170" fontId="36" fillId="0" borderId="10" xfId="24" applyNumberFormat="1" applyFont="1" applyFill="1" applyBorder="1" applyAlignment="1" applyProtection="1">
      <alignment horizontal="center"/>
      <protection/>
    </xf>
    <xf numFmtId="171" fontId="36" fillId="0" borderId="10" xfId="24" applyNumberFormat="1" applyFont="1" applyFill="1" applyBorder="1" applyAlignment="1" applyProtection="1">
      <alignment horizontal="right"/>
      <protection/>
    </xf>
    <xf numFmtId="173" fontId="36" fillId="0" borderId="10" xfId="24" applyNumberFormat="1" applyFont="1" applyFill="1" applyBorder="1" applyAlignment="1" applyProtection="1">
      <alignment horizontal="right"/>
      <protection/>
    </xf>
    <xf numFmtId="171" fontId="36" fillId="0" borderId="76" xfId="24" applyNumberFormat="1" applyFont="1" applyFill="1" applyBorder="1" applyAlignment="1" applyProtection="1">
      <alignment horizontal="right"/>
      <protection/>
    </xf>
    <xf numFmtId="0" fontId="1" fillId="0" borderId="10" xfId="24" applyFont="1" applyFill="1" applyBorder="1" applyAlignment="1" applyProtection="1">
      <alignment horizontal="center"/>
      <protection/>
    </xf>
    <xf numFmtId="0" fontId="1" fillId="0" borderId="77" xfId="24" applyFont="1" applyFill="1" applyBorder="1" applyAlignment="1" applyProtection="1">
      <alignment horizontal="center"/>
      <protection/>
    </xf>
    <xf numFmtId="2" fontId="36" fillId="0" borderId="10" xfId="24" applyNumberFormat="1" applyFont="1" applyFill="1" applyBorder="1" applyAlignment="1" applyProtection="1">
      <alignment horizontal="right"/>
      <protection/>
    </xf>
    <xf numFmtId="0" fontId="1" fillId="0" borderId="30" xfId="24" applyFont="1" applyFill="1" applyBorder="1" applyAlignment="1" applyProtection="1">
      <alignment horizontal="center"/>
      <protection/>
    </xf>
    <xf numFmtId="169" fontId="36" fillId="0" borderId="78" xfId="24" applyNumberFormat="1" applyFont="1" applyFill="1" applyBorder="1" applyAlignment="1" applyProtection="1">
      <alignment horizontal="right"/>
      <protection/>
    </xf>
    <xf numFmtId="49" fontId="36" fillId="0" borderId="79" xfId="24" applyNumberFormat="1" applyFont="1" applyFill="1" applyBorder="1" applyAlignment="1" applyProtection="1">
      <alignment horizontal="left"/>
      <protection/>
    </xf>
    <xf numFmtId="49" fontId="36" fillId="0" borderId="79" xfId="24" applyNumberFormat="1" applyFont="1" applyFill="1" applyBorder="1" applyAlignment="1" applyProtection="1">
      <alignment horizontal="left" wrapText="1"/>
      <protection/>
    </xf>
    <xf numFmtId="49" fontId="36" fillId="0" borderId="79" xfId="24" applyNumberFormat="1" applyFont="1" applyFill="1" applyBorder="1" applyAlignment="1" applyProtection="1">
      <alignment horizontal="center"/>
      <protection/>
    </xf>
    <xf numFmtId="170" fontId="41" fillId="0" borderId="79" xfId="24" applyNumberFormat="1" applyFont="1" applyFill="1" applyBorder="1" applyAlignment="1" applyProtection="1">
      <alignment horizontal="center"/>
      <protection/>
    </xf>
    <xf numFmtId="171" fontId="36" fillId="0" borderId="79" xfId="24" applyNumberFormat="1" applyFont="1" applyFill="1" applyBorder="1" applyAlignment="1" applyProtection="1">
      <alignment horizontal="right"/>
      <protection/>
    </xf>
    <xf numFmtId="172" fontId="36" fillId="0" borderId="79" xfId="24" applyNumberFormat="1" applyFont="1" applyFill="1" applyBorder="1" applyAlignment="1" applyProtection="1">
      <alignment horizontal="right"/>
      <protection/>
    </xf>
    <xf numFmtId="173" fontId="36" fillId="0" borderId="79" xfId="24" applyNumberFormat="1" applyFont="1" applyFill="1" applyBorder="1" applyAlignment="1" applyProtection="1">
      <alignment horizontal="right"/>
      <protection/>
    </xf>
    <xf numFmtId="171" fontId="36" fillId="0" borderId="80" xfId="24" applyNumberFormat="1" applyFont="1" applyFill="1" applyBorder="1" applyAlignment="1" applyProtection="1">
      <alignment horizontal="right"/>
      <protection/>
    </xf>
    <xf numFmtId="169" fontId="42" fillId="0" borderId="81" xfId="24" applyNumberFormat="1" applyFont="1" applyFill="1" applyBorder="1" applyAlignment="1" applyProtection="1">
      <alignment horizontal="right"/>
      <protection/>
    </xf>
    <xf numFmtId="49" fontId="42" fillId="0" borderId="0" xfId="24" applyNumberFormat="1" applyFont="1" applyFill="1" applyBorder="1" applyAlignment="1" applyProtection="1">
      <alignment horizontal="left"/>
      <protection/>
    </xf>
    <xf numFmtId="49" fontId="42" fillId="0" borderId="0" xfId="24" applyNumberFormat="1" applyFont="1" applyFill="1" applyBorder="1" applyAlignment="1" applyProtection="1">
      <alignment horizontal="left" wrapText="1"/>
      <protection/>
    </xf>
    <xf numFmtId="49" fontId="42" fillId="0" borderId="0" xfId="24" applyNumberFormat="1" applyFont="1" applyFill="1" applyBorder="1" applyAlignment="1" applyProtection="1">
      <alignment horizontal="center"/>
      <protection/>
    </xf>
    <xf numFmtId="170" fontId="43" fillId="0" borderId="0" xfId="24" applyNumberFormat="1" applyFont="1" applyFill="1" applyBorder="1" applyAlignment="1" applyProtection="1">
      <alignment horizontal="center"/>
      <protection/>
    </xf>
    <xf numFmtId="171" fontId="42" fillId="0" borderId="0" xfId="24" applyNumberFormat="1" applyFont="1" applyFill="1" applyBorder="1" applyAlignment="1" applyProtection="1">
      <alignment horizontal="right"/>
      <protection/>
    </xf>
    <xf numFmtId="2" fontId="42" fillId="0" borderId="0" xfId="24" applyNumberFormat="1" applyFont="1" applyFill="1" applyBorder="1" applyAlignment="1" applyProtection="1">
      <alignment horizontal="right"/>
      <protection/>
    </xf>
    <xf numFmtId="173" fontId="42" fillId="0" borderId="0" xfId="24" applyNumberFormat="1" applyFont="1" applyFill="1" applyBorder="1" applyAlignment="1" applyProtection="1">
      <alignment horizontal="right"/>
      <protection/>
    </xf>
    <xf numFmtId="171" fontId="42" fillId="0" borderId="82" xfId="24" applyNumberFormat="1" applyFont="1" applyFill="1" applyBorder="1" applyAlignment="1" applyProtection="1">
      <alignment horizontal="right"/>
      <protection/>
    </xf>
    <xf numFmtId="169" fontId="36" fillId="0" borderId="83" xfId="24" applyNumberFormat="1" applyFont="1" applyFill="1" applyBorder="1" applyAlignment="1" applyProtection="1">
      <alignment horizontal="right"/>
      <protection/>
    </xf>
    <xf numFmtId="49" fontId="36" fillId="0" borderId="84" xfId="24" applyNumberFormat="1" applyFont="1" applyFill="1" applyBorder="1" applyAlignment="1" applyProtection="1">
      <alignment horizontal="left"/>
      <protection/>
    </xf>
    <xf numFmtId="49" fontId="36" fillId="0" borderId="84" xfId="24" applyNumberFormat="1" applyFont="1" applyFill="1" applyBorder="1" applyAlignment="1" applyProtection="1">
      <alignment horizontal="left" wrapText="1"/>
      <protection/>
    </xf>
    <xf numFmtId="49" fontId="36" fillId="0" borderId="84" xfId="24" applyNumberFormat="1" applyFont="1" applyFill="1" applyBorder="1" applyAlignment="1" applyProtection="1">
      <alignment horizontal="center"/>
      <protection/>
    </xf>
    <xf numFmtId="170" fontId="41" fillId="0" borderId="84" xfId="24" applyNumberFormat="1" applyFont="1" applyFill="1" applyBorder="1" applyAlignment="1" applyProtection="1">
      <alignment horizontal="center"/>
      <protection/>
    </xf>
    <xf numFmtId="171" fontId="36" fillId="0" borderId="84" xfId="24" applyNumberFormat="1" applyFont="1" applyFill="1" applyBorder="1" applyAlignment="1" applyProtection="1">
      <alignment horizontal="right"/>
      <protection/>
    </xf>
    <xf numFmtId="172" fontId="36" fillId="0" borderId="84" xfId="24" applyNumberFormat="1" applyFont="1" applyFill="1" applyBorder="1" applyAlignment="1" applyProtection="1">
      <alignment horizontal="right"/>
      <protection/>
    </xf>
    <xf numFmtId="173" fontId="36" fillId="0" borderId="84" xfId="24" applyNumberFormat="1" applyFont="1" applyFill="1" applyBorder="1" applyAlignment="1" applyProtection="1">
      <alignment horizontal="right"/>
      <protection/>
    </xf>
    <xf numFmtId="171" fontId="36" fillId="0" borderId="85" xfId="24" applyNumberFormat="1" applyFont="1" applyFill="1" applyBorder="1" applyAlignment="1" applyProtection="1">
      <alignment horizontal="right"/>
      <protection/>
    </xf>
    <xf numFmtId="0" fontId="34" fillId="0" borderId="0" xfId="24" applyFont="1" applyAlignment="1" applyProtection="1">
      <alignment/>
      <protection/>
    </xf>
    <xf numFmtId="0" fontId="34" fillId="7" borderId="0" xfId="24" applyFill="1" applyAlignment="1" applyProtection="1">
      <alignment/>
      <protection/>
    </xf>
    <xf numFmtId="174" fontId="1" fillId="0" borderId="30" xfId="24" applyNumberFormat="1" applyFont="1" applyFill="1" applyBorder="1" applyAlignment="1" applyProtection="1">
      <alignment horizontal="center"/>
      <protection/>
    </xf>
    <xf numFmtId="2" fontId="34" fillId="0" borderId="86" xfId="24" applyNumberFormat="1" applyFont="1" applyBorder="1" applyAlignment="1" applyProtection="1">
      <alignment/>
      <protection/>
    </xf>
    <xf numFmtId="0" fontId="1" fillId="0" borderId="1" xfId="24" applyFont="1" applyFill="1" applyBorder="1" applyAlignment="1" applyProtection="1">
      <alignment/>
      <protection/>
    </xf>
    <xf numFmtId="0" fontId="36" fillId="0" borderId="1" xfId="24" applyFont="1" applyFill="1" applyBorder="1" applyAlignment="1" applyProtection="1">
      <alignment/>
      <protection/>
    </xf>
    <xf numFmtId="174" fontId="36" fillId="0" borderId="1" xfId="24" applyNumberFormat="1" applyFont="1" applyFill="1" applyBorder="1" applyAlignment="1" applyProtection="1">
      <alignment horizontal="center"/>
      <protection/>
    </xf>
    <xf numFmtId="174" fontId="1" fillId="0" borderId="1" xfId="24" applyNumberFormat="1" applyFont="1" applyFill="1" applyBorder="1" applyAlignment="1" applyProtection="1">
      <alignment horizontal="center"/>
      <protection/>
    </xf>
    <xf numFmtId="174" fontId="1" fillId="0" borderId="1" xfId="24" applyNumberFormat="1" applyFont="1" applyBorder="1" applyAlignment="1" applyProtection="1">
      <alignment horizontal="center"/>
      <protection/>
    </xf>
    <xf numFmtId="2" fontId="1" fillId="0" borderId="86" xfId="24" applyNumberFormat="1" applyFont="1" applyBorder="1" applyAlignment="1" applyProtection="1">
      <alignment/>
      <protection/>
    </xf>
    <xf numFmtId="49" fontId="36" fillId="0" borderId="10" xfId="24" applyNumberFormat="1" applyFont="1" applyFill="1" applyBorder="1" applyAlignment="1" applyProtection="1">
      <alignment horizontal="left"/>
      <protection/>
    </xf>
    <xf numFmtId="172" fontId="42" fillId="0" borderId="0" xfId="24" applyNumberFormat="1" applyFont="1" applyFill="1" applyBorder="1" applyAlignment="1" applyProtection="1">
      <alignment horizontal="right"/>
      <protection/>
    </xf>
    <xf numFmtId="170" fontId="41" fillId="0" borderId="0" xfId="24" applyNumberFormat="1" applyFont="1" applyFill="1" applyBorder="1" applyAlignment="1" applyProtection="1">
      <alignment horizontal="center"/>
      <protection/>
    </xf>
    <xf numFmtId="171" fontId="36" fillId="8" borderId="1" xfId="24" applyNumberFormat="1" applyFont="1" applyFill="1" applyBorder="1" applyAlignment="1" applyProtection="1">
      <alignment horizontal="right"/>
      <protection locked="0"/>
    </xf>
    <xf numFmtId="171" fontId="36" fillId="8" borderId="10" xfId="24" applyNumberFormat="1" applyFont="1" applyFill="1" applyBorder="1" applyAlignment="1" applyProtection="1">
      <alignment horizontal="right"/>
      <protection locked="0"/>
    </xf>
    <xf numFmtId="2" fontId="1" fillId="8" borderId="1" xfId="24" applyNumberFormat="1" applyFont="1" applyFill="1" applyBorder="1" applyAlignment="1" applyProtection="1">
      <alignment/>
      <protection locked="0"/>
    </xf>
    <xf numFmtId="2" fontId="1" fillId="8" borderId="1" xfId="24" applyNumberFormat="1" applyFont="1" applyFill="1" applyBorder="1" applyAlignment="1" applyProtection="1">
      <alignment horizontal="right"/>
      <protection locked="0"/>
    </xf>
    <xf numFmtId="3" fontId="34" fillId="8" borderId="10" xfId="26" applyNumberFormat="1" applyFont="1" applyFill="1" applyBorder="1" applyAlignment="1" applyProtection="1">
      <alignment horizontal="right"/>
      <protection locked="0"/>
    </xf>
    <xf numFmtId="3" fontId="34" fillId="8" borderId="10" xfId="26" applyNumberFormat="1" applyFont="1" applyFill="1" applyBorder="1" applyAlignment="1" applyProtection="1">
      <alignment horizontal="right"/>
      <protection locked="0"/>
    </xf>
    <xf numFmtId="3" fontId="34" fillId="8" borderId="1" xfId="26" applyNumberFormat="1" applyFont="1" applyFill="1" applyBorder="1" applyProtection="1">
      <alignment/>
      <protection locked="0"/>
    </xf>
    <xf numFmtId="3" fontId="34" fillId="8" borderId="1" xfId="26" applyNumberFormat="1" applyFont="1" applyFill="1" applyBorder="1" applyAlignment="1" applyProtection="1">
      <alignment horizontal="right"/>
      <protection locked="0"/>
    </xf>
    <xf numFmtId="4" fontId="27" fillId="8" borderId="10" xfId="22" applyNumberFormat="1" applyFont="1" applyFill="1" applyBorder="1" applyAlignment="1" applyProtection="1">
      <alignment horizontal="right" vertical="center"/>
      <protection locked="0"/>
    </xf>
    <xf numFmtId="4" fontId="27" fillId="8" borderId="1" xfId="22" applyNumberFormat="1" applyFont="1" applyFill="1" applyBorder="1" applyAlignment="1" applyProtection="1">
      <alignment horizontal="right" vertical="center"/>
      <protection locked="0"/>
    </xf>
    <xf numFmtId="4" fontId="27" fillId="8" borderId="17" xfId="21" applyNumberFormat="1" applyFont="1" applyFill="1" applyBorder="1" applyAlignment="1" applyProtection="1">
      <alignment horizontal="right" vertical="center"/>
      <protection locked="0"/>
    </xf>
    <xf numFmtId="4" fontId="27" fillId="8" borderId="20" xfId="21" applyNumberFormat="1" applyFont="1" applyFill="1" applyBorder="1" applyAlignment="1" applyProtection="1">
      <alignment horizontal="right" vertical="center"/>
      <protection locked="0"/>
    </xf>
    <xf numFmtId="4" fontId="27" fillId="8" borderId="23" xfId="21" applyNumberFormat="1" applyFont="1" applyFill="1" applyBorder="1" applyAlignment="1" applyProtection="1">
      <alignment horizontal="right" vertical="center"/>
      <protection locked="0"/>
    </xf>
    <xf numFmtId="4" fontId="27" fillId="8" borderId="1" xfId="21" applyNumberFormat="1" applyFont="1" applyFill="1" applyBorder="1" applyAlignment="1" applyProtection="1">
      <alignment horizontal="right" vertical="center"/>
      <protection locked="0"/>
    </xf>
    <xf numFmtId="4" fontId="27" fillId="8" borderId="1" xfId="21" applyNumberFormat="1" applyFont="1" applyFill="1" applyBorder="1" applyAlignment="1" applyProtection="1">
      <alignment horizontal="right" vertical="center"/>
      <protection locked="0"/>
    </xf>
    <xf numFmtId="4" fontId="27" fillId="8" borderId="28" xfId="21" applyNumberFormat="1" applyFont="1" applyFill="1" applyBorder="1" applyAlignment="1" applyProtection="1">
      <alignment horizontal="right" vertical="center"/>
      <protection locked="0"/>
    </xf>
    <xf numFmtId="4" fontId="27" fillId="8" borderId="10" xfId="21" applyNumberFormat="1" applyFont="1" applyFill="1" applyBorder="1" applyAlignment="1" applyProtection="1">
      <alignment horizontal="right" vertical="center"/>
      <protection locked="0"/>
    </xf>
    <xf numFmtId="4" fontId="27" fillId="11" borderId="1" xfId="23" applyNumberFormat="1" applyFont="1" applyFill="1" applyBorder="1" applyAlignment="1" applyProtection="1">
      <alignment horizontal="right" vertical="center"/>
      <protection locked="0"/>
    </xf>
    <xf numFmtId="168" fontId="27" fillId="0" borderId="1" xfId="21" applyNumberFormat="1" applyFont="1" applyFill="1" applyBorder="1" applyAlignment="1" applyProtection="1">
      <alignment horizontal="right" vertical="center"/>
      <protection/>
    </xf>
    <xf numFmtId="168" fontId="27" fillId="0" borderId="1" xfId="21" applyNumberFormat="1" applyFont="1" applyFill="1" applyBorder="1" applyAlignment="1" applyProtection="1">
      <alignment horizontal="left" vertical="center" wrapText="1"/>
      <protection/>
    </xf>
    <xf numFmtId="168" fontId="27" fillId="4" borderId="1" xfId="21" applyNumberFormat="1" applyFont="1" applyFill="1" applyBorder="1" applyAlignment="1" applyProtection="1">
      <alignment horizontal="right" vertical="center"/>
      <protection/>
    </xf>
    <xf numFmtId="168" fontId="27" fillId="4" borderId="1" xfId="21" applyNumberFormat="1" applyFont="1" applyFill="1" applyBorder="1" applyAlignment="1" applyProtection="1">
      <alignment horizontal="left" vertical="center" wrapText="1"/>
      <protection/>
    </xf>
    <xf numFmtId="168" fontId="27" fillId="4" borderId="1" xfId="22" applyNumberFormat="1" applyFont="1" applyFill="1" applyBorder="1" applyAlignment="1" applyProtection="1">
      <alignment horizontal="right" vertical="center"/>
      <protection/>
    </xf>
    <xf numFmtId="49" fontId="27" fillId="4" borderId="1" xfId="22" applyNumberFormat="1" applyFont="1" applyFill="1" applyBorder="1" applyAlignment="1" applyProtection="1">
      <alignment horizontal="center" vertical="center"/>
      <protection/>
    </xf>
    <xf numFmtId="168" fontId="27" fillId="4" borderId="1" xfId="22" applyNumberFormat="1" applyFont="1" applyFill="1" applyBorder="1" applyAlignment="1" applyProtection="1">
      <alignment horizontal="left" vertical="center"/>
      <protection/>
    </xf>
    <xf numFmtId="168" fontId="27" fillId="4" borderId="1" xfId="22" applyNumberFormat="1" applyFont="1" applyFill="1" applyBorder="1" applyAlignment="1" applyProtection="1">
      <alignment horizontal="left" vertical="center" wrapText="1"/>
      <protection/>
    </xf>
    <xf numFmtId="168" fontId="27" fillId="4" borderId="1" xfId="22" applyNumberFormat="1" applyFont="1" applyFill="1" applyBorder="1" applyAlignment="1" applyProtection="1">
      <alignment horizontal="center" vertical="center"/>
      <protection/>
    </xf>
    <xf numFmtId="167" fontId="27" fillId="4" borderId="1" xfId="22" applyNumberFormat="1" applyFont="1" applyFill="1" applyBorder="1" applyAlignment="1" applyProtection="1">
      <alignment horizontal="right" vertical="center"/>
      <protection/>
    </xf>
    <xf numFmtId="0" fontId="1" fillId="0" borderId="0" xfId="21" applyProtection="1">
      <alignment/>
      <protection/>
    </xf>
    <xf numFmtId="0" fontId="30" fillId="5" borderId="0" xfId="21" applyFont="1" applyFill="1" applyAlignment="1" applyProtection="1">
      <alignment/>
      <protection/>
    </xf>
    <xf numFmtId="0" fontId="30" fillId="5" borderId="0" xfId="21" applyFont="1" applyFill="1" applyAlignment="1" applyProtection="1">
      <alignment vertical="top"/>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6" fillId="3" borderId="0" xfId="20" applyFont="1" applyFill="1" applyAlignment="1" applyProtection="1">
      <alignment vertical="center"/>
      <protection/>
    </xf>
    <xf numFmtId="0" fontId="11" fillId="12" borderId="0" xfId="0" applyFont="1" applyFill="1" applyAlignment="1" applyProtection="1">
      <alignment horizontal="center" vertical="center"/>
      <protection/>
    </xf>
    <xf numFmtId="0" fontId="0" fillId="0" borderId="0" xfId="0" applyProtection="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37" fillId="10" borderId="74" xfId="24" applyFont="1" applyFill="1" applyBorder="1" applyAlignment="1" applyProtection="1">
      <alignment horizontal="center"/>
      <protection/>
    </xf>
    <xf numFmtId="0" fontId="37" fillId="10" borderId="39" xfId="24" applyFont="1" applyFill="1" applyBorder="1" applyAlignment="1" applyProtection="1">
      <alignment horizontal="center"/>
      <protection/>
    </xf>
    <xf numFmtId="0" fontId="37" fillId="10" borderId="40" xfId="24" applyFont="1" applyFill="1" applyBorder="1" applyAlignment="1" applyProtection="1">
      <alignment horizontal="center"/>
      <protection/>
    </xf>
    <xf numFmtId="175" fontId="43" fillId="0" borderId="0" xfId="24" applyNumberFormat="1" applyFont="1" applyFill="1" applyBorder="1" applyAlignment="1" applyProtection="1">
      <alignment horizontal="center"/>
      <protection/>
    </xf>
    <xf numFmtId="175" fontId="34" fillId="0" borderId="0" xfId="24" applyNumberFormat="1" applyAlignment="1" applyProtection="1">
      <alignment/>
      <protection/>
    </xf>
    <xf numFmtId="49" fontId="44" fillId="0" borderId="10" xfId="26" applyNumberFormat="1" applyFont="1" applyFill="1" applyBorder="1" applyAlignment="1">
      <alignment wrapText="1"/>
      <protection/>
    </xf>
    <xf numFmtId="49" fontId="44" fillId="0" borderId="87" xfId="26" applyNumberFormat="1" applyFont="1" applyFill="1" applyBorder="1" applyAlignment="1">
      <alignment wrapText="1"/>
      <protection/>
    </xf>
    <xf numFmtId="49" fontId="44" fillId="0" borderId="13" xfId="26" applyNumberFormat="1" applyFont="1" applyFill="1" applyBorder="1" applyAlignment="1">
      <alignment horizontal="center"/>
      <protection/>
    </xf>
    <xf numFmtId="49" fontId="44" fillId="0" borderId="30" xfId="26" applyNumberFormat="1" applyFont="1" applyFill="1" applyBorder="1" applyAlignment="1">
      <alignment horizontal="center"/>
      <protection/>
    </xf>
    <xf numFmtId="49" fontId="45" fillId="7" borderId="88" xfId="26" applyNumberFormat="1" applyFont="1" applyFill="1" applyBorder="1" applyAlignment="1">
      <alignment horizontal="left"/>
      <protection/>
    </xf>
    <xf numFmtId="49" fontId="45" fillId="7" borderId="89" xfId="26" applyNumberFormat="1" applyFont="1" applyFill="1" applyBorder="1" applyAlignment="1">
      <alignment horizontal="left"/>
      <protection/>
    </xf>
    <xf numFmtId="49" fontId="45" fillId="7" borderId="90" xfId="26" applyNumberFormat="1" applyFont="1" applyFill="1" applyBorder="1" applyAlignment="1">
      <alignment horizontal="left"/>
      <protection/>
    </xf>
    <xf numFmtId="49" fontId="45" fillId="7" borderId="13" xfId="26" applyNumberFormat="1" applyFont="1" applyFill="1" applyBorder="1" applyAlignment="1">
      <alignment horizontal="left"/>
      <protection/>
    </xf>
    <xf numFmtId="49" fontId="45" fillId="7" borderId="14" xfId="26" applyNumberFormat="1" applyFont="1" applyFill="1" applyBorder="1" applyAlignment="1">
      <alignment horizontal="left"/>
      <protection/>
    </xf>
    <xf numFmtId="49" fontId="45" fillId="7" borderId="30" xfId="26" applyNumberFormat="1" applyFont="1" applyFill="1" applyBorder="1" applyAlignment="1">
      <alignment horizontal="left"/>
      <protection/>
    </xf>
    <xf numFmtId="49" fontId="44" fillId="0" borderId="10" xfId="26" applyNumberFormat="1" applyFont="1" applyFill="1" applyBorder="1" applyAlignment="1">
      <alignment horizontal="left"/>
      <protection/>
    </xf>
    <xf numFmtId="49" fontId="44" fillId="0" borderId="87" xfId="26" applyNumberFormat="1" applyFont="1" applyFill="1" applyBorder="1" applyAlignment="1">
      <alignment horizontal="left"/>
      <protection/>
    </xf>
    <xf numFmtId="49" fontId="44" fillId="0" borderId="10" xfId="26" applyNumberFormat="1" applyFont="1" applyFill="1" applyBorder="1" applyAlignment="1">
      <alignment/>
      <protection/>
    </xf>
    <xf numFmtId="49" fontId="44" fillId="0" borderId="87" xfId="26" applyNumberFormat="1" applyFont="1" applyFill="1" applyBorder="1" applyAlignment="1">
      <alignment/>
      <protection/>
    </xf>
  </cellXfs>
  <cellStyles count="19">
    <cellStyle name="Normal" xfId="0"/>
    <cellStyle name="Percent" xfId="15"/>
    <cellStyle name="Currency" xfId="16"/>
    <cellStyle name="Currency [0]" xfId="17"/>
    <cellStyle name="Comma" xfId="18"/>
    <cellStyle name="Comma [0]" xfId="19"/>
    <cellStyle name="Hypertextový odkaz" xfId="20"/>
    <cellStyle name="Normální 2" xfId="21"/>
    <cellStyle name="normální_roz_1" xfId="22"/>
    <cellStyle name="normální_roz" xfId="23"/>
    <cellStyle name="Normální 3" xfId="24"/>
    <cellStyle name="Čárka 2" xfId="25"/>
    <cellStyle name="Normální 4" xfId="26"/>
    <cellStyle name="Neutrální 2" xfId="27"/>
    <cellStyle name="normální_aktuální specifikace" xfId="28"/>
    <cellStyle name="Styl 1" xfId="29"/>
    <cellStyle name="Styl 1 2" xfId="30"/>
    <cellStyle name="výkaz výměr" xfId="31"/>
    <cellStyle name="výkaz výměr 2" xfId="3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4</xdr:col>
      <xdr:colOff>304800</xdr:colOff>
      <xdr:row>6</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067300" y="108585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6</xdr:row>
      <xdr:rowOff>0</xdr:rowOff>
    </xdr:from>
    <xdr:to>
      <xdr:col>11</xdr:col>
      <xdr:colOff>0</xdr:colOff>
      <xdr:row>6</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67875" y="1085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Users\koci\AppData\Local\Microsoft\Windows\Temporary%20Internet%20Files\Content.Outlook\FC10M77E\Zm&#283;nov&#233;%20v&#253;kazy\BC%20-%20SO01,%20SO02%20-%20VV%20-%20fakturace_rozd&#283;len&#237;%20SO0102_dod%202_09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Soud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genda\0076%20+%200154%20Stavba\Gemo%20VV\Fakturace\Final\Final_dost&#225;l\BC%20-%20SO01%20SO02%20-%20fakturace%2005_2014_230614%20O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01, 02 - změna 03 (2)"/>
      <sheetName val="Rekapitulace"/>
      <sheetName val="A.1.-A.2 Stavebně konstrukční"/>
      <sheetName val="A.1.-A.2 Stav. změna 02_ "/>
      <sheetName val="SO 01, 02 - změna 03 final"/>
      <sheetName val="SO 01, 02 - změna 03"/>
      <sheetName val="A.3.1. Vytápění"/>
      <sheetName val="A.3.2 Ochlazování"/>
      <sheetName val="A.3.3. VZT změna 04"/>
      <sheetName val="A.3.4. MaR"/>
      <sheetName val="A.3.5. ZTI"/>
      <sheetName val="A.3.7.Silnoproud změna 04"/>
      <sheetName val="A.3.8. Slaboproud"/>
      <sheetName val="Orientační systém"/>
      <sheetName val="Příprava území"/>
      <sheetName val="B.1 - SO 13 Komunikace, chodník"/>
      <sheetName val="B.1 - SO 13 Komunikace změna 05"/>
      <sheetName val="B.2 - SO 12 Sadové úpravy"/>
      <sheetName val="B.5 - SO 17 Horkovod"/>
      <sheetName val="B.6-SO18 Přípoj 22 kV změna 02"/>
      <sheetName val="B.7 - SO 19 Osvětlení areálu"/>
      <sheetName val="B.8 - SO 20 Slaboproudá přípojk"/>
      <sheetName val="A.3.11. Vnější vybavení bud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Zakázka"/>
      <sheetName val="List1"/>
    </sheetNames>
    <sheetDataSet>
      <sheetData sheetId="0" refreshError="1"/>
      <sheetData sheetId="1" refreshError="1">
        <row r="29">
          <cell r="E29">
            <v>3830016.8534999997</v>
          </cell>
          <cell r="F29">
            <v>2710397.37534</v>
          </cell>
          <cell r="G29">
            <v>0</v>
          </cell>
          <cell r="H29">
            <v>0</v>
          </cell>
          <cell r="I29">
            <v>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A.1.-A.2 Stavebně konstrukční"/>
      <sheetName val="A.1.-A.2 Stav. změna 02_ "/>
      <sheetName val="SO 01, 02 - změna 03"/>
      <sheetName val="SO 01, 02 - změna 03 (2)"/>
      <sheetName val="SO 01, 02 - změna 03 final"/>
      <sheetName val="A.3.1. Vytápění"/>
      <sheetName val="A.3.2 Ochlazování"/>
      <sheetName val="A.3.3. VZT"/>
      <sheetName val="A.3.4. MaR"/>
      <sheetName val="A.3.5. ZTI"/>
      <sheetName val="A.3.7. Silnoproud"/>
      <sheetName val="A.3.8. Slaboproud"/>
      <sheetName val="Orientační systém"/>
      <sheetName val="Příprava území"/>
      <sheetName val="B.1 - SO 13 Komunikace, chodník"/>
      <sheetName val="B.1 - SO 13 Komunikace změna 05"/>
      <sheetName val="B.2 - SO 12 Sadové úpravy"/>
      <sheetName val="B.5 - SO 17 Horkovod"/>
      <sheetName val="B.6-SO18 Přípoj 22 kV změna 02"/>
      <sheetName val="B.7 - SO 19 Osvětlení areálu"/>
      <sheetName val="B.8 - SO 20 Slaboproudá přípojk"/>
      <sheetName val="A.3.11. Vnější vybavení budov"/>
    </sheetNames>
    <sheetDataSet>
      <sheetData sheetId="0">
        <row r="70">
          <cell r="D70">
            <v>1.01010101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view="pageLayout" workbookViewId="0" topLeftCell="A1">
      <selection activeCell="B24" sqref="B24"/>
    </sheetView>
  </sheetViews>
  <sheetFormatPr defaultColWidth="9.33203125" defaultRowHeight="13.5"/>
  <cols>
    <col min="2" max="2" width="67" style="0" customWidth="1"/>
    <col min="3" max="3" width="16" style="0" customWidth="1"/>
    <col min="4" max="4" width="16.83203125" style="0" customWidth="1"/>
  </cols>
  <sheetData>
    <row r="1" spans="1:3" ht="15" thickBot="1">
      <c r="A1" s="188"/>
      <c r="B1" s="188"/>
      <c r="C1" s="189"/>
    </row>
    <row r="2" spans="1:3" ht="18" thickBot="1">
      <c r="A2" s="188"/>
      <c r="B2" s="190" t="s">
        <v>465</v>
      </c>
      <c r="C2" s="191"/>
    </row>
    <row r="3" spans="1:3" s="5" customFormat="1" ht="14.25">
      <c r="A3" s="188"/>
      <c r="B3" s="207"/>
      <c r="C3" s="189"/>
    </row>
    <row r="4" spans="1:3" ht="14.25">
      <c r="A4" s="188"/>
      <c r="B4" s="207" t="s">
        <v>482</v>
      </c>
      <c r="C4" s="189"/>
    </row>
    <row r="5" spans="1:3" s="5" customFormat="1" ht="15" thickBot="1">
      <c r="A5" s="188"/>
      <c r="B5" s="188"/>
      <c r="C5" s="189"/>
    </row>
    <row r="6" spans="1:4" ht="15.75">
      <c r="A6" s="188"/>
      <c r="B6" s="204" t="s">
        <v>466</v>
      </c>
      <c r="C6" s="197"/>
      <c r="D6" s="198"/>
    </row>
    <row r="7" spans="1:4" ht="27">
      <c r="A7" s="188"/>
      <c r="B7" s="199"/>
      <c r="C7" s="206" t="s">
        <v>468</v>
      </c>
      <c r="D7" s="206" t="s">
        <v>469</v>
      </c>
    </row>
    <row r="8" spans="1:4" ht="14.25">
      <c r="A8" s="188"/>
      <c r="B8" s="192" t="s">
        <v>480</v>
      </c>
      <c r="C8" s="195">
        <f>'Architektonicko-s...'!J56</f>
        <v>0</v>
      </c>
      <c r="D8" s="193">
        <f>C8*1.21</f>
        <v>0</v>
      </c>
    </row>
    <row r="9" spans="1:4" ht="14.25">
      <c r="A9" s="188"/>
      <c r="B9" s="192" t="s">
        <v>481</v>
      </c>
      <c r="C9" s="195">
        <f>'VON - Vedlější a os...'!J80</f>
        <v>0</v>
      </c>
      <c r="D9" s="193">
        <f aca="true" t="shared" si="0" ref="D9:D12">C9*1.21</f>
        <v>0</v>
      </c>
    </row>
    <row r="10" spans="1:4" ht="14.25">
      <c r="A10" s="188"/>
      <c r="B10" s="192" t="s">
        <v>467</v>
      </c>
      <c r="C10" s="195">
        <f>'ELEKTRO Silno + Slaboproud'!E127</f>
        <v>0</v>
      </c>
      <c r="D10" s="193">
        <f t="shared" si="0"/>
        <v>0</v>
      </c>
    </row>
    <row r="11" spans="1:4" ht="14.25">
      <c r="A11" s="188"/>
      <c r="B11" s="192" t="s">
        <v>463</v>
      </c>
      <c r="C11" s="195">
        <f>VZT!K49</f>
        <v>0</v>
      </c>
      <c r="D11" s="193">
        <f t="shared" si="0"/>
        <v>0</v>
      </c>
    </row>
    <row r="12" spans="1:4" ht="14.25">
      <c r="A12" s="188"/>
      <c r="B12" s="192" t="s">
        <v>464</v>
      </c>
      <c r="C12" s="195">
        <f>ZTI!H54</f>
        <v>0</v>
      </c>
      <c r="D12" s="193">
        <f t="shared" si="0"/>
        <v>0</v>
      </c>
    </row>
    <row r="13" spans="1:4" ht="14.25">
      <c r="A13" s="188"/>
      <c r="B13" s="199"/>
      <c r="C13" s="196"/>
      <c r="D13" s="200"/>
    </row>
    <row r="14" spans="1:4" ht="15" thickBot="1">
      <c r="A14" s="188"/>
      <c r="B14" s="201" t="s">
        <v>470</v>
      </c>
      <c r="C14" s="202">
        <f>SUM(C8:C13)</f>
        <v>0</v>
      </c>
      <c r="D14" s="203">
        <f>SUM(D8:D13)</f>
        <v>0</v>
      </c>
    </row>
    <row r="15" spans="1:3" ht="14.25">
      <c r="A15" s="188"/>
      <c r="B15" s="194"/>
      <c r="C15" s="189"/>
    </row>
    <row r="16" spans="1:3" ht="14.25">
      <c r="A16" s="188"/>
      <c r="B16" s="194"/>
      <c r="C16" s="189"/>
    </row>
    <row r="17" spans="1:3" ht="14.25">
      <c r="A17" s="188"/>
      <c r="B17" s="194"/>
      <c r="C17" s="189"/>
    </row>
  </sheetData>
  <sheetProtection password="D7B7" sheet="1" objects="1" scenarios="1"/>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workbookViewId="0" topLeftCell="A1">
      <selection activeCell="I88" sqref="I88"/>
    </sheetView>
  </sheetViews>
  <sheetFormatPr defaultColWidth="9.33203125" defaultRowHeight="13.5"/>
  <cols>
    <col min="1" max="1" width="8.33203125" style="210" customWidth="1"/>
    <col min="2" max="2" width="1.66796875" style="210" customWidth="1"/>
    <col min="3" max="3" width="4.16015625" style="210" customWidth="1"/>
    <col min="4" max="4" width="4.33203125" style="210" customWidth="1"/>
    <col min="5" max="5" width="17.16015625" style="210" customWidth="1"/>
    <col min="6" max="6" width="75" style="210" customWidth="1"/>
    <col min="7" max="7" width="8.66015625" style="210" customWidth="1"/>
    <col min="8" max="8" width="11.16015625" style="210" customWidth="1"/>
    <col min="9" max="9" width="12.66015625" style="210" customWidth="1"/>
    <col min="10" max="10" width="23.5" style="210" customWidth="1"/>
    <col min="11" max="11" width="15.5" style="210" hidden="1" customWidth="1"/>
    <col min="12" max="18" width="9.33203125" style="210" hidden="1" customWidth="1"/>
    <col min="19" max="19" width="8.16015625" style="210" hidden="1" customWidth="1"/>
    <col min="20" max="20" width="29.66015625" style="210" hidden="1" customWidth="1"/>
    <col min="21" max="21" width="16.33203125" style="210" hidden="1" customWidth="1"/>
    <col min="22" max="22" width="12.33203125" style="210" customWidth="1"/>
    <col min="23" max="23" width="16.33203125" style="210" customWidth="1"/>
    <col min="24" max="24" width="12.33203125" style="210" customWidth="1"/>
    <col min="25" max="25" width="15" style="210" customWidth="1"/>
    <col min="26" max="26" width="11" style="210" customWidth="1"/>
    <col min="27" max="27" width="15" style="210" customWidth="1"/>
    <col min="28" max="28" width="16.33203125" style="210" customWidth="1"/>
    <col min="29" max="29" width="11" style="210" customWidth="1"/>
    <col min="30" max="30" width="15" style="210" customWidth="1"/>
    <col min="31" max="31" width="16.33203125" style="210" customWidth="1"/>
    <col min="32" max="43" width="9.33203125" style="210" customWidth="1"/>
    <col min="44" max="65" width="9.33203125" style="210" hidden="1" customWidth="1"/>
    <col min="66" max="16384" width="9.33203125" style="210" customWidth="1"/>
  </cols>
  <sheetData>
    <row r="1" spans="1:70" ht="21.75" customHeight="1">
      <c r="A1" s="3"/>
      <c r="B1" s="1"/>
      <c r="C1" s="1"/>
      <c r="D1" s="2" t="s">
        <v>0</v>
      </c>
      <c r="E1" s="1"/>
      <c r="F1" s="205" t="s">
        <v>43</v>
      </c>
      <c r="G1" s="484" t="s">
        <v>44</v>
      </c>
      <c r="H1" s="484"/>
      <c r="I1" s="1"/>
      <c r="J1" s="205" t="s">
        <v>45</v>
      </c>
      <c r="K1" s="2" t="s">
        <v>46</v>
      </c>
      <c r="L1" s="205" t="s">
        <v>47</v>
      </c>
      <c r="M1" s="205"/>
      <c r="N1" s="205"/>
      <c r="O1" s="205"/>
      <c r="P1" s="205"/>
      <c r="Q1" s="205"/>
      <c r="R1" s="205"/>
      <c r="S1" s="205"/>
      <c r="T1" s="205"/>
      <c r="U1" s="4"/>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3:46" ht="36.95" customHeight="1">
      <c r="L2" s="485" t="s">
        <v>3</v>
      </c>
      <c r="M2" s="486"/>
      <c r="N2" s="486"/>
      <c r="O2" s="486"/>
      <c r="P2" s="486"/>
      <c r="Q2" s="486"/>
      <c r="R2" s="486"/>
      <c r="S2" s="486"/>
      <c r="T2" s="486"/>
      <c r="U2" s="486"/>
      <c r="V2" s="486"/>
      <c r="AT2" s="211" t="s">
        <v>40</v>
      </c>
    </row>
    <row r="3" spans="2:46" ht="6.95" customHeight="1">
      <c r="B3" s="212"/>
      <c r="C3" s="213"/>
      <c r="D3" s="213"/>
      <c r="E3" s="213"/>
      <c r="F3" s="213"/>
      <c r="G3" s="213"/>
      <c r="H3" s="213"/>
      <c r="I3" s="213"/>
      <c r="J3" s="213"/>
      <c r="K3" s="214"/>
      <c r="AT3" s="211" t="s">
        <v>41</v>
      </c>
    </row>
    <row r="4" spans="2:46" ht="36.95" customHeight="1">
      <c r="B4" s="215"/>
      <c r="C4" s="216"/>
      <c r="D4" s="217" t="s">
        <v>48</v>
      </c>
      <c r="E4" s="216"/>
      <c r="F4" s="216"/>
      <c r="G4" s="216"/>
      <c r="H4" s="216"/>
      <c r="I4" s="216"/>
      <c r="J4" s="216"/>
      <c r="K4" s="218"/>
      <c r="M4" s="219" t="s">
        <v>6</v>
      </c>
      <c r="AT4" s="211" t="s">
        <v>2</v>
      </c>
    </row>
    <row r="5" spans="2:11" ht="6.95" customHeight="1">
      <c r="B5" s="215"/>
      <c r="C5" s="216"/>
      <c r="D5" s="216"/>
      <c r="E5" s="216"/>
      <c r="F5" s="216"/>
      <c r="G5" s="216"/>
      <c r="H5" s="216"/>
      <c r="I5" s="216"/>
      <c r="J5" s="216"/>
      <c r="K5" s="218"/>
    </row>
    <row r="6" spans="2:11" ht="15">
      <c r="B6" s="215"/>
      <c r="C6" s="216"/>
      <c r="D6" s="220" t="s">
        <v>7</v>
      </c>
      <c r="E6" s="216"/>
      <c r="F6" s="216"/>
      <c r="G6" s="216"/>
      <c r="H6" s="216"/>
      <c r="I6" s="216"/>
      <c r="J6" s="216"/>
      <c r="K6" s="218"/>
    </row>
    <row r="7" spans="2:11" ht="22.5" customHeight="1">
      <c r="B7" s="215"/>
      <c r="C7" s="216"/>
      <c r="D7" s="216"/>
      <c r="E7" s="487" t="e">
        <f>#REF!</f>
        <v>#REF!</v>
      </c>
      <c r="F7" s="488"/>
      <c r="G7" s="488"/>
      <c r="H7" s="488"/>
      <c r="I7" s="216"/>
      <c r="J7" s="216"/>
      <c r="K7" s="218"/>
    </row>
    <row r="8" spans="2:11" s="221" customFormat="1" ht="15">
      <c r="B8" s="222"/>
      <c r="C8" s="223"/>
      <c r="D8" s="220" t="s">
        <v>49</v>
      </c>
      <c r="E8" s="223"/>
      <c r="F8" s="223"/>
      <c r="G8" s="223"/>
      <c r="H8" s="223"/>
      <c r="I8" s="223"/>
      <c r="J8" s="223"/>
      <c r="K8" s="224"/>
    </row>
    <row r="9" spans="2:11" s="221" customFormat="1" ht="36.95" customHeight="1">
      <c r="B9" s="222"/>
      <c r="C9" s="223"/>
      <c r="D9" s="223"/>
      <c r="E9" s="489" t="s">
        <v>50</v>
      </c>
      <c r="F9" s="490"/>
      <c r="G9" s="490"/>
      <c r="H9" s="490"/>
      <c r="I9" s="223"/>
      <c r="J9" s="223"/>
      <c r="K9" s="224"/>
    </row>
    <row r="10" spans="2:11" s="221" customFormat="1" ht="13.5">
      <c r="B10" s="222"/>
      <c r="C10" s="223"/>
      <c r="D10" s="223"/>
      <c r="E10" s="223"/>
      <c r="F10" s="223"/>
      <c r="G10" s="223"/>
      <c r="H10" s="223"/>
      <c r="I10" s="223"/>
      <c r="J10" s="223"/>
      <c r="K10" s="224"/>
    </row>
    <row r="11" spans="2:11" s="221" customFormat="1" ht="14.45" customHeight="1">
      <c r="B11" s="222"/>
      <c r="C11" s="223"/>
      <c r="D11" s="220" t="s">
        <v>8</v>
      </c>
      <c r="E11" s="223"/>
      <c r="F11" s="225" t="s">
        <v>1</v>
      </c>
      <c r="G11" s="223"/>
      <c r="H11" s="223"/>
      <c r="I11" s="220" t="s">
        <v>9</v>
      </c>
      <c r="J11" s="225" t="s">
        <v>1</v>
      </c>
      <c r="K11" s="224"/>
    </row>
    <row r="12" spans="2:11" s="221" customFormat="1" ht="14.45" customHeight="1">
      <c r="B12" s="222"/>
      <c r="C12" s="223"/>
      <c r="D12" s="220" t="s">
        <v>10</v>
      </c>
      <c r="E12" s="223"/>
      <c r="F12" s="225" t="s">
        <v>11</v>
      </c>
      <c r="G12" s="223"/>
      <c r="H12" s="223"/>
      <c r="I12" s="220" t="s">
        <v>12</v>
      </c>
      <c r="J12" s="226">
        <v>42826</v>
      </c>
      <c r="K12" s="224"/>
    </row>
    <row r="13" spans="2:11" s="221" customFormat="1" ht="10.9" customHeight="1">
      <c r="B13" s="222"/>
      <c r="C13" s="223"/>
      <c r="D13" s="223"/>
      <c r="E13" s="223"/>
      <c r="F13" s="223"/>
      <c r="G13" s="223"/>
      <c r="H13" s="223"/>
      <c r="I13" s="223"/>
      <c r="J13" s="223"/>
      <c r="K13" s="224"/>
    </row>
    <row r="14" spans="2:11" s="221" customFormat="1" ht="14.45" customHeight="1">
      <c r="B14" s="222"/>
      <c r="C14" s="223"/>
      <c r="D14" s="220" t="s">
        <v>13</v>
      </c>
      <c r="E14" s="223"/>
      <c r="F14" s="223"/>
      <c r="G14" s="223"/>
      <c r="H14" s="223"/>
      <c r="I14" s="220" t="s">
        <v>14</v>
      </c>
      <c r="J14" s="225" t="s">
        <v>1</v>
      </c>
      <c r="K14" s="224"/>
    </row>
    <row r="15" spans="2:11" s="221" customFormat="1" ht="18" customHeight="1">
      <c r="B15" s="222"/>
      <c r="C15" s="223"/>
      <c r="D15" s="223"/>
      <c r="E15" s="225" t="s">
        <v>15</v>
      </c>
      <c r="F15" s="223"/>
      <c r="G15" s="223"/>
      <c r="H15" s="223"/>
      <c r="I15" s="220" t="s">
        <v>16</v>
      </c>
      <c r="J15" s="225" t="s">
        <v>1</v>
      </c>
      <c r="K15" s="224"/>
    </row>
    <row r="16" spans="2:11" s="221" customFormat="1" ht="6.95" customHeight="1">
      <c r="B16" s="222"/>
      <c r="C16" s="223"/>
      <c r="D16" s="223"/>
      <c r="E16" s="223"/>
      <c r="F16" s="223"/>
      <c r="G16" s="223"/>
      <c r="H16" s="223"/>
      <c r="I16" s="223"/>
      <c r="J16" s="223"/>
      <c r="K16" s="224"/>
    </row>
    <row r="17" spans="2:11" s="221" customFormat="1" ht="14.45" customHeight="1">
      <c r="B17" s="222"/>
      <c r="C17" s="223"/>
      <c r="D17" s="220" t="s">
        <v>17</v>
      </c>
      <c r="E17" s="223"/>
      <c r="F17" s="223"/>
      <c r="G17" s="223"/>
      <c r="H17" s="223"/>
      <c r="I17" s="220" t="s">
        <v>14</v>
      </c>
      <c r="J17" s="225"/>
      <c r="K17" s="224"/>
    </row>
    <row r="18" spans="2:11" s="221" customFormat="1" ht="18" customHeight="1">
      <c r="B18" s="222"/>
      <c r="C18" s="223"/>
      <c r="D18" s="223"/>
      <c r="E18" s="225"/>
      <c r="F18" s="223"/>
      <c r="G18" s="223"/>
      <c r="H18" s="223"/>
      <c r="I18" s="220" t="s">
        <v>16</v>
      </c>
      <c r="J18" s="225"/>
      <c r="K18" s="224"/>
    </row>
    <row r="19" spans="2:11" s="221" customFormat="1" ht="6.95" customHeight="1">
      <c r="B19" s="222"/>
      <c r="C19" s="223"/>
      <c r="D19" s="223"/>
      <c r="E19" s="223"/>
      <c r="F19" s="223"/>
      <c r="G19" s="223"/>
      <c r="H19" s="223"/>
      <c r="I19" s="223"/>
      <c r="J19" s="223"/>
      <c r="K19" s="224"/>
    </row>
    <row r="20" spans="2:11" s="221" customFormat="1" ht="14.45" customHeight="1">
      <c r="B20" s="222"/>
      <c r="C20" s="223"/>
      <c r="D20" s="220" t="s">
        <v>18</v>
      </c>
      <c r="E20" s="223"/>
      <c r="F20" s="223"/>
      <c r="G20" s="223"/>
      <c r="H20" s="223"/>
      <c r="I20" s="220" t="s">
        <v>14</v>
      </c>
      <c r="J20" s="225" t="s">
        <v>1</v>
      </c>
      <c r="K20" s="224"/>
    </row>
    <row r="21" spans="2:11" s="221" customFormat="1" ht="18" customHeight="1">
      <c r="B21" s="222"/>
      <c r="C21" s="223"/>
      <c r="D21" s="223"/>
      <c r="E21" s="225" t="s">
        <v>19</v>
      </c>
      <c r="F21" s="223"/>
      <c r="G21" s="223"/>
      <c r="H21" s="223"/>
      <c r="I21" s="220" t="s">
        <v>16</v>
      </c>
      <c r="J21" s="225" t="s">
        <v>1</v>
      </c>
      <c r="K21" s="224"/>
    </row>
    <row r="22" spans="2:11" s="221" customFormat="1" ht="6.95" customHeight="1">
      <c r="B22" s="222"/>
      <c r="C22" s="223"/>
      <c r="D22" s="223"/>
      <c r="E22" s="223"/>
      <c r="F22" s="223"/>
      <c r="G22" s="223"/>
      <c r="H22" s="223"/>
      <c r="I22" s="223"/>
      <c r="J22" s="223"/>
      <c r="K22" s="224"/>
    </row>
    <row r="23" spans="2:11" s="221" customFormat="1" ht="14.45" customHeight="1">
      <c r="B23" s="222"/>
      <c r="C23" s="223"/>
      <c r="D23" s="220" t="s">
        <v>20</v>
      </c>
      <c r="E23" s="223"/>
      <c r="F23" s="223"/>
      <c r="G23" s="223"/>
      <c r="H23" s="223"/>
      <c r="I23" s="223"/>
      <c r="J23" s="223"/>
      <c r="K23" s="224"/>
    </row>
    <row r="24" spans="2:11" s="230" customFormat="1" ht="105.75" customHeight="1">
      <c r="B24" s="227"/>
      <c r="C24" s="228"/>
      <c r="D24" s="228"/>
      <c r="E24" s="491" t="s">
        <v>21</v>
      </c>
      <c r="F24" s="491"/>
      <c r="G24" s="491"/>
      <c r="H24" s="491"/>
      <c r="I24" s="228"/>
      <c r="J24" s="228"/>
      <c r="K24" s="229"/>
    </row>
    <row r="25" spans="2:11" s="221" customFormat="1" ht="6.95" customHeight="1">
      <c r="B25" s="222"/>
      <c r="C25" s="223"/>
      <c r="D25" s="223"/>
      <c r="E25" s="223"/>
      <c r="F25" s="223"/>
      <c r="G25" s="223"/>
      <c r="H25" s="223"/>
      <c r="I25" s="223"/>
      <c r="J25" s="223"/>
      <c r="K25" s="224"/>
    </row>
    <row r="26" spans="2:11" s="221" customFormat="1" ht="6.95" customHeight="1">
      <c r="B26" s="222"/>
      <c r="C26" s="223"/>
      <c r="D26" s="231"/>
      <c r="E26" s="231"/>
      <c r="F26" s="231"/>
      <c r="G26" s="231"/>
      <c r="H26" s="231"/>
      <c r="I26" s="231"/>
      <c r="J26" s="231"/>
      <c r="K26" s="232"/>
    </row>
    <row r="27" spans="2:11" s="221" customFormat="1" ht="25.35" customHeight="1">
      <c r="B27" s="222"/>
      <c r="C27" s="223"/>
      <c r="D27" s="233" t="s">
        <v>22</v>
      </c>
      <c r="E27" s="223"/>
      <c r="F27" s="223"/>
      <c r="G27" s="223"/>
      <c r="H27" s="223"/>
      <c r="I27" s="223"/>
      <c r="J27" s="234">
        <f>ROUND(J85,2)</f>
        <v>0</v>
      </c>
      <c r="K27" s="224"/>
    </row>
    <row r="28" spans="2:11" s="221" customFormat="1" ht="6.95" customHeight="1">
      <c r="B28" s="222"/>
      <c r="C28" s="223"/>
      <c r="D28" s="231"/>
      <c r="E28" s="231"/>
      <c r="F28" s="231"/>
      <c r="G28" s="231"/>
      <c r="H28" s="231"/>
      <c r="I28" s="231"/>
      <c r="J28" s="231"/>
      <c r="K28" s="232"/>
    </row>
    <row r="29" spans="2:11" s="221" customFormat="1" ht="14.45" customHeight="1">
      <c r="B29" s="222"/>
      <c r="C29" s="223"/>
      <c r="D29" s="223"/>
      <c r="E29" s="223"/>
      <c r="F29" s="235" t="s">
        <v>24</v>
      </c>
      <c r="G29" s="223"/>
      <c r="H29" s="223"/>
      <c r="I29" s="235" t="s">
        <v>23</v>
      </c>
      <c r="J29" s="235" t="s">
        <v>25</v>
      </c>
      <c r="K29" s="224"/>
    </row>
    <row r="30" spans="2:11" s="221" customFormat="1" ht="14.45" customHeight="1">
      <c r="B30" s="222"/>
      <c r="C30" s="223"/>
      <c r="D30" s="236" t="s">
        <v>26</v>
      </c>
      <c r="E30" s="236" t="s">
        <v>27</v>
      </c>
      <c r="F30" s="237">
        <f>ROUND(SUM(BE85:BE140),2)</f>
        <v>0</v>
      </c>
      <c r="G30" s="223"/>
      <c r="H30" s="223"/>
      <c r="I30" s="238">
        <v>0.21</v>
      </c>
      <c r="J30" s="237">
        <f>ROUND(ROUND((SUM(BE85:BE140)),2)*I30,2)</f>
        <v>0</v>
      </c>
      <c r="K30" s="224"/>
    </row>
    <row r="31" spans="2:11" s="221" customFormat="1" ht="14.45" customHeight="1">
      <c r="B31" s="222"/>
      <c r="C31" s="223"/>
      <c r="D31" s="223"/>
      <c r="E31" s="236" t="s">
        <v>28</v>
      </c>
      <c r="F31" s="237">
        <f>ROUND(SUM(BF85:BF140),2)</f>
        <v>0</v>
      </c>
      <c r="G31" s="223"/>
      <c r="H31" s="223"/>
      <c r="I31" s="238">
        <v>0.15</v>
      </c>
      <c r="J31" s="237">
        <f>ROUND(ROUND((SUM(BF85:BF140)),2)*I31,2)</f>
        <v>0</v>
      </c>
      <c r="K31" s="224"/>
    </row>
    <row r="32" spans="2:11" s="221" customFormat="1" ht="14.45" customHeight="1" hidden="1">
      <c r="B32" s="222"/>
      <c r="C32" s="223"/>
      <c r="D32" s="223"/>
      <c r="E32" s="236" t="s">
        <v>29</v>
      </c>
      <c r="F32" s="237">
        <f>ROUND(SUM(BG85:BG140),2)</f>
        <v>0</v>
      </c>
      <c r="G32" s="223"/>
      <c r="H32" s="223"/>
      <c r="I32" s="238">
        <v>0.21</v>
      </c>
      <c r="J32" s="237">
        <v>0</v>
      </c>
      <c r="K32" s="224"/>
    </row>
    <row r="33" spans="2:11" s="221" customFormat="1" ht="14.45" customHeight="1" hidden="1">
      <c r="B33" s="222"/>
      <c r="C33" s="223"/>
      <c r="D33" s="223"/>
      <c r="E33" s="236" t="s">
        <v>30</v>
      </c>
      <c r="F33" s="237">
        <f>ROUND(SUM(BH85:BH140),2)</f>
        <v>0</v>
      </c>
      <c r="G33" s="223"/>
      <c r="H33" s="223"/>
      <c r="I33" s="238">
        <v>0.15</v>
      </c>
      <c r="J33" s="237">
        <v>0</v>
      </c>
      <c r="K33" s="224"/>
    </row>
    <row r="34" spans="2:11" s="221" customFormat="1" ht="14.45" customHeight="1" hidden="1">
      <c r="B34" s="222"/>
      <c r="C34" s="223"/>
      <c r="D34" s="223"/>
      <c r="E34" s="236" t="s">
        <v>31</v>
      </c>
      <c r="F34" s="237">
        <f>ROUND(SUM(BI85:BI140),2)</f>
        <v>0</v>
      </c>
      <c r="G34" s="223"/>
      <c r="H34" s="223"/>
      <c r="I34" s="238">
        <v>0</v>
      </c>
      <c r="J34" s="237">
        <v>0</v>
      </c>
      <c r="K34" s="224"/>
    </row>
    <row r="35" spans="2:11" s="221" customFormat="1" ht="6.95" customHeight="1">
      <c r="B35" s="222"/>
      <c r="C35" s="223"/>
      <c r="D35" s="223"/>
      <c r="E35" s="223"/>
      <c r="F35" s="223"/>
      <c r="G35" s="223"/>
      <c r="H35" s="223"/>
      <c r="I35" s="223"/>
      <c r="J35" s="223"/>
      <c r="K35" s="224"/>
    </row>
    <row r="36" spans="2:11" s="221" customFormat="1" ht="25.35" customHeight="1">
      <c r="B36" s="222"/>
      <c r="C36" s="239"/>
      <c r="D36" s="240" t="s">
        <v>32</v>
      </c>
      <c r="E36" s="241"/>
      <c r="F36" s="241"/>
      <c r="G36" s="242" t="s">
        <v>33</v>
      </c>
      <c r="H36" s="243" t="s">
        <v>34</v>
      </c>
      <c r="I36" s="241"/>
      <c r="J36" s="244">
        <f>SUM(J27:J34)</f>
        <v>0</v>
      </c>
      <c r="K36" s="245"/>
    </row>
    <row r="37" spans="2:11" s="221" customFormat="1" ht="14.45" customHeight="1">
      <c r="B37" s="246"/>
      <c r="C37" s="247"/>
      <c r="D37" s="247"/>
      <c r="E37" s="247"/>
      <c r="F37" s="247"/>
      <c r="G37" s="247"/>
      <c r="H37" s="247"/>
      <c r="I37" s="247"/>
      <c r="J37" s="247"/>
      <c r="K37" s="248"/>
    </row>
    <row r="41" spans="2:11" s="221" customFormat="1" ht="6.95" customHeight="1">
      <c r="B41" s="249"/>
      <c r="C41" s="250"/>
      <c r="D41" s="250"/>
      <c r="E41" s="250"/>
      <c r="F41" s="250"/>
      <c r="G41" s="250"/>
      <c r="H41" s="250"/>
      <c r="I41" s="250"/>
      <c r="J41" s="250"/>
      <c r="K41" s="251"/>
    </row>
    <row r="42" spans="2:11" s="221" customFormat="1" ht="36.95" customHeight="1">
      <c r="B42" s="222"/>
      <c r="C42" s="217" t="s">
        <v>51</v>
      </c>
      <c r="D42" s="223"/>
      <c r="E42" s="223"/>
      <c r="F42" s="223"/>
      <c r="G42" s="223"/>
      <c r="H42" s="223"/>
      <c r="I42" s="223"/>
      <c r="J42" s="223"/>
      <c r="K42" s="224"/>
    </row>
    <row r="43" spans="2:11" s="221" customFormat="1" ht="6.95" customHeight="1">
      <c r="B43" s="222"/>
      <c r="C43" s="223"/>
      <c r="D43" s="223"/>
      <c r="E43" s="223"/>
      <c r="F43" s="223"/>
      <c r="G43" s="223"/>
      <c r="H43" s="223"/>
      <c r="I43" s="223"/>
      <c r="J43" s="223"/>
      <c r="K43" s="224"/>
    </row>
    <row r="44" spans="2:11" s="221" customFormat="1" ht="14.45" customHeight="1">
      <c r="B44" s="222"/>
      <c r="C44" s="220" t="s">
        <v>7</v>
      </c>
      <c r="D44" s="223"/>
      <c r="E44" s="223"/>
      <c r="F44" s="223"/>
      <c r="G44" s="223"/>
      <c r="H44" s="223"/>
      <c r="I44" s="223"/>
      <c r="J44" s="223"/>
      <c r="K44" s="224"/>
    </row>
    <row r="45" spans="2:11" s="221" customFormat="1" ht="22.5" customHeight="1">
      <c r="B45" s="222"/>
      <c r="C45" s="223"/>
      <c r="D45" s="223"/>
      <c r="E45" s="487" t="e">
        <f>E7</f>
        <v>#REF!</v>
      </c>
      <c r="F45" s="488"/>
      <c r="G45" s="488"/>
      <c r="H45" s="488"/>
      <c r="I45" s="223"/>
      <c r="J45" s="223"/>
      <c r="K45" s="224"/>
    </row>
    <row r="46" spans="2:11" s="221" customFormat="1" ht="14.45" customHeight="1">
      <c r="B46" s="222"/>
      <c r="C46" s="220" t="s">
        <v>49</v>
      </c>
      <c r="D46" s="223"/>
      <c r="E46" s="223"/>
      <c r="F46" s="223"/>
      <c r="G46" s="223"/>
      <c r="H46" s="223"/>
      <c r="I46" s="223"/>
      <c r="J46" s="223"/>
      <c r="K46" s="224"/>
    </row>
    <row r="47" spans="2:11" s="221" customFormat="1" ht="23.25" customHeight="1">
      <c r="B47" s="222"/>
      <c r="C47" s="223"/>
      <c r="D47" s="223"/>
      <c r="E47" s="489" t="str">
        <f>E9</f>
        <v>SO 01 - Architektonicko-stavební řešení - místnost 01.1.03</v>
      </c>
      <c r="F47" s="490"/>
      <c r="G47" s="490"/>
      <c r="H47" s="490"/>
      <c r="I47" s="223"/>
      <c r="J47" s="223"/>
      <c r="K47" s="224"/>
    </row>
    <row r="48" spans="2:11" s="221" customFormat="1" ht="6.95" customHeight="1">
      <c r="B48" s="222"/>
      <c r="C48" s="223"/>
      <c r="D48" s="223"/>
      <c r="E48" s="223"/>
      <c r="F48" s="223"/>
      <c r="G48" s="223"/>
      <c r="H48" s="223"/>
      <c r="I48" s="223"/>
      <c r="J48" s="223"/>
      <c r="K48" s="224"/>
    </row>
    <row r="49" spans="2:11" s="221" customFormat="1" ht="18" customHeight="1">
      <c r="B49" s="222"/>
      <c r="C49" s="220" t="s">
        <v>10</v>
      </c>
      <c r="D49" s="223"/>
      <c r="E49" s="223"/>
      <c r="F49" s="225" t="str">
        <f>F12</f>
        <v>Lékařská fakulta University Karlovy v Plzni</v>
      </c>
      <c r="G49" s="223"/>
      <c r="H49" s="223"/>
      <c r="I49" s="220" t="s">
        <v>12</v>
      </c>
      <c r="J49" s="252">
        <f>IF(J12="","",J12)</f>
        <v>42826</v>
      </c>
      <c r="K49" s="224"/>
    </row>
    <row r="50" spans="2:11" s="221" customFormat="1" ht="6.95" customHeight="1">
      <c r="B50" s="222"/>
      <c r="C50" s="223"/>
      <c r="D50" s="223"/>
      <c r="E50" s="223"/>
      <c r="F50" s="223"/>
      <c r="G50" s="223"/>
      <c r="H50" s="223"/>
      <c r="I50" s="223"/>
      <c r="J50" s="223"/>
      <c r="K50" s="224"/>
    </row>
    <row r="51" spans="2:11" s="221" customFormat="1" ht="15">
      <c r="B51" s="222"/>
      <c r="C51" s="220" t="s">
        <v>13</v>
      </c>
      <c r="D51" s="223"/>
      <c r="E51" s="223"/>
      <c r="F51" s="225" t="str">
        <f>E15</f>
        <v>Univerzita Karlova v Praze LF v Plzni, Husova 3</v>
      </c>
      <c r="G51" s="223"/>
      <c r="H51" s="223"/>
      <c r="I51" s="220" t="s">
        <v>18</v>
      </c>
      <c r="J51" s="225" t="str">
        <f>E21</f>
        <v>ATELIER SOUKUP OPL ŠVEHLA s.r.o.</v>
      </c>
      <c r="K51" s="224"/>
    </row>
    <row r="52" spans="2:11" s="221" customFormat="1" ht="14.45" customHeight="1">
      <c r="B52" s="222"/>
      <c r="C52" s="220" t="s">
        <v>17</v>
      </c>
      <c r="D52" s="223"/>
      <c r="E52" s="223"/>
      <c r="F52" s="225" t="str">
        <f>IF(E18="","",E18)</f>
        <v/>
      </c>
      <c r="G52" s="223"/>
      <c r="H52" s="223"/>
      <c r="I52" s="223"/>
      <c r="J52" s="223"/>
      <c r="K52" s="224"/>
    </row>
    <row r="53" spans="2:11" s="221" customFormat="1" ht="10.35" customHeight="1">
      <c r="B53" s="222"/>
      <c r="C53" s="223"/>
      <c r="D53" s="223"/>
      <c r="E53" s="223"/>
      <c r="F53" s="223"/>
      <c r="G53" s="223"/>
      <c r="H53" s="223"/>
      <c r="I53" s="223"/>
      <c r="J53" s="223"/>
      <c r="K53" s="224"/>
    </row>
    <row r="54" spans="2:11" s="221" customFormat="1" ht="29.25" customHeight="1">
      <c r="B54" s="222"/>
      <c r="C54" s="253" t="s">
        <v>52</v>
      </c>
      <c r="D54" s="239"/>
      <c r="E54" s="239"/>
      <c r="F54" s="239"/>
      <c r="G54" s="239"/>
      <c r="H54" s="239"/>
      <c r="I54" s="239"/>
      <c r="J54" s="254" t="s">
        <v>53</v>
      </c>
      <c r="K54" s="255"/>
    </row>
    <row r="55" spans="2:11" s="221" customFormat="1" ht="10.35" customHeight="1">
      <c r="B55" s="222"/>
      <c r="C55" s="223"/>
      <c r="D55" s="223"/>
      <c r="E55" s="223"/>
      <c r="F55" s="223"/>
      <c r="G55" s="223"/>
      <c r="H55" s="223"/>
      <c r="I55" s="223"/>
      <c r="J55" s="223"/>
      <c r="K55" s="224"/>
    </row>
    <row r="56" spans="2:47" s="221" customFormat="1" ht="29.25" customHeight="1">
      <c r="B56" s="222"/>
      <c r="C56" s="256" t="s">
        <v>54</v>
      </c>
      <c r="D56" s="223"/>
      <c r="E56" s="223"/>
      <c r="F56" s="223"/>
      <c r="G56" s="223"/>
      <c r="H56" s="223"/>
      <c r="I56" s="223"/>
      <c r="J56" s="234">
        <f>J85</f>
        <v>0</v>
      </c>
      <c r="K56" s="224"/>
      <c r="AU56" s="211" t="s">
        <v>55</v>
      </c>
    </row>
    <row r="57" spans="2:11" s="263" customFormat="1" ht="24.95" customHeight="1">
      <c r="B57" s="257"/>
      <c r="C57" s="258"/>
      <c r="D57" s="259" t="s">
        <v>56</v>
      </c>
      <c r="E57" s="260"/>
      <c r="F57" s="260"/>
      <c r="G57" s="260"/>
      <c r="H57" s="260"/>
      <c r="I57" s="260"/>
      <c r="J57" s="261">
        <f>J86</f>
        <v>0</v>
      </c>
      <c r="K57" s="262"/>
    </row>
    <row r="58" spans="2:11" s="270" customFormat="1" ht="19.9" customHeight="1">
      <c r="B58" s="264"/>
      <c r="C58" s="265"/>
      <c r="D58" s="266" t="s">
        <v>57</v>
      </c>
      <c r="E58" s="267"/>
      <c r="F58" s="267"/>
      <c r="G58" s="267"/>
      <c r="H58" s="267"/>
      <c r="I58" s="267"/>
      <c r="J58" s="268">
        <f>J87</f>
        <v>0</v>
      </c>
      <c r="K58" s="269"/>
    </row>
    <row r="59" spans="2:11" s="270" customFormat="1" ht="14.85" customHeight="1">
      <c r="B59" s="264"/>
      <c r="C59" s="265"/>
      <c r="D59" s="266" t="s">
        <v>58</v>
      </c>
      <c r="E59" s="267"/>
      <c r="F59" s="267"/>
      <c r="G59" s="267"/>
      <c r="H59" s="267"/>
      <c r="I59" s="267"/>
      <c r="J59" s="268">
        <f>J92</f>
        <v>0</v>
      </c>
      <c r="K59" s="269"/>
    </row>
    <row r="60" spans="2:11" s="270" customFormat="1" ht="19.9" customHeight="1">
      <c r="B60" s="264"/>
      <c r="C60" s="265"/>
      <c r="D60" s="266" t="s">
        <v>59</v>
      </c>
      <c r="E60" s="267"/>
      <c r="F60" s="267"/>
      <c r="G60" s="267"/>
      <c r="H60" s="267"/>
      <c r="I60" s="267"/>
      <c r="J60" s="268">
        <f>J95</f>
        <v>0</v>
      </c>
      <c r="K60" s="269"/>
    </row>
    <row r="61" spans="2:11" s="263" customFormat="1" ht="24.95" customHeight="1">
      <c r="B61" s="257"/>
      <c r="C61" s="258"/>
      <c r="D61" s="259" t="s">
        <v>60</v>
      </c>
      <c r="E61" s="260"/>
      <c r="F61" s="260"/>
      <c r="G61" s="260"/>
      <c r="H61" s="260"/>
      <c r="I61" s="260"/>
      <c r="J61" s="261">
        <f>J101</f>
        <v>0</v>
      </c>
      <c r="K61" s="262"/>
    </row>
    <row r="62" spans="2:11" s="270" customFormat="1" ht="19.9" customHeight="1">
      <c r="B62" s="264"/>
      <c r="C62" s="265"/>
      <c r="D62" s="266" t="s">
        <v>61</v>
      </c>
      <c r="E62" s="267"/>
      <c r="F62" s="267"/>
      <c r="G62" s="267"/>
      <c r="H62" s="267"/>
      <c r="I62" s="267"/>
      <c r="J62" s="268">
        <f>J102</f>
        <v>0</v>
      </c>
      <c r="K62" s="269"/>
    </row>
    <row r="63" spans="2:11" s="270" customFormat="1" ht="19.9" customHeight="1">
      <c r="B63" s="264"/>
      <c r="C63" s="265"/>
      <c r="D63" s="266" t="s">
        <v>62</v>
      </c>
      <c r="E63" s="267"/>
      <c r="F63" s="267"/>
      <c r="G63" s="267"/>
      <c r="H63" s="267"/>
      <c r="I63" s="267"/>
      <c r="J63" s="268">
        <f>J115</f>
        <v>0</v>
      </c>
      <c r="K63" s="269"/>
    </row>
    <row r="64" spans="2:11" s="270" customFormat="1" ht="19.9" customHeight="1">
      <c r="B64" s="264"/>
      <c r="C64" s="265"/>
      <c r="D64" s="266" t="s">
        <v>63</v>
      </c>
      <c r="E64" s="267"/>
      <c r="F64" s="267"/>
      <c r="G64" s="267"/>
      <c r="H64" s="267"/>
      <c r="I64" s="267"/>
      <c r="J64" s="268">
        <f>J122</f>
        <v>0</v>
      </c>
      <c r="K64" s="269"/>
    </row>
    <row r="65" spans="2:11" s="270" customFormat="1" ht="19.9" customHeight="1">
      <c r="B65" s="264"/>
      <c r="C65" s="265"/>
      <c r="D65" s="266" t="s">
        <v>64</v>
      </c>
      <c r="E65" s="267"/>
      <c r="F65" s="267"/>
      <c r="G65" s="267"/>
      <c r="H65" s="267"/>
      <c r="I65" s="267"/>
      <c r="J65" s="268">
        <f>J137</f>
        <v>0</v>
      </c>
      <c r="K65" s="269"/>
    </row>
    <row r="66" spans="2:11" s="221" customFormat="1" ht="21.75" customHeight="1">
      <c r="B66" s="222"/>
      <c r="C66" s="223"/>
      <c r="D66" s="223"/>
      <c r="E66" s="223"/>
      <c r="F66" s="223"/>
      <c r="G66" s="223"/>
      <c r="H66" s="223"/>
      <c r="I66" s="223"/>
      <c r="J66" s="223"/>
      <c r="K66" s="224"/>
    </row>
    <row r="67" spans="2:11" s="221" customFormat="1" ht="6.95" customHeight="1">
      <c r="B67" s="246"/>
      <c r="C67" s="247"/>
      <c r="D67" s="247"/>
      <c r="E67" s="247"/>
      <c r="F67" s="247"/>
      <c r="G67" s="247"/>
      <c r="H67" s="247"/>
      <c r="I67" s="247"/>
      <c r="J67" s="247"/>
      <c r="K67" s="248"/>
    </row>
    <row r="71" spans="2:12" s="221" customFormat="1" ht="6.95" customHeight="1">
      <c r="B71" s="249"/>
      <c r="C71" s="250"/>
      <c r="D71" s="250"/>
      <c r="E71" s="250"/>
      <c r="F71" s="250"/>
      <c r="G71" s="250"/>
      <c r="H71" s="250"/>
      <c r="I71" s="250"/>
      <c r="J71" s="250"/>
      <c r="K71" s="250"/>
      <c r="L71" s="222"/>
    </row>
    <row r="72" spans="2:12" s="221" customFormat="1" ht="36.95" customHeight="1">
      <c r="B72" s="222"/>
      <c r="C72" s="271" t="s">
        <v>65</v>
      </c>
      <c r="L72" s="222"/>
    </row>
    <row r="73" spans="2:12" s="221" customFormat="1" ht="6.95" customHeight="1">
      <c r="B73" s="222"/>
      <c r="L73" s="222"/>
    </row>
    <row r="74" spans="2:12" s="221" customFormat="1" ht="14.45" customHeight="1">
      <c r="B74" s="222"/>
      <c r="C74" s="272" t="s">
        <v>7</v>
      </c>
      <c r="L74" s="222"/>
    </row>
    <row r="75" spans="2:12" s="221" customFormat="1" ht="22.5" customHeight="1">
      <c r="B75" s="222"/>
      <c r="E75" s="480" t="e">
        <f>E7</f>
        <v>#REF!</v>
      </c>
      <c r="F75" s="481"/>
      <c r="G75" s="481"/>
      <c r="H75" s="481"/>
      <c r="L75" s="222"/>
    </row>
    <row r="76" spans="2:12" s="221" customFormat="1" ht="14.45" customHeight="1">
      <c r="B76" s="222"/>
      <c r="C76" s="272" t="s">
        <v>49</v>
      </c>
      <c r="L76" s="222"/>
    </row>
    <row r="77" spans="2:12" s="221" customFormat="1" ht="23.25" customHeight="1">
      <c r="B77" s="222"/>
      <c r="E77" s="482" t="str">
        <f>E9</f>
        <v>SO 01 - Architektonicko-stavební řešení - místnost 01.1.03</v>
      </c>
      <c r="F77" s="483"/>
      <c r="G77" s="483"/>
      <c r="H77" s="483"/>
      <c r="L77" s="222"/>
    </row>
    <row r="78" spans="2:12" s="221" customFormat="1" ht="6.95" customHeight="1">
      <c r="B78" s="222"/>
      <c r="L78" s="222"/>
    </row>
    <row r="79" spans="2:12" s="221" customFormat="1" ht="18" customHeight="1">
      <c r="B79" s="222"/>
      <c r="C79" s="272" t="s">
        <v>10</v>
      </c>
      <c r="F79" s="273" t="str">
        <f>F12</f>
        <v>Lékařská fakulta University Karlovy v Plzni</v>
      </c>
      <c r="I79" s="272" t="s">
        <v>12</v>
      </c>
      <c r="J79" s="274">
        <f>IF(J12="","",J12)</f>
        <v>42826</v>
      </c>
      <c r="L79" s="222"/>
    </row>
    <row r="80" spans="2:12" s="221" customFormat="1" ht="6.95" customHeight="1">
      <c r="B80" s="222"/>
      <c r="L80" s="222"/>
    </row>
    <row r="81" spans="2:12" s="221" customFormat="1" ht="30">
      <c r="B81" s="222"/>
      <c r="C81" s="272" t="s">
        <v>13</v>
      </c>
      <c r="F81" s="273" t="str">
        <f>E15</f>
        <v>Univerzita Karlova v Praze LF v Plzni, Husova 3</v>
      </c>
      <c r="I81" s="272" t="s">
        <v>18</v>
      </c>
      <c r="J81" s="275" t="str">
        <f>E21</f>
        <v>ATELIER SOUKUP OPL ŠVEHLA s.r.o.</v>
      </c>
      <c r="L81" s="222"/>
    </row>
    <row r="82" spans="2:12" s="221" customFormat="1" ht="14.45" customHeight="1">
      <c r="B82" s="222"/>
      <c r="C82" s="272" t="s">
        <v>17</v>
      </c>
      <c r="F82" s="273" t="str">
        <f>IF(E18="","",E18)</f>
        <v/>
      </c>
      <c r="L82" s="222"/>
    </row>
    <row r="83" spans="2:12" s="221" customFormat="1" ht="10.35" customHeight="1">
      <c r="B83" s="222"/>
      <c r="L83" s="222"/>
    </row>
    <row r="84" spans="2:20" s="284" customFormat="1" ht="29.25" customHeight="1">
      <c r="B84" s="276"/>
      <c r="C84" s="277" t="s">
        <v>66</v>
      </c>
      <c r="D84" s="278" t="s">
        <v>36</v>
      </c>
      <c r="E84" s="278" t="s">
        <v>35</v>
      </c>
      <c r="F84" s="278" t="s">
        <v>67</v>
      </c>
      <c r="G84" s="278" t="s">
        <v>68</v>
      </c>
      <c r="H84" s="278" t="s">
        <v>69</v>
      </c>
      <c r="I84" s="279" t="s">
        <v>70</v>
      </c>
      <c r="J84" s="278" t="s">
        <v>53</v>
      </c>
      <c r="K84" s="280" t="s">
        <v>71</v>
      </c>
      <c r="L84" s="276"/>
      <c r="M84" s="281" t="s">
        <v>72</v>
      </c>
      <c r="N84" s="282" t="s">
        <v>26</v>
      </c>
      <c r="O84" s="282" t="s">
        <v>73</v>
      </c>
      <c r="P84" s="282" t="s">
        <v>74</v>
      </c>
      <c r="Q84" s="282" t="s">
        <v>75</v>
      </c>
      <c r="R84" s="282" t="s">
        <v>76</v>
      </c>
      <c r="S84" s="282" t="s">
        <v>77</v>
      </c>
      <c r="T84" s="283" t="s">
        <v>78</v>
      </c>
    </row>
    <row r="85" spans="2:63" s="221" customFormat="1" ht="29.25" customHeight="1">
      <c r="B85" s="222"/>
      <c r="C85" s="285" t="s">
        <v>54</v>
      </c>
      <c r="J85" s="286">
        <f>BK85</f>
        <v>0</v>
      </c>
      <c r="L85" s="222"/>
      <c r="M85" s="287"/>
      <c r="N85" s="231"/>
      <c r="O85" s="231"/>
      <c r="P85" s="288">
        <f>P86+P101</f>
        <v>72.164122</v>
      </c>
      <c r="Q85" s="231"/>
      <c r="R85" s="288">
        <f>R86+R101</f>
        <v>1.02947491</v>
      </c>
      <c r="S85" s="231"/>
      <c r="T85" s="289">
        <f>T86+T101</f>
        <v>0.036499000000000004</v>
      </c>
      <c r="AT85" s="211" t="s">
        <v>37</v>
      </c>
      <c r="AU85" s="211" t="s">
        <v>55</v>
      </c>
      <c r="BK85" s="290">
        <f>BK86+BK101</f>
        <v>0</v>
      </c>
    </row>
    <row r="86" spans="2:63" s="292" customFormat="1" ht="37.35" customHeight="1">
      <c r="B86" s="291"/>
      <c r="D86" s="293" t="s">
        <v>37</v>
      </c>
      <c r="E86" s="294" t="s">
        <v>79</v>
      </c>
      <c r="F86" s="294" t="s">
        <v>80</v>
      </c>
      <c r="J86" s="295">
        <f>BK86</f>
        <v>0</v>
      </c>
      <c r="L86" s="291"/>
      <c r="M86" s="296"/>
      <c r="N86" s="297"/>
      <c r="O86" s="297"/>
      <c r="P86" s="298">
        <f>P87+P95</f>
        <v>8.903080000000001</v>
      </c>
      <c r="Q86" s="297"/>
      <c r="R86" s="298">
        <f>R87+R95</f>
        <v>0.0036103499999999996</v>
      </c>
      <c r="S86" s="297"/>
      <c r="T86" s="299">
        <f>T87+T95</f>
        <v>0</v>
      </c>
      <c r="AR86" s="293" t="s">
        <v>39</v>
      </c>
      <c r="AT86" s="300" t="s">
        <v>37</v>
      </c>
      <c r="AU86" s="300" t="s">
        <v>38</v>
      </c>
      <c r="AY86" s="293" t="s">
        <v>81</v>
      </c>
      <c r="BK86" s="301">
        <f>BK87+BK95</f>
        <v>0</v>
      </c>
    </row>
    <row r="87" spans="2:63" s="292" customFormat="1" ht="19.9" customHeight="1">
      <c r="B87" s="291"/>
      <c r="D87" s="302" t="s">
        <v>37</v>
      </c>
      <c r="E87" s="303" t="s">
        <v>82</v>
      </c>
      <c r="F87" s="303" t="s">
        <v>83</v>
      </c>
      <c r="J87" s="304">
        <f>BK87</f>
        <v>0</v>
      </c>
      <c r="L87" s="291"/>
      <c r="M87" s="296"/>
      <c r="N87" s="297"/>
      <c r="O87" s="297"/>
      <c r="P87" s="298">
        <f>P88+SUM(P89:P92)</f>
        <v>8.81146</v>
      </c>
      <c r="Q87" s="297"/>
      <c r="R87" s="298">
        <f>R88+SUM(R89:R92)</f>
        <v>0.0036103499999999996</v>
      </c>
      <c r="S87" s="297"/>
      <c r="T87" s="299">
        <f>T88+SUM(T89:T92)</f>
        <v>0</v>
      </c>
      <c r="AR87" s="293" t="s">
        <v>39</v>
      </c>
      <c r="AT87" s="300" t="s">
        <v>37</v>
      </c>
      <c r="AU87" s="300" t="s">
        <v>39</v>
      </c>
      <c r="AY87" s="293" t="s">
        <v>81</v>
      </c>
      <c r="BK87" s="301">
        <f>BK88+SUM(BK89:BK92)</f>
        <v>0</v>
      </c>
    </row>
    <row r="88" spans="2:65" s="221" customFormat="1" ht="31.5" customHeight="1">
      <c r="B88" s="222"/>
      <c r="C88" s="305" t="s">
        <v>39</v>
      </c>
      <c r="D88" s="305" t="s">
        <v>84</v>
      </c>
      <c r="E88" s="306" t="s">
        <v>85</v>
      </c>
      <c r="F88" s="307" t="s">
        <v>86</v>
      </c>
      <c r="G88" s="308" t="s">
        <v>87</v>
      </c>
      <c r="H88" s="309">
        <v>21.3</v>
      </c>
      <c r="I88" s="208"/>
      <c r="J88" s="310">
        <f>ROUND(I88*H88,2)</f>
        <v>0</v>
      </c>
      <c r="K88" s="307" t="s">
        <v>88</v>
      </c>
      <c r="L88" s="222"/>
      <c r="M88" s="311" t="s">
        <v>1</v>
      </c>
      <c r="N88" s="312" t="s">
        <v>27</v>
      </c>
      <c r="O88" s="313">
        <v>0.105</v>
      </c>
      <c r="P88" s="313">
        <f>O88*H88</f>
        <v>2.2365</v>
      </c>
      <c r="Q88" s="313">
        <v>0.00013</v>
      </c>
      <c r="R88" s="313">
        <f>Q88*H88</f>
        <v>0.0027689999999999998</v>
      </c>
      <c r="S88" s="313">
        <v>0</v>
      </c>
      <c r="T88" s="314">
        <f>S88*H88</f>
        <v>0</v>
      </c>
      <c r="AR88" s="211" t="s">
        <v>89</v>
      </c>
      <c r="AT88" s="211" t="s">
        <v>84</v>
      </c>
      <c r="AU88" s="211" t="s">
        <v>41</v>
      </c>
      <c r="AY88" s="211" t="s">
        <v>81</v>
      </c>
      <c r="BE88" s="315">
        <f>IF(N88="základní",J88,0)</f>
        <v>0</v>
      </c>
      <c r="BF88" s="315">
        <f>IF(N88="snížená",J88,0)</f>
        <v>0</v>
      </c>
      <c r="BG88" s="315">
        <f>IF(N88="zákl. přenesená",J88,0)</f>
        <v>0</v>
      </c>
      <c r="BH88" s="315">
        <f>IF(N88="sníž. přenesená",J88,0)</f>
        <v>0</v>
      </c>
      <c r="BI88" s="315">
        <f>IF(N88="nulová",J88,0)</f>
        <v>0</v>
      </c>
      <c r="BJ88" s="211" t="s">
        <v>39</v>
      </c>
      <c r="BK88" s="315">
        <f>ROUND(I88*H88,2)</f>
        <v>0</v>
      </c>
      <c r="BL88" s="211" t="s">
        <v>89</v>
      </c>
      <c r="BM88" s="211" t="s">
        <v>90</v>
      </c>
    </row>
    <row r="89" spans="2:47" s="221" customFormat="1" ht="54">
      <c r="B89" s="222"/>
      <c r="D89" s="316" t="s">
        <v>91</v>
      </c>
      <c r="F89" s="317" t="s">
        <v>92</v>
      </c>
      <c r="L89" s="222"/>
      <c r="M89" s="318"/>
      <c r="N89" s="223"/>
      <c r="O89" s="223"/>
      <c r="P89" s="223"/>
      <c r="Q89" s="223"/>
      <c r="R89" s="223"/>
      <c r="S89" s="223"/>
      <c r="T89" s="319"/>
      <c r="AT89" s="211" t="s">
        <v>91</v>
      </c>
      <c r="AU89" s="211" t="s">
        <v>41</v>
      </c>
    </row>
    <row r="90" spans="2:65" s="221" customFormat="1" ht="57" customHeight="1">
      <c r="B90" s="222"/>
      <c r="C90" s="305" t="s">
        <v>41</v>
      </c>
      <c r="D90" s="305" t="s">
        <v>84</v>
      </c>
      <c r="E90" s="306" t="s">
        <v>93</v>
      </c>
      <c r="F90" s="307" t="s">
        <v>94</v>
      </c>
      <c r="G90" s="308" t="s">
        <v>87</v>
      </c>
      <c r="H90" s="309">
        <v>21.3</v>
      </c>
      <c r="I90" s="208"/>
      <c r="J90" s="310">
        <f>ROUND(I90*H90,2)</f>
        <v>0</v>
      </c>
      <c r="K90" s="307" t="s">
        <v>88</v>
      </c>
      <c r="L90" s="222"/>
      <c r="M90" s="311" t="s">
        <v>1</v>
      </c>
      <c r="N90" s="312" t="s">
        <v>27</v>
      </c>
      <c r="O90" s="313">
        <v>0.308</v>
      </c>
      <c r="P90" s="313">
        <f>O90*H90</f>
        <v>6.5604000000000005</v>
      </c>
      <c r="Q90" s="313">
        <v>3.95E-05</v>
      </c>
      <c r="R90" s="313">
        <f>Q90*H90</f>
        <v>0.0008413499999999999</v>
      </c>
      <c r="S90" s="313">
        <v>0</v>
      </c>
      <c r="T90" s="314">
        <f>S90*H90</f>
        <v>0</v>
      </c>
      <c r="AR90" s="211" t="s">
        <v>89</v>
      </c>
      <c r="AT90" s="211" t="s">
        <v>84</v>
      </c>
      <c r="AU90" s="211" t="s">
        <v>41</v>
      </c>
      <c r="AY90" s="211" t="s">
        <v>81</v>
      </c>
      <c r="BE90" s="315">
        <f>IF(N90="základní",J90,0)</f>
        <v>0</v>
      </c>
      <c r="BF90" s="315">
        <f>IF(N90="snížená",J90,0)</f>
        <v>0</v>
      </c>
      <c r="BG90" s="315">
        <f>IF(N90="zákl. přenesená",J90,0)</f>
        <v>0</v>
      </c>
      <c r="BH90" s="315">
        <f>IF(N90="sníž. přenesená",J90,0)</f>
        <v>0</v>
      </c>
      <c r="BI90" s="315">
        <f>IF(N90="nulová",J90,0)</f>
        <v>0</v>
      </c>
      <c r="BJ90" s="211" t="s">
        <v>39</v>
      </c>
      <c r="BK90" s="315">
        <f>ROUND(I90*H90,2)</f>
        <v>0</v>
      </c>
      <c r="BL90" s="211" t="s">
        <v>89</v>
      </c>
      <c r="BM90" s="211" t="s">
        <v>95</v>
      </c>
    </row>
    <row r="91" spans="2:47" s="221" customFormat="1" ht="94.5">
      <c r="B91" s="222"/>
      <c r="D91" s="320" t="s">
        <v>91</v>
      </c>
      <c r="F91" s="321" t="s">
        <v>96</v>
      </c>
      <c r="L91" s="222"/>
      <c r="M91" s="318"/>
      <c r="N91" s="223"/>
      <c r="O91" s="223"/>
      <c r="P91" s="223"/>
      <c r="Q91" s="223"/>
      <c r="R91" s="223"/>
      <c r="S91" s="223"/>
      <c r="T91" s="319"/>
      <c r="AT91" s="211" t="s">
        <v>91</v>
      </c>
      <c r="AU91" s="211" t="s">
        <v>41</v>
      </c>
    </row>
    <row r="92" spans="2:63" s="292" customFormat="1" ht="22.35" customHeight="1">
      <c r="B92" s="291"/>
      <c r="D92" s="302" t="s">
        <v>37</v>
      </c>
      <c r="E92" s="303" t="s">
        <v>97</v>
      </c>
      <c r="F92" s="303" t="s">
        <v>98</v>
      </c>
      <c r="J92" s="304">
        <f>BK92</f>
        <v>0</v>
      </c>
      <c r="L92" s="291"/>
      <c r="M92" s="296"/>
      <c r="N92" s="297"/>
      <c r="O92" s="297"/>
      <c r="P92" s="298">
        <f>SUM(P93:P94)</f>
        <v>0.01456</v>
      </c>
      <c r="Q92" s="297"/>
      <c r="R92" s="298">
        <f>SUM(R93:R94)</f>
        <v>0</v>
      </c>
      <c r="S92" s="297"/>
      <c r="T92" s="299">
        <f>SUM(T93:T94)</f>
        <v>0</v>
      </c>
      <c r="AR92" s="293" t="s">
        <v>39</v>
      </c>
      <c r="AT92" s="300" t="s">
        <v>37</v>
      </c>
      <c r="AU92" s="300" t="s">
        <v>41</v>
      </c>
      <c r="AY92" s="293" t="s">
        <v>81</v>
      </c>
      <c r="BK92" s="301">
        <f>SUM(BK93:BK94)</f>
        <v>0</v>
      </c>
    </row>
    <row r="93" spans="2:65" s="221" customFormat="1" ht="44.25" customHeight="1">
      <c r="B93" s="222"/>
      <c r="C93" s="305" t="s">
        <v>99</v>
      </c>
      <c r="D93" s="305" t="s">
        <v>84</v>
      </c>
      <c r="E93" s="306" t="s">
        <v>100</v>
      </c>
      <c r="F93" s="307" t="s">
        <v>101</v>
      </c>
      <c r="G93" s="308" t="s">
        <v>102</v>
      </c>
      <c r="H93" s="309">
        <v>0.004</v>
      </c>
      <c r="I93" s="208"/>
      <c r="J93" s="310">
        <f>ROUND(I93*H93,2)</f>
        <v>0</v>
      </c>
      <c r="K93" s="307" t="s">
        <v>88</v>
      </c>
      <c r="L93" s="222"/>
      <c r="M93" s="311" t="s">
        <v>1</v>
      </c>
      <c r="N93" s="312" t="s">
        <v>27</v>
      </c>
      <c r="O93" s="313">
        <v>3.64</v>
      </c>
      <c r="P93" s="313">
        <f>O93*H93</f>
        <v>0.01456</v>
      </c>
      <c r="Q93" s="313">
        <v>0</v>
      </c>
      <c r="R93" s="313">
        <f>Q93*H93</f>
        <v>0</v>
      </c>
      <c r="S93" s="313">
        <v>0</v>
      </c>
      <c r="T93" s="314">
        <f>S93*H93</f>
        <v>0</v>
      </c>
      <c r="AR93" s="211" t="s">
        <v>89</v>
      </c>
      <c r="AT93" s="211" t="s">
        <v>84</v>
      </c>
      <c r="AU93" s="211" t="s">
        <v>99</v>
      </c>
      <c r="AY93" s="211" t="s">
        <v>81</v>
      </c>
      <c r="BE93" s="315">
        <f>IF(N93="základní",J93,0)</f>
        <v>0</v>
      </c>
      <c r="BF93" s="315">
        <f>IF(N93="snížená",J93,0)</f>
        <v>0</v>
      </c>
      <c r="BG93" s="315">
        <f>IF(N93="zákl. přenesená",J93,0)</f>
        <v>0</v>
      </c>
      <c r="BH93" s="315">
        <f>IF(N93="sníž. přenesená",J93,0)</f>
        <v>0</v>
      </c>
      <c r="BI93" s="315">
        <f>IF(N93="nulová",J93,0)</f>
        <v>0</v>
      </c>
      <c r="BJ93" s="211" t="s">
        <v>39</v>
      </c>
      <c r="BK93" s="315">
        <f>ROUND(I93*H93,2)</f>
        <v>0</v>
      </c>
      <c r="BL93" s="211" t="s">
        <v>89</v>
      </c>
      <c r="BM93" s="211" t="s">
        <v>103</v>
      </c>
    </row>
    <row r="94" spans="2:47" s="221" customFormat="1" ht="81">
      <c r="B94" s="222"/>
      <c r="D94" s="320" t="s">
        <v>91</v>
      </c>
      <c r="F94" s="321" t="s">
        <v>104</v>
      </c>
      <c r="L94" s="222"/>
      <c r="M94" s="318"/>
      <c r="N94" s="223"/>
      <c r="O94" s="223"/>
      <c r="P94" s="223"/>
      <c r="Q94" s="223"/>
      <c r="R94" s="223"/>
      <c r="S94" s="223"/>
      <c r="T94" s="319"/>
      <c r="AT94" s="211" t="s">
        <v>91</v>
      </c>
      <c r="AU94" s="211" t="s">
        <v>99</v>
      </c>
    </row>
    <row r="95" spans="2:63" s="292" customFormat="1" ht="29.85" customHeight="1">
      <c r="B95" s="291"/>
      <c r="D95" s="302" t="s">
        <v>37</v>
      </c>
      <c r="E95" s="303" t="s">
        <v>105</v>
      </c>
      <c r="F95" s="303" t="s">
        <v>106</v>
      </c>
      <c r="J95" s="304">
        <f>BK95</f>
        <v>0</v>
      </c>
      <c r="L95" s="291"/>
      <c r="M95" s="296"/>
      <c r="N95" s="297"/>
      <c r="O95" s="297"/>
      <c r="P95" s="298">
        <f>SUM(P96:P100)</f>
        <v>0.09162</v>
      </c>
      <c r="Q95" s="297"/>
      <c r="R95" s="298">
        <f>SUM(R96:R100)</f>
        <v>0</v>
      </c>
      <c r="S95" s="297"/>
      <c r="T95" s="299">
        <f>SUM(T96:T100)</f>
        <v>0</v>
      </c>
      <c r="AR95" s="293" t="s">
        <v>39</v>
      </c>
      <c r="AT95" s="300" t="s">
        <v>37</v>
      </c>
      <c r="AU95" s="300" t="s">
        <v>39</v>
      </c>
      <c r="AY95" s="293" t="s">
        <v>81</v>
      </c>
      <c r="BK95" s="301">
        <f>SUM(BK96:BK100)</f>
        <v>0</v>
      </c>
    </row>
    <row r="96" spans="2:65" s="221" customFormat="1" ht="31.5" customHeight="1">
      <c r="B96" s="222"/>
      <c r="C96" s="305" t="s">
        <v>89</v>
      </c>
      <c r="D96" s="305" t="s">
        <v>84</v>
      </c>
      <c r="E96" s="306" t="s">
        <v>107</v>
      </c>
      <c r="F96" s="307" t="s">
        <v>108</v>
      </c>
      <c r="G96" s="308" t="s">
        <v>102</v>
      </c>
      <c r="H96" s="309">
        <v>0.036</v>
      </c>
      <c r="I96" s="208"/>
      <c r="J96" s="310">
        <f>ROUND(I96*H96,2)</f>
        <v>0</v>
      </c>
      <c r="K96" s="307" t="s">
        <v>88</v>
      </c>
      <c r="L96" s="222"/>
      <c r="M96" s="311" t="s">
        <v>1</v>
      </c>
      <c r="N96" s="312" t="s">
        <v>27</v>
      </c>
      <c r="O96" s="313">
        <v>2.42</v>
      </c>
      <c r="P96" s="313">
        <f>O96*H96</f>
        <v>0.08711999999999999</v>
      </c>
      <c r="Q96" s="313">
        <v>0</v>
      </c>
      <c r="R96" s="313">
        <f>Q96*H96</f>
        <v>0</v>
      </c>
      <c r="S96" s="313">
        <v>0</v>
      </c>
      <c r="T96" s="314">
        <f>S96*H96</f>
        <v>0</v>
      </c>
      <c r="AR96" s="211" t="s">
        <v>89</v>
      </c>
      <c r="AT96" s="211" t="s">
        <v>84</v>
      </c>
      <c r="AU96" s="211" t="s">
        <v>41</v>
      </c>
      <c r="AY96" s="211" t="s">
        <v>81</v>
      </c>
      <c r="BE96" s="315">
        <f>IF(N96="základní",J96,0)</f>
        <v>0</v>
      </c>
      <c r="BF96" s="315">
        <f>IF(N96="snížená",J96,0)</f>
        <v>0</v>
      </c>
      <c r="BG96" s="315">
        <f>IF(N96="zákl. přenesená",J96,0)</f>
        <v>0</v>
      </c>
      <c r="BH96" s="315">
        <f>IF(N96="sníž. přenesená",J96,0)</f>
        <v>0</v>
      </c>
      <c r="BI96" s="315">
        <f>IF(N96="nulová",J96,0)</f>
        <v>0</v>
      </c>
      <c r="BJ96" s="211" t="s">
        <v>39</v>
      </c>
      <c r="BK96" s="315">
        <f>ROUND(I96*H96,2)</f>
        <v>0</v>
      </c>
      <c r="BL96" s="211" t="s">
        <v>89</v>
      </c>
      <c r="BM96" s="211" t="s">
        <v>109</v>
      </c>
    </row>
    <row r="97" spans="2:47" s="221" customFormat="1" ht="121.5">
      <c r="B97" s="222"/>
      <c r="D97" s="316" t="s">
        <v>91</v>
      </c>
      <c r="F97" s="317" t="s">
        <v>110</v>
      </c>
      <c r="L97" s="222"/>
      <c r="M97" s="318"/>
      <c r="N97" s="223"/>
      <c r="O97" s="223"/>
      <c r="P97" s="223"/>
      <c r="Q97" s="223"/>
      <c r="R97" s="223"/>
      <c r="S97" s="223"/>
      <c r="T97" s="319"/>
      <c r="AT97" s="211" t="s">
        <v>91</v>
      </c>
      <c r="AU97" s="211" t="s">
        <v>41</v>
      </c>
    </row>
    <row r="98" spans="2:65" s="221" customFormat="1" ht="31.5" customHeight="1">
      <c r="B98" s="222"/>
      <c r="C98" s="305" t="s">
        <v>111</v>
      </c>
      <c r="D98" s="305" t="s">
        <v>84</v>
      </c>
      <c r="E98" s="306" t="s">
        <v>112</v>
      </c>
      <c r="F98" s="307" t="s">
        <v>113</v>
      </c>
      <c r="G98" s="308" t="s">
        <v>102</v>
      </c>
      <c r="H98" s="309">
        <v>0.036</v>
      </c>
      <c r="I98" s="208"/>
      <c r="J98" s="310">
        <f>ROUND(I98*H98,2)</f>
        <v>0</v>
      </c>
      <c r="K98" s="307" t="s">
        <v>1</v>
      </c>
      <c r="L98" s="222"/>
      <c r="M98" s="311" t="s">
        <v>1</v>
      </c>
      <c r="N98" s="312" t="s">
        <v>27</v>
      </c>
      <c r="O98" s="313">
        <v>0.125</v>
      </c>
      <c r="P98" s="313">
        <f>O98*H98</f>
        <v>0.0045</v>
      </c>
      <c r="Q98" s="313">
        <v>0</v>
      </c>
      <c r="R98" s="313">
        <f>Q98*H98</f>
        <v>0</v>
      </c>
      <c r="S98" s="313">
        <v>0</v>
      </c>
      <c r="T98" s="314">
        <f>S98*H98</f>
        <v>0</v>
      </c>
      <c r="AR98" s="211" t="s">
        <v>89</v>
      </c>
      <c r="AT98" s="211" t="s">
        <v>84</v>
      </c>
      <c r="AU98" s="211" t="s">
        <v>41</v>
      </c>
      <c r="AY98" s="211" t="s">
        <v>81</v>
      </c>
      <c r="BE98" s="315">
        <f>IF(N98="základní",J98,0)</f>
        <v>0</v>
      </c>
      <c r="BF98" s="315">
        <f>IF(N98="snížená",J98,0)</f>
        <v>0</v>
      </c>
      <c r="BG98" s="315">
        <f>IF(N98="zákl. přenesená",J98,0)</f>
        <v>0</v>
      </c>
      <c r="BH98" s="315">
        <f>IF(N98="sníž. přenesená",J98,0)</f>
        <v>0</v>
      </c>
      <c r="BI98" s="315">
        <f>IF(N98="nulová",J98,0)</f>
        <v>0</v>
      </c>
      <c r="BJ98" s="211" t="s">
        <v>39</v>
      </c>
      <c r="BK98" s="315">
        <f>ROUND(I98*H98,2)</f>
        <v>0</v>
      </c>
      <c r="BL98" s="211" t="s">
        <v>89</v>
      </c>
      <c r="BM98" s="211" t="s">
        <v>114</v>
      </c>
    </row>
    <row r="99" spans="2:65" s="221" customFormat="1" ht="22.5" customHeight="1">
      <c r="B99" s="222"/>
      <c r="C99" s="305" t="s">
        <v>115</v>
      </c>
      <c r="D99" s="305" t="s">
        <v>84</v>
      </c>
      <c r="E99" s="306" t="s">
        <v>116</v>
      </c>
      <c r="F99" s="307" t="s">
        <v>117</v>
      </c>
      <c r="G99" s="308" t="s">
        <v>102</v>
      </c>
      <c r="H99" s="309">
        <v>0.036</v>
      </c>
      <c r="I99" s="208"/>
      <c r="J99" s="310">
        <f>ROUND(I99*H99,2)</f>
        <v>0</v>
      </c>
      <c r="K99" s="307" t="s">
        <v>88</v>
      </c>
      <c r="L99" s="222"/>
      <c r="M99" s="311" t="s">
        <v>1</v>
      </c>
      <c r="N99" s="312" t="s">
        <v>27</v>
      </c>
      <c r="O99" s="313">
        <v>0</v>
      </c>
      <c r="P99" s="313">
        <f>O99*H99</f>
        <v>0</v>
      </c>
      <c r="Q99" s="313">
        <v>0</v>
      </c>
      <c r="R99" s="313">
        <f>Q99*H99</f>
        <v>0</v>
      </c>
      <c r="S99" s="313">
        <v>0</v>
      </c>
      <c r="T99" s="314">
        <f>S99*H99</f>
        <v>0</v>
      </c>
      <c r="AR99" s="211" t="s">
        <v>89</v>
      </c>
      <c r="AT99" s="211" t="s">
        <v>84</v>
      </c>
      <c r="AU99" s="211" t="s">
        <v>41</v>
      </c>
      <c r="AY99" s="211" t="s">
        <v>81</v>
      </c>
      <c r="BE99" s="315">
        <f>IF(N99="základní",J99,0)</f>
        <v>0</v>
      </c>
      <c r="BF99" s="315">
        <f>IF(N99="snížená",J99,0)</f>
        <v>0</v>
      </c>
      <c r="BG99" s="315">
        <f>IF(N99="zákl. přenesená",J99,0)</f>
        <v>0</v>
      </c>
      <c r="BH99" s="315">
        <f>IF(N99="sníž. přenesená",J99,0)</f>
        <v>0</v>
      </c>
      <c r="BI99" s="315">
        <f>IF(N99="nulová",J99,0)</f>
        <v>0</v>
      </c>
      <c r="BJ99" s="211" t="s">
        <v>39</v>
      </c>
      <c r="BK99" s="315">
        <f>ROUND(I99*H99,2)</f>
        <v>0</v>
      </c>
      <c r="BL99" s="211" t="s">
        <v>89</v>
      </c>
      <c r="BM99" s="211" t="s">
        <v>118</v>
      </c>
    </row>
    <row r="100" spans="2:47" s="221" customFormat="1" ht="67.5">
      <c r="B100" s="222"/>
      <c r="D100" s="320" t="s">
        <v>91</v>
      </c>
      <c r="F100" s="321" t="s">
        <v>119</v>
      </c>
      <c r="L100" s="222"/>
      <c r="M100" s="318"/>
      <c r="N100" s="223"/>
      <c r="O100" s="223"/>
      <c r="P100" s="223"/>
      <c r="Q100" s="223"/>
      <c r="R100" s="223"/>
      <c r="S100" s="223"/>
      <c r="T100" s="319"/>
      <c r="AT100" s="211" t="s">
        <v>91</v>
      </c>
      <c r="AU100" s="211" t="s">
        <v>41</v>
      </c>
    </row>
    <row r="101" spans="2:63" s="292" customFormat="1" ht="37.35" customHeight="1">
      <c r="B101" s="291"/>
      <c r="D101" s="293" t="s">
        <v>37</v>
      </c>
      <c r="E101" s="294" t="s">
        <v>120</v>
      </c>
      <c r="F101" s="294" t="s">
        <v>121</v>
      </c>
      <c r="J101" s="295">
        <f>BK101</f>
        <v>0</v>
      </c>
      <c r="L101" s="291"/>
      <c r="M101" s="296"/>
      <c r="N101" s="297"/>
      <c r="O101" s="297"/>
      <c r="P101" s="298">
        <f>P102+P115+P122+P137</f>
        <v>63.261042</v>
      </c>
      <c r="Q101" s="297"/>
      <c r="R101" s="298">
        <f>R102+R115+R122+R137</f>
        <v>1.02586456</v>
      </c>
      <c r="S101" s="297"/>
      <c r="T101" s="299">
        <f>T102+T115+T122+T137</f>
        <v>0.036499000000000004</v>
      </c>
      <c r="AR101" s="293" t="s">
        <v>41</v>
      </c>
      <c r="AT101" s="300" t="s">
        <v>37</v>
      </c>
      <c r="AU101" s="300" t="s">
        <v>38</v>
      </c>
      <c r="AY101" s="293" t="s">
        <v>81</v>
      </c>
      <c r="BK101" s="301">
        <f>BK102+BK115+BK122+BK137</f>
        <v>0</v>
      </c>
    </row>
    <row r="102" spans="2:63" s="292" customFormat="1" ht="19.9" customHeight="1">
      <c r="B102" s="291"/>
      <c r="D102" s="302" t="s">
        <v>37</v>
      </c>
      <c r="E102" s="303" t="s">
        <v>122</v>
      </c>
      <c r="F102" s="303" t="s">
        <v>123</v>
      </c>
      <c r="J102" s="304">
        <f>BK102</f>
        <v>0</v>
      </c>
      <c r="L102" s="291"/>
      <c r="M102" s="296"/>
      <c r="N102" s="297"/>
      <c r="O102" s="297"/>
      <c r="P102" s="298">
        <f>SUM(P103:P114)</f>
        <v>16.93434</v>
      </c>
      <c r="Q102" s="297"/>
      <c r="R102" s="298">
        <f>SUM(R103:R114)</f>
        <v>0.03252856</v>
      </c>
      <c r="S102" s="297"/>
      <c r="T102" s="299">
        <f>SUM(T103:T114)</f>
        <v>0.025773</v>
      </c>
      <c r="AR102" s="293" t="s">
        <v>41</v>
      </c>
      <c r="AT102" s="300" t="s">
        <v>37</v>
      </c>
      <c r="AU102" s="300" t="s">
        <v>39</v>
      </c>
      <c r="AY102" s="293" t="s">
        <v>81</v>
      </c>
      <c r="BK102" s="301">
        <f>SUM(BK103:BK114)</f>
        <v>0</v>
      </c>
    </row>
    <row r="103" spans="2:65" s="221" customFormat="1" ht="31.5" customHeight="1">
      <c r="B103" s="222"/>
      <c r="C103" s="305" t="s">
        <v>124</v>
      </c>
      <c r="D103" s="305" t="s">
        <v>84</v>
      </c>
      <c r="E103" s="306" t="s">
        <v>125</v>
      </c>
      <c r="F103" s="307" t="s">
        <v>126</v>
      </c>
      <c r="G103" s="308" t="s">
        <v>87</v>
      </c>
      <c r="H103" s="309">
        <v>21.3</v>
      </c>
      <c r="I103" s="208"/>
      <c r="J103" s="310">
        <f>ROUND(I103*H103,2)</f>
        <v>0</v>
      </c>
      <c r="K103" s="307" t="s">
        <v>88</v>
      </c>
      <c r="L103" s="222"/>
      <c r="M103" s="311" t="s">
        <v>1</v>
      </c>
      <c r="N103" s="312" t="s">
        <v>27</v>
      </c>
      <c r="O103" s="313">
        <v>0.578</v>
      </c>
      <c r="P103" s="313">
        <f>O103*H103</f>
        <v>12.311399999999999</v>
      </c>
      <c r="Q103" s="313">
        <v>0.00117</v>
      </c>
      <c r="R103" s="313">
        <f>Q103*H103</f>
        <v>0.024921000000000002</v>
      </c>
      <c r="S103" s="313">
        <v>0</v>
      </c>
      <c r="T103" s="314">
        <f>S103*H103</f>
        <v>0</v>
      </c>
      <c r="AR103" s="211" t="s">
        <v>127</v>
      </c>
      <c r="AT103" s="211" t="s">
        <v>84</v>
      </c>
      <c r="AU103" s="211" t="s">
        <v>41</v>
      </c>
      <c r="AY103" s="211" t="s">
        <v>81</v>
      </c>
      <c r="BE103" s="315">
        <f>IF(N103="základní",J103,0)</f>
        <v>0</v>
      </c>
      <c r="BF103" s="315">
        <f>IF(N103="snížená",J103,0)</f>
        <v>0</v>
      </c>
      <c r="BG103" s="315">
        <f>IF(N103="zákl. přenesená",J103,0)</f>
        <v>0</v>
      </c>
      <c r="BH103" s="315">
        <f>IF(N103="sníž. přenesená",J103,0)</f>
        <v>0</v>
      </c>
      <c r="BI103" s="315">
        <f>IF(N103="nulová",J103,0)</f>
        <v>0</v>
      </c>
      <c r="BJ103" s="211" t="s">
        <v>39</v>
      </c>
      <c r="BK103" s="315">
        <f>ROUND(I103*H103,2)</f>
        <v>0</v>
      </c>
      <c r="BL103" s="211" t="s">
        <v>127</v>
      </c>
      <c r="BM103" s="211" t="s">
        <v>128</v>
      </c>
    </row>
    <row r="104" spans="2:47" s="221" customFormat="1" ht="67.5">
      <c r="B104" s="222"/>
      <c r="D104" s="316" t="s">
        <v>91</v>
      </c>
      <c r="F104" s="317" t="s">
        <v>129</v>
      </c>
      <c r="L104" s="222"/>
      <c r="M104" s="318"/>
      <c r="N104" s="223"/>
      <c r="O104" s="223"/>
      <c r="P104" s="223"/>
      <c r="Q104" s="223"/>
      <c r="R104" s="223"/>
      <c r="S104" s="223"/>
      <c r="T104" s="319"/>
      <c r="AT104" s="211" t="s">
        <v>91</v>
      </c>
      <c r="AU104" s="211" t="s">
        <v>41</v>
      </c>
    </row>
    <row r="105" spans="2:65" s="221" customFormat="1" ht="22.5" customHeight="1">
      <c r="B105" s="222"/>
      <c r="C105" s="322" t="s">
        <v>130</v>
      </c>
      <c r="D105" s="322" t="s">
        <v>131</v>
      </c>
      <c r="E105" s="323" t="s">
        <v>132</v>
      </c>
      <c r="F105" s="324" t="s">
        <v>133</v>
      </c>
      <c r="G105" s="325" t="s">
        <v>87</v>
      </c>
      <c r="H105" s="326">
        <v>2.268</v>
      </c>
      <c r="I105" s="209"/>
      <c r="J105" s="327">
        <f>ROUND(I105*H105,2)</f>
        <v>0</v>
      </c>
      <c r="K105" s="324" t="s">
        <v>1</v>
      </c>
      <c r="L105" s="328"/>
      <c r="M105" s="329" t="s">
        <v>1</v>
      </c>
      <c r="N105" s="330" t="s">
        <v>27</v>
      </c>
      <c r="O105" s="313">
        <v>0</v>
      </c>
      <c r="P105" s="313">
        <f>O105*H105</f>
        <v>0</v>
      </c>
      <c r="Q105" s="313">
        <v>0.00167</v>
      </c>
      <c r="R105" s="313">
        <f>Q105*H105</f>
        <v>0.0037875599999999997</v>
      </c>
      <c r="S105" s="313">
        <v>0</v>
      </c>
      <c r="T105" s="314">
        <f>S105*H105</f>
        <v>0</v>
      </c>
      <c r="AR105" s="211" t="s">
        <v>134</v>
      </c>
      <c r="AT105" s="211" t="s">
        <v>131</v>
      </c>
      <c r="AU105" s="211" t="s">
        <v>41</v>
      </c>
      <c r="AY105" s="211" t="s">
        <v>81</v>
      </c>
      <c r="BE105" s="315">
        <f>IF(N105="základní",J105,0)</f>
        <v>0</v>
      </c>
      <c r="BF105" s="315">
        <f>IF(N105="snížená",J105,0)</f>
        <v>0</v>
      </c>
      <c r="BG105" s="315">
        <f>IF(N105="zákl. přenesená",J105,0)</f>
        <v>0</v>
      </c>
      <c r="BH105" s="315">
        <f>IF(N105="sníž. přenesená",J105,0)</f>
        <v>0</v>
      </c>
      <c r="BI105" s="315">
        <f>IF(N105="nulová",J105,0)</f>
        <v>0</v>
      </c>
      <c r="BJ105" s="211" t="s">
        <v>39</v>
      </c>
      <c r="BK105" s="315">
        <f>ROUND(I105*H105,2)</f>
        <v>0</v>
      </c>
      <c r="BL105" s="211" t="s">
        <v>127</v>
      </c>
      <c r="BM105" s="211" t="s">
        <v>135</v>
      </c>
    </row>
    <row r="106" spans="2:51" s="332" customFormat="1" ht="13.5">
      <c r="B106" s="331"/>
      <c r="D106" s="316" t="s">
        <v>136</v>
      </c>
      <c r="F106" s="333" t="s">
        <v>137</v>
      </c>
      <c r="H106" s="334">
        <v>2.268</v>
      </c>
      <c r="L106" s="331"/>
      <c r="M106" s="335"/>
      <c r="N106" s="336"/>
      <c r="O106" s="336"/>
      <c r="P106" s="336"/>
      <c r="Q106" s="336"/>
      <c r="R106" s="336"/>
      <c r="S106" s="336"/>
      <c r="T106" s="337"/>
      <c r="AT106" s="338" t="s">
        <v>136</v>
      </c>
      <c r="AU106" s="338" t="s">
        <v>41</v>
      </c>
      <c r="AV106" s="332" t="s">
        <v>41</v>
      </c>
      <c r="AW106" s="332" t="s">
        <v>2</v>
      </c>
      <c r="AX106" s="332" t="s">
        <v>39</v>
      </c>
      <c r="AY106" s="338" t="s">
        <v>81</v>
      </c>
    </row>
    <row r="107" spans="2:65" s="221" customFormat="1" ht="22.5" customHeight="1">
      <c r="B107" s="222"/>
      <c r="C107" s="305" t="s">
        <v>82</v>
      </c>
      <c r="D107" s="305" t="s">
        <v>84</v>
      </c>
      <c r="E107" s="306" t="s">
        <v>138</v>
      </c>
      <c r="F107" s="307" t="s">
        <v>139</v>
      </c>
      <c r="G107" s="308" t="s">
        <v>140</v>
      </c>
      <c r="H107" s="309">
        <v>19.1</v>
      </c>
      <c r="I107" s="208"/>
      <c r="J107" s="310">
        <f>ROUND(I107*H107,2)</f>
        <v>0</v>
      </c>
      <c r="K107" s="307" t="s">
        <v>88</v>
      </c>
      <c r="L107" s="222"/>
      <c r="M107" s="311" t="s">
        <v>1</v>
      </c>
      <c r="N107" s="312" t="s">
        <v>27</v>
      </c>
      <c r="O107" s="313">
        <v>0.168</v>
      </c>
      <c r="P107" s="313">
        <f>O107*H107</f>
        <v>3.2088000000000005</v>
      </c>
      <c r="Q107" s="313">
        <v>0.0002</v>
      </c>
      <c r="R107" s="313">
        <f>Q107*H107</f>
        <v>0.0038200000000000005</v>
      </c>
      <c r="S107" s="313">
        <v>0</v>
      </c>
      <c r="T107" s="314">
        <f>S107*H107</f>
        <v>0</v>
      </c>
      <c r="AR107" s="211" t="s">
        <v>127</v>
      </c>
      <c r="AT107" s="211" t="s">
        <v>84</v>
      </c>
      <c r="AU107" s="211" t="s">
        <v>41</v>
      </c>
      <c r="AY107" s="211" t="s">
        <v>81</v>
      </c>
      <c r="BE107" s="315">
        <f>IF(N107="základní",J107,0)</f>
        <v>0</v>
      </c>
      <c r="BF107" s="315">
        <f>IF(N107="snížená",J107,0)</f>
        <v>0</v>
      </c>
      <c r="BG107" s="315">
        <f>IF(N107="zákl. přenesená",J107,0)</f>
        <v>0</v>
      </c>
      <c r="BH107" s="315">
        <f>IF(N107="sníž. přenesená",J107,0)</f>
        <v>0</v>
      </c>
      <c r="BI107" s="315">
        <f>IF(N107="nulová",J107,0)</f>
        <v>0</v>
      </c>
      <c r="BJ107" s="211" t="s">
        <v>39</v>
      </c>
      <c r="BK107" s="315">
        <f>ROUND(I107*H107,2)</f>
        <v>0</v>
      </c>
      <c r="BL107" s="211" t="s">
        <v>127</v>
      </c>
      <c r="BM107" s="211" t="s">
        <v>141</v>
      </c>
    </row>
    <row r="108" spans="2:47" s="221" customFormat="1" ht="67.5">
      <c r="B108" s="222"/>
      <c r="D108" s="316" t="s">
        <v>91</v>
      </c>
      <c r="F108" s="317" t="s">
        <v>129</v>
      </c>
      <c r="L108" s="222"/>
      <c r="M108" s="318"/>
      <c r="N108" s="223"/>
      <c r="O108" s="223"/>
      <c r="P108" s="223"/>
      <c r="Q108" s="223"/>
      <c r="R108" s="223"/>
      <c r="S108" s="223"/>
      <c r="T108" s="319"/>
      <c r="AT108" s="211" t="s">
        <v>91</v>
      </c>
      <c r="AU108" s="211" t="s">
        <v>41</v>
      </c>
    </row>
    <row r="109" spans="2:65" s="221" customFormat="1" ht="31.5" customHeight="1">
      <c r="B109" s="222"/>
      <c r="C109" s="305" t="s">
        <v>142</v>
      </c>
      <c r="D109" s="305" t="s">
        <v>84</v>
      </c>
      <c r="E109" s="306" t="s">
        <v>143</v>
      </c>
      <c r="F109" s="307" t="s">
        <v>144</v>
      </c>
      <c r="G109" s="308" t="s">
        <v>87</v>
      </c>
      <c r="H109" s="309">
        <v>21.3</v>
      </c>
      <c r="I109" s="208"/>
      <c r="J109" s="310">
        <f>ROUND(I109*H109,2)</f>
        <v>0</v>
      </c>
      <c r="K109" s="307" t="s">
        <v>88</v>
      </c>
      <c r="L109" s="222"/>
      <c r="M109" s="311" t="s">
        <v>1</v>
      </c>
      <c r="N109" s="312" t="s">
        <v>27</v>
      </c>
      <c r="O109" s="313">
        <v>0.061</v>
      </c>
      <c r="P109" s="313">
        <f>O109*H109</f>
        <v>1.2993000000000001</v>
      </c>
      <c r="Q109" s="313">
        <v>0</v>
      </c>
      <c r="R109" s="313">
        <f>Q109*H109</f>
        <v>0</v>
      </c>
      <c r="S109" s="313">
        <v>0.00121</v>
      </c>
      <c r="T109" s="314">
        <f>S109*H109</f>
        <v>0.025773</v>
      </c>
      <c r="AR109" s="211" t="s">
        <v>127</v>
      </c>
      <c r="AT109" s="211" t="s">
        <v>84</v>
      </c>
      <c r="AU109" s="211" t="s">
        <v>41</v>
      </c>
      <c r="AY109" s="211" t="s">
        <v>81</v>
      </c>
      <c r="BE109" s="315">
        <f>IF(N109="základní",J109,0)</f>
        <v>0</v>
      </c>
      <c r="BF109" s="315">
        <f>IF(N109="snížená",J109,0)</f>
        <v>0</v>
      </c>
      <c r="BG109" s="315">
        <f>IF(N109="zákl. přenesená",J109,0)</f>
        <v>0</v>
      </c>
      <c r="BH109" s="315">
        <f>IF(N109="sníž. přenesená",J109,0)</f>
        <v>0</v>
      </c>
      <c r="BI109" s="315">
        <f>IF(N109="nulová",J109,0)</f>
        <v>0</v>
      </c>
      <c r="BJ109" s="211" t="s">
        <v>39</v>
      </c>
      <c r="BK109" s="315">
        <f>ROUND(I109*H109,2)</f>
        <v>0</v>
      </c>
      <c r="BL109" s="211" t="s">
        <v>127</v>
      </c>
      <c r="BM109" s="211" t="s">
        <v>145</v>
      </c>
    </row>
    <row r="110" spans="2:47" s="221" customFormat="1" ht="40.5">
      <c r="B110" s="222"/>
      <c r="D110" s="316" t="s">
        <v>91</v>
      </c>
      <c r="F110" s="317" t="s">
        <v>146</v>
      </c>
      <c r="L110" s="222"/>
      <c r="M110" s="318"/>
      <c r="N110" s="223"/>
      <c r="O110" s="223"/>
      <c r="P110" s="223"/>
      <c r="Q110" s="223"/>
      <c r="R110" s="223"/>
      <c r="S110" s="223"/>
      <c r="T110" s="319"/>
      <c r="AT110" s="211" t="s">
        <v>91</v>
      </c>
      <c r="AU110" s="211" t="s">
        <v>41</v>
      </c>
    </row>
    <row r="111" spans="2:65" s="221" customFormat="1" ht="44.25" customHeight="1">
      <c r="B111" s="222"/>
      <c r="C111" s="305" t="s">
        <v>147</v>
      </c>
      <c r="D111" s="305" t="s">
        <v>84</v>
      </c>
      <c r="E111" s="306" t="s">
        <v>148</v>
      </c>
      <c r="F111" s="307" t="s">
        <v>149</v>
      </c>
      <c r="G111" s="308" t="s">
        <v>102</v>
      </c>
      <c r="H111" s="309">
        <v>0.033</v>
      </c>
      <c r="I111" s="208"/>
      <c r="J111" s="310">
        <f>ROUND(I111*H111,2)</f>
        <v>0</v>
      </c>
      <c r="K111" s="307" t="s">
        <v>88</v>
      </c>
      <c r="L111" s="222"/>
      <c r="M111" s="311" t="s">
        <v>1</v>
      </c>
      <c r="N111" s="312" t="s">
        <v>27</v>
      </c>
      <c r="O111" s="313">
        <v>2.16</v>
      </c>
      <c r="P111" s="313">
        <f>O111*H111</f>
        <v>0.07128000000000001</v>
      </c>
      <c r="Q111" s="313">
        <v>0</v>
      </c>
      <c r="R111" s="313">
        <f>Q111*H111</f>
        <v>0</v>
      </c>
      <c r="S111" s="313">
        <v>0</v>
      </c>
      <c r="T111" s="314">
        <f>S111*H111</f>
        <v>0</v>
      </c>
      <c r="AR111" s="211" t="s">
        <v>127</v>
      </c>
      <c r="AT111" s="211" t="s">
        <v>84</v>
      </c>
      <c r="AU111" s="211" t="s">
        <v>41</v>
      </c>
      <c r="AY111" s="211" t="s">
        <v>81</v>
      </c>
      <c r="BE111" s="315">
        <f>IF(N111="základní",J111,0)</f>
        <v>0</v>
      </c>
      <c r="BF111" s="315">
        <f>IF(N111="snížená",J111,0)</f>
        <v>0</v>
      </c>
      <c r="BG111" s="315">
        <f>IF(N111="zákl. přenesená",J111,0)</f>
        <v>0</v>
      </c>
      <c r="BH111" s="315">
        <f>IF(N111="sníž. přenesená",J111,0)</f>
        <v>0</v>
      </c>
      <c r="BI111" s="315">
        <f>IF(N111="nulová",J111,0)</f>
        <v>0</v>
      </c>
      <c r="BJ111" s="211" t="s">
        <v>39</v>
      </c>
      <c r="BK111" s="315">
        <f>ROUND(I111*H111,2)</f>
        <v>0</v>
      </c>
      <c r="BL111" s="211" t="s">
        <v>127</v>
      </c>
      <c r="BM111" s="211" t="s">
        <v>150</v>
      </c>
    </row>
    <row r="112" spans="2:47" s="221" customFormat="1" ht="121.5">
      <c r="B112" s="222"/>
      <c r="D112" s="316" t="s">
        <v>91</v>
      </c>
      <c r="F112" s="317" t="s">
        <v>151</v>
      </c>
      <c r="L112" s="222"/>
      <c r="M112" s="318"/>
      <c r="N112" s="223"/>
      <c r="O112" s="223"/>
      <c r="P112" s="223"/>
      <c r="Q112" s="223"/>
      <c r="R112" s="223"/>
      <c r="S112" s="223"/>
      <c r="T112" s="319"/>
      <c r="AT112" s="211" t="s">
        <v>91</v>
      </c>
      <c r="AU112" s="211" t="s">
        <v>41</v>
      </c>
    </row>
    <row r="113" spans="2:65" s="221" customFormat="1" ht="44.25" customHeight="1">
      <c r="B113" s="222"/>
      <c r="C113" s="305" t="s">
        <v>152</v>
      </c>
      <c r="D113" s="305" t="s">
        <v>84</v>
      </c>
      <c r="E113" s="306" t="s">
        <v>153</v>
      </c>
      <c r="F113" s="307" t="s">
        <v>154</v>
      </c>
      <c r="G113" s="308" t="s">
        <v>102</v>
      </c>
      <c r="H113" s="309">
        <v>0.033</v>
      </c>
      <c r="I113" s="208"/>
      <c r="J113" s="310">
        <f>ROUND(I113*H113,2)</f>
        <v>0</v>
      </c>
      <c r="K113" s="307" t="s">
        <v>88</v>
      </c>
      <c r="L113" s="222"/>
      <c r="M113" s="311" t="s">
        <v>1</v>
      </c>
      <c r="N113" s="312" t="s">
        <v>27</v>
      </c>
      <c r="O113" s="313">
        <v>1.32</v>
      </c>
      <c r="P113" s="313">
        <f>O113*H113</f>
        <v>0.04356</v>
      </c>
      <c r="Q113" s="313">
        <v>0</v>
      </c>
      <c r="R113" s="313">
        <f>Q113*H113</f>
        <v>0</v>
      </c>
      <c r="S113" s="313">
        <v>0</v>
      </c>
      <c r="T113" s="314">
        <f>S113*H113</f>
        <v>0</v>
      </c>
      <c r="AR113" s="211" t="s">
        <v>127</v>
      </c>
      <c r="AT113" s="211" t="s">
        <v>84</v>
      </c>
      <c r="AU113" s="211" t="s">
        <v>41</v>
      </c>
      <c r="AY113" s="211" t="s">
        <v>81</v>
      </c>
      <c r="BE113" s="315">
        <f>IF(N113="základní",J113,0)</f>
        <v>0</v>
      </c>
      <c r="BF113" s="315">
        <f>IF(N113="snížená",J113,0)</f>
        <v>0</v>
      </c>
      <c r="BG113" s="315">
        <f>IF(N113="zákl. přenesená",J113,0)</f>
        <v>0</v>
      </c>
      <c r="BH113" s="315">
        <f>IF(N113="sníž. přenesená",J113,0)</f>
        <v>0</v>
      </c>
      <c r="BI113" s="315">
        <f>IF(N113="nulová",J113,0)</f>
        <v>0</v>
      </c>
      <c r="BJ113" s="211" t="s">
        <v>39</v>
      </c>
      <c r="BK113" s="315">
        <f>ROUND(I113*H113,2)</f>
        <v>0</v>
      </c>
      <c r="BL113" s="211" t="s">
        <v>127</v>
      </c>
      <c r="BM113" s="211" t="s">
        <v>155</v>
      </c>
    </row>
    <row r="114" spans="2:47" s="221" customFormat="1" ht="121.5">
      <c r="B114" s="222"/>
      <c r="D114" s="320" t="s">
        <v>91</v>
      </c>
      <c r="F114" s="321" t="s">
        <v>151</v>
      </c>
      <c r="L114" s="222"/>
      <c r="M114" s="318"/>
      <c r="N114" s="223"/>
      <c r="O114" s="223"/>
      <c r="P114" s="223"/>
      <c r="Q114" s="223"/>
      <c r="R114" s="223"/>
      <c r="S114" s="223"/>
      <c r="T114" s="319"/>
      <c r="AT114" s="211" t="s">
        <v>91</v>
      </c>
      <c r="AU114" s="211" t="s">
        <v>41</v>
      </c>
    </row>
    <row r="115" spans="2:63" s="292" customFormat="1" ht="29.85" customHeight="1">
      <c r="B115" s="291"/>
      <c r="D115" s="302" t="s">
        <v>37</v>
      </c>
      <c r="E115" s="303" t="s">
        <v>156</v>
      </c>
      <c r="F115" s="303" t="s">
        <v>157</v>
      </c>
      <c r="J115" s="304">
        <f>BK115</f>
        <v>0</v>
      </c>
      <c r="L115" s="291"/>
      <c r="M115" s="296"/>
      <c r="N115" s="297"/>
      <c r="O115" s="297"/>
      <c r="P115" s="298">
        <f>SUM(P116:P121)</f>
        <v>1.65095</v>
      </c>
      <c r="Q115" s="297"/>
      <c r="R115" s="298">
        <f>SUM(R116:R121)</f>
        <v>0.35</v>
      </c>
      <c r="S115" s="297"/>
      <c r="T115" s="299">
        <f>SUM(T116:T121)</f>
        <v>0</v>
      </c>
      <c r="AR115" s="293" t="s">
        <v>41</v>
      </c>
      <c r="AT115" s="300" t="s">
        <v>37</v>
      </c>
      <c r="AU115" s="300" t="s">
        <v>39</v>
      </c>
      <c r="AY115" s="293" t="s">
        <v>81</v>
      </c>
      <c r="BK115" s="301">
        <f>SUM(BK116:BK121)</f>
        <v>0</v>
      </c>
    </row>
    <row r="116" spans="2:65" s="221" customFormat="1" ht="31.5" customHeight="1">
      <c r="B116" s="222"/>
      <c r="C116" s="305" t="s">
        <v>158</v>
      </c>
      <c r="D116" s="305" t="s">
        <v>84</v>
      </c>
      <c r="E116" s="306" t="s">
        <v>159</v>
      </c>
      <c r="F116" s="307" t="s">
        <v>160</v>
      </c>
      <c r="G116" s="308" t="s">
        <v>161</v>
      </c>
      <c r="H116" s="309">
        <v>1</v>
      </c>
      <c r="I116" s="208"/>
      <c r="J116" s="310">
        <f>ROUND(I116*H116,2)</f>
        <v>0</v>
      </c>
      <c r="K116" s="307" t="s">
        <v>1</v>
      </c>
      <c r="L116" s="222"/>
      <c r="M116" s="311" t="s">
        <v>1</v>
      </c>
      <c r="N116" s="312" t="s">
        <v>27</v>
      </c>
      <c r="O116" s="313">
        <v>0</v>
      </c>
      <c r="P116" s="313">
        <f>O116*H116</f>
        <v>0</v>
      </c>
      <c r="Q116" s="313">
        <v>0.35</v>
      </c>
      <c r="R116" s="313">
        <f>Q116*H116</f>
        <v>0.35</v>
      </c>
      <c r="S116" s="313">
        <v>0</v>
      </c>
      <c r="T116" s="314">
        <f>S116*H116</f>
        <v>0</v>
      </c>
      <c r="AR116" s="211" t="s">
        <v>127</v>
      </c>
      <c r="AT116" s="211" t="s">
        <v>84</v>
      </c>
      <c r="AU116" s="211" t="s">
        <v>41</v>
      </c>
      <c r="AY116" s="211" t="s">
        <v>81</v>
      </c>
      <c r="BE116" s="315">
        <f>IF(N116="základní",J116,0)</f>
        <v>0</v>
      </c>
      <c r="BF116" s="315">
        <f>IF(N116="snížená",J116,0)</f>
        <v>0</v>
      </c>
      <c r="BG116" s="315">
        <f>IF(N116="zákl. přenesená",J116,0)</f>
        <v>0</v>
      </c>
      <c r="BH116" s="315">
        <f>IF(N116="sníž. přenesená",J116,0)</f>
        <v>0</v>
      </c>
      <c r="BI116" s="315">
        <f>IF(N116="nulová",J116,0)</f>
        <v>0</v>
      </c>
      <c r="BJ116" s="211" t="s">
        <v>39</v>
      </c>
      <c r="BK116" s="315">
        <f>ROUND(I116*H116,2)</f>
        <v>0</v>
      </c>
      <c r="BL116" s="211" t="s">
        <v>127</v>
      </c>
      <c r="BM116" s="211" t="s">
        <v>162</v>
      </c>
    </row>
    <row r="117" spans="2:47" s="221" customFormat="1" ht="148.5">
      <c r="B117" s="222"/>
      <c r="D117" s="316" t="s">
        <v>163</v>
      </c>
      <c r="F117" s="317" t="s">
        <v>164</v>
      </c>
      <c r="L117" s="222"/>
      <c r="M117" s="318"/>
      <c r="N117" s="223"/>
      <c r="O117" s="223"/>
      <c r="P117" s="223"/>
      <c r="Q117" s="223"/>
      <c r="R117" s="223"/>
      <c r="S117" s="223"/>
      <c r="T117" s="319"/>
      <c r="AT117" s="211" t="s">
        <v>163</v>
      </c>
      <c r="AU117" s="211" t="s">
        <v>41</v>
      </c>
    </row>
    <row r="118" spans="2:65" s="221" customFormat="1" ht="31.5" customHeight="1">
      <c r="B118" s="222"/>
      <c r="C118" s="305" t="s">
        <v>165</v>
      </c>
      <c r="D118" s="305" t="s">
        <v>84</v>
      </c>
      <c r="E118" s="306" t="s">
        <v>166</v>
      </c>
      <c r="F118" s="307" t="s">
        <v>167</v>
      </c>
      <c r="G118" s="308" t="s">
        <v>102</v>
      </c>
      <c r="H118" s="309">
        <v>0.35</v>
      </c>
      <c r="I118" s="208"/>
      <c r="J118" s="310">
        <f>ROUND(I118*H118,2)</f>
        <v>0</v>
      </c>
      <c r="K118" s="307" t="s">
        <v>88</v>
      </c>
      <c r="L118" s="222"/>
      <c r="M118" s="311" t="s">
        <v>1</v>
      </c>
      <c r="N118" s="312" t="s">
        <v>27</v>
      </c>
      <c r="O118" s="313">
        <v>3.327</v>
      </c>
      <c r="P118" s="313">
        <f>O118*H118</f>
        <v>1.16445</v>
      </c>
      <c r="Q118" s="313">
        <v>0</v>
      </c>
      <c r="R118" s="313">
        <f>Q118*H118</f>
        <v>0</v>
      </c>
      <c r="S118" s="313">
        <v>0</v>
      </c>
      <c r="T118" s="314">
        <f>S118*H118</f>
        <v>0</v>
      </c>
      <c r="AR118" s="211" t="s">
        <v>127</v>
      </c>
      <c r="AT118" s="211" t="s">
        <v>84</v>
      </c>
      <c r="AU118" s="211" t="s">
        <v>41</v>
      </c>
      <c r="AY118" s="211" t="s">
        <v>81</v>
      </c>
      <c r="BE118" s="315">
        <f>IF(N118="základní",J118,0)</f>
        <v>0</v>
      </c>
      <c r="BF118" s="315">
        <f>IF(N118="snížená",J118,0)</f>
        <v>0</v>
      </c>
      <c r="BG118" s="315">
        <f>IF(N118="zákl. přenesená",J118,0)</f>
        <v>0</v>
      </c>
      <c r="BH118" s="315">
        <f>IF(N118="sníž. přenesená",J118,0)</f>
        <v>0</v>
      </c>
      <c r="BI118" s="315">
        <f>IF(N118="nulová",J118,0)</f>
        <v>0</v>
      </c>
      <c r="BJ118" s="211" t="s">
        <v>39</v>
      </c>
      <c r="BK118" s="315">
        <f>ROUND(I118*H118,2)</f>
        <v>0</v>
      </c>
      <c r="BL118" s="211" t="s">
        <v>127</v>
      </c>
      <c r="BM118" s="211" t="s">
        <v>168</v>
      </c>
    </row>
    <row r="119" spans="2:47" s="221" customFormat="1" ht="121.5">
      <c r="B119" s="222"/>
      <c r="D119" s="316" t="s">
        <v>91</v>
      </c>
      <c r="F119" s="317" t="s">
        <v>169</v>
      </c>
      <c r="L119" s="222"/>
      <c r="M119" s="318"/>
      <c r="N119" s="223"/>
      <c r="O119" s="223"/>
      <c r="P119" s="223"/>
      <c r="Q119" s="223"/>
      <c r="R119" s="223"/>
      <c r="S119" s="223"/>
      <c r="T119" s="319"/>
      <c r="AT119" s="211" t="s">
        <v>91</v>
      </c>
      <c r="AU119" s="211" t="s">
        <v>41</v>
      </c>
    </row>
    <row r="120" spans="2:65" s="221" customFormat="1" ht="44.25" customHeight="1">
      <c r="B120" s="222"/>
      <c r="C120" s="305" t="s">
        <v>5</v>
      </c>
      <c r="D120" s="305" t="s">
        <v>84</v>
      </c>
      <c r="E120" s="306" t="s">
        <v>170</v>
      </c>
      <c r="F120" s="307" t="s">
        <v>171</v>
      </c>
      <c r="G120" s="308" t="s">
        <v>102</v>
      </c>
      <c r="H120" s="309">
        <v>0.35</v>
      </c>
      <c r="I120" s="208"/>
      <c r="J120" s="310">
        <f>ROUND(I120*H120,2)</f>
        <v>0</v>
      </c>
      <c r="K120" s="307" t="s">
        <v>88</v>
      </c>
      <c r="L120" s="222"/>
      <c r="M120" s="311" t="s">
        <v>1</v>
      </c>
      <c r="N120" s="312" t="s">
        <v>27</v>
      </c>
      <c r="O120" s="313">
        <v>1.39</v>
      </c>
      <c r="P120" s="313">
        <f>O120*H120</f>
        <v>0.48649999999999993</v>
      </c>
      <c r="Q120" s="313">
        <v>0</v>
      </c>
      <c r="R120" s="313">
        <f>Q120*H120</f>
        <v>0</v>
      </c>
      <c r="S120" s="313">
        <v>0</v>
      </c>
      <c r="T120" s="314">
        <f>S120*H120</f>
        <v>0</v>
      </c>
      <c r="AR120" s="211" t="s">
        <v>127</v>
      </c>
      <c r="AT120" s="211" t="s">
        <v>84</v>
      </c>
      <c r="AU120" s="211" t="s">
        <v>41</v>
      </c>
      <c r="AY120" s="211" t="s">
        <v>81</v>
      </c>
      <c r="BE120" s="315">
        <f>IF(N120="základní",J120,0)</f>
        <v>0</v>
      </c>
      <c r="BF120" s="315">
        <f>IF(N120="snížená",J120,0)</f>
        <v>0</v>
      </c>
      <c r="BG120" s="315">
        <f>IF(N120="zákl. přenesená",J120,0)</f>
        <v>0</v>
      </c>
      <c r="BH120" s="315">
        <f>IF(N120="sníž. přenesená",J120,0)</f>
        <v>0</v>
      </c>
      <c r="BI120" s="315">
        <f>IF(N120="nulová",J120,0)</f>
        <v>0</v>
      </c>
      <c r="BJ120" s="211" t="s">
        <v>39</v>
      </c>
      <c r="BK120" s="315">
        <f>ROUND(I120*H120,2)</f>
        <v>0</v>
      </c>
      <c r="BL120" s="211" t="s">
        <v>127</v>
      </c>
      <c r="BM120" s="211" t="s">
        <v>172</v>
      </c>
    </row>
    <row r="121" spans="2:47" s="221" customFormat="1" ht="121.5">
      <c r="B121" s="222"/>
      <c r="D121" s="320" t="s">
        <v>91</v>
      </c>
      <c r="F121" s="321" t="s">
        <v>169</v>
      </c>
      <c r="L121" s="222"/>
      <c r="M121" s="318"/>
      <c r="N121" s="223"/>
      <c r="O121" s="223"/>
      <c r="P121" s="223"/>
      <c r="Q121" s="223"/>
      <c r="R121" s="223"/>
      <c r="S121" s="223"/>
      <c r="T121" s="319"/>
      <c r="AT121" s="211" t="s">
        <v>91</v>
      </c>
      <c r="AU121" s="211" t="s">
        <v>41</v>
      </c>
    </row>
    <row r="122" spans="2:63" s="292" customFormat="1" ht="29.85" customHeight="1">
      <c r="B122" s="291"/>
      <c r="D122" s="302" t="s">
        <v>37</v>
      </c>
      <c r="E122" s="303" t="s">
        <v>173</v>
      </c>
      <c r="F122" s="303" t="s">
        <v>174</v>
      </c>
      <c r="J122" s="304">
        <f>BK122</f>
        <v>0</v>
      </c>
      <c r="L122" s="291"/>
      <c r="M122" s="296"/>
      <c r="N122" s="297"/>
      <c r="O122" s="297"/>
      <c r="P122" s="298">
        <f>SUM(P123:P136)</f>
        <v>40.128952000000005</v>
      </c>
      <c r="Q122" s="297"/>
      <c r="R122" s="298">
        <f>SUM(R123:R136)</f>
        <v>0.60377</v>
      </c>
      <c r="S122" s="297"/>
      <c r="T122" s="299">
        <f>SUM(T123:T136)</f>
        <v>0</v>
      </c>
      <c r="AR122" s="293" t="s">
        <v>41</v>
      </c>
      <c r="AT122" s="300" t="s">
        <v>37</v>
      </c>
      <c r="AU122" s="300" t="s">
        <v>39</v>
      </c>
      <c r="AY122" s="293" t="s">
        <v>81</v>
      </c>
      <c r="BK122" s="301">
        <f>SUM(BK123:BK136)</f>
        <v>0</v>
      </c>
    </row>
    <row r="123" spans="2:65" s="221" customFormat="1" ht="31.5" customHeight="1">
      <c r="B123" s="222"/>
      <c r="C123" s="305" t="s">
        <v>127</v>
      </c>
      <c r="D123" s="305" t="s">
        <v>84</v>
      </c>
      <c r="E123" s="306" t="s">
        <v>175</v>
      </c>
      <c r="F123" s="307" t="s">
        <v>176</v>
      </c>
      <c r="G123" s="308" t="s">
        <v>87</v>
      </c>
      <c r="H123" s="309">
        <v>34.6</v>
      </c>
      <c r="I123" s="208"/>
      <c r="J123" s="310">
        <f>ROUND(I123*H123,2)</f>
        <v>0</v>
      </c>
      <c r="K123" s="307" t="s">
        <v>88</v>
      </c>
      <c r="L123" s="222"/>
      <c r="M123" s="311" t="s">
        <v>1</v>
      </c>
      <c r="N123" s="312" t="s">
        <v>27</v>
      </c>
      <c r="O123" s="313">
        <v>0.783</v>
      </c>
      <c r="P123" s="313">
        <f>O123*H123</f>
        <v>27.091800000000003</v>
      </c>
      <c r="Q123" s="313">
        <v>0.0025</v>
      </c>
      <c r="R123" s="313">
        <f>Q123*H123</f>
        <v>0.08650000000000001</v>
      </c>
      <c r="S123" s="313">
        <v>0</v>
      </c>
      <c r="T123" s="314">
        <f>S123*H123</f>
        <v>0</v>
      </c>
      <c r="AR123" s="211" t="s">
        <v>127</v>
      </c>
      <c r="AT123" s="211" t="s">
        <v>84</v>
      </c>
      <c r="AU123" s="211" t="s">
        <v>41</v>
      </c>
      <c r="AY123" s="211" t="s">
        <v>81</v>
      </c>
      <c r="BE123" s="315">
        <f>IF(N123="základní",J123,0)</f>
        <v>0</v>
      </c>
      <c r="BF123" s="315">
        <f>IF(N123="snížená",J123,0)</f>
        <v>0</v>
      </c>
      <c r="BG123" s="315">
        <f>IF(N123="zákl. přenesená",J123,0)</f>
        <v>0</v>
      </c>
      <c r="BH123" s="315">
        <f>IF(N123="sníž. přenesená",J123,0)</f>
        <v>0</v>
      </c>
      <c r="BI123" s="315">
        <f>IF(N123="nulová",J123,0)</f>
        <v>0</v>
      </c>
      <c r="BJ123" s="211" t="s">
        <v>39</v>
      </c>
      <c r="BK123" s="315">
        <f>ROUND(I123*H123,2)</f>
        <v>0</v>
      </c>
      <c r="BL123" s="211" t="s">
        <v>127</v>
      </c>
      <c r="BM123" s="211" t="s">
        <v>177</v>
      </c>
    </row>
    <row r="124" spans="2:65" s="221" customFormat="1" ht="22.5" customHeight="1">
      <c r="B124" s="222"/>
      <c r="C124" s="322" t="s">
        <v>178</v>
      </c>
      <c r="D124" s="322" t="s">
        <v>131</v>
      </c>
      <c r="E124" s="323" t="s">
        <v>179</v>
      </c>
      <c r="F124" s="324" t="s">
        <v>180</v>
      </c>
      <c r="G124" s="325" t="s">
        <v>87</v>
      </c>
      <c r="H124" s="326">
        <v>39.79</v>
      </c>
      <c r="I124" s="209"/>
      <c r="J124" s="327">
        <f>ROUND(I124*H124,2)</f>
        <v>0</v>
      </c>
      <c r="K124" s="324" t="s">
        <v>1</v>
      </c>
      <c r="L124" s="328"/>
      <c r="M124" s="329" t="s">
        <v>1</v>
      </c>
      <c r="N124" s="330" t="s">
        <v>27</v>
      </c>
      <c r="O124" s="313">
        <v>0</v>
      </c>
      <c r="P124" s="313">
        <f>O124*H124</f>
        <v>0</v>
      </c>
      <c r="Q124" s="313">
        <v>0.0126</v>
      </c>
      <c r="R124" s="313">
        <f>Q124*H124</f>
        <v>0.501354</v>
      </c>
      <c r="S124" s="313">
        <v>0</v>
      </c>
      <c r="T124" s="314">
        <f>S124*H124</f>
        <v>0</v>
      </c>
      <c r="AR124" s="211" t="s">
        <v>134</v>
      </c>
      <c r="AT124" s="211" t="s">
        <v>131</v>
      </c>
      <c r="AU124" s="211" t="s">
        <v>41</v>
      </c>
      <c r="AY124" s="211" t="s">
        <v>81</v>
      </c>
      <c r="BE124" s="315">
        <f>IF(N124="základní",J124,0)</f>
        <v>0</v>
      </c>
      <c r="BF124" s="315">
        <f>IF(N124="snížená",J124,0)</f>
        <v>0</v>
      </c>
      <c r="BG124" s="315">
        <f>IF(N124="zákl. přenesená",J124,0)</f>
        <v>0</v>
      </c>
      <c r="BH124" s="315">
        <f>IF(N124="sníž. přenesená",J124,0)</f>
        <v>0</v>
      </c>
      <c r="BI124" s="315">
        <f>IF(N124="nulová",J124,0)</f>
        <v>0</v>
      </c>
      <c r="BJ124" s="211" t="s">
        <v>39</v>
      </c>
      <c r="BK124" s="315">
        <f>ROUND(I124*H124,2)</f>
        <v>0</v>
      </c>
      <c r="BL124" s="211" t="s">
        <v>127</v>
      </c>
      <c r="BM124" s="211" t="s">
        <v>181</v>
      </c>
    </row>
    <row r="125" spans="2:51" s="332" customFormat="1" ht="13.5">
      <c r="B125" s="331"/>
      <c r="D125" s="316" t="s">
        <v>136</v>
      </c>
      <c r="F125" s="333" t="s">
        <v>182</v>
      </c>
      <c r="H125" s="334">
        <v>39.79</v>
      </c>
      <c r="L125" s="331"/>
      <c r="M125" s="335"/>
      <c r="N125" s="336"/>
      <c r="O125" s="336"/>
      <c r="P125" s="336"/>
      <c r="Q125" s="336"/>
      <c r="R125" s="336"/>
      <c r="S125" s="336"/>
      <c r="T125" s="337"/>
      <c r="AT125" s="338" t="s">
        <v>136</v>
      </c>
      <c r="AU125" s="338" t="s">
        <v>41</v>
      </c>
      <c r="AV125" s="332" t="s">
        <v>41</v>
      </c>
      <c r="AW125" s="332" t="s">
        <v>2</v>
      </c>
      <c r="AX125" s="332" t="s">
        <v>39</v>
      </c>
      <c r="AY125" s="338" t="s">
        <v>81</v>
      </c>
    </row>
    <row r="126" spans="2:65" s="221" customFormat="1" ht="31.5" customHeight="1">
      <c r="B126" s="222"/>
      <c r="C126" s="305" t="s">
        <v>183</v>
      </c>
      <c r="D126" s="305" t="s">
        <v>84</v>
      </c>
      <c r="E126" s="306" t="s">
        <v>184</v>
      </c>
      <c r="F126" s="307" t="s">
        <v>185</v>
      </c>
      <c r="G126" s="308" t="s">
        <v>87</v>
      </c>
      <c r="H126" s="309">
        <v>34.6</v>
      </c>
      <c r="I126" s="208"/>
      <c r="J126" s="310">
        <f>ROUND(I126*H126,2)</f>
        <v>0</v>
      </c>
      <c r="K126" s="307" t="s">
        <v>88</v>
      </c>
      <c r="L126" s="222"/>
      <c r="M126" s="311" t="s">
        <v>1</v>
      </c>
      <c r="N126" s="312" t="s">
        <v>27</v>
      </c>
      <c r="O126" s="313">
        <v>0.15</v>
      </c>
      <c r="P126" s="313">
        <f>O126*H126</f>
        <v>5.19</v>
      </c>
      <c r="Q126" s="313">
        <v>0</v>
      </c>
      <c r="R126" s="313">
        <f>Q126*H126</f>
        <v>0</v>
      </c>
      <c r="S126" s="313">
        <v>0</v>
      </c>
      <c r="T126" s="314">
        <f>S126*H126</f>
        <v>0</v>
      </c>
      <c r="AR126" s="211" t="s">
        <v>127</v>
      </c>
      <c r="AT126" s="211" t="s">
        <v>84</v>
      </c>
      <c r="AU126" s="211" t="s">
        <v>41</v>
      </c>
      <c r="AY126" s="211" t="s">
        <v>81</v>
      </c>
      <c r="BE126" s="315">
        <f>IF(N126="základní",J126,0)</f>
        <v>0</v>
      </c>
      <c r="BF126" s="315">
        <f>IF(N126="snížená",J126,0)</f>
        <v>0</v>
      </c>
      <c r="BG126" s="315">
        <f>IF(N126="zákl. přenesená",J126,0)</f>
        <v>0</v>
      </c>
      <c r="BH126" s="315">
        <f>IF(N126="sníž. přenesená",J126,0)</f>
        <v>0</v>
      </c>
      <c r="BI126" s="315">
        <f>IF(N126="nulová",J126,0)</f>
        <v>0</v>
      </c>
      <c r="BJ126" s="211" t="s">
        <v>39</v>
      </c>
      <c r="BK126" s="315">
        <f>ROUND(I126*H126,2)</f>
        <v>0</v>
      </c>
      <c r="BL126" s="211" t="s">
        <v>127</v>
      </c>
      <c r="BM126" s="211" t="s">
        <v>186</v>
      </c>
    </row>
    <row r="127" spans="2:65" s="221" customFormat="1" ht="31.5" customHeight="1">
      <c r="B127" s="222"/>
      <c r="C127" s="305" t="s">
        <v>187</v>
      </c>
      <c r="D127" s="305" t="s">
        <v>84</v>
      </c>
      <c r="E127" s="306" t="s">
        <v>188</v>
      </c>
      <c r="F127" s="307" t="s">
        <v>189</v>
      </c>
      <c r="G127" s="308" t="s">
        <v>140</v>
      </c>
      <c r="H127" s="309">
        <v>17.3</v>
      </c>
      <c r="I127" s="208"/>
      <c r="J127" s="310">
        <f>ROUND(I127*H127,2)</f>
        <v>0</v>
      </c>
      <c r="K127" s="307" t="s">
        <v>88</v>
      </c>
      <c r="L127" s="222"/>
      <c r="M127" s="311" t="s">
        <v>1</v>
      </c>
      <c r="N127" s="312" t="s">
        <v>27</v>
      </c>
      <c r="O127" s="313">
        <v>0.16</v>
      </c>
      <c r="P127" s="313">
        <f>O127*H127</f>
        <v>2.7680000000000002</v>
      </c>
      <c r="Q127" s="313">
        <v>0.00026</v>
      </c>
      <c r="R127" s="313">
        <f>Q127*H127</f>
        <v>0.004497999999999999</v>
      </c>
      <c r="S127" s="313">
        <v>0</v>
      </c>
      <c r="T127" s="314">
        <f>S127*H127</f>
        <v>0</v>
      </c>
      <c r="AR127" s="211" t="s">
        <v>127</v>
      </c>
      <c r="AT127" s="211" t="s">
        <v>84</v>
      </c>
      <c r="AU127" s="211" t="s">
        <v>41</v>
      </c>
      <c r="AY127" s="211" t="s">
        <v>81</v>
      </c>
      <c r="BE127" s="315">
        <f>IF(N127="základní",J127,0)</f>
        <v>0</v>
      </c>
      <c r="BF127" s="315">
        <f>IF(N127="snížená",J127,0)</f>
        <v>0</v>
      </c>
      <c r="BG127" s="315">
        <f>IF(N127="zákl. přenesená",J127,0)</f>
        <v>0</v>
      </c>
      <c r="BH127" s="315">
        <f>IF(N127="sníž. přenesená",J127,0)</f>
        <v>0</v>
      </c>
      <c r="BI127" s="315">
        <f>IF(N127="nulová",J127,0)</f>
        <v>0</v>
      </c>
      <c r="BJ127" s="211" t="s">
        <v>39</v>
      </c>
      <c r="BK127" s="315">
        <f>ROUND(I127*H127,2)</f>
        <v>0</v>
      </c>
      <c r="BL127" s="211" t="s">
        <v>127</v>
      </c>
      <c r="BM127" s="211" t="s">
        <v>190</v>
      </c>
    </row>
    <row r="128" spans="2:47" s="221" customFormat="1" ht="40.5">
      <c r="B128" s="222"/>
      <c r="D128" s="316" t="s">
        <v>91</v>
      </c>
      <c r="F128" s="317" t="s">
        <v>191</v>
      </c>
      <c r="L128" s="222"/>
      <c r="M128" s="318"/>
      <c r="N128" s="223"/>
      <c r="O128" s="223"/>
      <c r="P128" s="223"/>
      <c r="Q128" s="223"/>
      <c r="R128" s="223"/>
      <c r="S128" s="223"/>
      <c r="T128" s="319"/>
      <c r="AT128" s="211" t="s">
        <v>91</v>
      </c>
      <c r="AU128" s="211" t="s">
        <v>41</v>
      </c>
    </row>
    <row r="129" spans="2:65" s="221" customFormat="1" ht="22.5" customHeight="1">
      <c r="B129" s="222"/>
      <c r="C129" s="305" t="s">
        <v>192</v>
      </c>
      <c r="D129" s="305" t="s">
        <v>84</v>
      </c>
      <c r="E129" s="306" t="s">
        <v>193</v>
      </c>
      <c r="F129" s="307" t="s">
        <v>194</v>
      </c>
      <c r="G129" s="308" t="s">
        <v>87</v>
      </c>
      <c r="H129" s="309">
        <v>34.6</v>
      </c>
      <c r="I129" s="208"/>
      <c r="J129" s="310">
        <f>ROUND(I129*H129,2)</f>
        <v>0</v>
      </c>
      <c r="K129" s="307" t="s">
        <v>88</v>
      </c>
      <c r="L129" s="222"/>
      <c r="M129" s="311" t="s">
        <v>1</v>
      </c>
      <c r="N129" s="312" t="s">
        <v>27</v>
      </c>
      <c r="O129" s="313">
        <v>0.044</v>
      </c>
      <c r="P129" s="313">
        <f>O129*H129</f>
        <v>1.5224</v>
      </c>
      <c r="Q129" s="313">
        <v>0.0003</v>
      </c>
      <c r="R129" s="313">
        <f>Q129*H129</f>
        <v>0.01038</v>
      </c>
      <c r="S129" s="313">
        <v>0</v>
      </c>
      <c r="T129" s="314">
        <f>S129*H129</f>
        <v>0</v>
      </c>
      <c r="AR129" s="211" t="s">
        <v>127</v>
      </c>
      <c r="AT129" s="211" t="s">
        <v>84</v>
      </c>
      <c r="AU129" s="211" t="s">
        <v>41</v>
      </c>
      <c r="AY129" s="211" t="s">
        <v>81</v>
      </c>
      <c r="BE129" s="315">
        <f>IF(N129="základní",J129,0)</f>
        <v>0</v>
      </c>
      <c r="BF129" s="315">
        <f>IF(N129="snížená",J129,0)</f>
        <v>0</v>
      </c>
      <c r="BG129" s="315">
        <f>IF(N129="zákl. přenesená",J129,0)</f>
        <v>0</v>
      </c>
      <c r="BH129" s="315">
        <f>IF(N129="sníž. přenesená",J129,0)</f>
        <v>0</v>
      </c>
      <c r="BI129" s="315">
        <f>IF(N129="nulová",J129,0)</f>
        <v>0</v>
      </c>
      <c r="BJ129" s="211" t="s">
        <v>39</v>
      </c>
      <c r="BK129" s="315">
        <f>ROUND(I129*H129,2)</f>
        <v>0</v>
      </c>
      <c r="BL129" s="211" t="s">
        <v>127</v>
      </c>
      <c r="BM129" s="211" t="s">
        <v>195</v>
      </c>
    </row>
    <row r="130" spans="2:47" s="221" customFormat="1" ht="40.5">
      <c r="B130" s="222"/>
      <c r="D130" s="316" t="s">
        <v>91</v>
      </c>
      <c r="F130" s="317" t="s">
        <v>191</v>
      </c>
      <c r="L130" s="222"/>
      <c r="M130" s="318"/>
      <c r="N130" s="223"/>
      <c r="O130" s="223"/>
      <c r="P130" s="223"/>
      <c r="Q130" s="223"/>
      <c r="R130" s="223"/>
      <c r="S130" s="223"/>
      <c r="T130" s="319"/>
      <c r="AT130" s="211" t="s">
        <v>91</v>
      </c>
      <c r="AU130" s="211" t="s">
        <v>41</v>
      </c>
    </row>
    <row r="131" spans="2:65" s="221" customFormat="1" ht="22.5" customHeight="1">
      <c r="B131" s="222"/>
      <c r="C131" s="305" t="s">
        <v>4</v>
      </c>
      <c r="D131" s="305" t="s">
        <v>84</v>
      </c>
      <c r="E131" s="306" t="s">
        <v>196</v>
      </c>
      <c r="F131" s="307" t="s">
        <v>197</v>
      </c>
      <c r="G131" s="308" t="s">
        <v>140</v>
      </c>
      <c r="H131" s="309">
        <v>34.6</v>
      </c>
      <c r="I131" s="208"/>
      <c r="J131" s="310">
        <f>ROUND(I131*H131,2)</f>
        <v>0</v>
      </c>
      <c r="K131" s="307" t="s">
        <v>88</v>
      </c>
      <c r="L131" s="222"/>
      <c r="M131" s="311" t="s">
        <v>1</v>
      </c>
      <c r="N131" s="312" t="s">
        <v>27</v>
      </c>
      <c r="O131" s="313">
        <v>0.055</v>
      </c>
      <c r="P131" s="313">
        <f>O131*H131</f>
        <v>1.903</v>
      </c>
      <c r="Q131" s="313">
        <v>3E-05</v>
      </c>
      <c r="R131" s="313">
        <f>Q131*H131</f>
        <v>0.001038</v>
      </c>
      <c r="S131" s="313">
        <v>0</v>
      </c>
      <c r="T131" s="314">
        <f>S131*H131</f>
        <v>0</v>
      </c>
      <c r="AR131" s="211" t="s">
        <v>127</v>
      </c>
      <c r="AT131" s="211" t="s">
        <v>84</v>
      </c>
      <c r="AU131" s="211" t="s">
        <v>41</v>
      </c>
      <c r="AY131" s="211" t="s">
        <v>81</v>
      </c>
      <c r="BE131" s="315">
        <f>IF(N131="základní",J131,0)</f>
        <v>0</v>
      </c>
      <c r="BF131" s="315">
        <f>IF(N131="snížená",J131,0)</f>
        <v>0</v>
      </c>
      <c r="BG131" s="315">
        <f>IF(N131="zákl. přenesená",J131,0)</f>
        <v>0</v>
      </c>
      <c r="BH131" s="315">
        <f>IF(N131="sníž. přenesená",J131,0)</f>
        <v>0</v>
      </c>
      <c r="BI131" s="315">
        <f>IF(N131="nulová",J131,0)</f>
        <v>0</v>
      </c>
      <c r="BJ131" s="211" t="s">
        <v>39</v>
      </c>
      <c r="BK131" s="315">
        <f>ROUND(I131*H131,2)</f>
        <v>0</v>
      </c>
      <c r="BL131" s="211" t="s">
        <v>127</v>
      </c>
      <c r="BM131" s="211" t="s">
        <v>198</v>
      </c>
    </row>
    <row r="132" spans="2:47" s="221" customFormat="1" ht="40.5">
      <c r="B132" s="222"/>
      <c r="D132" s="316" t="s">
        <v>91</v>
      </c>
      <c r="F132" s="317" t="s">
        <v>191</v>
      </c>
      <c r="L132" s="222"/>
      <c r="M132" s="318"/>
      <c r="N132" s="223"/>
      <c r="O132" s="223"/>
      <c r="P132" s="223"/>
      <c r="Q132" s="223"/>
      <c r="R132" s="223"/>
      <c r="S132" s="223"/>
      <c r="T132" s="319"/>
      <c r="AT132" s="211" t="s">
        <v>91</v>
      </c>
      <c r="AU132" s="211" t="s">
        <v>41</v>
      </c>
    </row>
    <row r="133" spans="2:65" s="221" customFormat="1" ht="31.5" customHeight="1">
      <c r="B133" s="222"/>
      <c r="C133" s="305" t="s">
        <v>199</v>
      </c>
      <c r="D133" s="305" t="s">
        <v>84</v>
      </c>
      <c r="E133" s="306" t="s">
        <v>200</v>
      </c>
      <c r="F133" s="307" t="s">
        <v>201</v>
      </c>
      <c r="G133" s="308" t="s">
        <v>102</v>
      </c>
      <c r="H133" s="309">
        <v>0.604</v>
      </c>
      <c r="I133" s="208"/>
      <c r="J133" s="310">
        <f>ROUND(I133*H133,2)</f>
        <v>0</v>
      </c>
      <c r="K133" s="307" t="s">
        <v>88</v>
      </c>
      <c r="L133" s="222"/>
      <c r="M133" s="311" t="s">
        <v>1</v>
      </c>
      <c r="N133" s="312" t="s">
        <v>27</v>
      </c>
      <c r="O133" s="313">
        <v>1.598</v>
      </c>
      <c r="P133" s="313">
        <f>O133*H133</f>
        <v>0.965192</v>
      </c>
      <c r="Q133" s="313">
        <v>0</v>
      </c>
      <c r="R133" s="313">
        <f>Q133*H133</f>
        <v>0</v>
      </c>
      <c r="S133" s="313">
        <v>0</v>
      </c>
      <c r="T133" s="314">
        <f>S133*H133</f>
        <v>0</v>
      </c>
      <c r="AR133" s="211" t="s">
        <v>127</v>
      </c>
      <c r="AT133" s="211" t="s">
        <v>84</v>
      </c>
      <c r="AU133" s="211" t="s">
        <v>41</v>
      </c>
      <c r="AY133" s="211" t="s">
        <v>81</v>
      </c>
      <c r="BE133" s="315">
        <f>IF(N133="základní",J133,0)</f>
        <v>0</v>
      </c>
      <c r="BF133" s="315">
        <f>IF(N133="snížená",J133,0)</f>
        <v>0</v>
      </c>
      <c r="BG133" s="315">
        <f>IF(N133="zákl. přenesená",J133,0)</f>
        <v>0</v>
      </c>
      <c r="BH133" s="315">
        <f>IF(N133="sníž. přenesená",J133,0)</f>
        <v>0</v>
      </c>
      <c r="BI133" s="315">
        <f>IF(N133="nulová",J133,0)</f>
        <v>0</v>
      </c>
      <c r="BJ133" s="211" t="s">
        <v>39</v>
      </c>
      <c r="BK133" s="315">
        <f>ROUND(I133*H133,2)</f>
        <v>0</v>
      </c>
      <c r="BL133" s="211" t="s">
        <v>127</v>
      </c>
      <c r="BM133" s="211" t="s">
        <v>202</v>
      </c>
    </row>
    <row r="134" spans="2:47" s="221" customFormat="1" ht="121.5">
      <c r="B134" s="222"/>
      <c r="D134" s="316" t="s">
        <v>91</v>
      </c>
      <c r="F134" s="317" t="s">
        <v>203</v>
      </c>
      <c r="L134" s="222"/>
      <c r="M134" s="318"/>
      <c r="N134" s="223"/>
      <c r="O134" s="223"/>
      <c r="P134" s="223"/>
      <c r="Q134" s="223"/>
      <c r="R134" s="223"/>
      <c r="S134" s="223"/>
      <c r="T134" s="319"/>
      <c r="AT134" s="211" t="s">
        <v>91</v>
      </c>
      <c r="AU134" s="211" t="s">
        <v>41</v>
      </c>
    </row>
    <row r="135" spans="2:65" s="221" customFormat="1" ht="44.25" customHeight="1">
      <c r="B135" s="222"/>
      <c r="C135" s="305" t="s">
        <v>204</v>
      </c>
      <c r="D135" s="305" t="s">
        <v>84</v>
      </c>
      <c r="E135" s="306" t="s">
        <v>205</v>
      </c>
      <c r="F135" s="307" t="s">
        <v>206</v>
      </c>
      <c r="G135" s="308" t="s">
        <v>102</v>
      </c>
      <c r="H135" s="309">
        <v>0.604</v>
      </c>
      <c r="I135" s="208"/>
      <c r="J135" s="310">
        <f>ROUND(I135*H135,2)</f>
        <v>0</v>
      </c>
      <c r="K135" s="307" t="s">
        <v>88</v>
      </c>
      <c r="L135" s="222"/>
      <c r="M135" s="311" t="s">
        <v>1</v>
      </c>
      <c r="N135" s="312" t="s">
        <v>27</v>
      </c>
      <c r="O135" s="313">
        <v>1.14</v>
      </c>
      <c r="P135" s="313">
        <f>O135*H135</f>
        <v>0.68856</v>
      </c>
      <c r="Q135" s="313">
        <v>0</v>
      </c>
      <c r="R135" s="313">
        <f>Q135*H135</f>
        <v>0</v>
      </c>
      <c r="S135" s="313">
        <v>0</v>
      </c>
      <c r="T135" s="314">
        <f>S135*H135</f>
        <v>0</v>
      </c>
      <c r="AR135" s="211" t="s">
        <v>127</v>
      </c>
      <c r="AT135" s="211" t="s">
        <v>84</v>
      </c>
      <c r="AU135" s="211" t="s">
        <v>41</v>
      </c>
      <c r="AY135" s="211" t="s">
        <v>81</v>
      </c>
      <c r="BE135" s="315">
        <f>IF(N135="základní",J135,0)</f>
        <v>0</v>
      </c>
      <c r="BF135" s="315">
        <f>IF(N135="snížená",J135,0)</f>
        <v>0</v>
      </c>
      <c r="BG135" s="315">
        <f>IF(N135="zákl. přenesená",J135,0)</f>
        <v>0</v>
      </c>
      <c r="BH135" s="315">
        <f>IF(N135="sníž. přenesená",J135,0)</f>
        <v>0</v>
      </c>
      <c r="BI135" s="315">
        <f>IF(N135="nulová",J135,0)</f>
        <v>0</v>
      </c>
      <c r="BJ135" s="211" t="s">
        <v>39</v>
      </c>
      <c r="BK135" s="315">
        <f>ROUND(I135*H135,2)</f>
        <v>0</v>
      </c>
      <c r="BL135" s="211" t="s">
        <v>127</v>
      </c>
      <c r="BM135" s="211" t="s">
        <v>207</v>
      </c>
    </row>
    <row r="136" spans="2:47" s="221" customFormat="1" ht="121.5">
      <c r="B136" s="222"/>
      <c r="D136" s="320" t="s">
        <v>91</v>
      </c>
      <c r="F136" s="321" t="s">
        <v>203</v>
      </c>
      <c r="L136" s="222"/>
      <c r="M136" s="318"/>
      <c r="N136" s="223"/>
      <c r="O136" s="223"/>
      <c r="P136" s="223"/>
      <c r="Q136" s="223"/>
      <c r="R136" s="223"/>
      <c r="S136" s="223"/>
      <c r="T136" s="319"/>
      <c r="AT136" s="211" t="s">
        <v>91</v>
      </c>
      <c r="AU136" s="211" t="s">
        <v>41</v>
      </c>
    </row>
    <row r="137" spans="2:63" s="292" customFormat="1" ht="29.85" customHeight="1">
      <c r="B137" s="291"/>
      <c r="D137" s="302" t="s">
        <v>37</v>
      </c>
      <c r="E137" s="303" t="s">
        <v>208</v>
      </c>
      <c r="F137" s="303" t="s">
        <v>209</v>
      </c>
      <c r="J137" s="304">
        <f>BK137</f>
        <v>0</v>
      </c>
      <c r="L137" s="291"/>
      <c r="M137" s="296"/>
      <c r="N137" s="297"/>
      <c r="O137" s="297"/>
      <c r="P137" s="298">
        <f>SUM(P138:P140)</f>
        <v>4.5468</v>
      </c>
      <c r="Q137" s="297"/>
      <c r="R137" s="298">
        <f>SUM(R138:R140)</f>
        <v>0.039566</v>
      </c>
      <c r="S137" s="297"/>
      <c r="T137" s="299">
        <f>SUM(T138:T140)</f>
        <v>0.010726000000000001</v>
      </c>
      <c r="AR137" s="293" t="s">
        <v>41</v>
      </c>
      <c r="AT137" s="300" t="s">
        <v>37</v>
      </c>
      <c r="AU137" s="300" t="s">
        <v>39</v>
      </c>
      <c r="AY137" s="293" t="s">
        <v>81</v>
      </c>
      <c r="BK137" s="301">
        <f>SUM(BK138:BK140)</f>
        <v>0</v>
      </c>
    </row>
    <row r="138" spans="2:65" s="221" customFormat="1" ht="22.5" customHeight="1">
      <c r="B138" s="222"/>
      <c r="C138" s="305" t="s">
        <v>210</v>
      </c>
      <c r="D138" s="305" t="s">
        <v>84</v>
      </c>
      <c r="E138" s="306" t="s">
        <v>211</v>
      </c>
      <c r="F138" s="307" t="s">
        <v>212</v>
      </c>
      <c r="G138" s="308" t="s">
        <v>87</v>
      </c>
      <c r="H138" s="309">
        <v>34.6</v>
      </c>
      <c r="I138" s="208"/>
      <c r="J138" s="310">
        <f>ROUND(I138*H138,2)</f>
        <v>0</v>
      </c>
      <c r="K138" s="307" t="s">
        <v>88</v>
      </c>
      <c r="L138" s="222"/>
      <c r="M138" s="311" t="s">
        <v>1</v>
      </c>
      <c r="N138" s="312" t="s">
        <v>27</v>
      </c>
      <c r="O138" s="313">
        <v>0.074</v>
      </c>
      <c r="P138" s="313">
        <f>O138*H138</f>
        <v>2.5604</v>
      </c>
      <c r="Q138" s="313">
        <v>0.001</v>
      </c>
      <c r="R138" s="313">
        <f>Q138*H138</f>
        <v>0.0346</v>
      </c>
      <c r="S138" s="313">
        <v>0.00031</v>
      </c>
      <c r="T138" s="314">
        <f>S138*H138</f>
        <v>0.010726000000000001</v>
      </c>
      <c r="AR138" s="211" t="s">
        <v>127</v>
      </c>
      <c r="AT138" s="211" t="s">
        <v>84</v>
      </c>
      <c r="AU138" s="211" t="s">
        <v>41</v>
      </c>
      <c r="AY138" s="211" t="s">
        <v>81</v>
      </c>
      <c r="BE138" s="315">
        <f>IF(N138="základní",J138,0)</f>
        <v>0</v>
      </c>
      <c r="BF138" s="315">
        <f>IF(N138="snížená",J138,0)</f>
        <v>0</v>
      </c>
      <c r="BG138" s="315">
        <f>IF(N138="zákl. přenesená",J138,0)</f>
        <v>0</v>
      </c>
      <c r="BH138" s="315">
        <f>IF(N138="sníž. přenesená",J138,0)</f>
        <v>0</v>
      </c>
      <c r="BI138" s="315">
        <f>IF(N138="nulová",J138,0)</f>
        <v>0</v>
      </c>
      <c r="BJ138" s="211" t="s">
        <v>39</v>
      </c>
      <c r="BK138" s="315">
        <f>ROUND(I138*H138,2)</f>
        <v>0</v>
      </c>
      <c r="BL138" s="211" t="s">
        <v>127</v>
      </c>
      <c r="BM138" s="211" t="s">
        <v>213</v>
      </c>
    </row>
    <row r="139" spans="2:47" s="221" customFormat="1" ht="27">
      <c r="B139" s="222"/>
      <c r="D139" s="316" t="s">
        <v>91</v>
      </c>
      <c r="F139" s="317" t="s">
        <v>214</v>
      </c>
      <c r="L139" s="222"/>
      <c r="M139" s="318"/>
      <c r="N139" s="223"/>
      <c r="O139" s="223"/>
      <c r="P139" s="223"/>
      <c r="Q139" s="223"/>
      <c r="R139" s="223"/>
      <c r="S139" s="223"/>
      <c r="T139" s="319"/>
      <c r="AT139" s="211" t="s">
        <v>91</v>
      </c>
      <c r="AU139" s="211" t="s">
        <v>41</v>
      </c>
    </row>
    <row r="140" spans="2:65" s="221" customFormat="1" ht="31.5" customHeight="1">
      <c r="B140" s="222"/>
      <c r="C140" s="305" t="s">
        <v>215</v>
      </c>
      <c r="D140" s="305" t="s">
        <v>84</v>
      </c>
      <c r="E140" s="306" t="s">
        <v>216</v>
      </c>
      <c r="F140" s="307" t="s">
        <v>217</v>
      </c>
      <c r="G140" s="308" t="s">
        <v>87</v>
      </c>
      <c r="H140" s="309">
        <v>19.1</v>
      </c>
      <c r="I140" s="208"/>
      <c r="J140" s="310">
        <f>ROUND(I140*H140,2)</f>
        <v>0</v>
      </c>
      <c r="K140" s="307" t="s">
        <v>88</v>
      </c>
      <c r="L140" s="222"/>
      <c r="M140" s="311" t="s">
        <v>1</v>
      </c>
      <c r="N140" s="339" t="s">
        <v>27</v>
      </c>
      <c r="O140" s="340">
        <v>0.104</v>
      </c>
      <c r="P140" s="340">
        <f>O140*H140</f>
        <v>1.9864000000000002</v>
      </c>
      <c r="Q140" s="340">
        <v>0.00026</v>
      </c>
      <c r="R140" s="340">
        <f>Q140*H140</f>
        <v>0.004966</v>
      </c>
      <c r="S140" s="340">
        <v>0</v>
      </c>
      <c r="T140" s="341">
        <f>S140*H140</f>
        <v>0</v>
      </c>
      <c r="AR140" s="211" t="s">
        <v>127</v>
      </c>
      <c r="AT140" s="211" t="s">
        <v>84</v>
      </c>
      <c r="AU140" s="211" t="s">
        <v>41</v>
      </c>
      <c r="AY140" s="211" t="s">
        <v>81</v>
      </c>
      <c r="BE140" s="315">
        <f>IF(N140="základní",J140,0)</f>
        <v>0</v>
      </c>
      <c r="BF140" s="315">
        <f>IF(N140="snížená",J140,0)</f>
        <v>0</v>
      </c>
      <c r="BG140" s="315">
        <f>IF(N140="zákl. přenesená",J140,0)</f>
        <v>0</v>
      </c>
      <c r="BH140" s="315">
        <f>IF(N140="sníž. přenesená",J140,0)</f>
        <v>0</v>
      </c>
      <c r="BI140" s="315">
        <f>IF(N140="nulová",J140,0)</f>
        <v>0</v>
      </c>
      <c r="BJ140" s="211" t="s">
        <v>39</v>
      </c>
      <c r="BK140" s="315">
        <f>ROUND(I140*H140,2)</f>
        <v>0</v>
      </c>
      <c r="BL140" s="211" t="s">
        <v>127</v>
      </c>
      <c r="BM140" s="211" t="s">
        <v>218</v>
      </c>
    </row>
    <row r="141" spans="2:12" s="221" customFormat="1" ht="6.95" customHeight="1">
      <c r="B141" s="246"/>
      <c r="C141" s="247"/>
      <c r="D141" s="247"/>
      <c r="E141" s="247"/>
      <c r="F141" s="247"/>
      <c r="G141" s="247"/>
      <c r="H141" s="247"/>
      <c r="I141" s="247"/>
      <c r="J141" s="247"/>
      <c r="K141" s="247"/>
      <c r="L141" s="222"/>
    </row>
  </sheetData>
  <sheetProtection password="D7B7" sheet="1" objects="1" scenarios="1"/>
  <autoFilter ref="C84:K140"/>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8"/>
  <sheetViews>
    <sheetView showGridLines="0" zoomScalePageLayoutView="55" workbookViewId="0" topLeftCell="A1">
      <selection activeCell="I83" sqref="I83"/>
    </sheetView>
  </sheetViews>
  <sheetFormatPr defaultColWidth="9.33203125" defaultRowHeight="13.5"/>
  <cols>
    <col min="1" max="1" width="8.33203125" style="210" customWidth="1"/>
    <col min="2" max="2" width="1.66796875" style="210" customWidth="1"/>
    <col min="3" max="3" width="4.16015625" style="210" customWidth="1"/>
    <col min="4" max="4" width="4.33203125" style="210" customWidth="1"/>
    <col min="5" max="5" width="17.16015625" style="210" customWidth="1"/>
    <col min="6" max="6" width="75" style="210" customWidth="1"/>
    <col min="7" max="7" width="8.66015625" style="210" customWidth="1"/>
    <col min="8" max="8" width="11.16015625" style="210" customWidth="1"/>
    <col min="9" max="9" width="12.66015625" style="210" customWidth="1"/>
    <col min="10" max="10" width="23.5" style="210" customWidth="1"/>
    <col min="11" max="11" width="15.5" style="210" hidden="1" customWidth="1"/>
    <col min="12" max="18" width="9.33203125" style="210" hidden="1" customWidth="1"/>
    <col min="19" max="19" width="8.16015625" style="210" hidden="1" customWidth="1"/>
    <col min="20" max="20" width="29.66015625" style="210" hidden="1" customWidth="1"/>
    <col min="21" max="21" width="16.33203125" style="210" hidden="1" customWidth="1"/>
    <col min="22" max="22" width="12.33203125" style="210" hidden="1" customWidth="1"/>
    <col min="23" max="23" width="16.33203125" style="210" customWidth="1"/>
    <col min="24" max="24" width="12.33203125" style="210" customWidth="1"/>
    <col min="25" max="25" width="15" style="210" customWidth="1"/>
    <col min="26" max="26" width="11" style="210" customWidth="1"/>
    <col min="27" max="27" width="15" style="210" customWidth="1"/>
    <col min="28" max="28" width="16.33203125" style="210" customWidth="1"/>
    <col min="29" max="29" width="11" style="210" customWidth="1"/>
    <col min="30" max="30" width="15" style="210" customWidth="1"/>
    <col min="31" max="31" width="16.33203125" style="210" customWidth="1"/>
    <col min="32" max="43" width="9.33203125" style="210" customWidth="1"/>
    <col min="44" max="65" width="9.33203125" style="210" hidden="1" customWidth="1"/>
    <col min="66" max="16384" width="9.33203125" style="210" customWidth="1"/>
  </cols>
  <sheetData>
    <row r="1" spans="1:70" ht="21.75" customHeight="1">
      <c r="A1" s="3"/>
      <c r="B1" s="1"/>
      <c r="C1" s="1"/>
      <c r="D1" s="2" t="s">
        <v>0</v>
      </c>
      <c r="E1" s="1"/>
      <c r="F1" s="205" t="s">
        <v>43</v>
      </c>
      <c r="G1" s="484" t="s">
        <v>44</v>
      </c>
      <c r="H1" s="484"/>
      <c r="I1" s="1"/>
      <c r="J1" s="205" t="s">
        <v>45</v>
      </c>
      <c r="K1" s="2" t="s">
        <v>46</v>
      </c>
      <c r="L1" s="205" t="s">
        <v>47</v>
      </c>
      <c r="M1" s="205"/>
      <c r="N1" s="205"/>
      <c r="O1" s="205"/>
      <c r="P1" s="205"/>
      <c r="Q1" s="205"/>
      <c r="R1" s="205"/>
      <c r="S1" s="205"/>
      <c r="T1" s="205"/>
      <c r="U1" s="4"/>
      <c r="V1" s="4"/>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3:46" ht="36.95" customHeight="1">
      <c r="L2" s="485" t="s">
        <v>3</v>
      </c>
      <c r="M2" s="486"/>
      <c r="N2" s="486"/>
      <c r="O2" s="486"/>
      <c r="P2" s="486"/>
      <c r="Q2" s="486"/>
      <c r="R2" s="486"/>
      <c r="S2" s="486"/>
      <c r="T2" s="486"/>
      <c r="U2" s="486"/>
      <c r="V2" s="486"/>
      <c r="AT2" s="211" t="s">
        <v>42</v>
      </c>
    </row>
    <row r="3" spans="2:46" ht="6.95" customHeight="1">
      <c r="B3" s="212"/>
      <c r="C3" s="213"/>
      <c r="D3" s="213"/>
      <c r="E3" s="213"/>
      <c r="F3" s="213"/>
      <c r="G3" s="213"/>
      <c r="H3" s="213"/>
      <c r="I3" s="213"/>
      <c r="J3" s="213"/>
      <c r="K3" s="214"/>
      <c r="AT3" s="211" t="s">
        <v>41</v>
      </c>
    </row>
    <row r="4" spans="2:46" ht="36.95" customHeight="1">
      <c r="B4" s="215"/>
      <c r="C4" s="216"/>
      <c r="D4" s="217" t="s">
        <v>48</v>
      </c>
      <c r="E4" s="216"/>
      <c r="F4" s="216"/>
      <c r="G4" s="216"/>
      <c r="H4" s="216"/>
      <c r="I4" s="216"/>
      <c r="J4" s="216"/>
      <c r="K4" s="218"/>
      <c r="M4" s="219" t="s">
        <v>6</v>
      </c>
      <c r="AT4" s="211" t="s">
        <v>2</v>
      </c>
    </row>
    <row r="5" spans="2:11" ht="6.95" customHeight="1">
      <c r="B5" s="215"/>
      <c r="C5" s="216"/>
      <c r="D5" s="216"/>
      <c r="E5" s="216"/>
      <c r="F5" s="216"/>
      <c r="G5" s="216"/>
      <c r="H5" s="216"/>
      <c r="I5" s="216"/>
      <c r="J5" s="216"/>
      <c r="K5" s="218"/>
    </row>
    <row r="6" spans="2:11" ht="15">
      <c r="B6" s="215"/>
      <c r="C6" s="216"/>
      <c r="D6" s="220" t="s">
        <v>7</v>
      </c>
      <c r="E6" s="216"/>
      <c r="F6" s="216"/>
      <c r="G6" s="216"/>
      <c r="H6" s="216"/>
      <c r="I6" s="216"/>
      <c r="J6" s="216"/>
      <c r="K6" s="218"/>
    </row>
    <row r="7" spans="2:11" ht="22.5" customHeight="1">
      <c r="B7" s="215"/>
      <c r="C7" s="216"/>
      <c r="D7" s="216"/>
      <c r="E7" s="487" t="e">
        <f>#REF!</f>
        <v>#REF!</v>
      </c>
      <c r="F7" s="488"/>
      <c r="G7" s="488"/>
      <c r="H7" s="488"/>
      <c r="I7" s="216"/>
      <c r="J7" s="216"/>
      <c r="K7" s="218"/>
    </row>
    <row r="8" spans="2:11" s="221" customFormat="1" ht="15">
      <c r="B8" s="222"/>
      <c r="C8" s="223"/>
      <c r="D8" s="220" t="s">
        <v>49</v>
      </c>
      <c r="E8" s="223"/>
      <c r="F8" s="223"/>
      <c r="G8" s="223"/>
      <c r="H8" s="223"/>
      <c r="I8" s="223"/>
      <c r="J8" s="223"/>
      <c r="K8" s="224"/>
    </row>
    <row r="9" spans="2:11" s="221" customFormat="1" ht="36.95" customHeight="1">
      <c r="B9" s="222"/>
      <c r="C9" s="223"/>
      <c r="D9" s="223"/>
      <c r="E9" s="489" t="s">
        <v>219</v>
      </c>
      <c r="F9" s="490"/>
      <c r="G9" s="490"/>
      <c r="H9" s="490"/>
      <c r="I9" s="223"/>
      <c r="J9" s="223"/>
      <c r="K9" s="224"/>
    </row>
    <row r="10" spans="2:11" s="221" customFormat="1" ht="13.5">
      <c r="B10" s="222"/>
      <c r="C10" s="223"/>
      <c r="D10" s="223"/>
      <c r="E10" s="223"/>
      <c r="F10" s="223"/>
      <c r="G10" s="223"/>
      <c r="H10" s="223"/>
      <c r="I10" s="223"/>
      <c r="J10" s="223"/>
      <c r="K10" s="224"/>
    </row>
    <row r="11" spans="2:11" s="221" customFormat="1" ht="14.45" customHeight="1">
      <c r="B11" s="222"/>
      <c r="C11" s="223"/>
      <c r="D11" s="220" t="s">
        <v>8</v>
      </c>
      <c r="E11" s="223"/>
      <c r="F11" s="225" t="s">
        <v>1</v>
      </c>
      <c r="G11" s="223"/>
      <c r="H11" s="223"/>
      <c r="I11" s="220" t="s">
        <v>9</v>
      </c>
      <c r="J11" s="225" t="s">
        <v>1</v>
      </c>
      <c r="K11" s="224"/>
    </row>
    <row r="12" spans="2:11" s="221" customFormat="1" ht="14.45" customHeight="1">
      <c r="B12" s="222"/>
      <c r="C12" s="223"/>
      <c r="D12" s="220" t="s">
        <v>10</v>
      </c>
      <c r="E12" s="223"/>
      <c r="F12" s="225" t="s">
        <v>11</v>
      </c>
      <c r="G12" s="223"/>
      <c r="H12" s="223"/>
      <c r="I12" s="220" t="s">
        <v>12</v>
      </c>
      <c r="J12" s="252">
        <v>42826</v>
      </c>
      <c r="K12" s="224"/>
    </row>
    <row r="13" spans="2:11" s="221" customFormat="1" ht="10.9" customHeight="1">
      <c r="B13" s="222"/>
      <c r="C13" s="223"/>
      <c r="D13" s="223"/>
      <c r="E13" s="223"/>
      <c r="F13" s="223"/>
      <c r="G13" s="223"/>
      <c r="H13" s="223"/>
      <c r="I13" s="223"/>
      <c r="J13" s="223"/>
      <c r="K13" s="224"/>
    </row>
    <row r="14" spans="2:11" s="221" customFormat="1" ht="14.45" customHeight="1">
      <c r="B14" s="222"/>
      <c r="C14" s="223"/>
      <c r="D14" s="220" t="s">
        <v>13</v>
      </c>
      <c r="E14" s="223"/>
      <c r="F14" s="223"/>
      <c r="G14" s="223"/>
      <c r="H14" s="223"/>
      <c r="I14" s="220" t="s">
        <v>14</v>
      </c>
      <c r="J14" s="225" t="s">
        <v>1</v>
      </c>
      <c r="K14" s="224"/>
    </row>
    <row r="15" spans="2:11" s="221" customFormat="1" ht="18" customHeight="1">
      <c r="B15" s="222"/>
      <c r="C15" s="223"/>
      <c r="D15" s="223"/>
      <c r="E15" s="225" t="s">
        <v>15</v>
      </c>
      <c r="F15" s="223"/>
      <c r="G15" s="223"/>
      <c r="H15" s="223"/>
      <c r="I15" s="220" t="s">
        <v>16</v>
      </c>
      <c r="J15" s="225" t="s">
        <v>1</v>
      </c>
      <c r="K15" s="224"/>
    </row>
    <row r="16" spans="2:11" s="221" customFormat="1" ht="6.95" customHeight="1">
      <c r="B16" s="222"/>
      <c r="C16" s="223"/>
      <c r="D16" s="223"/>
      <c r="E16" s="223"/>
      <c r="F16" s="223"/>
      <c r="G16" s="223"/>
      <c r="H16" s="223"/>
      <c r="I16" s="223"/>
      <c r="J16" s="223"/>
      <c r="K16" s="224"/>
    </row>
    <row r="17" spans="2:11" s="221" customFormat="1" ht="14.45" customHeight="1">
      <c r="B17" s="222"/>
      <c r="C17" s="223"/>
      <c r="D17" s="220" t="s">
        <v>17</v>
      </c>
      <c r="E17" s="223"/>
      <c r="F17" s="223"/>
      <c r="G17" s="223"/>
      <c r="H17" s="223"/>
      <c r="I17" s="220" t="s">
        <v>14</v>
      </c>
      <c r="J17" s="225"/>
      <c r="K17" s="224"/>
    </row>
    <row r="18" spans="2:11" s="221" customFormat="1" ht="18" customHeight="1">
      <c r="B18" s="222"/>
      <c r="C18" s="223"/>
      <c r="D18" s="223"/>
      <c r="E18" s="225"/>
      <c r="F18" s="223"/>
      <c r="G18" s="223"/>
      <c r="H18" s="223"/>
      <c r="I18" s="220" t="s">
        <v>16</v>
      </c>
      <c r="J18" s="225"/>
      <c r="K18" s="224"/>
    </row>
    <row r="19" spans="2:11" s="221" customFormat="1" ht="6.95" customHeight="1">
      <c r="B19" s="222"/>
      <c r="C19" s="223"/>
      <c r="D19" s="223"/>
      <c r="E19" s="223"/>
      <c r="F19" s="223"/>
      <c r="G19" s="223"/>
      <c r="H19" s="223"/>
      <c r="I19" s="223"/>
      <c r="J19" s="223"/>
      <c r="K19" s="224"/>
    </row>
    <row r="20" spans="2:11" s="221" customFormat="1" ht="14.45" customHeight="1">
      <c r="B20" s="222"/>
      <c r="C20" s="223"/>
      <c r="D20" s="220" t="s">
        <v>18</v>
      </c>
      <c r="E20" s="223"/>
      <c r="F20" s="223"/>
      <c r="G20" s="223"/>
      <c r="H20" s="223"/>
      <c r="I20" s="220" t="s">
        <v>14</v>
      </c>
      <c r="J20" s="225" t="s">
        <v>1</v>
      </c>
      <c r="K20" s="224"/>
    </row>
    <row r="21" spans="2:11" s="221" customFormat="1" ht="18" customHeight="1">
      <c r="B21" s="222"/>
      <c r="C21" s="223"/>
      <c r="D21" s="223"/>
      <c r="E21" s="225" t="s">
        <v>19</v>
      </c>
      <c r="F21" s="223"/>
      <c r="G21" s="223"/>
      <c r="H21" s="223"/>
      <c r="I21" s="220" t="s">
        <v>16</v>
      </c>
      <c r="J21" s="225" t="s">
        <v>1</v>
      </c>
      <c r="K21" s="224"/>
    </row>
    <row r="22" spans="2:11" s="221" customFormat="1" ht="6.95" customHeight="1">
      <c r="B22" s="222"/>
      <c r="C22" s="223"/>
      <c r="D22" s="223"/>
      <c r="E22" s="223"/>
      <c r="F22" s="223"/>
      <c r="G22" s="223"/>
      <c r="H22" s="223"/>
      <c r="I22" s="223"/>
      <c r="J22" s="223"/>
      <c r="K22" s="224"/>
    </row>
    <row r="23" spans="2:11" s="221" customFormat="1" ht="14.45" customHeight="1">
      <c r="B23" s="222"/>
      <c r="C23" s="223"/>
      <c r="D23" s="220" t="s">
        <v>20</v>
      </c>
      <c r="E23" s="223"/>
      <c r="F23" s="223"/>
      <c r="G23" s="223"/>
      <c r="H23" s="223"/>
      <c r="I23" s="223"/>
      <c r="J23" s="223"/>
      <c r="K23" s="224"/>
    </row>
    <row r="24" spans="2:11" s="230" customFormat="1" ht="105.75" customHeight="1">
      <c r="B24" s="227"/>
      <c r="C24" s="228"/>
      <c r="D24" s="228"/>
      <c r="E24" s="491" t="s">
        <v>21</v>
      </c>
      <c r="F24" s="491"/>
      <c r="G24" s="491"/>
      <c r="H24" s="491"/>
      <c r="I24" s="228"/>
      <c r="J24" s="228"/>
      <c r="K24" s="229"/>
    </row>
    <row r="25" spans="2:11" s="221" customFormat="1" ht="6.95" customHeight="1">
      <c r="B25" s="222"/>
      <c r="C25" s="223"/>
      <c r="D25" s="223"/>
      <c r="E25" s="223"/>
      <c r="F25" s="223"/>
      <c r="G25" s="223"/>
      <c r="H25" s="223"/>
      <c r="I25" s="223"/>
      <c r="J25" s="223"/>
      <c r="K25" s="224"/>
    </row>
    <row r="26" spans="2:11" s="221" customFormat="1" ht="6.95" customHeight="1">
      <c r="B26" s="222"/>
      <c r="C26" s="223"/>
      <c r="D26" s="231"/>
      <c r="E26" s="231"/>
      <c r="F26" s="231"/>
      <c r="G26" s="231"/>
      <c r="H26" s="231"/>
      <c r="I26" s="231"/>
      <c r="J26" s="231"/>
      <c r="K26" s="232"/>
    </row>
    <row r="27" spans="2:11" s="221" customFormat="1" ht="25.35" customHeight="1">
      <c r="B27" s="222"/>
      <c r="C27" s="223"/>
      <c r="D27" s="233" t="s">
        <v>22</v>
      </c>
      <c r="E27" s="223"/>
      <c r="F27" s="223"/>
      <c r="G27" s="223"/>
      <c r="H27" s="223"/>
      <c r="I27" s="223"/>
      <c r="J27" s="234">
        <f>ROUND(J80,2)</f>
        <v>0</v>
      </c>
      <c r="K27" s="224"/>
    </row>
    <row r="28" spans="2:11" s="221" customFormat="1" ht="6.95" customHeight="1">
      <c r="B28" s="222"/>
      <c r="C28" s="223"/>
      <c r="D28" s="231"/>
      <c r="E28" s="231"/>
      <c r="F28" s="231"/>
      <c r="G28" s="231"/>
      <c r="H28" s="231"/>
      <c r="I28" s="231"/>
      <c r="J28" s="231"/>
      <c r="K28" s="232"/>
    </row>
    <row r="29" spans="2:11" s="221" customFormat="1" ht="14.45" customHeight="1">
      <c r="B29" s="222"/>
      <c r="C29" s="223"/>
      <c r="D29" s="223"/>
      <c r="E29" s="223"/>
      <c r="F29" s="235" t="s">
        <v>24</v>
      </c>
      <c r="G29" s="223"/>
      <c r="H29" s="223"/>
      <c r="I29" s="235" t="s">
        <v>23</v>
      </c>
      <c r="J29" s="235" t="s">
        <v>25</v>
      </c>
      <c r="K29" s="224"/>
    </row>
    <row r="30" spans="2:11" s="221" customFormat="1" ht="14.45" customHeight="1">
      <c r="B30" s="222"/>
      <c r="C30" s="223"/>
      <c r="D30" s="236" t="s">
        <v>26</v>
      </c>
      <c r="E30" s="236" t="s">
        <v>27</v>
      </c>
      <c r="F30" s="237">
        <f>ROUND(SUM(BE80:BE87),2)</f>
        <v>0</v>
      </c>
      <c r="G30" s="223"/>
      <c r="H30" s="223"/>
      <c r="I30" s="238">
        <v>0.21</v>
      </c>
      <c r="J30" s="237">
        <f>ROUND(ROUND((SUM(BE80:BE87)),2)*I30,2)</f>
        <v>0</v>
      </c>
      <c r="K30" s="224"/>
    </row>
    <row r="31" spans="2:11" s="221" customFormat="1" ht="14.45" customHeight="1">
      <c r="B31" s="222"/>
      <c r="C31" s="223"/>
      <c r="D31" s="223"/>
      <c r="E31" s="236" t="s">
        <v>28</v>
      </c>
      <c r="F31" s="237">
        <f>ROUND(SUM(BF80:BF87),2)</f>
        <v>0</v>
      </c>
      <c r="G31" s="223"/>
      <c r="H31" s="223"/>
      <c r="I31" s="238">
        <v>0.15</v>
      </c>
      <c r="J31" s="237">
        <f>ROUND(ROUND((SUM(BF80:BF87)),2)*I31,2)</f>
        <v>0</v>
      </c>
      <c r="K31" s="224"/>
    </row>
    <row r="32" spans="2:11" s="221" customFormat="1" ht="14.45" customHeight="1" hidden="1">
      <c r="B32" s="222"/>
      <c r="C32" s="223"/>
      <c r="D32" s="223"/>
      <c r="E32" s="236" t="s">
        <v>29</v>
      </c>
      <c r="F32" s="237">
        <f>ROUND(SUM(BG80:BG87),2)</f>
        <v>0</v>
      </c>
      <c r="G32" s="223"/>
      <c r="H32" s="223"/>
      <c r="I32" s="238">
        <v>0.21</v>
      </c>
      <c r="J32" s="237">
        <v>0</v>
      </c>
      <c r="K32" s="224"/>
    </row>
    <row r="33" spans="2:11" s="221" customFormat="1" ht="14.45" customHeight="1" hidden="1">
      <c r="B33" s="222"/>
      <c r="C33" s="223"/>
      <c r="D33" s="223"/>
      <c r="E33" s="236" t="s">
        <v>30</v>
      </c>
      <c r="F33" s="237">
        <f>ROUND(SUM(BH80:BH87),2)</f>
        <v>0</v>
      </c>
      <c r="G33" s="223"/>
      <c r="H33" s="223"/>
      <c r="I33" s="238">
        <v>0.15</v>
      </c>
      <c r="J33" s="237">
        <v>0</v>
      </c>
      <c r="K33" s="224"/>
    </row>
    <row r="34" spans="2:11" s="221" customFormat="1" ht="14.45" customHeight="1" hidden="1">
      <c r="B34" s="222"/>
      <c r="C34" s="223"/>
      <c r="D34" s="223"/>
      <c r="E34" s="236" t="s">
        <v>31</v>
      </c>
      <c r="F34" s="237">
        <f>ROUND(SUM(BI80:BI87),2)</f>
        <v>0</v>
      </c>
      <c r="G34" s="223"/>
      <c r="H34" s="223"/>
      <c r="I34" s="238">
        <v>0</v>
      </c>
      <c r="J34" s="237">
        <v>0</v>
      </c>
      <c r="K34" s="224"/>
    </row>
    <row r="35" spans="2:11" s="221" customFormat="1" ht="6.95" customHeight="1">
      <c r="B35" s="222"/>
      <c r="C35" s="223"/>
      <c r="D35" s="223"/>
      <c r="E35" s="223"/>
      <c r="F35" s="223"/>
      <c r="G35" s="223"/>
      <c r="H35" s="223"/>
      <c r="I35" s="223"/>
      <c r="J35" s="223"/>
      <c r="K35" s="224"/>
    </row>
    <row r="36" spans="2:11" s="221" customFormat="1" ht="25.35" customHeight="1">
      <c r="B36" s="222"/>
      <c r="C36" s="239"/>
      <c r="D36" s="240" t="s">
        <v>32</v>
      </c>
      <c r="E36" s="241"/>
      <c r="F36" s="241"/>
      <c r="G36" s="242" t="s">
        <v>33</v>
      </c>
      <c r="H36" s="243" t="s">
        <v>34</v>
      </c>
      <c r="I36" s="241"/>
      <c r="J36" s="244">
        <f>SUM(J27:J34)</f>
        <v>0</v>
      </c>
      <c r="K36" s="245"/>
    </row>
    <row r="37" spans="2:11" s="221" customFormat="1" ht="14.45" customHeight="1">
      <c r="B37" s="246"/>
      <c r="C37" s="247"/>
      <c r="D37" s="247"/>
      <c r="E37" s="247"/>
      <c r="F37" s="247"/>
      <c r="G37" s="247"/>
      <c r="H37" s="247"/>
      <c r="I37" s="247"/>
      <c r="J37" s="247"/>
      <c r="K37" s="248"/>
    </row>
    <row r="41" spans="2:11" s="221" customFormat="1" ht="6.95" customHeight="1">
      <c r="B41" s="249"/>
      <c r="C41" s="250"/>
      <c r="D41" s="250"/>
      <c r="E41" s="250"/>
      <c r="F41" s="250"/>
      <c r="G41" s="250"/>
      <c r="H41" s="250"/>
      <c r="I41" s="250"/>
      <c r="J41" s="250"/>
      <c r="K41" s="251"/>
    </row>
    <row r="42" spans="2:11" s="221" customFormat="1" ht="36.95" customHeight="1">
      <c r="B42" s="222"/>
      <c r="C42" s="217" t="s">
        <v>51</v>
      </c>
      <c r="D42" s="223"/>
      <c r="E42" s="223"/>
      <c r="F42" s="223"/>
      <c r="G42" s="223"/>
      <c r="H42" s="223"/>
      <c r="I42" s="223"/>
      <c r="J42" s="223"/>
      <c r="K42" s="224"/>
    </row>
    <row r="43" spans="2:11" s="221" customFormat="1" ht="6.95" customHeight="1">
      <c r="B43" s="222"/>
      <c r="C43" s="223"/>
      <c r="D43" s="223"/>
      <c r="E43" s="223"/>
      <c r="F43" s="223"/>
      <c r="G43" s="223"/>
      <c r="H43" s="223"/>
      <c r="I43" s="223"/>
      <c r="J43" s="223"/>
      <c r="K43" s="224"/>
    </row>
    <row r="44" spans="2:11" s="221" customFormat="1" ht="14.45" customHeight="1">
      <c r="B44" s="222"/>
      <c r="C44" s="220" t="s">
        <v>7</v>
      </c>
      <c r="D44" s="223"/>
      <c r="E44" s="223"/>
      <c r="F44" s="223"/>
      <c r="G44" s="223"/>
      <c r="H44" s="223"/>
      <c r="I44" s="223"/>
      <c r="J44" s="223"/>
      <c r="K44" s="224"/>
    </row>
    <row r="45" spans="2:11" s="221" customFormat="1" ht="22.5" customHeight="1">
      <c r="B45" s="222"/>
      <c r="C45" s="223"/>
      <c r="D45" s="223"/>
      <c r="E45" s="487" t="e">
        <f>E7</f>
        <v>#REF!</v>
      </c>
      <c r="F45" s="488"/>
      <c r="G45" s="488"/>
      <c r="H45" s="488"/>
      <c r="I45" s="223"/>
      <c r="J45" s="223"/>
      <c r="K45" s="224"/>
    </row>
    <row r="46" spans="2:11" s="221" customFormat="1" ht="14.45" customHeight="1">
      <c r="B46" s="222"/>
      <c r="C46" s="220" t="s">
        <v>49</v>
      </c>
      <c r="D46" s="223"/>
      <c r="E46" s="223"/>
      <c r="F46" s="223"/>
      <c r="G46" s="223"/>
      <c r="H46" s="223"/>
      <c r="I46" s="223"/>
      <c r="J46" s="223"/>
      <c r="K46" s="224"/>
    </row>
    <row r="47" spans="2:11" s="221" customFormat="1" ht="23.25" customHeight="1">
      <c r="B47" s="222"/>
      <c r="C47" s="223"/>
      <c r="D47" s="223"/>
      <c r="E47" s="489" t="str">
        <f>E9</f>
        <v>000 - VON - Vedlější a ostatní náklady stavby</v>
      </c>
      <c r="F47" s="490"/>
      <c r="G47" s="490"/>
      <c r="H47" s="490"/>
      <c r="I47" s="223"/>
      <c r="J47" s="223"/>
      <c r="K47" s="224"/>
    </row>
    <row r="48" spans="2:11" s="221" customFormat="1" ht="6.95" customHeight="1">
      <c r="B48" s="222"/>
      <c r="C48" s="223"/>
      <c r="D48" s="223"/>
      <c r="E48" s="223"/>
      <c r="F48" s="223"/>
      <c r="G48" s="223"/>
      <c r="H48" s="223"/>
      <c r="I48" s="223"/>
      <c r="J48" s="223"/>
      <c r="K48" s="224"/>
    </row>
    <row r="49" spans="2:11" s="221" customFormat="1" ht="18" customHeight="1">
      <c r="B49" s="222"/>
      <c r="C49" s="220" t="s">
        <v>10</v>
      </c>
      <c r="D49" s="223"/>
      <c r="E49" s="223"/>
      <c r="F49" s="225" t="str">
        <f>F12</f>
        <v>Lékařská fakulta University Karlovy v Plzni</v>
      </c>
      <c r="G49" s="223"/>
      <c r="H49" s="223"/>
      <c r="I49" s="220" t="s">
        <v>12</v>
      </c>
      <c r="J49" s="252">
        <f>IF(J12="","",J12)</f>
        <v>42826</v>
      </c>
      <c r="K49" s="224"/>
    </row>
    <row r="50" spans="2:11" s="221" customFormat="1" ht="6.95" customHeight="1">
      <c r="B50" s="222"/>
      <c r="C50" s="223"/>
      <c r="D50" s="223"/>
      <c r="E50" s="223"/>
      <c r="F50" s="223"/>
      <c r="G50" s="223"/>
      <c r="H50" s="223"/>
      <c r="I50" s="223"/>
      <c r="J50" s="223"/>
      <c r="K50" s="224"/>
    </row>
    <row r="51" spans="2:11" s="221" customFormat="1" ht="30">
      <c r="B51" s="222"/>
      <c r="C51" s="220" t="s">
        <v>13</v>
      </c>
      <c r="D51" s="223"/>
      <c r="E51" s="223"/>
      <c r="F51" s="225" t="str">
        <f>E15</f>
        <v>Univerzita Karlova v Praze LF v Plzni, Husova 3</v>
      </c>
      <c r="G51" s="223"/>
      <c r="H51" s="223"/>
      <c r="I51" s="220" t="s">
        <v>18</v>
      </c>
      <c r="J51" s="342" t="str">
        <f>E21</f>
        <v>ATELIER SOUKUP OPL ŠVEHLA s.r.o.</v>
      </c>
      <c r="K51" s="224"/>
    </row>
    <row r="52" spans="2:11" s="221" customFormat="1" ht="14.45" customHeight="1">
      <c r="B52" s="222"/>
      <c r="C52" s="220" t="s">
        <v>17</v>
      </c>
      <c r="D52" s="223"/>
      <c r="E52" s="223"/>
      <c r="F52" s="225" t="str">
        <f>IF(E18="","",E18)</f>
        <v/>
      </c>
      <c r="G52" s="223"/>
      <c r="H52" s="223"/>
      <c r="I52" s="223"/>
      <c r="J52" s="223"/>
      <c r="K52" s="224"/>
    </row>
    <row r="53" spans="2:11" s="221" customFormat="1" ht="10.35" customHeight="1">
      <c r="B53" s="222"/>
      <c r="C53" s="223"/>
      <c r="D53" s="223"/>
      <c r="E53" s="223"/>
      <c r="F53" s="223"/>
      <c r="G53" s="223"/>
      <c r="H53" s="223"/>
      <c r="I53" s="223"/>
      <c r="J53" s="223"/>
      <c r="K53" s="224"/>
    </row>
    <row r="54" spans="2:11" s="221" customFormat="1" ht="29.25" customHeight="1">
      <c r="B54" s="222"/>
      <c r="C54" s="253" t="s">
        <v>52</v>
      </c>
      <c r="D54" s="239"/>
      <c r="E54" s="239"/>
      <c r="F54" s="239"/>
      <c r="G54" s="239"/>
      <c r="H54" s="239"/>
      <c r="I54" s="239"/>
      <c r="J54" s="254" t="s">
        <v>53</v>
      </c>
      <c r="K54" s="255"/>
    </row>
    <row r="55" spans="2:11" s="221" customFormat="1" ht="10.35" customHeight="1">
      <c r="B55" s="222"/>
      <c r="C55" s="223"/>
      <c r="D55" s="223"/>
      <c r="E55" s="223"/>
      <c r="F55" s="223"/>
      <c r="G55" s="223"/>
      <c r="H55" s="223"/>
      <c r="I55" s="223"/>
      <c r="J55" s="223"/>
      <c r="K55" s="224"/>
    </row>
    <row r="56" spans="2:47" s="221" customFormat="1" ht="29.25" customHeight="1">
      <c r="B56" s="222"/>
      <c r="C56" s="256" t="s">
        <v>54</v>
      </c>
      <c r="D56" s="223"/>
      <c r="E56" s="223"/>
      <c r="F56" s="223"/>
      <c r="G56" s="223"/>
      <c r="H56" s="223"/>
      <c r="I56" s="223"/>
      <c r="J56" s="234">
        <f>J80</f>
        <v>0</v>
      </c>
      <c r="K56" s="224"/>
      <c r="AU56" s="211" t="s">
        <v>55</v>
      </c>
    </row>
    <row r="57" spans="2:11" s="263" customFormat="1" ht="24.95" customHeight="1">
      <c r="B57" s="257"/>
      <c r="C57" s="258"/>
      <c r="D57" s="259" t="s">
        <v>220</v>
      </c>
      <c r="E57" s="260"/>
      <c r="F57" s="260"/>
      <c r="G57" s="260"/>
      <c r="H57" s="260"/>
      <c r="I57" s="260"/>
      <c r="J57" s="261">
        <f>J81</f>
        <v>0</v>
      </c>
      <c r="K57" s="262"/>
    </row>
    <row r="58" spans="2:11" s="270" customFormat="1" ht="19.9" customHeight="1">
      <c r="B58" s="264"/>
      <c r="C58" s="265"/>
      <c r="D58" s="266" t="s">
        <v>221</v>
      </c>
      <c r="E58" s="267"/>
      <c r="F58" s="267"/>
      <c r="G58" s="267"/>
      <c r="H58" s="267"/>
      <c r="I58" s="267"/>
      <c r="J58" s="268">
        <f>J82</f>
        <v>0</v>
      </c>
      <c r="K58" s="269"/>
    </row>
    <row r="59" spans="2:11" s="270" customFormat="1" ht="19.9" customHeight="1">
      <c r="B59" s="264"/>
      <c r="C59" s="265"/>
      <c r="D59" s="266" t="s">
        <v>222</v>
      </c>
      <c r="E59" s="267"/>
      <c r="F59" s="267"/>
      <c r="G59" s="267"/>
      <c r="H59" s="267"/>
      <c r="I59" s="267"/>
      <c r="J59" s="268">
        <f>J84</f>
        <v>0</v>
      </c>
      <c r="K59" s="269"/>
    </row>
    <row r="60" spans="2:11" s="270" customFormat="1" ht="19.9" customHeight="1">
      <c r="B60" s="264"/>
      <c r="C60" s="265"/>
      <c r="D60" s="266" t="s">
        <v>223</v>
      </c>
      <c r="E60" s="267"/>
      <c r="F60" s="267"/>
      <c r="G60" s="267"/>
      <c r="H60" s="267"/>
      <c r="I60" s="267"/>
      <c r="J60" s="268">
        <f>J86</f>
        <v>0</v>
      </c>
      <c r="K60" s="269"/>
    </row>
    <row r="61" spans="2:11" s="221" customFormat="1" ht="21.75" customHeight="1">
      <c r="B61" s="222"/>
      <c r="C61" s="223"/>
      <c r="D61" s="223"/>
      <c r="E61" s="223"/>
      <c r="F61" s="223"/>
      <c r="G61" s="223"/>
      <c r="H61" s="223"/>
      <c r="I61" s="223"/>
      <c r="J61" s="223"/>
      <c r="K61" s="224"/>
    </row>
    <row r="62" spans="2:11" s="221" customFormat="1" ht="6.95" customHeight="1">
      <c r="B62" s="246"/>
      <c r="C62" s="247"/>
      <c r="D62" s="247"/>
      <c r="E62" s="247"/>
      <c r="F62" s="247"/>
      <c r="G62" s="247"/>
      <c r="H62" s="247"/>
      <c r="I62" s="247"/>
      <c r="J62" s="247"/>
      <c r="K62" s="248"/>
    </row>
    <row r="66" spans="2:12" s="221" customFormat="1" ht="6.95" customHeight="1">
      <c r="B66" s="249"/>
      <c r="C66" s="250"/>
      <c r="D66" s="250"/>
      <c r="E66" s="250"/>
      <c r="F66" s="250"/>
      <c r="G66" s="250"/>
      <c r="H66" s="250"/>
      <c r="I66" s="250"/>
      <c r="J66" s="250"/>
      <c r="K66" s="250"/>
      <c r="L66" s="222"/>
    </row>
    <row r="67" spans="2:12" s="221" customFormat="1" ht="36.95" customHeight="1">
      <c r="B67" s="222"/>
      <c r="C67" s="271" t="s">
        <v>65</v>
      </c>
      <c r="L67" s="222"/>
    </row>
    <row r="68" spans="2:12" s="221" customFormat="1" ht="6.95" customHeight="1">
      <c r="B68" s="222"/>
      <c r="L68" s="222"/>
    </row>
    <row r="69" spans="2:12" s="221" customFormat="1" ht="14.45" customHeight="1">
      <c r="B69" s="222"/>
      <c r="C69" s="272" t="s">
        <v>7</v>
      </c>
      <c r="L69" s="222"/>
    </row>
    <row r="70" spans="2:12" s="221" customFormat="1" ht="22.5" customHeight="1">
      <c r="B70" s="222"/>
      <c r="E70" s="480" t="e">
        <f>E7</f>
        <v>#REF!</v>
      </c>
      <c r="F70" s="481"/>
      <c r="G70" s="481"/>
      <c r="H70" s="481"/>
      <c r="L70" s="222"/>
    </row>
    <row r="71" spans="2:12" s="221" customFormat="1" ht="14.45" customHeight="1">
      <c r="B71" s="222"/>
      <c r="C71" s="272" t="s">
        <v>49</v>
      </c>
      <c r="L71" s="222"/>
    </row>
    <row r="72" spans="2:12" s="221" customFormat="1" ht="23.25" customHeight="1">
      <c r="B72" s="222"/>
      <c r="E72" s="482" t="str">
        <f>E9</f>
        <v>000 - VON - Vedlější a ostatní náklady stavby</v>
      </c>
      <c r="F72" s="483"/>
      <c r="G72" s="483"/>
      <c r="H72" s="483"/>
      <c r="L72" s="222"/>
    </row>
    <row r="73" spans="2:12" s="221" customFormat="1" ht="6.95" customHeight="1">
      <c r="B73" s="222"/>
      <c r="L73" s="222"/>
    </row>
    <row r="74" spans="2:12" s="221" customFormat="1" ht="18" customHeight="1">
      <c r="B74" s="222"/>
      <c r="C74" s="272" t="s">
        <v>10</v>
      </c>
      <c r="F74" s="273" t="str">
        <f>F12</f>
        <v>Lékařská fakulta University Karlovy v Plzni</v>
      </c>
      <c r="I74" s="272" t="s">
        <v>12</v>
      </c>
      <c r="J74" s="274">
        <v>42826</v>
      </c>
      <c r="L74" s="222"/>
    </row>
    <row r="75" spans="2:12" s="221" customFormat="1" ht="6.95" customHeight="1">
      <c r="B75" s="222"/>
      <c r="L75" s="222"/>
    </row>
    <row r="76" spans="2:12" s="221" customFormat="1" ht="15">
      <c r="B76" s="222"/>
      <c r="C76" s="272" t="s">
        <v>13</v>
      </c>
      <c r="F76" s="273" t="str">
        <f>E15</f>
        <v>Univerzita Karlova v Praze LF v Plzni, Husova 3</v>
      </c>
      <c r="I76" s="272" t="s">
        <v>18</v>
      </c>
      <c r="J76" s="273" t="str">
        <f>E21</f>
        <v>ATELIER SOUKUP OPL ŠVEHLA s.r.o.</v>
      </c>
      <c r="L76" s="222"/>
    </row>
    <row r="77" spans="2:12" s="221" customFormat="1" ht="14.45" customHeight="1">
      <c r="B77" s="222"/>
      <c r="C77" s="272" t="s">
        <v>17</v>
      </c>
      <c r="F77" s="273"/>
      <c r="L77" s="222"/>
    </row>
    <row r="78" spans="2:12" s="221" customFormat="1" ht="10.35" customHeight="1">
      <c r="B78" s="222"/>
      <c r="L78" s="222"/>
    </row>
    <row r="79" spans="2:20" s="284" customFormat="1" ht="29.25" customHeight="1">
      <c r="B79" s="276"/>
      <c r="C79" s="277" t="s">
        <v>66</v>
      </c>
      <c r="D79" s="278" t="s">
        <v>36</v>
      </c>
      <c r="E79" s="278" t="s">
        <v>35</v>
      </c>
      <c r="F79" s="278" t="s">
        <v>67</v>
      </c>
      <c r="G79" s="278" t="s">
        <v>68</v>
      </c>
      <c r="H79" s="278" t="s">
        <v>69</v>
      </c>
      <c r="I79" s="279" t="s">
        <v>70</v>
      </c>
      <c r="J79" s="278" t="s">
        <v>53</v>
      </c>
      <c r="K79" s="280" t="s">
        <v>71</v>
      </c>
      <c r="L79" s="276"/>
      <c r="M79" s="281" t="s">
        <v>72</v>
      </c>
      <c r="N79" s="282" t="s">
        <v>26</v>
      </c>
      <c r="O79" s="282" t="s">
        <v>73</v>
      </c>
      <c r="P79" s="282" t="s">
        <v>74</v>
      </c>
      <c r="Q79" s="282" t="s">
        <v>75</v>
      </c>
      <c r="R79" s="282" t="s">
        <v>76</v>
      </c>
      <c r="S79" s="282" t="s">
        <v>77</v>
      </c>
      <c r="T79" s="283" t="s">
        <v>78</v>
      </c>
    </row>
    <row r="80" spans="2:63" s="221" customFormat="1" ht="29.25" customHeight="1">
      <c r="B80" s="222"/>
      <c r="C80" s="285" t="s">
        <v>54</v>
      </c>
      <c r="J80" s="286">
        <f>BK80</f>
        <v>0</v>
      </c>
      <c r="L80" s="222"/>
      <c r="M80" s="287"/>
      <c r="N80" s="231"/>
      <c r="O80" s="231"/>
      <c r="P80" s="288">
        <f>P81</f>
        <v>0</v>
      </c>
      <c r="Q80" s="231"/>
      <c r="R80" s="288">
        <f>R81</f>
        <v>0</v>
      </c>
      <c r="S80" s="231"/>
      <c r="T80" s="289">
        <f>T81</f>
        <v>0</v>
      </c>
      <c r="AT80" s="211" t="s">
        <v>37</v>
      </c>
      <c r="AU80" s="211" t="s">
        <v>55</v>
      </c>
      <c r="BK80" s="290">
        <f>BK81</f>
        <v>0</v>
      </c>
    </row>
    <row r="81" spans="2:63" s="292" customFormat="1" ht="37.35" customHeight="1">
      <c r="B81" s="291"/>
      <c r="D81" s="293" t="s">
        <v>37</v>
      </c>
      <c r="E81" s="294" t="s">
        <v>224</v>
      </c>
      <c r="F81" s="294" t="s">
        <v>225</v>
      </c>
      <c r="J81" s="295">
        <f>BK81</f>
        <v>0</v>
      </c>
      <c r="L81" s="291"/>
      <c r="M81" s="296"/>
      <c r="N81" s="297"/>
      <c r="O81" s="297"/>
      <c r="P81" s="298">
        <f>P82+P84+P86</f>
        <v>0</v>
      </c>
      <c r="Q81" s="297"/>
      <c r="R81" s="298">
        <f>R82+R84+R86</f>
        <v>0</v>
      </c>
      <c r="S81" s="297"/>
      <c r="T81" s="299">
        <f>T82+T84+T86</f>
        <v>0</v>
      </c>
      <c r="AR81" s="293" t="s">
        <v>111</v>
      </c>
      <c r="AT81" s="300" t="s">
        <v>37</v>
      </c>
      <c r="AU81" s="300" t="s">
        <v>38</v>
      </c>
      <c r="AY81" s="293" t="s">
        <v>81</v>
      </c>
      <c r="BK81" s="301">
        <f>BK82+BK84+BK86</f>
        <v>0</v>
      </c>
    </row>
    <row r="82" spans="2:63" s="292" customFormat="1" ht="19.9" customHeight="1">
      <c r="B82" s="291"/>
      <c r="D82" s="302" t="s">
        <v>37</v>
      </c>
      <c r="E82" s="303" t="s">
        <v>226</v>
      </c>
      <c r="F82" s="303" t="s">
        <v>227</v>
      </c>
      <c r="J82" s="304">
        <f>BK82</f>
        <v>0</v>
      </c>
      <c r="L82" s="291"/>
      <c r="M82" s="296"/>
      <c r="N82" s="297"/>
      <c r="O82" s="297"/>
      <c r="P82" s="298">
        <f>P83</f>
        <v>0</v>
      </c>
      <c r="Q82" s="297"/>
      <c r="R82" s="298">
        <f>R83</f>
        <v>0</v>
      </c>
      <c r="S82" s="297"/>
      <c r="T82" s="299">
        <f>T83</f>
        <v>0</v>
      </c>
      <c r="AR82" s="293" t="s">
        <v>111</v>
      </c>
      <c r="AT82" s="300" t="s">
        <v>37</v>
      </c>
      <c r="AU82" s="300" t="s">
        <v>39</v>
      </c>
      <c r="AY82" s="293" t="s">
        <v>81</v>
      </c>
      <c r="BK82" s="301">
        <f>BK83</f>
        <v>0</v>
      </c>
    </row>
    <row r="83" spans="2:65" s="221" customFormat="1" ht="31.5" customHeight="1">
      <c r="B83" s="222"/>
      <c r="C83" s="305" t="s">
        <v>39</v>
      </c>
      <c r="D83" s="305" t="s">
        <v>84</v>
      </c>
      <c r="E83" s="306" t="s">
        <v>228</v>
      </c>
      <c r="F83" s="307" t="s">
        <v>229</v>
      </c>
      <c r="G83" s="308" t="s">
        <v>230</v>
      </c>
      <c r="H83" s="309">
        <v>1</v>
      </c>
      <c r="I83" s="208"/>
      <c r="J83" s="310">
        <f>ROUND(I83*H83,2)</f>
        <v>0</v>
      </c>
      <c r="K83" s="307" t="s">
        <v>88</v>
      </c>
      <c r="L83" s="222"/>
      <c r="M83" s="311" t="s">
        <v>1</v>
      </c>
      <c r="N83" s="312" t="s">
        <v>27</v>
      </c>
      <c r="O83" s="313">
        <v>0</v>
      </c>
      <c r="P83" s="313">
        <f>O83*H83</f>
        <v>0</v>
      </c>
      <c r="Q83" s="313">
        <v>0</v>
      </c>
      <c r="R83" s="313">
        <f>Q83*H83</f>
        <v>0</v>
      </c>
      <c r="S83" s="313">
        <v>0</v>
      </c>
      <c r="T83" s="314">
        <f>S83*H83</f>
        <v>0</v>
      </c>
      <c r="AR83" s="211" t="s">
        <v>231</v>
      </c>
      <c r="AT83" s="211" t="s">
        <v>84</v>
      </c>
      <c r="AU83" s="211" t="s">
        <v>41</v>
      </c>
      <c r="AY83" s="211" t="s">
        <v>81</v>
      </c>
      <c r="BE83" s="315">
        <f>IF(N83="základní",J83,0)</f>
        <v>0</v>
      </c>
      <c r="BF83" s="315">
        <f>IF(N83="snížená",J83,0)</f>
        <v>0</v>
      </c>
      <c r="BG83" s="315">
        <f>IF(N83="zákl. přenesená",J83,0)</f>
        <v>0</v>
      </c>
      <c r="BH83" s="315">
        <f>IF(N83="sníž. přenesená",J83,0)</f>
        <v>0</v>
      </c>
      <c r="BI83" s="315">
        <f>IF(N83="nulová",J83,0)</f>
        <v>0</v>
      </c>
      <c r="BJ83" s="211" t="s">
        <v>39</v>
      </c>
      <c r="BK83" s="315">
        <f>ROUND(I83*H83,2)</f>
        <v>0</v>
      </c>
      <c r="BL83" s="211" t="s">
        <v>231</v>
      </c>
      <c r="BM83" s="211" t="s">
        <v>232</v>
      </c>
    </row>
    <row r="84" spans="2:63" s="292" customFormat="1" ht="29.85" customHeight="1">
      <c r="B84" s="291"/>
      <c r="D84" s="302" t="s">
        <v>37</v>
      </c>
      <c r="E84" s="303" t="s">
        <v>233</v>
      </c>
      <c r="F84" s="303" t="s">
        <v>234</v>
      </c>
      <c r="J84" s="304">
        <f>BK84</f>
        <v>0</v>
      </c>
      <c r="L84" s="291"/>
      <c r="M84" s="296"/>
      <c r="N84" s="297"/>
      <c r="O84" s="297"/>
      <c r="P84" s="298">
        <f>P85</f>
        <v>0</v>
      </c>
      <c r="Q84" s="297"/>
      <c r="R84" s="298">
        <f>R85</f>
        <v>0</v>
      </c>
      <c r="S84" s="297"/>
      <c r="T84" s="299">
        <f>T85</f>
        <v>0</v>
      </c>
      <c r="AR84" s="293" t="s">
        <v>111</v>
      </c>
      <c r="AT84" s="300" t="s">
        <v>37</v>
      </c>
      <c r="AU84" s="300" t="s">
        <v>39</v>
      </c>
      <c r="AY84" s="293" t="s">
        <v>81</v>
      </c>
      <c r="BK84" s="301">
        <f>BK85</f>
        <v>0</v>
      </c>
    </row>
    <row r="85" spans="2:65" s="221" customFormat="1" ht="22.5" customHeight="1">
      <c r="B85" s="222"/>
      <c r="C85" s="305" t="s">
        <v>41</v>
      </c>
      <c r="D85" s="305" t="s">
        <v>84</v>
      </c>
      <c r="E85" s="306" t="s">
        <v>235</v>
      </c>
      <c r="F85" s="307" t="s">
        <v>236</v>
      </c>
      <c r="G85" s="308" t="s">
        <v>230</v>
      </c>
      <c r="H85" s="309">
        <v>1</v>
      </c>
      <c r="I85" s="208"/>
      <c r="J85" s="310">
        <f>ROUND(I85*H85,2)</f>
        <v>0</v>
      </c>
      <c r="K85" s="307" t="s">
        <v>88</v>
      </c>
      <c r="L85" s="222"/>
      <c r="M85" s="311" t="s">
        <v>1</v>
      </c>
      <c r="N85" s="312" t="s">
        <v>27</v>
      </c>
      <c r="O85" s="313">
        <v>0</v>
      </c>
      <c r="P85" s="313">
        <f>O85*H85</f>
        <v>0</v>
      </c>
      <c r="Q85" s="313">
        <v>0</v>
      </c>
      <c r="R85" s="313">
        <f>Q85*H85</f>
        <v>0</v>
      </c>
      <c r="S85" s="313">
        <v>0</v>
      </c>
      <c r="T85" s="314">
        <f>S85*H85</f>
        <v>0</v>
      </c>
      <c r="AR85" s="211" t="s">
        <v>231</v>
      </c>
      <c r="AT85" s="211" t="s">
        <v>84</v>
      </c>
      <c r="AU85" s="211" t="s">
        <v>41</v>
      </c>
      <c r="AY85" s="211" t="s">
        <v>81</v>
      </c>
      <c r="BE85" s="315">
        <f>IF(N85="základní",J85,0)</f>
        <v>0</v>
      </c>
      <c r="BF85" s="315">
        <f>IF(N85="snížená",J85,0)</f>
        <v>0</v>
      </c>
      <c r="BG85" s="315">
        <f>IF(N85="zákl. přenesená",J85,0)</f>
        <v>0</v>
      </c>
      <c r="BH85" s="315">
        <f>IF(N85="sníž. přenesená",J85,0)</f>
        <v>0</v>
      </c>
      <c r="BI85" s="315">
        <f>IF(N85="nulová",J85,0)</f>
        <v>0</v>
      </c>
      <c r="BJ85" s="211" t="s">
        <v>39</v>
      </c>
      <c r="BK85" s="315">
        <f>ROUND(I85*H85,2)</f>
        <v>0</v>
      </c>
      <c r="BL85" s="211" t="s">
        <v>231</v>
      </c>
      <c r="BM85" s="211" t="s">
        <v>237</v>
      </c>
    </row>
    <row r="86" spans="2:63" s="292" customFormat="1" ht="29.85" customHeight="1">
      <c r="B86" s="291"/>
      <c r="D86" s="302" t="s">
        <v>37</v>
      </c>
      <c r="E86" s="303" t="s">
        <v>238</v>
      </c>
      <c r="F86" s="303" t="s">
        <v>239</v>
      </c>
      <c r="J86" s="304">
        <f>BK86</f>
        <v>0</v>
      </c>
      <c r="L86" s="291"/>
      <c r="M86" s="296"/>
      <c r="N86" s="297"/>
      <c r="O86" s="297"/>
      <c r="P86" s="298">
        <f>P87</f>
        <v>0</v>
      </c>
      <c r="Q86" s="297"/>
      <c r="R86" s="298">
        <f>R87</f>
        <v>0</v>
      </c>
      <c r="S86" s="297"/>
      <c r="T86" s="299">
        <f>T87</f>
        <v>0</v>
      </c>
      <c r="AR86" s="293" t="s">
        <v>111</v>
      </c>
      <c r="AT86" s="300" t="s">
        <v>37</v>
      </c>
      <c r="AU86" s="300" t="s">
        <v>39</v>
      </c>
      <c r="AY86" s="293" t="s">
        <v>81</v>
      </c>
      <c r="BK86" s="301">
        <f>BK87</f>
        <v>0</v>
      </c>
    </row>
    <row r="87" spans="2:65" s="221" customFormat="1" ht="22.5" customHeight="1">
      <c r="B87" s="222"/>
      <c r="C87" s="305" t="s">
        <v>99</v>
      </c>
      <c r="D87" s="305" t="s">
        <v>84</v>
      </c>
      <c r="E87" s="306" t="s">
        <v>240</v>
      </c>
      <c r="F87" s="307" t="s">
        <v>241</v>
      </c>
      <c r="G87" s="308" t="s">
        <v>230</v>
      </c>
      <c r="H87" s="309">
        <v>1</v>
      </c>
      <c r="I87" s="208"/>
      <c r="J87" s="310">
        <f>ROUND(I87*H87,2)</f>
        <v>0</v>
      </c>
      <c r="K87" s="307" t="s">
        <v>88</v>
      </c>
      <c r="L87" s="222"/>
      <c r="M87" s="311" t="s">
        <v>1</v>
      </c>
      <c r="N87" s="339" t="s">
        <v>27</v>
      </c>
      <c r="O87" s="340">
        <v>0</v>
      </c>
      <c r="P87" s="340">
        <f>O87*H87</f>
        <v>0</v>
      </c>
      <c r="Q87" s="340">
        <v>0</v>
      </c>
      <c r="R87" s="340">
        <f>Q87*H87</f>
        <v>0</v>
      </c>
      <c r="S87" s="340">
        <v>0</v>
      </c>
      <c r="T87" s="341">
        <f>S87*H87</f>
        <v>0</v>
      </c>
      <c r="AR87" s="211" t="s">
        <v>231</v>
      </c>
      <c r="AT87" s="211" t="s">
        <v>84</v>
      </c>
      <c r="AU87" s="211" t="s">
        <v>41</v>
      </c>
      <c r="AY87" s="211" t="s">
        <v>81</v>
      </c>
      <c r="BE87" s="315">
        <f>IF(N87="základní",J87,0)</f>
        <v>0</v>
      </c>
      <c r="BF87" s="315">
        <f>IF(N87="snížená",J87,0)</f>
        <v>0</v>
      </c>
      <c r="BG87" s="315">
        <f>IF(N87="zákl. přenesená",J87,0)</f>
        <v>0</v>
      </c>
      <c r="BH87" s="315">
        <f>IF(N87="sníž. přenesená",J87,0)</f>
        <v>0</v>
      </c>
      <c r="BI87" s="315">
        <f>IF(N87="nulová",J87,0)</f>
        <v>0</v>
      </c>
      <c r="BJ87" s="211" t="s">
        <v>39</v>
      </c>
      <c r="BK87" s="315">
        <f>ROUND(I87*H87,2)</f>
        <v>0</v>
      </c>
      <c r="BL87" s="211" t="s">
        <v>231</v>
      </c>
      <c r="BM87" s="211" t="s">
        <v>242</v>
      </c>
    </row>
    <row r="88" spans="2:12" s="221" customFormat="1" ht="6.95" customHeight="1">
      <c r="B88" s="246"/>
      <c r="C88" s="247"/>
      <c r="D88" s="247"/>
      <c r="E88" s="247"/>
      <c r="F88" s="247"/>
      <c r="G88" s="247"/>
      <c r="H88" s="247"/>
      <c r="I88" s="247"/>
      <c r="J88" s="247"/>
      <c r="K88" s="247"/>
      <c r="L88" s="222"/>
    </row>
  </sheetData>
  <sheetProtection password="D7B7" sheet="1" objects="1" scenarios="1"/>
  <autoFilter ref="C79:K87"/>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905511811023623" right="0.5905511811023623" top="0.5905511811023623" bottom="0.5905511811023623" header="0" footer="0"/>
  <pageSetup blackAndWhite="1" fitToHeight="100"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130"/>
  <sheetViews>
    <sheetView zoomScaleSheetLayoutView="55" workbookViewId="0" topLeftCell="A1">
      <selection activeCell="F98" sqref="F98"/>
    </sheetView>
  </sheetViews>
  <sheetFormatPr defaultColWidth="9.33203125" defaultRowHeight="13.5"/>
  <cols>
    <col min="1" max="1" width="6.16015625" style="350" bestFit="1" customWidth="1"/>
    <col min="2" max="2" width="15.16015625" style="351" customWidth="1"/>
    <col min="3" max="3" width="66.5" style="352" customWidth="1"/>
    <col min="4" max="4" width="8.5" style="353" customWidth="1"/>
    <col min="5" max="5" width="12.5" style="448" customWidth="1"/>
    <col min="6" max="6" width="12.16015625" style="343" customWidth="1"/>
    <col min="7" max="7" width="12.16015625" style="355" customWidth="1"/>
    <col min="8" max="8" width="7.16015625" style="356" customWidth="1"/>
    <col min="9" max="9" width="8.16015625" style="343" customWidth="1"/>
    <col min="10" max="10" width="11.33203125" style="344" customWidth="1"/>
    <col min="11" max="11" width="12.83203125" style="344" customWidth="1"/>
    <col min="12" max="12" width="13.83203125" style="344" customWidth="1"/>
    <col min="13" max="13" width="14.16015625" style="344" customWidth="1"/>
    <col min="14" max="14" width="16.66015625" style="345" customWidth="1"/>
    <col min="15" max="15" width="13.5" style="345" customWidth="1"/>
    <col min="16" max="16" width="9.33203125" style="344" customWidth="1"/>
    <col min="17" max="17" width="70.16015625" style="344" customWidth="1"/>
    <col min="18" max="255" width="9.33203125" style="344" customWidth="1"/>
    <col min="256" max="256" width="6.16015625" style="344" bestFit="1" customWidth="1"/>
    <col min="257" max="257" width="15.16015625" style="344" customWidth="1"/>
    <col min="258" max="258" width="66.5" style="344" customWidth="1"/>
    <col min="259" max="259" width="8.5" style="344" customWidth="1"/>
    <col min="260" max="260" width="12.5" style="344" customWidth="1"/>
    <col min="261" max="262" width="12.16015625" style="344" customWidth="1"/>
    <col min="263" max="263" width="7.16015625" style="344" customWidth="1"/>
    <col min="264" max="264" width="8.16015625" style="344" customWidth="1"/>
    <col min="265" max="272" width="9.33203125" style="344" hidden="1" customWidth="1"/>
    <col min="273" max="273" width="70.16015625" style="344" customWidth="1"/>
    <col min="274" max="511" width="9.33203125" style="344" customWidth="1"/>
    <col min="512" max="512" width="6.16015625" style="344" bestFit="1" customWidth="1"/>
    <col min="513" max="513" width="15.16015625" style="344" customWidth="1"/>
    <col min="514" max="514" width="66.5" style="344" customWidth="1"/>
    <col min="515" max="515" width="8.5" style="344" customWidth="1"/>
    <col min="516" max="516" width="12.5" style="344" customWidth="1"/>
    <col min="517" max="518" width="12.16015625" style="344" customWidth="1"/>
    <col min="519" max="519" width="7.16015625" style="344" customWidth="1"/>
    <col min="520" max="520" width="8.16015625" style="344" customWidth="1"/>
    <col min="521" max="528" width="9.33203125" style="344" hidden="1" customWidth="1"/>
    <col min="529" max="529" width="70.16015625" style="344" customWidth="1"/>
    <col min="530" max="767" width="9.33203125" style="344" customWidth="1"/>
    <col min="768" max="768" width="6.16015625" style="344" bestFit="1" customWidth="1"/>
    <col min="769" max="769" width="15.16015625" style="344" customWidth="1"/>
    <col min="770" max="770" width="66.5" style="344" customWidth="1"/>
    <col min="771" max="771" width="8.5" style="344" customWidth="1"/>
    <col min="772" max="772" width="12.5" style="344" customWidth="1"/>
    <col min="773" max="774" width="12.16015625" style="344" customWidth="1"/>
    <col min="775" max="775" width="7.16015625" style="344" customWidth="1"/>
    <col min="776" max="776" width="8.16015625" style="344" customWidth="1"/>
    <col min="777" max="784" width="9.33203125" style="344" hidden="1" customWidth="1"/>
    <col min="785" max="785" width="70.16015625" style="344" customWidth="1"/>
    <col min="786" max="1023" width="9.33203125" style="344" customWidth="1"/>
    <col min="1024" max="1024" width="6.16015625" style="344" bestFit="1" customWidth="1"/>
    <col min="1025" max="1025" width="15.16015625" style="344" customWidth="1"/>
    <col min="1026" max="1026" width="66.5" style="344" customWidth="1"/>
    <col min="1027" max="1027" width="8.5" style="344" customWidth="1"/>
    <col min="1028" max="1028" width="12.5" style="344" customWidth="1"/>
    <col min="1029" max="1030" width="12.16015625" style="344" customWidth="1"/>
    <col min="1031" max="1031" width="7.16015625" style="344" customWidth="1"/>
    <col min="1032" max="1032" width="8.16015625" style="344" customWidth="1"/>
    <col min="1033" max="1040" width="9.33203125" style="344" hidden="1" customWidth="1"/>
    <col min="1041" max="1041" width="70.16015625" style="344" customWidth="1"/>
    <col min="1042" max="1279" width="9.33203125" style="344" customWidth="1"/>
    <col min="1280" max="1280" width="6.16015625" style="344" bestFit="1" customWidth="1"/>
    <col min="1281" max="1281" width="15.16015625" style="344" customWidth="1"/>
    <col min="1282" max="1282" width="66.5" style="344" customWidth="1"/>
    <col min="1283" max="1283" width="8.5" style="344" customWidth="1"/>
    <col min="1284" max="1284" width="12.5" style="344" customWidth="1"/>
    <col min="1285" max="1286" width="12.16015625" style="344" customWidth="1"/>
    <col min="1287" max="1287" width="7.16015625" style="344" customWidth="1"/>
    <col min="1288" max="1288" width="8.16015625" style="344" customWidth="1"/>
    <col min="1289" max="1296" width="9.33203125" style="344" hidden="1" customWidth="1"/>
    <col min="1297" max="1297" width="70.16015625" style="344" customWidth="1"/>
    <col min="1298" max="1535" width="9.33203125" style="344" customWidth="1"/>
    <col min="1536" max="1536" width="6.16015625" style="344" bestFit="1" customWidth="1"/>
    <col min="1537" max="1537" width="15.16015625" style="344" customWidth="1"/>
    <col min="1538" max="1538" width="66.5" style="344" customWidth="1"/>
    <col min="1539" max="1539" width="8.5" style="344" customWidth="1"/>
    <col min="1540" max="1540" width="12.5" style="344" customWidth="1"/>
    <col min="1541" max="1542" width="12.16015625" style="344" customWidth="1"/>
    <col min="1543" max="1543" width="7.16015625" style="344" customWidth="1"/>
    <col min="1544" max="1544" width="8.16015625" style="344" customWidth="1"/>
    <col min="1545" max="1552" width="9.33203125" style="344" hidden="1" customWidth="1"/>
    <col min="1553" max="1553" width="70.16015625" style="344" customWidth="1"/>
    <col min="1554" max="1791" width="9.33203125" style="344" customWidth="1"/>
    <col min="1792" max="1792" width="6.16015625" style="344" bestFit="1" customWidth="1"/>
    <col min="1793" max="1793" width="15.16015625" style="344" customWidth="1"/>
    <col min="1794" max="1794" width="66.5" style="344" customWidth="1"/>
    <col min="1795" max="1795" width="8.5" style="344" customWidth="1"/>
    <col min="1796" max="1796" width="12.5" style="344" customWidth="1"/>
    <col min="1797" max="1798" width="12.16015625" style="344" customWidth="1"/>
    <col min="1799" max="1799" width="7.16015625" style="344" customWidth="1"/>
    <col min="1800" max="1800" width="8.16015625" style="344" customWidth="1"/>
    <col min="1801" max="1808" width="9.33203125" style="344" hidden="1" customWidth="1"/>
    <col min="1809" max="1809" width="70.16015625" style="344" customWidth="1"/>
    <col min="1810" max="2047" width="9.33203125" style="344" customWidth="1"/>
    <col min="2048" max="2048" width="6.16015625" style="344" bestFit="1" customWidth="1"/>
    <col min="2049" max="2049" width="15.16015625" style="344" customWidth="1"/>
    <col min="2050" max="2050" width="66.5" style="344" customWidth="1"/>
    <col min="2051" max="2051" width="8.5" style="344" customWidth="1"/>
    <col min="2052" max="2052" width="12.5" style="344" customWidth="1"/>
    <col min="2053" max="2054" width="12.16015625" style="344" customWidth="1"/>
    <col min="2055" max="2055" width="7.16015625" style="344" customWidth="1"/>
    <col min="2056" max="2056" width="8.16015625" style="344" customWidth="1"/>
    <col min="2057" max="2064" width="9.33203125" style="344" hidden="1" customWidth="1"/>
    <col min="2065" max="2065" width="70.16015625" style="344" customWidth="1"/>
    <col min="2066" max="2303" width="9.33203125" style="344" customWidth="1"/>
    <col min="2304" max="2304" width="6.16015625" style="344" bestFit="1" customWidth="1"/>
    <col min="2305" max="2305" width="15.16015625" style="344" customWidth="1"/>
    <col min="2306" max="2306" width="66.5" style="344" customWidth="1"/>
    <col min="2307" max="2307" width="8.5" style="344" customWidth="1"/>
    <col min="2308" max="2308" width="12.5" style="344" customWidth="1"/>
    <col min="2309" max="2310" width="12.16015625" style="344" customWidth="1"/>
    <col min="2311" max="2311" width="7.16015625" style="344" customWidth="1"/>
    <col min="2312" max="2312" width="8.16015625" style="344" customWidth="1"/>
    <col min="2313" max="2320" width="9.33203125" style="344" hidden="1" customWidth="1"/>
    <col min="2321" max="2321" width="70.16015625" style="344" customWidth="1"/>
    <col min="2322" max="2559" width="9.33203125" style="344" customWidth="1"/>
    <col min="2560" max="2560" width="6.16015625" style="344" bestFit="1" customWidth="1"/>
    <col min="2561" max="2561" width="15.16015625" style="344" customWidth="1"/>
    <col min="2562" max="2562" width="66.5" style="344" customWidth="1"/>
    <col min="2563" max="2563" width="8.5" style="344" customWidth="1"/>
    <col min="2564" max="2564" width="12.5" style="344" customWidth="1"/>
    <col min="2565" max="2566" width="12.16015625" style="344" customWidth="1"/>
    <col min="2567" max="2567" width="7.16015625" style="344" customWidth="1"/>
    <col min="2568" max="2568" width="8.16015625" style="344" customWidth="1"/>
    <col min="2569" max="2576" width="9.33203125" style="344" hidden="1" customWidth="1"/>
    <col min="2577" max="2577" width="70.16015625" style="344" customWidth="1"/>
    <col min="2578" max="2815" width="9.33203125" style="344" customWidth="1"/>
    <col min="2816" max="2816" width="6.16015625" style="344" bestFit="1" customWidth="1"/>
    <col min="2817" max="2817" width="15.16015625" style="344" customWidth="1"/>
    <col min="2818" max="2818" width="66.5" style="344" customWidth="1"/>
    <col min="2819" max="2819" width="8.5" style="344" customWidth="1"/>
    <col min="2820" max="2820" width="12.5" style="344" customWidth="1"/>
    <col min="2821" max="2822" width="12.16015625" style="344" customWidth="1"/>
    <col min="2823" max="2823" width="7.16015625" style="344" customWidth="1"/>
    <col min="2824" max="2824" width="8.16015625" style="344" customWidth="1"/>
    <col min="2825" max="2832" width="9.33203125" style="344" hidden="1" customWidth="1"/>
    <col min="2833" max="2833" width="70.16015625" style="344" customWidth="1"/>
    <col min="2834" max="3071" width="9.33203125" style="344" customWidth="1"/>
    <col min="3072" max="3072" width="6.16015625" style="344" bestFit="1" customWidth="1"/>
    <col min="3073" max="3073" width="15.16015625" style="344" customWidth="1"/>
    <col min="3074" max="3074" width="66.5" style="344" customWidth="1"/>
    <col min="3075" max="3075" width="8.5" style="344" customWidth="1"/>
    <col min="3076" max="3076" width="12.5" style="344" customWidth="1"/>
    <col min="3077" max="3078" width="12.16015625" style="344" customWidth="1"/>
    <col min="3079" max="3079" width="7.16015625" style="344" customWidth="1"/>
    <col min="3080" max="3080" width="8.16015625" style="344" customWidth="1"/>
    <col min="3081" max="3088" width="9.33203125" style="344" hidden="1" customWidth="1"/>
    <col min="3089" max="3089" width="70.16015625" style="344" customWidth="1"/>
    <col min="3090" max="3327" width="9.33203125" style="344" customWidth="1"/>
    <col min="3328" max="3328" width="6.16015625" style="344" bestFit="1" customWidth="1"/>
    <col min="3329" max="3329" width="15.16015625" style="344" customWidth="1"/>
    <col min="3330" max="3330" width="66.5" style="344" customWidth="1"/>
    <col min="3331" max="3331" width="8.5" style="344" customWidth="1"/>
    <col min="3332" max="3332" width="12.5" style="344" customWidth="1"/>
    <col min="3333" max="3334" width="12.16015625" style="344" customWidth="1"/>
    <col min="3335" max="3335" width="7.16015625" style="344" customWidth="1"/>
    <col min="3336" max="3336" width="8.16015625" style="344" customWidth="1"/>
    <col min="3337" max="3344" width="9.33203125" style="344" hidden="1" customWidth="1"/>
    <col min="3345" max="3345" width="70.16015625" style="344" customWidth="1"/>
    <col min="3346" max="3583" width="9.33203125" style="344" customWidth="1"/>
    <col min="3584" max="3584" width="6.16015625" style="344" bestFit="1" customWidth="1"/>
    <col min="3585" max="3585" width="15.16015625" style="344" customWidth="1"/>
    <col min="3586" max="3586" width="66.5" style="344" customWidth="1"/>
    <col min="3587" max="3587" width="8.5" style="344" customWidth="1"/>
    <col min="3588" max="3588" width="12.5" style="344" customWidth="1"/>
    <col min="3589" max="3590" width="12.16015625" style="344" customWidth="1"/>
    <col min="3591" max="3591" width="7.16015625" style="344" customWidth="1"/>
    <col min="3592" max="3592" width="8.16015625" style="344" customWidth="1"/>
    <col min="3593" max="3600" width="9.33203125" style="344" hidden="1" customWidth="1"/>
    <col min="3601" max="3601" width="70.16015625" style="344" customWidth="1"/>
    <col min="3602" max="3839" width="9.33203125" style="344" customWidth="1"/>
    <col min="3840" max="3840" width="6.16015625" style="344" bestFit="1" customWidth="1"/>
    <col min="3841" max="3841" width="15.16015625" style="344" customWidth="1"/>
    <col min="3842" max="3842" width="66.5" style="344" customWidth="1"/>
    <col min="3843" max="3843" width="8.5" style="344" customWidth="1"/>
    <col min="3844" max="3844" width="12.5" style="344" customWidth="1"/>
    <col min="3845" max="3846" width="12.16015625" style="344" customWidth="1"/>
    <col min="3847" max="3847" width="7.16015625" style="344" customWidth="1"/>
    <col min="3848" max="3848" width="8.16015625" style="344" customWidth="1"/>
    <col min="3849" max="3856" width="9.33203125" style="344" hidden="1" customWidth="1"/>
    <col min="3857" max="3857" width="70.16015625" style="344" customWidth="1"/>
    <col min="3858" max="4095" width="9.33203125" style="344" customWidth="1"/>
    <col min="4096" max="4096" width="6.16015625" style="344" bestFit="1" customWidth="1"/>
    <col min="4097" max="4097" width="15.16015625" style="344" customWidth="1"/>
    <col min="4098" max="4098" width="66.5" style="344" customWidth="1"/>
    <col min="4099" max="4099" width="8.5" style="344" customWidth="1"/>
    <col min="4100" max="4100" width="12.5" style="344" customWidth="1"/>
    <col min="4101" max="4102" width="12.16015625" style="344" customWidth="1"/>
    <col min="4103" max="4103" width="7.16015625" style="344" customWidth="1"/>
    <col min="4104" max="4104" width="8.16015625" style="344" customWidth="1"/>
    <col min="4105" max="4112" width="9.33203125" style="344" hidden="1" customWidth="1"/>
    <col min="4113" max="4113" width="70.16015625" style="344" customWidth="1"/>
    <col min="4114" max="4351" width="9.33203125" style="344" customWidth="1"/>
    <col min="4352" max="4352" width="6.16015625" style="344" bestFit="1" customWidth="1"/>
    <col min="4353" max="4353" width="15.16015625" style="344" customWidth="1"/>
    <col min="4354" max="4354" width="66.5" style="344" customWidth="1"/>
    <col min="4355" max="4355" width="8.5" style="344" customWidth="1"/>
    <col min="4356" max="4356" width="12.5" style="344" customWidth="1"/>
    <col min="4357" max="4358" width="12.16015625" style="344" customWidth="1"/>
    <col min="4359" max="4359" width="7.16015625" style="344" customWidth="1"/>
    <col min="4360" max="4360" width="8.16015625" style="344" customWidth="1"/>
    <col min="4361" max="4368" width="9.33203125" style="344" hidden="1" customWidth="1"/>
    <col min="4369" max="4369" width="70.16015625" style="344" customWidth="1"/>
    <col min="4370" max="4607" width="9.33203125" style="344" customWidth="1"/>
    <col min="4608" max="4608" width="6.16015625" style="344" bestFit="1" customWidth="1"/>
    <col min="4609" max="4609" width="15.16015625" style="344" customWidth="1"/>
    <col min="4610" max="4610" width="66.5" style="344" customWidth="1"/>
    <col min="4611" max="4611" width="8.5" style="344" customWidth="1"/>
    <col min="4612" max="4612" width="12.5" style="344" customWidth="1"/>
    <col min="4613" max="4614" width="12.16015625" style="344" customWidth="1"/>
    <col min="4615" max="4615" width="7.16015625" style="344" customWidth="1"/>
    <col min="4616" max="4616" width="8.16015625" style="344" customWidth="1"/>
    <col min="4617" max="4624" width="9.33203125" style="344" hidden="1" customWidth="1"/>
    <col min="4625" max="4625" width="70.16015625" style="344" customWidth="1"/>
    <col min="4626" max="4863" width="9.33203125" style="344" customWidth="1"/>
    <col min="4864" max="4864" width="6.16015625" style="344" bestFit="1" customWidth="1"/>
    <col min="4865" max="4865" width="15.16015625" style="344" customWidth="1"/>
    <col min="4866" max="4866" width="66.5" style="344" customWidth="1"/>
    <col min="4867" max="4867" width="8.5" style="344" customWidth="1"/>
    <col min="4868" max="4868" width="12.5" style="344" customWidth="1"/>
    <col min="4869" max="4870" width="12.16015625" style="344" customWidth="1"/>
    <col min="4871" max="4871" width="7.16015625" style="344" customWidth="1"/>
    <col min="4872" max="4872" width="8.16015625" style="344" customWidth="1"/>
    <col min="4873" max="4880" width="9.33203125" style="344" hidden="1" customWidth="1"/>
    <col min="4881" max="4881" width="70.16015625" style="344" customWidth="1"/>
    <col min="4882" max="5119" width="9.33203125" style="344" customWidth="1"/>
    <col min="5120" max="5120" width="6.16015625" style="344" bestFit="1" customWidth="1"/>
    <col min="5121" max="5121" width="15.16015625" style="344" customWidth="1"/>
    <col min="5122" max="5122" width="66.5" style="344" customWidth="1"/>
    <col min="5123" max="5123" width="8.5" style="344" customWidth="1"/>
    <col min="5124" max="5124" width="12.5" style="344" customWidth="1"/>
    <col min="5125" max="5126" width="12.16015625" style="344" customWidth="1"/>
    <col min="5127" max="5127" width="7.16015625" style="344" customWidth="1"/>
    <col min="5128" max="5128" width="8.16015625" style="344" customWidth="1"/>
    <col min="5129" max="5136" width="9.33203125" style="344" hidden="1" customWidth="1"/>
    <col min="5137" max="5137" width="70.16015625" style="344" customWidth="1"/>
    <col min="5138" max="5375" width="9.33203125" style="344" customWidth="1"/>
    <col min="5376" max="5376" width="6.16015625" style="344" bestFit="1" customWidth="1"/>
    <col min="5377" max="5377" width="15.16015625" style="344" customWidth="1"/>
    <col min="5378" max="5378" width="66.5" style="344" customWidth="1"/>
    <col min="5379" max="5379" width="8.5" style="344" customWidth="1"/>
    <col min="5380" max="5380" width="12.5" style="344" customWidth="1"/>
    <col min="5381" max="5382" width="12.16015625" style="344" customWidth="1"/>
    <col min="5383" max="5383" width="7.16015625" style="344" customWidth="1"/>
    <col min="5384" max="5384" width="8.16015625" style="344" customWidth="1"/>
    <col min="5385" max="5392" width="9.33203125" style="344" hidden="1" customWidth="1"/>
    <col min="5393" max="5393" width="70.16015625" style="344" customWidth="1"/>
    <col min="5394" max="5631" width="9.33203125" style="344" customWidth="1"/>
    <col min="5632" max="5632" width="6.16015625" style="344" bestFit="1" customWidth="1"/>
    <col min="5633" max="5633" width="15.16015625" style="344" customWidth="1"/>
    <col min="5634" max="5634" width="66.5" style="344" customWidth="1"/>
    <col min="5635" max="5635" width="8.5" style="344" customWidth="1"/>
    <col min="5636" max="5636" width="12.5" style="344" customWidth="1"/>
    <col min="5637" max="5638" width="12.16015625" style="344" customWidth="1"/>
    <col min="5639" max="5639" width="7.16015625" style="344" customWidth="1"/>
    <col min="5640" max="5640" width="8.16015625" style="344" customWidth="1"/>
    <col min="5641" max="5648" width="9.33203125" style="344" hidden="1" customWidth="1"/>
    <col min="5649" max="5649" width="70.16015625" style="344" customWidth="1"/>
    <col min="5650" max="5887" width="9.33203125" style="344" customWidth="1"/>
    <col min="5888" max="5888" width="6.16015625" style="344" bestFit="1" customWidth="1"/>
    <col min="5889" max="5889" width="15.16015625" style="344" customWidth="1"/>
    <col min="5890" max="5890" width="66.5" style="344" customWidth="1"/>
    <col min="5891" max="5891" width="8.5" style="344" customWidth="1"/>
    <col min="5892" max="5892" width="12.5" style="344" customWidth="1"/>
    <col min="5893" max="5894" width="12.16015625" style="344" customWidth="1"/>
    <col min="5895" max="5895" width="7.16015625" style="344" customWidth="1"/>
    <col min="5896" max="5896" width="8.16015625" style="344" customWidth="1"/>
    <col min="5897" max="5904" width="9.33203125" style="344" hidden="1" customWidth="1"/>
    <col min="5905" max="5905" width="70.16015625" style="344" customWidth="1"/>
    <col min="5906" max="6143" width="9.33203125" style="344" customWidth="1"/>
    <col min="6144" max="6144" width="6.16015625" style="344" bestFit="1" customWidth="1"/>
    <col min="6145" max="6145" width="15.16015625" style="344" customWidth="1"/>
    <col min="6146" max="6146" width="66.5" style="344" customWidth="1"/>
    <col min="6147" max="6147" width="8.5" style="344" customWidth="1"/>
    <col min="6148" max="6148" width="12.5" style="344" customWidth="1"/>
    <col min="6149" max="6150" width="12.16015625" style="344" customWidth="1"/>
    <col min="6151" max="6151" width="7.16015625" style="344" customWidth="1"/>
    <col min="6152" max="6152" width="8.16015625" style="344" customWidth="1"/>
    <col min="6153" max="6160" width="9.33203125" style="344" hidden="1" customWidth="1"/>
    <col min="6161" max="6161" width="70.16015625" style="344" customWidth="1"/>
    <col min="6162" max="6399" width="9.33203125" style="344" customWidth="1"/>
    <col min="6400" max="6400" width="6.16015625" style="344" bestFit="1" customWidth="1"/>
    <col min="6401" max="6401" width="15.16015625" style="344" customWidth="1"/>
    <col min="6402" max="6402" width="66.5" style="344" customWidth="1"/>
    <col min="6403" max="6403" width="8.5" style="344" customWidth="1"/>
    <col min="6404" max="6404" width="12.5" style="344" customWidth="1"/>
    <col min="6405" max="6406" width="12.16015625" style="344" customWidth="1"/>
    <col min="6407" max="6407" width="7.16015625" style="344" customWidth="1"/>
    <col min="6408" max="6408" width="8.16015625" style="344" customWidth="1"/>
    <col min="6409" max="6416" width="9.33203125" style="344" hidden="1" customWidth="1"/>
    <col min="6417" max="6417" width="70.16015625" style="344" customWidth="1"/>
    <col min="6418" max="6655" width="9.33203125" style="344" customWidth="1"/>
    <col min="6656" max="6656" width="6.16015625" style="344" bestFit="1" customWidth="1"/>
    <col min="6657" max="6657" width="15.16015625" style="344" customWidth="1"/>
    <col min="6658" max="6658" width="66.5" style="344" customWidth="1"/>
    <col min="6659" max="6659" width="8.5" style="344" customWidth="1"/>
    <col min="6660" max="6660" width="12.5" style="344" customWidth="1"/>
    <col min="6661" max="6662" width="12.16015625" style="344" customWidth="1"/>
    <col min="6663" max="6663" width="7.16015625" style="344" customWidth="1"/>
    <col min="6664" max="6664" width="8.16015625" style="344" customWidth="1"/>
    <col min="6665" max="6672" width="9.33203125" style="344" hidden="1" customWidth="1"/>
    <col min="6673" max="6673" width="70.16015625" style="344" customWidth="1"/>
    <col min="6674" max="6911" width="9.33203125" style="344" customWidth="1"/>
    <col min="6912" max="6912" width="6.16015625" style="344" bestFit="1" customWidth="1"/>
    <col min="6913" max="6913" width="15.16015625" style="344" customWidth="1"/>
    <col min="6914" max="6914" width="66.5" style="344" customWidth="1"/>
    <col min="6915" max="6915" width="8.5" style="344" customWidth="1"/>
    <col min="6916" max="6916" width="12.5" style="344" customWidth="1"/>
    <col min="6917" max="6918" width="12.16015625" style="344" customWidth="1"/>
    <col min="6919" max="6919" width="7.16015625" style="344" customWidth="1"/>
    <col min="6920" max="6920" width="8.16015625" style="344" customWidth="1"/>
    <col min="6921" max="6928" width="9.33203125" style="344" hidden="1" customWidth="1"/>
    <col min="6929" max="6929" width="70.16015625" style="344" customWidth="1"/>
    <col min="6930" max="7167" width="9.33203125" style="344" customWidth="1"/>
    <col min="7168" max="7168" width="6.16015625" style="344" bestFit="1" customWidth="1"/>
    <col min="7169" max="7169" width="15.16015625" style="344" customWidth="1"/>
    <col min="7170" max="7170" width="66.5" style="344" customWidth="1"/>
    <col min="7171" max="7171" width="8.5" style="344" customWidth="1"/>
    <col min="7172" max="7172" width="12.5" style="344" customWidth="1"/>
    <col min="7173" max="7174" width="12.16015625" style="344" customWidth="1"/>
    <col min="7175" max="7175" width="7.16015625" style="344" customWidth="1"/>
    <col min="7176" max="7176" width="8.16015625" style="344" customWidth="1"/>
    <col min="7177" max="7184" width="9.33203125" style="344" hidden="1" customWidth="1"/>
    <col min="7185" max="7185" width="70.16015625" style="344" customWidth="1"/>
    <col min="7186" max="7423" width="9.33203125" style="344" customWidth="1"/>
    <col min="7424" max="7424" width="6.16015625" style="344" bestFit="1" customWidth="1"/>
    <col min="7425" max="7425" width="15.16015625" style="344" customWidth="1"/>
    <col min="7426" max="7426" width="66.5" style="344" customWidth="1"/>
    <col min="7427" max="7427" width="8.5" style="344" customWidth="1"/>
    <col min="7428" max="7428" width="12.5" style="344" customWidth="1"/>
    <col min="7429" max="7430" width="12.16015625" style="344" customWidth="1"/>
    <col min="7431" max="7431" width="7.16015625" style="344" customWidth="1"/>
    <col min="7432" max="7432" width="8.16015625" style="344" customWidth="1"/>
    <col min="7433" max="7440" width="9.33203125" style="344" hidden="1" customWidth="1"/>
    <col min="7441" max="7441" width="70.16015625" style="344" customWidth="1"/>
    <col min="7442" max="7679" width="9.33203125" style="344" customWidth="1"/>
    <col min="7680" max="7680" width="6.16015625" style="344" bestFit="1" customWidth="1"/>
    <col min="7681" max="7681" width="15.16015625" style="344" customWidth="1"/>
    <col min="7682" max="7682" width="66.5" style="344" customWidth="1"/>
    <col min="7683" max="7683" width="8.5" style="344" customWidth="1"/>
    <col min="7684" max="7684" width="12.5" style="344" customWidth="1"/>
    <col min="7685" max="7686" width="12.16015625" style="344" customWidth="1"/>
    <col min="7687" max="7687" width="7.16015625" style="344" customWidth="1"/>
    <col min="7688" max="7688" width="8.16015625" style="344" customWidth="1"/>
    <col min="7689" max="7696" width="9.33203125" style="344" hidden="1" customWidth="1"/>
    <col min="7697" max="7697" width="70.16015625" style="344" customWidth="1"/>
    <col min="7698" max="7935" width="9.33203125" style="344" customWidth="1"/>
    <col min="7936" max="7936" width="6.16015625" style="344" bestFit="1" customWidth="1"/>
    <col min="7937" max="7937" width="15.16015625" style="344" customWidth="1"/>
    <col min="7938" max="7938" width="66.5" style="344" customWidth="1"/>
    <col min="7939" max="7939" width="8.5" style="344" customWidth="1"/>
    <col min="7940" max="7940" width="12.5" style="344" customWidth="1"/>
    <col min="7941" max="7942" width="12.16015625" style="344" customWidth="1"/>
    <col min="7943" max="7943" width="7.16015625" style="344" customWidth="1"/>
    <col min="7944" max="7944" width="8.16015625" style="344" customWidth="1"/>
    <col min="7945" max="7952" width="9.33203125" style="344" hidden="1" customWidth="1"/>
    <col min="7953" max="7953" width="70.16015625" style="344" customWidth="1"/>
    <col min="7954" max="8191" width="9.33203125" style="344" customWidth="1"/>
    <col min="8192" max="8192" width="6.16015625" style="344" bestFit="1" customWidth="1"/>
    <col min="8193" max="8193" width="15.16015625" style="344" customWidth="1"/>
    <col min="8194" max="8194" width="66.5" style="344" customWidth="1"/>
    <col min="8195" max="8195" width="8.5" style="344" customWidth="1"/>
    <col min="8196" max="8196" width="12.5" style="344" customWidth="1"/>
    <col min="8197" max="8198" width="12.16015625" style="344" customWidth="1"/>
    <col min="8199" max="8199" width="7.16015625" style="344" customWidth="1"/>
    <col min="8200" max="8200" width="8.16015625" style="344" customWidth="1"/>
    <col min="8201" max="8208" width="9.33203125" style="344" hidden="1" customWidth="1"/>
    <col min="8209" max="8209" width="70.16015625" style="344" customWidth="1"/>
    <col min="8210" max="8447" width="9.33203125" style="344" customWidth="1"/>
    <col min="8448" max="8448" width="6.16015625" style="344" bestFit="1" customWidth="1"/>
    <col min="8449" max="8449" width="15.16015625" style="344" customWidth="1"/>
    <col min="8450" max="8450" width="66.5" style="344" customWidth="1"/>
    <col min="8451" max="8451" width="8.5" style="344" customWidth="1"/>
    <col min="8452" max="8452" width="12.5" style="344" customWidth="1"/>
    <col min="8453" max="8454" width="12.16015625" style="344" customWidth="1"/>
    <col min="8455" max="8455" width="7.16015625" style="344" customWidth="1"/>
    <col min="8456" max="8456" width="8.16015625" style="344" customWidth="1"/>
    <col min="8457" max="8464" width="9.33203125" style="344" hidden="1" customWidth="1"/>
    <col min="8465" max="8465" width="70.16015625" style="344" customWidth="1"/>
    <col min="8466" max="8703" width="9.33203125" style="344" customWidth="1"/>
    <col min="8704" max="8704" width="6.16015625" style="344" bestFit="1" customWidth="1"/>
    <col min="8705" max="8705" width="15.16015625" style="344" customWidth="1"/>
    <col min="8706" max="8706" width="66.5" style="344" customWidth="1"/>
    <col min="8707" max="8707" width="8.5" style="344" customWidth="1"/>
    <col min="8708" max="8708" width="12.5" style="344" customWidth="1"/>
    <col min="8709" max="8710" width="12.16015625" style="344" customWidth="1"/>
    <col min="8711" max="8711" width="7.16015625" style="344" customWidth="1"/>
    <col min="8712" max="8712" width="8.16015625" style="344" customWidth="1"/>
    <col min="8713" max="8720" width="9.33203125" style="344" hidden="1" customWidth="1"/>
    <col min="8721" max="8721" width="70.16015625" style="344" customWidth="1"/>
    <col min="8722" max="8959" width="9.33203125" style="344" customWidth="1"/>
    <col min="8960" max="8960" width="6.16015625" style="344" bestFit="1" customWidth="1"/>
    <col min="8961" max="8961" width="15.16015625" style="344" customWidth="1"/>
    <col min="8962" max="8962" width="66.5" style="344" customWidth="1"/>
    <col min="8963" max="8963" width="8.5" style="344" customWidth="1"/>
    <col min="8964" max="8964" width="12.5" style="344" customWidth="1"/>
    <col min="8965" max="8966" width="12.16015625" style="344" customWidth="1"/>
    <col min="8967" max="8967" width="7.16015625" style="344" customWidth="1"/>
    <col min="8968" max="8968" width="8.16015625" style="344" customWidth="1"/>
    <col min="8969" max="8976" width="9.33203125" style="344" hidden="1" customWidth="1"/>
    <col min="8977" max="8977" width="70.16015625" style="344" customWidth="1"/>
    <col min="8978" max="9215" width="9.33203125" style="344" customWidth="1"/>
    <col min="9216" max="9216" width="6.16015625" style="344" bestFit="1" customWidth="1"/>
    <col min="9217" max="9217" width="15.16015625" style="344" customWidth="1"/>
    <col min="9218" max="9218" width="66.5" style="344" customWidth="1"/>
    <col min="9219" max="9219" width="8.5" style="344" customWidth="1"/>
    <col min="9220" max="9220" width="12.5" style="344" customWidth="1"/>
    <col min="9221" max="9222" width="12.16015625" style="344" customWidth="1"/>
    <col min="9223" max="9223" width="7.16015625" style="344" customWidth="1"/>
    <col min="9224" max="9224" width="8.16015625" style="344" customWidth="1"/>
    <col min="9225" max="9232" width="9.33203125" style="344" hidden="1" customWidth="1"/>
    <col min="9233" max="9233" width="70.16015625" style="344" customWidth="1"/>
    <col min="9234" max="9471" width="9.33203125" style="344" customWidth="1"/>
    <col min="9472" max="9472" width="6.16015625" style="344" bestFit="1" customWidth="1"/>
    <col min="9473" max="9473" width="15.16015625" style="344" customWidth="1"/>
    <col min="9474" max="9474" width="66.5" style="344" customWidth="1"/>
    <col min="9475" max="9475" width="8.5" style="344" customWidth="1"/>
    <col min="9476" max="9476" width="12.5" style="344" customWidth="1"/>
    <col min="9477" max="9478" width="12.16015625" style="344" customWidth="1"/>
    <col min="9479" max="9479" width="7.16015625" style="344" customWidth="1"/>
    <col min="9480" max="9480" width="8.16015625" style="344" customWidth="1"/>
    <col min="9481" max="9488" width="9.33203125" style="344" hidden="1" customWidth="1"/>
    <col min="9489" max="9489" width="70.16015625" style="344" customWidth="1"/>
    <col min="9490" max="9727" width="9.33203125" style="344" customWidth="1"/>
    <col min="9728" max="9728" width="6.16015625" style="344" bestFit="1" customWidth="1"/>
    <col min="9729" max="9729" width="15.16015625" style="344" customWidth="1"/>
    <col min="9730" max="9730" width="66.5" style="344" customWidth="1"/>
    <col min="9731" max="9731" width="8.5" style="344" customWidth="1"/>
    <col min="9732" max="9732" width="12.5" style="344" customWidth="1"/>
    <col min="9733" max="9734" width="12.16015625" style="344" customWidth="1"/>
    <col min="9735" max="9735" width="7.16015625" style="344" customWidth="1"/>
    <col min="9736" max="9736" width="8.16015625" style="344" customWidth="1"/>
    <col min="9737" max="9744" width="9.33203125" style="344" hidden="1" customWidth="1"/>
    <col min="9745" max="9745" width="70.16015625" style="344" customWidth="1"/>
    <col min="9746" max="9983" width="9.33203125" style="344" customWidth="1"/>
    <col min="9984" max="9984" width="6.16015625" style="344" bestFit="1" customWidth="1"/>
    <col min="9985" max="9985" width="15.16015625" style="344" customWidth="1"/>
    <col min="9986" max="9986" width="66.5" style="344" customWidth="1"/>
    <col min="9987" max="9987" width="8.5" style="344" customWidth="1"/>
    <col min="9988" max="9988" width="12.5" style="344" customWidth="1"/>
    <col min="9989" max="9990" width="12.16015625" style="344" customWidth="1"/>
    <col min="9991" max="9991" width="7.16015625" style="344" customWidth="1"/>
    <col min="9992" max="9992" width="8.16015625" style="344" customWidth="1"/>
    <col min="9993" max="10000" width="9.33203125" style="344" hidden="1" customWidth="1"/>
    <col min="10001" max="10001" width="70.16015625" style="344" customWidth="1"/>
    <col min="10002" max="10239" width="9.33203125" style="344" customWidth="1"/>
    <col min="10240" max="10240" width="6.16015625" style="344" bestFit="1" customWidth="1"/>
    <col min="10241" max="10241" width="15.16015625" style="344" customWidth="1"/>
    <col min="10242" max="10242" width="66.5" style="344" customWidth="1"/>
    <col min="10243" max="10243" width="8.5" style="344" customWidth="1"/>
    <col min="10244" max="10244" width="12.5" style="344" customWidth="1"/>
    <col min="10245" max="10246" width="12.16015625" style="344" customWidth="1"/>
    <col min="10247" max="10247" width="7.16015625" style="344" customWidth="1"/>
    <col min="10248" max="10248" width="8.16015625" style="344" customWidth="1"/>
    <col min="10249" max="10256" width="9.33203125" style="344" hidden="1" customWidth="1"/>
    <col min="10257" max="10257" width="70.16015625" style="344" customWidth="1"/>
    <col min="10258" max="10495" width="9.33203125" style="344" customWidth="1"/>
    <col min="10496" max="10496" width="6.16015625" style="344" bestFit="1" customWidth="1"/>
    <col min="10497" max="10497" width="15.16015625" style="344" customWidth="1"/>
    <col min="10498" max="10498" width="66.5" style="344" customWidth="1"/>
    <col min="10499" max="10499" width="8.5" style="344" customWidth="1"/>
    <col min="10500" max="10500" width="12.5" style="344" customWidth="1"/>
    <col min="10501" max="10502" width="12.16015625" style="344" customWidth="1"/>
    <col min="10503" max="10503" width="7.16015625" style="344" customWidth="1"/>
    <col min="10504" max="10504" width="8.16015625" style="344" customWidth="1"/>
    <col min="10505" max="10512" width="9.33203125" style="344" hidden="1" customWidth="1"/>
    <col min="10513" max="10513" width="70.16015625" style="344" customWidth="1"/>
    <col min="10514" max="10751" width="9.33203125" style="344" customWidth="1"/>
    <col min="10752" max="10752" width="6.16015625" style="344" bestFit="1" customWidth="1"/>
    <col min="10753" max="10753" width="15.16015625" style="344" customWidth="1"/>
    <col min="10754" max="10754" width="66.5" style="344" customWidth="1"/>
    <col min="10755" max="10755" width="8.5" style="344" customWidth="1"/>
    <col min="10756" max="10756" width="12.5" style="344" customWidth="1"/>
    <col min="10757" max="10758" width="12.16015625" style="344" customWidth="1"/>
    <col min="10759" max="10759" width="7.16015625" style="344" customWidth="1"/>
    <col min="10760" max="10760" width="8.16015625" style="344" customWidth="1"/>
    <col min="10761" max="10768" width="9.33203125" style="344" hidden="1" customWidth="1"/>
    <col min="10769" max="10769" width="70.16015625" style="344" customWidth="1"/>
    <col min="10770" max="11007" width="9.33203125" style="344" customWidth="1"/>
    <col min="11008" max="11008" width="6.16015625" style="344" bestFit="1" customWidth="1"/>
    <col min="11009" max="11009" width="15.16015625" style="344" customWidth="1"/>
    <col min="11010" max="11010" width="66.5" style="344" customWidth="1"/>
    <col min="11011" max="11011" width="8.5" style="344" customWidth="1"/>
    <col min="11012" max="11012" width="12.5" style="344" customWidth="1"/>
    <col min="11013" max="11014" width="12.16015625" style="344" customWidth="1"/>
    <col min="11015" max="11015" width="7.16015625" style="344" customWidth="1"/>
    <col min="11016" max="11016" width="8.16015625" style="344" customWidth="1"/>
    <col min="11017" max="11024" width="9.33203125" style="344" hidden="1" customWidth="1"/>
    <col min="11025" max="11025" width="70.16015625" style="344" customWidth="1"/>
    <col min="11026" max="11263" width="9.33203125" style="344" customWidth="1"/>
    <col min="11264" max="11264" width="6.16015625" style="344" bestFit="1" customWidth="1"/>
    <col min="11265" max="11265" width="15.16015625" style="344" customWidth="1"/>
    <col min="11266" max="11266" width="66.5" style="344" customWidth="1"/>
    <col min="11267" max="11267" width="8.5" style="344" customWidth="1"/>
    <col min="11268" max="11268" width="12.5" style="344" customWidth="1"/>
    <col min="11269" max="11270" width="12.16015625" style="344" customWidth="1"/>
    <col min="11271" max="11271" width="7.16015625" style="344" customWidth="1"/>
    <col min="11272" max="11272" width="8.16015625" style="344" customWidth="1"/>
    <col min="11273" max="11280" width="9.33203125" style="344" hidden="1" customWidth="1"/>
    <col min="11281" max="11281" width="70.16015625" style="344" customWidth="1"/>
    <col min="11282" max="11519" width="9.33203125" style="344" customWidth="1"/>
    <col min="11520" max="11520" width="6.16015625" style="344" bestFit="1" customWidth="1"/>
    <col min="11521" max="11521" width="15.16015625" style="344" customWidth="1"/>
    <col min="11522" max="11522" width="66.5" style="344" customWidth="1"/>
    <col min="11523" max="11523" width="8.5" style="344" customWidth="1"/>
    <col min="11524" max="11524" width="12.5" style="344" customWidth="1"/>
    <col min="11525" max="11526" width="12.16015625" style="344" customWidth="1"/>
    <col min="11527" max="11527" width="7.16015625" style="344" customWidth="1"/>
    <col min="11528" max="11528" width="8.16015625" style="344" customWidth="1"/>
    <col min="11529" max="11536" width="9.33203125" style="344" hidden="1" customWidth="1"/>
    <col min="11537" max="11537" width="70.16015625" style="344" customWidth="1"/>
    <col min="11538" max="11775" width="9.33203125" style="344" customWidth="1"/>
    <col min="11776" max="11776" width="6.16015625" style="344" bestFit="1" customWidth="1"/>
    <col min="11777" max="11777" width="15.16015625" style="344" customWidth="1"/>
    <col min="11778" max="11778" width="66.5" style="344" customWidth="1"/>
    <col min="11779" max="11779" width="8.5" style="344" customWidth="1"/>
    <col min="11780" max="11780" width="12.5" style="344" customWidth="1"/>
    <col min="11781" max="11782" width="12.16015625" style="344" customWidth="1"/>
    <col min="11783" max="11783" width="7.16015625" style="344" customWidth="1"/>
    <col min="11784" max="11784" width="8.16015625" style="344" customWidth="1"/>
    <col min="11785" max="11792" width="9.33203125" style="344" hidden="1" customWidth="1"/>
    <col min="11793" max="11793" width="70.16015625" style="344" customWidth="1"/>
    <col min="11794" max="12031" width="9.33203125" style="344" customWidth="1"/>
    <col min="12032" max="12032" width="6.16015625" style="344" bestFit="1" customWidth="1"/>
    <col min="12033" max="12033" width="15.16015625" style="344" customWidth="1"/>
    <col min="12034" max="12034" width="66.5" style="344" customWidth="1"/>
    <col min="12035" max="12035" width="8.5" style="344" customWidth="1"/>
    <col min="12036" max="12036" width="12.5" style="344" customWidth="1"/>
    <col min="12037" max="12038" width="12.16015625" style="344" customWidth="1"/>
    <col min="12039" max="12039" width="7.16015625" style="344" customWidth="1"/>
    <col min="12040" max="12040" width="8.16015625" style="344" customWidth="1"/>
    <col min="12041" max="12048" width="9.33203125" style="344" hidden="1" customWidth="1"/>
    <col min="12049" max="12049" width="70.16015625" style="344" customWidth="1"/>
    <col min="12050" max="12287" width="9.33203125" style="344" customWidth="1"/>
    <col min="12288" max="12288" width="6.16015625" style="344" bestFit="1" customWidth="1"/>
    <col min="12289" max="12289" width="15.16015625" style="344" customWidth="1"/>
    <col min="12290" max="12290" width="66.5" style="344" customWidth="1"/>
    <col min="12291" max="12291" width="8.5" style="344" customWidth="1"/>
    <col min="12292" max="12292" width="12.5" style="344" customWidth="1"/>
    <col min="12293" max="12294" width="12.16015625" style="344" customWidth="1"/>
    <col min="12295" max="12295" width="7.16015625" style="344" customWidth="1"/>
    <col min="12296" max="12296" width="8.16015625" style="344" customWidth="1"/>
    <col min="12297" max="12304" width="9.33203125" style="344" hidden="1" customWidth="1"/>
    <col min="12305" max="12305" width="70.16015625" style="344" customWidth="1"/>
    <col min="12306" max="12543" width="9.33203125" style="344" customWidth="1"/>
    <col min="12544" max="12544" width="6.16015625" style="344" bestFit="1" customWidth="1"/>
    <col min="12545" max="12545" width="15.16015625" style="344" customWidth="1"/>
    <col min="12546" max="12546" width="66.5" style="344" customWidth="1"/>
    <col min="12547" max="12547" width="8.5" style="344" customWidth="1"/>
    <col min="12548" max="12548" width="12.5" style="344" customWidth="1"/>
    <col min="12549" max="12550" width="12.16015625" style="344" customWidth="1"/>
    <col min="12551" max="12551" width="7.16015625" style="344" customWidth="1"/>
    <col min="12552" max="12552" width="8.16015625" style="344" customWidth="1"/>
    <col min="12553" max="12560" width="9.33203125" style="344" hidden="1" customWidth="1"/>
    <col min="12561" max="12561" width="70.16015625" style="344" customWidth="1"/>
    <col min="12562" max="12799" width="9.33203125" style="344" customWidth="1"/>
    <col min="12800" max="12800" width="6.16015625" style="344" bestFit="1" customWidth="1"/>
    <col min="12801" max="12801" width="15.16015625" style="344" customWidth="1"/>
    <col min="12802" max="12802" width="66.5" style="344" customWidth="1"/>
    <col min="12803" max="12803" width="8.5" style="344" customWidth="1"/>
    <col min="12804" max="12804" width="12.5" style="344" customWidth="1"/>
    <col min="12805" max="12806" width="12.16015625" style="344" customWidth="1"/>
    <col min="12807" max="12807" width="7.16015625" style="344" customWidth="1"/>
    <col min="12808" max="12808" width="8.16015625" style="344" customWidth="1"/>
    <col min="12809" max="12816" width="9.33203125" style="344" hidden="1" customWidth="1"/>
    <col min="12817" max="12817" width="70.16015625" style="344" customWidth="1"/>
    <col min="12818" max="13055" width="9.33203125" style="344" customWidth="1"/>
    <col min="13056" max="13056" width="6.16015625" style="344" bestFit="1" customWidth="1"/>
    <col min="13057" max="13057" width="15.16015625" style="344" customWidth="1"/>
    <col min="13058" max="13058" width="66.5" style="344" customWidth="1"/>
    <col min="13059" max="13059" width="8.5" style="344" customWidth="1"/>
    <col min="13060" max="13060" width="12.5" style="344" customWidth="1"/>
    <col min="13061" max="13062" width="12.16015625" style="344" customWidth="1"/>
    <col min="13063" max="13063" width="7.16015625" style="344" customWidth="1"/>
    <col min="13064" max="13064" width="8.16015625" style="344" customWidth="1"/>
    <col min="13065" max="13072" width="9.33203125" style="344" hidden="1" customWidth="1"/>
    <col min="13073" max="13073" width="70.16015625" style="344" customWidth="1"/>
    <col min="13074" max="13311" width="9.33203125" style="344" customWidth="1"/>
    <col min="13312" max="13312" width="6.16015625" style="344" bestFit="1" customWidth="1"/>
    <col min="13313" max="13313" width="15.16015625" style="344" customWidth="1"/>
    <col min="13314" max="13314" width="66.5" style="344" customWidth="1"/>
    <col min="13315" max="13315" width="8.5" style="344" customWidth="1"/>
    <col min="13316" max="13316" width="12.5" style="344" customWidth="1"/>
    <col min="13317" max="13318" width="12.16015625" style="344" customWidth="1"/>
    <col min="13319" max="13319" width="7.16015625" style="344" customWidth="1"/>
    <col min="13320" max="13320" width="8.16015625" style="344" customWidth="1"/>
    <col min="13321" max="13328" width="9.33203125" style="344" hidden="1" customWidth="1"/>
    <col min="13329" max="13329" width="70.16015625" style="344" customWidth="1"/>
    <col min="13330" max="13567" width="9.33203125" style="344" customWidth="1"/>
    <col min="13568" max="13568" width="6.16015625" style="344" bestFit="1" customWidth="1"/>
    <col min="13569" max="13569" width="15.16015625" style="344" customWidth="1"/>
    <col min="13570" max="13570" width="66.5" style="344" customWidth="1"/>
    <col min="13571" max="13571" width="8.5" style="344" customWidth="1"/>
    <col min="13572" max="13572" width="12.5" style="344" customWidth="1"/>
    <col min="13573" max="13574" width="12.16015625" style="344" customWidth="1"/>
    <col min="13575" max="13575" width="7.16015625" style="344" customWidth="1"/>
    <col min="13576" max="13576" width="8.16015625" style="344" customWidth="1"/>
    <col min="13577" max="13584" width="9.33203125" style="344" hidden="1" customWidth="1"/>
    <col min="13585" max="13585" width="70.16015625" style="344" customWidth="1"/>
    <col min="13586" max="13823" width="9.33203125" style="344" customWidth="1"/>
    <col min="13824" max="13824" width="6.16015625" style="344" bestFit="1" customWidth="1"/>
    <col min="13825" max="13825" width="15.16015625" style="344" customWidth="1"/>
    <col min="13826" max="13826" width="66.5" style="344" customWidth="1"/>
    <col min="13827" max="13827" width="8.5" style="344" customWidth="1"/>
    <col min="13828" max="13828" width="12.5" style="344" customWidth="1"/>
    <col min="13829" max="13830" width="12.16015625" style="344" customWidth="1"/>
    <col min="13831" max="13831" width="7.16015625" style="344" customWidth="1"/>
    <col min="13832" max="13832" width="8.16015625" style="344" customWidth="1"/>
    <col min="13833" max="13840" width="9.33203125" style="344" hidden="1" customWidth="1"/>
    <col min="13841" max="13841" width="70.16015625" style="344" customWidth="1"/>
    <col min="13842" max="14079" width="9.33203125" style="344" customWidth="1"/>
    <col min="14080" max="14080" width="6.16015625" style="344" bestFit="1" customWidth="1"/>
    <col min="14081" max="14081" width="15.16015625" style="344" customWidth="1"/>
    <col min="14082" max="14082" width="66.5" style="344" customWidth="1"/>
    <col min="14083" max="14083" width="8.5" style="344" customWidth="1"/>
    <col min="14084" max="14084" width="12.5" style="344" customWidth="1"/>
    <col min="14085" max="14086" width="12.16015625" style="344" customWidth="1"/>
    <col min="14087" max="14087" width="7.16015625" style="344" customWidth="1"/>
    <col min="14088" max="14088" width="8.16015625" style="344" customWidth="1"/>
    <col min="14089" max="14096" width="9.33203125" style="344" hidden="1" customWidth="1"/>
    <col min="14097" max="14097" width="70.16015625" style="344" customWidth="1"/>
    <col min="14098" max="14335" width="9.33203125" style="344" customWidth="1"/>
    <col min="14336" max="14336" width="6.16015625" style="344" bestFit="1" customWidth="1"/>
    <col min="14337" max="14337" width="15.16015625" style="344" customWidth="1"/>
    <col min="14338" max="14338" width="66.5" style="344" customWidth="1"/>
    <col min="14339" max="14339" width="8.5" style="344" customWidth="1"/>
    <col min="14340" max="14340" width="12.5" style="344" customWidth="1"/>
    <col min="14341" max="14342" width="12.16015625" style="344" customWidth="1"/>
    <col min="14343" max="14343" width="7.16015625" style="344" customWidth="1"/>
    <col min="14344" max="14344" width="8.16015625" style="344" customWidth="1"/>
    <col min="14345" max="14352" width="9.33203125" style="344" hidden="1" customWidth="1"/>
    <col min="14353" max="14353" width="70.16015625" style="344" customWidth="1"/>
    <col min="14354" max="14591" width="9.33203125" style="344" customWidth="1"/>
    <col min="14592" max="14592" width="6.16015625" style="344" bestFit="1" customWidth="1"/>
    <col min="14593" max="14593" width="15.16015625" style="344" customWidth="1"/>
    <col min="14594" max="14594" width="66.5" style="344" customWidth="1"/>
    <col min="14595" max="14595" width="8.5" style="344" customWidth="1"/>
    <col min="14596" max="14596" width="12.5" style="344" customWidth="1"/>
    <col min="14597" max="14598" width="12.16015625" style="344" customWidth="1"/>
    <col min="14599" max="14599" width="7.16015625" style="344" customWidth="1"/>
    <col min="14600" max="14600" width="8.16015625" style="344" customWidth="1"/>
    <col min="14601" max="14608" width="9.33203125" style="344" hidden="1" customWidth="1"/>
    <col min="14609" max="14609" width="70.16015625" style="344" customWidth="1"/>
    <col min="14610" max="14847" width="9.33203125" style="344" customWidth="1"/>
    <col min="14848" max="14848" width="6.16015625" style="344" bestFit="1" customWidth="1"/>
    <col min="14849" max="14849" width="15.16015625" style="344" customWidth="1"/>
    <col min="14850" max="14850" width="66.5" style="344" customWidth="1"/>
    <col min="14851" max="14851" width="8.5" style="344" customWidth="1"/>
    <col min="14852" max="14852" width="12.5" style="344" customWidth="1"/>
    <col min="14853" max="14854" width="12.16015625" style="344" customWidth="1"/>
    <col min="14855" max="14855" width="7.16015625" style="344" customWidth="1"/>
    <col min="14856" max="14856" width="8.16015625" style="344" customWidth="1"/>
    <col min="14857" max="14864" width="9.33203125" style="344" hidden="1" customWidth="1"/>
    <col min="14865" max="14865" width="70.16015625" style="344" customWidth="1"/>
    <col min="14866" max="15103" width="9.33203125" style="344" customWidth="1"/>
    <col min="15104" max="15104" width="6.16015625" style="344" bestFit="1" customWidth="1"/>
    <col min="15105" max="15105" width="15.16015625" style="344" customWidth="1"/>
    <col min="15106" max="15106" width="66.5" style="344" customWidth="1"/>
    <col min="15107" max="15107" width="8.5" style="344" customWidth="1"/>
    <col min="15108" max="15108" width="12.5" style="344" customWidth="1"/>
    <col min="15109" max="15110" width="12.16015625" style="344" customWidth="1"/>
    <col min="15111" max="15111" width="7.16015625" style="344" customWidth="1"/>
    <col min="15112" max="15112" width="8.16015625" style="344" customWidth="1"/>
    <col min="15113" max="15120" width="9.33203125" style="344" hidden="1" customWidth="1"/>
    <col min="15121" max="15121" width="70.16015625" style="344" customWidth="1"/>
    <col min="15122" max="15359" width="9.33203125" style="344" customWidth="1"/>
    <col min="15360" max="15360" width="6.16015625" style="344" bestFit="1" customWidth="1"/>
    <col min="15361" max="15361" width="15.16015625" style="344" customWidth="1"/>
    <col min="15362" max="15362" width="66.5" style="344" customWidth="1"/>
    <col min="15363" max="15363" width="8.5" style="344" customWidth="1"/>
    <col min="15364" max="15364" width="12.5" style="344" customWidth="1"/>
    <col min="15365" max="15366" width="12.16015625" style="344" customWidth="1"/>
    <col min="15367" max="15367" width="7.16015625" style="344" customWidth="1"/>
    <col min="15368" max="15368" width="8.16015625" style="344" customWidth="1"/>
    <col min="15369" max="15376" width="9.33203125" style="344" hidden="1" customWidth="1"/>
    <col min="15377" max="15377" width="70.16015625" style="344" customWidth="1"/>
    <col min="15378" max="15615" width="9.33203125" style="344" customWidth="1"/>
    <col min="15616" max="15616" width="6.16015625" style="344" bestFit="1" customWidth="1"/>
    <col min="15617" max="15617" width="15.16015625" style="344" customWidth="1"/>
    <col min="15618" max="15618" width="66.5" style="344" customWidth="1"/>
    <col min="15619" max="15619" width="8.5" style="344" customWidth="1"/>
    <col min="15620" max="15620" width="12.5" style="344" customWidth="1"/>
    <col min="15621" max="15622" width="12.16015625" style="344" customWidth="1"/>
    <col min="15623" max="15623" width="7.16015625" style="344" customWidth="1"/>
    <col min="15624" max="15624" width="8.16015625" style="344" customWidth="1"/>
    <col min="15625" max="15632" width="9.33203125" style="344" hidden="1" customWidth="1"/>
    <col min="15633" max="15633" width="70.16015625" style="344" customWidth="1"/>
    <col min="15634" max="15871" width="9.33203125" style="344" customWidth="1"/>
    <col min="15872" max="15872" width="6.16015625" style="344" bestFit="1" customWidth="1"/>
    <col min="15873" max="15873" width="15.16015625" style="344" customWidth="1"/>
    <col min="15874" max="15874" width="66.5" style="344" customWidth="1"/>
    <col min="15875" max="15875" width="8.5" style="344" customWidth="1"/>
    <col min="15876" max="15876" width="12.5" style="344" customWidth="1"/>
    <col min="15877" max="15878" width="12.16015625" style="344" customWidth="1"/>
    <col min="15879" max="15879" width="7.16015625" style="344" customWidth="1"/>
    <col min="15880" max="15880" width="8.16015625" style="344" customWidth="1"/>
    <col min="15881" max="15888" width="9.33203125" style="344" hidden="1" customWidth="1"/>
    <col min="15889" max="15889" width="70.16015625" style="344" customWidth="1"/>
    <col min="15890" max="16127" width="9.33203125" style="344" customWidth="1"/>
    <col min="16128" max="16128" width="6.16015625" style="344" bestFit="1" customWidth="1"/>
    <col min="16129" max="16129" width="15.16015625" style="344" customWidth="1"/>
    <col min="16130" max="16130" width="66.5" style="344" customWidth="1"/>
    <col min="16131" max="16131" width="8.5" style="344" customWidth="1"/>
    <col min="16132" max="16132" width="12.5" style="344" customWidth="1"/>
    <col min="16133" max="16134" width="12.16015625" style="344" customWidth="1"/>
    <col min="16135" max="16135" width="7.16015625" style="344" customWidth="1"/>
    <col min="16136" max="16136" width="8.16015625" style="344" customWidth="1"/>
    <col min="16137" max="16144" width="9.33203125" style="344" hidden="1" customWidth="1"/>
    <col min="16145" max="16145" width="70.16015625" style="344" customWidth="1"/>
    <col min="16146" max="16384" width="9.33203125" style="344" customWidth="1"/>
  </cols>
  <sheetData>
    <row r="1" spans="1:8" ht="18">
      <c r="A1" s="6" t="s">
        <v>478</v>
      </c>
      <c r="B1" s="7"/>
      <c r="C1" s="7"/>
      <c r="D1" s="7"/>
      <c r="E1" s="7"/>
      <c r="F1" s="7"/>
      <c r="G1" s="7"/>
      <c r="H1" s="7"/>
    </row>
    <row r="2" spans="1:8" ht="13.5">
      <c r="A2" s="8" t="s">
        <v>471</v>
      </c>
      <c r="B2" s="9"/>
      <c r="C2" s="9"/>
      <c r="D2" s="9"/>
      <c r="E2" s="9"/>
      <c r="F2" s="7"/>
      <c r="G2" s="9" t="s">
        <v>246</v>
      </c>
      <c r="H2" s="7" t="s">
        <v>247</v>
      </c>
    </row>
    <row r="3" spans="1:8" ht="13.5">
      <c r="A3" s="8" t="s">
        <v>248</v>
      </c>
      <c r="B3" s="9"/>
      <c r="C3" s="8" t="s">
        <v>477</v>
      </c>
      <c r="D3" s="344"/>
      <c r="E3" s="9"/>
      <c r="F3" s="7"/>
      <c r="G3" s="9" t="s">
        <v>249</v>
      </c>
      <c r="H3" s="7" t="s">
        <v>479</v>
      </c>
    </row>
    <row r="4" spans="1:8" ht="13.5">
      <c r="A4" s="9" t="s">
        <v>251</v>
      </c>
      <c r="B4" s="9"/>
      <c r="C4" s="9"/>
      <c r="D4" s="9"/>
      <c r="E4" s="9"/>
      <c r="F4" s="7"/>
      <c r="G4" s="9" t="s">
        <v>252</v>
      </c>
      <c r="H4" s="7" t="s">
        <v>253</v>
      </c>
    </row>
    <row r="6" spans="1:9" ht="13.5">
      <c r="A6" s="346" t="s">
        <v>314</v>
      </c>
      <c r="B6" s="347" t="s">
        <v>315</v>
      </c>
      <c r="C6" s="347" t="s">
        <v>67</v>
      </c>
      <c r="D6" s="348" t="s">
        <v>68</v>
      </c>
      <c r="E6" s="349" t="s">
        <v>316</v>
      </c>
      <c r="F6" s="346" t="s">
        <v>317</v>
      </c>
      <c r="G6" s="348" t="s">
        <v>318</v>
      </c>
      <c r="H6" s="346" t="s">
        <v>319</v>
      </c>
      <c r="I6" s="346" t="s">
        <v>320</v>
      </c>
    </row>
    <row r="7" spans="1:9" ht="12" customHeight="1">
      <c r="A7" s="346"/>
      <c r="B7" s="347"/>
      <c r="C7" s="347"/>
      <c r="D7" s="348"/>
      <c r="E7" s="349"/>
      <c r="F7" s="346"/>
      <c r="G7" s="346"/>
      <c r="H7" s="346"/>
      <c r="I7" s="346"/>
    </row>
    <row r="8" ht="13.5" thickBot="1">
      <c r="E8" s="354"/>
    </row>
    <row r="9" spans="1:9" ht="18">
      <c r="A9" s="492"/>
      <c r="B9" s="493"/>
      <c r="C9" s="493"/>
      <c r="D9" s="493"/>
      <c r="E9" s="493"/>
      <c r="F9" s="493"/>
      <c r="G9" s="493"/>
      <c r="H9" s="493"/>
      <c r="I9" s="494"/>
    </row>
    <row r="10" spans="1:9" s="360" customFormat="1" ht="13.5">
      <c r="A10" s="357"/>
      <c r="B10" s="358"/>
      <c r="C10" s="358"/>
      <c r="D10" s="358"/>
      <c r="E10" s="358"/>
      <c r="F10" s="358"/>
      <c r="G10" s="358"/>
      <c r="H10" s="358"/>
      <c r="I10" s="359"/>
    </row>
    <row r="11" spans="1:9" s="360" customFormat="1" ht="13.5">
      <c r="A11" s="361" t="s">
        <v>321</v>
      </c>
      <c r="B11" s="358"/>
      <c r="C11" s="358"/>
      <c r="D11" s="358"/>
      <c r="E11" s="358"/>
      <c r="F11" s="358"/>
      <c r="G11" s="358"/>
      <c r="H11" s="358"/>
      <c r="I11" s="359"/>
    </row>
    <row r="12" spans="1:9" s="360" customFormat="1" ht="13.5">
      <c r="A12" s="357"/>
      <c r="B12" s="358"/>
      <c r="C12" s="358"/>
      <c r="D12" s="358"/>
      <c r="E12" s="358"/>
      <c r="F12" s="358"/>
      <c r="G12" s="358"/>
      <c r="H12" s="358"/>
      <c r="I12" s="359"/>
    </row>
    <row r="13" spans="1:9" ht="15">
      <c r="A13" s="362"/>
      <c r="B13" s="363"/>
      <c r="C13" s="363" t="s">
        <v>322</v>
      </c>
      <c r="D13" s="364"/>
      <c r="E13" s="365"/>
      <c r="F13" s="366"/>
      <c r="G13" s="367"/>
      <c r="H13" s="368"/>
      <c r="I13" s="369"/>
    </row>
    <row r="14" spans="1:9" ht="38.25">
      <c r="A14" s="370"/>
      <c r="B14" s="371" t="s">
        <v>323</v>
      </c>
      <c r="C14" s="372" t="s">
        <v>324</v>
      </c>
      <c r="D14" s="371" t="s">
        <v>140</v>
      </c>
      <c r="E14" s="373">
        <v>6.3</v>
      </c>
      <c r="F14" s="449"/>
      <c r="G14" s="375">
        <f aca="true" t="shared" si="0" ref="G14:G19">E14*F14</f>
        <v>0</v>
      </c>
      <c r="H14" s="376"/>
      <c r="I14" s="377"/>
    </row>
    <row r="15" spans="1:9" ht="25.5">
      <c r="A15" s="370"/>
      <c r="B15" s="378">
        <v>721114202</v>
      </c>
      <c r="C15" s="372" t="s">
        <v>325</v>
      </c>
      <c r="D15" s="371" t="s">
        <v>140</v>
      </c>
      <c r="E15" s="373">
        <v>24</v>
      </c>
      <c r="F15" s="449"/>
      <c r="G15" s="375">
        <f t="shared" si="0"/>
        <v>0</v>
      </c>
      <c r="H15" s="376"/>
      <c r="I15" s="377"/>
    </row>
    <row r="16" spans="1:9" ht="13.5">
      <c r="A16" s="370"/>
      <c r="B16" s="378">
        <v>721114304</v>
      </c>
      <c r="C16" s="372" t="s">
        <v>326</v>
      </c>
      <c r="D16" s="371" t="s">
        <v>283</v>
      </c>
      <c r="E16" s="373">
        <v>48</v>
      </c>
      <c r="F16" s="449"/>
      <c r="G16" s="375">
        <f t="shared" si="0"/>
        <v>0</v>
      </c>
      <c r="H16" s="376"/>
      <c r="I16" s="377"/>
    </row>
    <row r="17" spans="1:9" ht="13.5">
      <c r="A17" s="370"/>
      <c r="B17" s="379">
        <v>345711201</v>
      </c>
      <c r="C17" s="372" t="s">
        <v>327</v>
      </c>
      <c r="D17" s="371" t="s">
        <v>283</v>
      </c>
      <c r="E17" s="373">
        <v>5</v>
      </c>
      <c r="F17" s="449"/>
      <c r="G17" s="375">
        <f t="shared" si="0"/>
        <v>0</v>
      </c>
      <c r="H17" s="376"/>
      <c r="I17" s="377"/>
    </row>
    <row r="18" spans="1:9" ht="13.5">
      <c r="A18" s="370"/>
      <c r="B18" s="371" t="s">
        <v>328</v>
      </c>
      <c r="C18" s="372" t="s">
        <v>329</v>
      </c>
      <c r="D18" s="371" t="s">
        <v>140</v>
      </c>
      <c r="E18" s="373">
        <v>1</v>
      </c>
      <c r="F18" s="449"/>
      <c r="G18" s="375">
        <f t="shared" si="0"/>
        <v>0</v>
      </c>
      <c r="H18" s="376"/>
      <c r="I18" s="377"/>
    </row>
    <row r="19" spans="1:9" ht="13.5">
      <c r="A19" s="370"/>
      <c r="B19" s="378">
        <v>221126102</v>
      </c>
      <c r="C19" s="372" t="s">
        <v>330</v>
      </c>
      <c r="D19" s="371" t="s">
        <v>283</v>
      </c>
      <c r="E19" s="373">
        <v>2</v>
      </c>
      <c r="F19" s="449"/>
      <c r="G19" s="375">
        <f t="shared" si="0"/>
        <v>0</v>
      </c>
      <c r="H19" s="376"/>
      <c r="I19" s="377"/>
    </row>
    <row r="20" spans="1:9" ht="15">
      <c r="A20" s="362"/>
      <c r="B20" s="363"/>
      <c r="C20" s="363" t="s">
        <v>331</v>
      </c>
      <c r="D20" s="364"/>
      <c r="E20" s="365"/>
      <c r="F20" s="366"/>
      <c r="G20" s="380"/>
      <c r="H20" s="368"/>
      <c r="I20" s="369"/>
    </row>
    <row r="21" spans="1:9" ht="25.5">
      <c r="A21" s="370"/>
      <c r="B21" s="381">
        <v>358111232</v>
      </c>
      <c r="C21" s="382" t="s">
        <v>332</v>
      </c>
      <c r="D21" s="383" t="s">
        <v>283</v>
      </c>
      <c r="E21" s="373">
        <v>4</v>
      </c>
      <c r="F21" s="449"/>
      <c r="G21" s="375">
        <f>E21*F21</f>
        <v>0</v>
      </c>
      <c r="H21" s="376"/>
      <c r="I21" s="377"/>
    </row>
    <row r="22" spans="1:9" ht="13.5">
      <c r="A22" s="370"/>
      <c r="B22" s="384">
        <v>345355163</v>
      </c>
      <c r="C22" s="382" t="s">
        <v>333</v>
      </c>
      <c r="D22" s="383" t="s">
        <v>283</v>
      </c>
      <c r="E22" s="373">
        <v>1</v>
      </c>
      <c r="F22" s="449"/>
      <c r="G22" s="375">
        <f aca="true" t="shared" si="1" ref="G22:G42">E22*F22</f>
        <v>0</v>
      </c>
      <c r="H22" s="376"/>
      <c r="I22" s="377"/>
    </row>
    <row r="23" spans="1:9" ht="13.5">
      <c r="A23" s="370"/>
      <c r="B23" s="384">
        <v>345355211</v>
      </c>
      <c r="C23" s="382" t="s">
        <v>334</v>
      </c>
      <c r="D23" s="383" t="s">
        <v>283</v>
      </c>
      <c r="E23" s="373">
        <v>1</v>
      </c>
      <c r="F23" s="449"/>
      <c r="G23" s="375">
        <f t="shared" si="1"/>
        <v>0</v>
      </c>
      <c r="H23" s="376"/>
      <c r="I23" s="377"/>
    </row>
    <row r="24" spans="1:9" ht="13.5">
      <c r="A24" s="370"/>
      <c r="B24" s="385">
        <v>345355104</v>
      </c>
      <c r="C24" s="382" t="s">
        <v>335</v>
      </c>
      <c r="D24" s="383" t="s">
        <v>283</v>
      </c>
      <c r="E24" s="373">
        <v>1</v>
      </c>
      <c r="F24" s="449"/>
      <c r="G24" s="375">
        <f t="shared" si="1"/>
        <v>0</v>
      </c>
      <c r="H24" s="376"/>
      <c r="I24" s="377"/>
    </row>
    <row r="25" spans="1:9" ht="25.5">
      <c r="A25" s="370"/>
      <c r="B25" s="379">
        <v>358111277</v>
      </c>
      <c r="C25" s="386" t="s">
        <v>336</v>
      </c>
      <c r="D25" s="383" t="s">
        <v>283</v>
      </c>
      <c r="E25" s="373">
        <v>4</v>
      </c>
      <c r="F25" s="449"/>
      <c r="G25" s="375">
        <f t="shared" si="1"/>
        <v>0</v>
      </c>
      <c r="H25" s="376"/>
      <c r="I25" s="377"/>
    </row>
    <row r="26" spans="1:9" ht="13.5">
      <c r="A26" s="370"/>
      <c r="B26" s="385">
        <v>345355104</v>
      </c>
      <c r="C26" s="382" t="s">
        <v>335</v>
      </c>
      <c r="D26" s="383" t="s">
        <v>283</v>
      </c>
      <c r="E26" s="373">
        <v>4</v>
      </c>
      <c r="F26" s="449"/>
      <c r="G26" s="375">
        <f t="shared" si="1"/>
        <v>0</v>
      </c>
      <c r="H26" s="376"/>
      <c r="I26" s="377"/>
    </row>
    <row r="27" spans="1:9" ht="25.5">
      <c r="A27" s="370"/>
      <c r="B27" s="379">
        <v>358111248</v>
      </c>
      <c r="C27" s="386" t="s">
        <v>337</v>
      </c>
      <c r="D27" s="383" t="s">
        <v>283</v>
      </c>
      <c r="E27" s="373">
        <v>12</v>
      </c>
      <c r="F27" s="449"/>
      <c r="G27" s="375">
        <f t="shared" si="1"/>
        <v>0</v>
      </c>
      <c r="H27" s="376"/>
      <c r="I27" s="377"/>
    </row>
    <row r="28" spans="1:9" ht="13.5">
      <c r="A28" s="370"/>
      <c r="B28" s="379">
        <v>345355104</v>
      </c>
      <c r="C28" s="382" t="s">
        <v>335</v>
      </c>
      <c r="D28" s="383" t="s">
        <v>283</v>
      </c>
      <c r="E28" s="373">
        <v>12</v>
      </c>
      <c r="F28" s="449"/>
      <c r="G28" s="375">
        <f t="shared" si="1"/>
        <v>0</v>
      </c>
      <c r="H28" s="376"/>
      <c r="I28" s="377"/>
    </row>
    <row r="29" spans="1:9" ht="25.5">
      <c r="A29" s="370"/>
      <c r="B29" s="387">
        <v>354411618</v>
      </c>
      <c r="C29" s="382" t="s">
        <v>338</v>
      </c>
      <c r="D29" s="383" t="s">
        <v>283</v>
      </c>
      <c r="E29" s="373">
        <v>2</v>
      </c>
      <c r="F29" s="449"/>
      <c r="G29" s="375">
        <f t="shared" si="1"/>
        <v>0</v>
      </c>
      <c r="H29" s="376"/>
      <c r="I29" s="377"/>
    </row>
    <row r="30" spans="1:9" ht="13.5">
      <c r="A30" s="370"/>
      <c r="B30" s="388"/>
      <c r="C30" s="382" t="s">
        <v>339</v>
      </c>
      <c r="D30" s="383"/>
      <c r="E30" s="373"/>
      <c r="F30" s="449"/>
      <c r="G30" s="375"/>
      <c r="H30" s="376"/>
      <c r="I30" s="377"/>
    </row>
    <row r="31" spans="1:9" ht="13.5">
      <c r="A31" s="370"/>
      <c r="B31" s="389">
        <v>344136142</v>
      </c>
      <c r="C31" s="382" t="s">
        <v>340</v>
      </c>
      <c r="D31" s="383" t="s">
        <v>283</v>
      </c>
      <c r="E31" s="373">
        <v>1</v>
      </c>
      <c r="F31" s="449"/>
      <c r="G31" s="375">
        <f t="shared" si="1"/>
        <v>0</v>
      </c>
      <c r="H31" s="376"/>
      <c r="I31" s="377"/>
    </row>
    <row r="32" spans="1:9" ht="13.5">
      <c r="A32" s="370"/>
      <c r="B32" s="388"/>
      <c r="C32" s="382" t="s">
        <v>341</v>
      </c>
      <c r="D32" s="383"/>
      <c r="E32" s="373"/>
      <c r="F32" s="449"/>
      <c r="G32" s="375"/>
      <c r="H32" s="376"/>
      <c r="I32" s="377"/>
    </row>
    <row r="33" spans="1:9" ht="13.5">
      <c r="A33" s="370"/>
      <c r="B33" s="389">
        <v>344136306</v>
      </c>
      <c r="C33" s="382" t="s">
        <v>342</v>
      </c>
      <c r="D33" s="383" t="s">
        <v>283</v>
      </c>
      <c r="E33" s="373">
        <v>1</v>
      </c>
      <c r="F33" s="449"/>
      <c r="G33" s="375">
        <f t="shared" si="1"/>
        <v>0</v>
      </c>
      <c r="H33" s="376"/>
      <c r="I33" s="377"/>
    </row>
    <row r="34" spans="1:9" ht="13.5">
      <c r="A34" s="370"/>
      <c r="B34" s="389">
        <v>344113060</v>
      </c>
      <c r="C34" s="382" t="s">
        <v>343</v>
      </c>
      <c r="D34" s="383" t="s">
        <v>283</v>
      </c>
      <c r="E34" s="373">
        <v>3</v>
      </c>
      <c r="F34" s="449"/>
      <c r="G34" s="375">
        <f t="shared" si="1"/>
        <v>0</v>
      </c>
      <c r="H34" s="376"/>
      <c r="I34" s="377"/>
    </row>
    <row r="35" spans="1:9" ht="13.5">
      <c r="A35" s="370"/>
      <c r="B35" s="390">
        <v>345621009</v>
      </c>
      <c r="C35" s="382" t="s">
        <v>344</v>
      </c>
      <c r="D35" s="383" t="s">
        <v>283</v>
      </c>
      <c r="E35" s="373">
        <v>1</v>
      </c>
      <c r="F35" s="449"/>
      <c r="G35" s="375">
        <f t="shared" si="1"/>
        <v>0</v>
      </c>
      <c r="H35" s="376"/>
      <c r="I35" s="377"/>
    </row>
    <row r="36" spans="1:9" ht="13.5">
      <c r="A36" s="370"/>
      <c r="B36" s="389">
        <v>344136201</v>
      </c>
      <c r="C36" s="382" t="s">
        <v>345</v>
      </c>
      <c r="D36" s="383" t="s">
        <v>283</v>
      </c>
      <c r="E36" s="373">
        <v>1</v>
      </c>
      <c r="F36" s="449"/>
      <c r="G36" s="375">
        <f t="shared" si="1"/>
        <v>0</v>
      </c>
      <c r="H36" s="376"/>
      <c r="I36" s="377"/>
    </row>
    <row r="37" spans="1:9" ht="13.5">
      <c r="A37" s="370"/>
      <c r="B37" s="389">
        <v>344136306</v>
      </c>
      <c r="C37" s="382" t="s">
        <v>342</v>
      </c>
      <c r="D37" s="383" t="s">
        <v>283</v>
      </c>
      <c r="E37" s="373">
        <v>1</v>
      </c>
      <c r="F37" s="449"/>
      <c r="G37" s="375">
        <f t="shared" si="1"/>
        <v>0</v>
      </c>
      <c r="H37" s="376"/>
      <c r="I37" s="377"/>
    </row>
    <row r="38" spans="1:9" ht="13.5">
      <c r="A38" s="370"/>
      <c r="B38" s="389">
        <v>344113059</v>
      </c>
      <c r="C38" s="382" t="s">
        <v>346</v>
      </c>
      <c r="D38" s="383" t="s">
        <v>283</v>
      </c>
      <c r="E38" s="373">
        <v>3</v>
      </c>
      <c r="F38" s="449"/>
      <c r="G38" s="375">
        <f t="shared" si="1"/>
        <v>0</v>
      </c>
      <c r="H38" s="376"/>
      <c r="I38" s="377"/>
    </row>
    <row r="39" spans="1:9" ht="13.5">
      <c r="A39" s="370"/>
      <c r="B39" s="389">
        <v>344128102</v>
      </c>
      <c r="C39" s="382" t="s">
        <v>347</v>
      </c>
      <c r="D39" s="383" t="s">
        <v>283</v>
      </c>
      <c r="E39" s="373">
        <v>1</v>
      </c>
      <c r="F39" s="449"/>
      <c r="G39" s="375">
        <f t="shared" si="1"/>
        <v>0</v>
      </c>
      <c r="H39" s="376"/>
      <c r="I39" s="377"/>
    </row>
    <row r="40" spans="1:9" ht="13.5">
      <c r="A40" s="370"/>
      <c r="B40" s="389">
        <v>344136221</v>
      </c>
      <c r="C40" s="382" t="s">
        <v>348</v>
      </c>
      <c r="D40" s="383" t="s">
        <v>283</v>
      </c>
      <c r="E40" s="373">
        <v>1</v>
      </c>
      <c r="F40" s="449"/>
      <c r="G40" s="375">
        <f t="shared" si="1"/>
        <v>0</v>
      </c>
      <c r="H40" s="376"/>
      <c r="I40" s="377"/>
    </row>
    <row r="41" spans="1:9" ht="13.5">
      <c r="A41" s="370"/>
      <c r="B41" s="389">
        <v>344136149</v>
      </c>
      <c r="C41" s="382" t="s">
        <v>349</v>
      </c>
      <c r="D41" s="383" t="s">
        <v>283</v>
      </c>
      <c r="E41" s="373">
        <v>8</v>
      </c>
      <c r="F41" s="449"/>
      <c r="G41" s="375">
        <f t="shared" si="1"/>
        <v>0</v>
      </c>
      <c r="H41" s="376"/>
      <c r="I41" s="377"/>
    </row>
    <row r="42" spans="1:9" ht="13.5">
      <c r="A42" s="370"/>
      <c r="B42" s="371" t="s">
        <v>350</v>
      </c>
      <c r="C42" s="382" t="s">
        <v>351</v>
      </c>
      <c r="D42" s="383" t="s">
        <v>283</v>
      </c>
      <c r="E42" s="373">
        <v>1</v>
      </c>
      <c r="F42" s="449"/>
      <c r="G42" s="375">
        <f t="shared" si="1"/>
        <v>0</v>
      </c>
      <c r="H42" s="376"/>
      <c r="I42" s="377"/>
    </row>
    <row r="43" spans="1:9" ht="15">
      <c r="A43" s="362"/>
      <c r="B43" s="363"/>
      <c r="C43" s="363" t="s">
        <v>352</v>
      </c>
      <c r="D43" s="364"/>
      <c r="E43" s="365"/>
      <c r="F43" s="366"/>
      <c r="G43" s="380"/>
      <c r="H43" s="368"/>
      <c r="I43" s="369"/>
    </row>
    <row r="44" spans="1:9" ht="25.5">
      <c r="A44" s="370"/>
      <c r="B44" s="381">
        <v>348214296</v>
      </c>
      <c r="C44" s="382" t="s">
        <v>353</v>
      </c>
      <c r="D44" s="383" t="s">
        <v>283</v>
      </c>
      <c r="E44" s="373">
        <v>6</v>
      </c>
      <c r="F44" s="449"/>
      <c r="G44" s="375">
        <f>E44*F44</f>
        <v>0</v>
      </c>
      <c r="H44" s="376"/>
      <c r="I44" s="377"/>
    </row>
    <row r="45" spans="1:9" ht="13.5">
      <c r="A45" s="370"/>
      <c r="B45" s="381">
        <v>348214301</v>
      </c>
      <c r="C45" s="382" t="s">
        <v>354</v>
      </c>
      <c r="D45" s="383" t="s">
        <v>283</v>
      </c>
      <c r="E45" s="373">
        <v>1</v>
      </c>
      <c r="F45" s="449"/>
      <c r="G45" s="375">
        <f>E45*F45</f>
        <v>0</v>
      </c>
      <c r="H45" s="376"/>
      <c r="I45" s="377"/>
    </row>
    <row r="46" spans="1:9" ht="15">
      <c r="A46" s="362"/>
      <c r="B46" s="363"/>
      <c r="C46" s="363" t="s">
        <v>355</v>
      </c>
      <c r="D46" s="364"/>
      <c r="E46" s="365"/>
      <c r="F46" s="366"/>
      <c r="G46" s="380"/>
      <c r="H46" s="368"/>
      <c r="I46" s="369"/>
    </row>
    <row r="47" spans="1:9" ht="13.5">
      <c r="A47" s="370"/>
      <c r="B47" s="391">
        <v>341581124</v>
      </c>
      <c r="C47" s="386" t="s">
        <v>356</v>
      </c>
      <c r="D47" s="383" t="s">
        <v>140</v>
      </c>
      <c r="E47" s="373">
        <v>26</v>
      </c>
      <c r="F47" s="449"/>
      <c r="G47" s="375">
        <f>E47*F47</f>
        <v>0</v>
      </c>
      <c r="H47" s="376"/>
      <c r="I47" s="377"/>
    </row>
    <row r="48" spans="1:9" ht="13.5">
      <c r="A48" s="370"/>
      <c r="B48" s="391">
        <v>341581097</v>
      </c>
      <c r="C48" s="386" t="s">
        <v>357</v>
      </c>
      <c r="D48" s="383" t="s">
        <v>140</v>
      </c>
      <c r="E48" s="373">
        <v>38</v>
      </c>
      <c r="F48" s="449"/>
      <c r="G48" s="375">
        <f aca="true" t="shared" si="2" ref="G48:G53">E48*F48</f>
        <v>0</v>
      </c>
      <c r="H48" s="376"/>
      <c r="I48" s="377"/>
    </row>
    <row r="49" spans="1:9" ht="13.5">
      <c r="A49" s="370"/>
      <c r="B49" s="391">
        <v>341581079</v>
      </c>
      <c r="C49" s="386" t="s">
        <v>358</v>
      </c>
      <c r="D49" s="383" t="s">
        <v>140</v>
      </c>
      <c r="E49" s="373">
        <v>156</v>
      </c>
      <c r="F49" s="449"/>
      <c r="G49" s="375">
        <f t="shared" si="2"/>
        <v>0</v>
      </c>
      <c r="H49" s="376"/>
      <c r="I49" s="377"/>
    </row>
    <row r="50" spans="1:9" ht="13.5">
      <c r="A50" s="370"/>
      <c r="B50" s="391">
        <v>341581072</v>
      </c>
      <c r="C50" s="386" t="s">
        <v>359</v>
      </c>
      <c r="D50" s="383" t="s">
        <v>140</v>
      </c>
      <c r="E50" s="373">
        <v>42</v>
      </c>
      <c r="F50" s="449"/>
      <c r="G50" s="375">
        <f t="shared" si="2"/>
        <v>0</v>
      </c>
      <c r="H50" s="376"/>
      <c r="I50" s="377"/>
    </row>
    <row r="51" spans="1:9" ht="13.5">
      <c r="A51" s="370"/>
      <c r="B51" s="391">
        <v>341581073</v>
      </c>
      <c r="C51" s="386" t="s">
        <v>360</v>
      </c>
      <c r="D51" s="383" t="s">
        <v>140</v>
      </c>
      <c r="E51" s="373">
        <v>4</v>
      </c>
      <c r="F51" s="449"/>
      <c r="G51" s="375">
        <f t="shared" si="2"/>
        <v>0</v>
      </c>
      <c r="H51" s="376"/>
      <c r="I51" s="377"/>
    </row>
    <row r="52" spans="1:9" ht="13.5">
      <c r="A52" s="370"/>
      <c r="B52" s="391">
        <v>341580006</v>
      </c>
      <c r="C52" s="386" t="s">
        <v>361</v>
      </c>
      <c r="D52" s="383" t="s">
        <v>140</v>
      </c>
      <c r="E52" s="373">
        <v>48</v>
      </c>
      <c r="F52" s="449"/>
      <c r="G52" s="375">
        <f t="shared" si="2"/>
        <v>0</v>
      </c>
      <c r="H52" s="376"/>
      <c r="I52" s="377"/>
    </row>
    <row r="53" spans="1:9" ht="13.5" thickBot="1">
      <c r="A53" s="370"/>
      <c r="B53" s="391">
        <v>341580005</v>
      </c>
      <c r="C53" s="386" t="s">
        <v>362</v>
      </c>
      <c r="D53" s="383" t="s">
        <v>140</v>
      </c>
      <c r="E53" s="373">
        <v>29</v>
      </c>
      <c r="F53" s="449"/>
      <c r="G53" s="375">
        <f t="shared" si="2"/>
        <v>0</v>
      </c>
      <c r="H53" s="376"/>
      <c r="I53" s="377"/>
    </row>
    <row r="54" spans="1:9" ht="18">
      <c r="A54" s="392"/>
      <c r="B54" s="393"/>
      <c r="C54" s="394" t="s">
        <v>363</v>
      </c>
      <c r="D54" s="393"/>
      <c r="E54" s="393"/>
      <c r="F54" s="393"/>
      <c r="G54" s="395"/>
      <c r="H54" s="393"/>
      <c r="I54" s="396"/>
    </row>
    <row r="55" spans="1:9" ht="13.5">
      <c r="A55" s="370"/>
      <c r="B55" s="391">
        <v>341584108</v>
      </c>
      <c r="C55" s="397" t="s">
        <v>364</v>
      </c>
      <c r="D55" s="371" t="s">
        <v>365</v>
      </c>
      <c r="E55" s="373">
        <v>305</v>
      </c>
      <c r="F55" s="449"/>
      <c r="G55" s="375">
        <f aca="true" t="shared" si="3" ref="G55:G60">E55*F55</f>
        <v>0</v>
      </c>
      <c r="H55" s="376"/>
      <c r="I55" s="377"/>
    </row>
    <row r="56" spans="1:9" ht="13.5">
      <c r="A56" s="398"/>
      <c r="B56" s="399" t="s">
        <v>366</v>
      </c>
      <c r="C56" s="400" t="s">
        <v>367</v>
      </c>
      <c r="D56" s="399" t="s">
        <v>283</v>
      </c>
      <c r="E56" s="401">
        <v>1</v>
      </c>
      <c r="F56" s="450"/>
      <c r="G56" s="375">
        <f t="shared" si="3"/>
        <v>0</v>
      </c>
      <c r="H56" s="403"/>
      <c r="I56" s="404"/>
    </row>
    <row r="57" spans="1:9" ht="13.5">
      <c r="A57" s="398"/>
      <c r="B57" s="399" t="s">
        <v>368</v>
      </c>
      <c r="C57" s="400" t="s">
        <v>369</v>
      </c>
      <c r="D57" s="405" t="s">
        <v>283</v>
      </c>
      <c r="E57" s="401">
        <v>8</v>
      </c>
      <c r="F57" s="450"/>
      <c r="G57" s="375">
        <f t="shared" si="3"/>
        <v>0</v>
      </c>
      <c r="H57" s="403"/>
      <c r="I57" s="404"/>
    </row>
    <row r="58" spans="1:9" ht="13.5">
      <c r="A58" s="398"/>
      <c r="B58" s="399" t="s">
        <v>370</v>
      </c>
      <c r="C58" s="397" t="s">
        <v>371</v>
      </c>
      <c r="D58" s="371" t="s">
        <v>283</v>
      </c>
      <c r="E58" s="373">
        <v>4</v>
      </c>
      <c r="F58" s="450"/>
      <c r="G58" s="375">
        <f t="shared" si="3"/>
        <v>0</v>
      </c>
      <c r="H58" s="403"/>
      <c r="I58" s="404"/>
    </row>
    <row r="59" spans="1:9" ht="13.5">
      <c r="A59" s="398"/>
      <c r="B59" s="399" t="s">
        <v>372</v>
      </c>
      <c r="C59" s="397" t="s">
        <v>373</v>
      </c>
      <c r="D59" s="371" t="s">
        <v>283</v>
      </c>
      <c r="E59" s="373">
        <v>8</v>
      </c>
      <c r="F59" s="450"/>
      <c r="G59" s="375">
        <f t="shared" si="3"/>
        <v>0</v>
      </c>
      <c r="H59" s="403"/>
      <c r="I59" s="404"/>
    </row>
    <row r="60" spans="1:9" ht="13.5">
      <c r="A60" s="398"/>
      <c r="B60" s="378">
        <v>221126102</v>
      </c>
      <c r="C60" s="372" t="s">
        <v>330</v>
      </c>
      <c r="D60" s="371" t="s">
        <v>283</v>
      </c>
      <c r="E60" s="373">
        <v>1</v>
      </c>
      <c r="F60" s="450"/>
      <c r="G60" s="375">
        <f t="shared" si="3"/>
        <v>0</v>
      </c>
      <c r="H60" s="403"/>
      <c r="I60" s="404"/>
    </row>
    <row r="61" spans="1:9" ht="15">
      <c r="A61" s="362"/>
      <c r="B61" s="363"/>
      <c r="C61" s="363" t="s">
        <v>243</v>
      </c>
      <c r="D61" s="364"/>
      <c r="E61" s="365"/>
      <c r="F61" s="366"/>
      <c r="G61" s="380"/>
      <c r="H61" s="368"/>
      <c r="I61" s="369"/>
    </row>
    <row r="62" spans="1:9" ht="13.5">
      <c r="A62" s="398"/>
      <c r="B62" s="406">
        <v>314324118</v>
      </c>
      <c r="C62" s="397" t="s">
        <v>374</v>
      </c>
      <c r="D62" s="371" t="s">
        <v>283</v>
      </c>
      <c r="E62" s="373">
        <v>70</v>
      </c>
      <c r="F62" s="450"/>
      <c r="G62" s="407">
        <f>E62*F62</f>
        <v>0</v>
      </c>
      <c r="H62" s="403"/>
      <c r="I62" s="404"/>
    </row>
    <row r="63" spans="1:9" ht="13.5" thickBot="1">
      <c r="A63" s="398"/>
      <c r="B63" s="408">
        <v>312001000</v>
      </c>
      <c r="C63" s="397" t="s">
        <v>375</v>
      </c>
      <c r="D63" s="371" t="s">
        <v>283</v>
      </c>
      <c r="E63" s="373">
        <v>1</v>
      </c>
      <c r="F63" s="450"/>
      <c r="G63" s="407">
        <f>E63*F63</f>
        <v>0</v>
      </c>
      <c r="H63" s="403"/>
      <c r="I63" s="404"/>
    </row>
    <row r="64" spans="1:9" ht="13.5">
      <c r="A64" s="409"/>
      <c r="B64" s="410"/>
      <c r="C64" s="411"/>
      <c r="D64" s="412"/>
      <c r="E64" s="413"/>
      <c r="F64" s="414"/>
      <c r="G64" s="415"/>
      <c r="H64" s="416"/>
      <c r="I64" s="417"/>
    </row>
    <row r="65" spans="1:9" ht="13.5">
      <c r="A65" s="418"/>
      <c r="B65" s="419"/>
      <c r="C65" s="420" t="s">
        <v>376</v>
      </c>
      <c r="D65" s="421"/>
      <c r="E65" s="422"/>
      <c r="F65" s="423"/>
      <c r="G65" s="424">
        <f>SUM(G14:G64)</f>
        <v>0</v>
      </c>
      <c r="H65" s="425"/>
      <c r="I65" s="426"/>
    </row>
    <row r="66" spans="1:9" ht="13.5" thickBot="1">
      <c r="A66" s="427"/>
      <c r="B66" s="428"/>
      <c r="C66" s="429"/>
      <c r="D66" s="430"/>
      <c r="E66" s="431"/>
      <c r="F66" s="432"/>
      <c r="G66" s="433"/>
      <c r="H66" s="434"/>
      <c r="I66" s="435"/>
    </row>
    <row r="67" spans="1:9" ht="18">
      <c r="A67" s="492"/>
      <c r="B67" s="493"/>
      <c r="C67" s="493"/>
      <c r="D67" s="493"/>
      <c r="E67" s="493"/>
      <c r="F67" s="493"/>
      <c r="G67" s="493"/>
      <c r="H67" s="493"/>
      <c r="I67" s="494"/>
    </row>
    <row r="68" spans="1:15" s="360" customFormat="1" ht="13.5">
      <c r="A68" s="357"/>
      <c r="B68" s="358"/>
      <c r="C68" s="358"/>
      <c r="D68" s="358"/>
      <c r="E68" s="358"/>
      <c r="F68" s="358"/>
      <c r="G68" s="358"/>
      <c r="H68" s="358"/>
      <c r="I68" s="359"/>
      <c r="N68" s="436"/>
      <c r="O68" s="436"/>
    </row>
    <row r="69" spans="1:15" s="360" customFormat="1" ht="13.5">
      <c r="A69" s="361" t="s">
        <v>377</v>
      </c>
      <c r="B69" s="358"/>
      <c r="C69" s="358"/>
      <c r="D69" s="358"/>
      <c r="E69" s="358"/>
      <c r="F69" s="358"/>
      <c r="G69" s="358"/>
      <c r="H69" s="358"/>
      <c r="I69" s="359"/>
      <c r="N69" s="436"/>
      <c r="O69" s="436"/>
    </row>
    <row r="70" spans="1:15" s="360" customFormat="1" ht="13.5">
      <c r="A70" s="357"/>
      <c r="B70" s="358"/>
      <c r="C70" s="358"/>
      <c r="D70" s="358"/>
      <c r="E70" s="358"/>
      <c r="F70" s="358"/>
      <c r="G70" s="358"/>
      <c r="H70" s="358"/>
      <c r="I70" s="359"/>
      <c r="N70" s="436"/>
      <c r="O70" s="436"/>
    </row>
    <row r="71" spans="1:9" ht="15">
      <c r="A71" s="362"/>
      <c r="B71" s="363"/>
      <c r="C71" s="363" t="s">
        <v>322</v>
      </c>
      <c r="D71" s="364"/>
      <c r="E71" s="365"/>
      <c r="F71" s="366"/>
      <c r="G71" s="367"/>
      <c r="H71" s="368"/>
      <c r="I71" s="369"/>
    </row>
    <row r="72" spans="1:9" ht="38.25">
      <c r="A72" s="370"/>
      <c r="B72" s="371" t="s">
        <v>378</v>
      </c>
      <c r="C72" s="372" t="s">
        <v>324</v>
      </c>
      <c r="D72" s="371" t="s">
        <v>140</v>
      </c>
      <c r="E72" s="373">
        <v>6.3</v>
      </c>
      <c r="F72" s="449"/>
      <c r="G72" s="375">
        <f aca="true" t="shared" si="4" ref="G72:G77">E72*F72</f>
        <v>0</v>
      </c>
      <c r="H72" s="376"/>
      <c r="I72" s="377"/>
    </row>
    <row r="73" spans="1:9" ht="25.5">
      <c r="A73" s="370"/>
      <c r="B73" s="371" t="s">
        <v>379</v>
      </c>
      <c r="C73" s="372" t="s">
        <v>325</v>
      </c>
      <c r="D73" s="371" t="s">
        <v>140</v>
      </c>
      <c r="E73" s="373">
        <v>24</v>
      </c>
      <c r="F73" s="449"/>
      <c r="G73" s="375">
        <f t="shared" si="4"/>
        <v>0</v>
      </c>
      <c r="H73" s="376"/>
      <c r="I73" s="377"/>
    </row>
    <row r="74" spans="1:9" ht="13.5">
      <c r="A74" s="370"/>
      <c r="B74" s="371" t="s">
        <v>380</v>
      </c>
      <c r="C74" s="372" t="s">
        <v>326</v>
      </c>
      <c r="D74" s="371" t="s">
        <v>283</v>
      </c>
      <c r="E74" s="373">
        <v>5</v>
      </c>
      <c r="F74" s="449"/>
      <c r="G74" s="375">
        <f t="shared" si="4"/>
        <v>0</v>
      </c>
      <c r="H74" s="376"/>
      <c r="I74" s="377"/>
    </row>
    <row r="75" spans="1:9" ht="13.5">
      <c r="A75" s="370"/>
      <c r="B75" s="371" t="s">
        <v>381</v>
      </c>
      <c r="C75" s="372" t="s">
        <v>327</v>
      </c>
      <c r="D75" s="371" t="s">
        <v>140</v>
      </c>
      <c r="E75" s="373">
        <v>1</v>
      </c>
      <c r="F75" s="449"/>
      <c r="G75" s="375">
        <f t="shared" si="4"/>
        <v>0</v>
      </c>
      <c r="H75" s="376"/>
      <c r="I75" s="377"/>
    </row>
    <row r="76" spans="1:9" ht="13.5">
      <c r="A76" s="370"/>
      <c r="B76" s="371" t="s">
        <v>382</v>
      </c>
      <c r="C76" s="372" t="s">
        <v>330</v>
      </c>
      <c r="D76" s="371" t="s">
        <v>310</v>
      </c>
      <c r="E76" s="373">
        <v>2</v>
      </c>
      <c r="F76" s="449"/>
      <c r="G76" s="375">
        <f t="shared" si="4"/>
        <v>0</v>
      </c>
      <c r="H76" s="376"/>
      <c r="I76" s="377"/>
    </row>
    <row r="77" spans="1:9" ht="13.5">
      <c r="A77" s="370"/>
      <c r="B77" s="371" t="s">
        <v>381</v>
      </c>
      <c r="C77" s="372" t="s">
        <v>329</v>
      </c>
      <c r="D77" s="371" t="s">
        <v>140</v>
      </c>
      <c r="E77" s="373">
        <v>1</v>
      </c>
      <c r="F77" s="449"/>
      <c r="G77" s="375">
        <f t="shared" si="4"/>
        <v>0</v>
      </c>
      <c r="H77" s="376"/>
      <c r="I77" s="377"/>
    </row>
    <row r="78" spans="1:9" ht="15">
      <c r="A78" s="362"/>
      <c r="B78" s="363"/>
      <c r="C78" s="437"/>
      <c r="D78" s="364"/>
      <c r="E78" s="365"/>
      <c r="F78" s="366"/>
      <c r="G78" s="367"/>
      <c r="H78" s="368"/>
      <c r="I78" s="369"/>
    </row>
    <row r="79" spans="1:9" ht="25.5">
      <c r="A79" s="370"/>
      <c r="B79" s="371" t="s">
        <v>383</v>
      </c>
      <c r="C79" s="382" t="s">
        <v>332</v>
      </c>
      <c r="D79" s="383" t="s">
        <v>283</v>
      </c>
      <c r="E79" s="373">
        <v>4</v>
      </c>
      <c r="F79" s="449"/>
      <c r="G79" s="375">
        <f>E79*F79</f>
        <v>0</v>
      </c>
      <c r="H79" s="376"/>
      <c r="I79" s="377"/>
    </row>
    <row r="80" spans="1:9" ht="13.5">
      <c r="A80" s="370"/>
      <c r="B80" s="371" t="s">
        <v>384</v>
      </c>
      <c r="C80" s="382" t="s">
        <v>385</v>
      </c>
      <c r="D80" s="383" t="s">
        <v>283</v>
      </c>
      <c r="E80" s="373">
        <v>1</v>
      </c>
      <c r="F80" s="449"/>
      <c r="G80" s="375">
        <f aca="true" t="shared" si="5" ref="G80:G96">E80*F80</f>
        <v>0</v>
      </c>
      <c r="H80" s="376"/>
      <c r="I80" s="377"/>
    </row>
    <row r="81" spans="1:9" ht="25.5">
      <c r="A81" s="370"/>
      <c r="B81" s="371" t="s">
        <v>386</v>
      </c>
      <c r="C81" s="386" t="s">
        <v>336</v>
      </c>
      <c r="D81" s="383" t="s">
        <v>283</v>
      </c>
      <c r="E81" s="373">
        <v>4</v>
      </c>
      <c r="F81" s="449"/>
      <c r="G81" s="375">
        <f t="shared" si="5"/>
        <v>0</v>
      </c>
      <c r="H81" s="376"/>
      <c r="I81" s="377"/>
    </row>
    <row r="82" spans="1:9" ht="25.5">
      <c r="A82" s="370"/>
      <c r="B82" s="371" t="s">
        <v>383</v>
      </c>
      <c r="C82" s="386" t="s">
        <v>337</v>
      </c>
      <c r="D82" s="383" t="s">
        <v>283</v>
      </c>
      <c r="E82" s="373">
        <v>12</v>
      </c>
      <c r="F82" s="449"/>
      <c r="G82" s="375">
        <f t="shared" si="5"/>
        <v>0</v>
      </c>
      <c r="H82" s="376"/>
      <c r="I82" s="377"/>
    </row>
    <row r="83" spans="1:9" ht="25.5">
      <c r="A83" s="370"/>
      <c r="B83" s="371" t="s">
        <v>387</v>
      </c>
      <c r="C83" s="382" t="s">
        <v>338</v>
      </c>
      <c r="D83" s="383" t="s">
        <v>283</v>
      </c>
      <c r="E83" s="373">
        <v>2</v>
      </c>
      <c r="F83" s="449"/>
      <c r="G83" s="375">
        <f t="shared" si="5"/>
        <v>0</v>
      </c>
      <c r="H83" s="376"/>
      <c r="I83" s="377"/>
    </row>
    <row r="84" spans="1:9" ht="13.5">
      <c r="A84" s="370"/>
      <c r="B84" s="371"/>
      <c r="C84" s="382" t="s">
        <v>339</v>
      </c>
      <c r="D84" s="383"/>
      <c r="E84" s="373"/>
      <c r="F84" s="374"/>
      <c r="G84" s="375"/>
      <c r="H84" s="376"/>
      <c r="I84" s="377"/>
    </row>
    <row r="85" spans="1:9" ht="13.5">
      <c r="A85" s="370"/>
      <c r="B85" s="371" t="s">
        <v>388</v>
      </c>
      <c r="C85" s="382" t="s">
        <v>340</v>
      </c>
      <c r="D85" s="383" t="s">
        <v>283</v>
      </c>
      <c r="E85" s="373">
        <v>1</v>
      </c>
      <c r="F85" s="449"/>
      <c r="G85" s="375">
        <f t="shared" si="5"/>
        <v>0</v>
      </c>
      <c r="H85" s="376"/>
      <c r="I85" s="377"/>
    </row>
    <row r="86" spans="1:9" ht="13.5">
      <c r="A86" s="370"/>
      <c r="B86" s="371"/>
      <c r="C86" s="382" t="s">
        <v>341</v>
      </c>
      <c r="D86" s="383"/>
      <c r="E86" s="373"/>
      <c r="F86" s="374"/>
      <c r="G86" s="375"/>
      <c r="H86" s="376"/>
      <c r="I86" s="377"/>
    </row>
    <row r="87" spans="1:9" ht="13.5">
      <c r="A87" s="370"/>
      <c r="B87" s="378">
        <v>741312011</v>
      </c>
      <c r="C87" s="382" t="s">
        <v>342</v>
      </c>
      <c r="D87" s="383" t="s">
        <v>283</v>
      </c>
      <c r="E87" s="373">
        <v>1</v>
      </c>
      <c r="F87" s="449"/>
      <c r="G87" s="375">
        <f t="shared" si="5"/>
        <v>0</v>
      </c>
      <c r="H87" s="376"/>
      <c r="I87" s="377"/>
    </row>
    <row r="88" spans="1:9" ht="13.5">
      <c r="A88" s="370"/>
      <c r="B88" s="378">
        <v>741320042</v>
      </c>
      <c r="C88" s="382" t="s">
        <v>343</v>
      </c>
      <c r="D88" s="383" t="s">
        <v>283</v>
      </c>
      <c r="E88" s="373">
        <v>3</v>
      </c>
      <c r="F88" s="449"/>
      <c r="G88" s="375">
        <f t="shared" si="5"/>
        <v>0</v>
      </c>
      <c r="H88" s="376"/>
      <c r="I88" s="377"/>
    </row>
    <row r="89" spans="1:9" ht="13.5">
      <c r="A89" s="370"/>
      <c r="B89" s="378">
        <v>741210001</v>
      </c>
      <c r="C89" s="382" t="s">
        <v>344</v>
      </c>
      <c r="D89" s="383" t="s">
        <v>283</v>
      </c>
      <c r="E89" s="373">
        <v>1</v>
      </c>
      <c r="F89" s="449"/>
      <c r="G89" s="375">
        <f t="shared" si="5"/>
        <v>0</v>
      </c>
      <c r="H89" s="376"/>
      <c r="I89" s="377"/>
    </row>
    <row r="90" spans="1:9" ht="13.5">
      <c r="A90" s="370"/>
      <c r="B90" s="371" t="s">
        <v>389</v>
      </c>
      <c r="C90" s="382" t="s">
        <v>345</v>
      </c>
      <c r="D90" s="383" t="s">
        <v>283</v>
      </c>
      <c r="E90" s="373">
        <v>1</v>
      </c>
      <c r="F90" s="449"/>
      <c r="G90" s="375">
        <f t="shared" si="5"/>
        <v>0</v>
      </c>
      <c r="H90" s="376"/>
      <c r="I90" s="377"/>
    </row>
    <row r="91" spans="1:9" ht="13.5">
      <c r="A91" s="370"/>
      <c r="B91" s="378">
        <v>741312011</v>
      </c>
      <c r="C91" s="382" t="s">
        <v>342</v>
      </c>
      <c r="D91" s="383" t="s">
        <v>283</v>
      </c>
      <c r="E91" s="373">
        <v>1</v>
      </c>
      <c r="F91" s="449"/>
      <c r="G91" s="375">
        <f t="shared" si="5"/>
        <v>0</v>
      </c>
      <c r="H91" s="376"/>
      <c r="I91" s="377"/>
    </row>
    <row r="92" spans="1:9" ht="13.5">
      <c r="A92" s="370"/>
      <c r="B92" s="378">
        <v>741320042</v>
      </c>
      <c r="C92" s="382" t="s">
        <v>346</v>
      </c>
      <c r="D92" s="383" t="s">
        <v>283</v>
      </c>
      <c r="E92" s="373">
        <v>3</v>
      </c>
      <c r="F92" s="449"/>
      <c r="G92" s="375">
        <f t="shared" si="5"/>
        <v>0</v>
      </c>
      <c r="H92" s="376"/>
      <c r="I92" s="377"/>
    </row>
    <row r="93" spans="1:9" ht="13.5">
      <c r="A93" s="370"/>
      <c r="B93" s="378">
        <v>741322142</v>
      </c>
      <c r="C93" s="382" t="s">
        <v>347</v>
      </c>
      <c r="D93" s="383" t="s">
        <v>283</v>
      </c>
      <c r="E93" s="373">
        <v>1</v>
      </c>
      <c r="F93" s="449"/>
      <c r="G93" s="375">
        <f t="shared" si="5"/>
        <v>0</v>
      </c>
      <c r="H93" s="376"/>
      <c r="I93" s="377"/>
    </row>
    <row r="94" spans="1:9" ht="13.5">
      <c r="A94" s="370"/>
      <c r="B94" s="378">
        <v>741321032</v>
      </c>
      <c r="C94" s="382" t="s">
        <v>348</v>
      </c>
      <c r="D94" s="383" t="s">
        <v>283</v>
      </c>
      <c r="E94" s="373">
        <v>1</v>
      </c>
      <c r="F94" s="449"/>
      <c r="G94" s="375">
        <f t="shared" si="5"/>
        <v>0</v>
      </c>
      <c r="H94" s="376"/>
      <c r="I94" s="377"/>
    </row>
    <row r="95" spans="1:9" ht="13.5">
      <c r="A95" s="370"/>
      <c r="B95" s="378">
        <v>741320103</v>
      </c>
      <c r="C95" s="382" t="s">
        <v>349</v>
      </c>
      <c r="D95" s="383" t="s">
        <v>283</v>
      </c>
      <c r="E95" s="373">
        <v>8</v>
      </c>
      <c r="F95" s="449"/>
      <c r="G95" s="375">
        <f t="shared" si="5"/>
        <v>0</v>
      </c>
      <c r="H95" s="376"/>
      <c r="I95" s="377"/>
    </row>
    <row r="96" spans="1:9" ht="13.5">
      <c r="A96" s="370"/>
      <c r="B96" s="371" t="s">
        <v>390</v>
      </c>
      <c r="C96" s="382" t="s">
        <v>351</v>
      </c>
      <c r="D96" s="383" t="s">
        <v>283</v>
      </c>
      <c r="E96" s="373">
        <v>1</v>
      </c>
      <c r="F96" s="449"/>
      <c r="G96" s="375">
        <f t="shared" si="5"/>
        <v>0</v>
      </c>
      <c r="H96" s="376"/>
      <c r="I96" s="377"/>
    </row>
    <row r="97" spans="1:9" ht="15">
      <c r="A97" s="362"/>
      <c r="B97" s="363"/>
      <c r="C97" s="363" t="s">
        <v>352</v>
      </c>
      <c r="D97" s="364"/>
      <c r="E97" s="365"/>
      <c r="F97" s="366"/>
      <c r="G97" s="367"/>
      <c r="H97" s="368"/>
      <c r="I97" s="369"/>
    </row>
    <row r="98" spans="1:9" ht="25.5">
      <c r="A98" s="370"/>
      <c r="B98" s="371" t="s">
        <v>391</v>
      </c>
      <c r="C98" s="382" t="s">
        <v>353</v>
      </c>
      <c r="D98" s="383" t="s">
        <v>283</v>
      </c>
      <c r="E98" s="373">
        <v>6</v>
      </c>
      <c r="F98" s="449"/>
      <c r="G98" s="375">
        <f>E98*F98</f>
        <v>0</v>
      </c>
      <c r="H98" s="376"/>
      <c r="I98" s="377"/>
    </row>
    <row r="99" spans="1:9" ht="13.5">
      <c r="A99" s="370"/>
      <c r="B99" s="371" t="s">
        <v>392</v>
      </c>
      <c r="C99" s="382" t="s">
        <v>354</v>
      </c>
      <c r="D99" s="383" t="s">
        <v>283</v>
      </c>
      <c r="E99" s="373">
        <v>1</v>
      </c>
      <c r="F99" s="449"/>
      <c r="G99" s="375">
        <f>E99*F99</f>
        <v>0</v>
      </c>
      <c r="H99" s="376"/>
      <c r="I99" s="377"/>
    </row>
    <row r="100" spans="1:9" ht="15">
      <c r="A100" s="362"/>
      <c r="B100" s="364"/>
      <c r="C100" s="363" t="s">
        <v>355</v>
      </c>
      <c r="D100" s="364"/>
      <c r="E100" s="365"/>
      <c r="F100" s="366"/>
      <c r="G100" s="367"/>
      <c r="H100" s="368"/>
      <c r="I100" s="369"/>
    </row>
    <row r="101" spans="1:9" ht="13.5">
      <c r="A101" s="370"/>
      <c r="B101" s="371" t="s">
        <v>393</v>
      </c>
      <c r="C101" s="386" t="s">
        <v>356</v>
      </c>
      <c r="D101" s="383" t="s">
        <v>140</v>
      </c>
      <c r="E101" s="373">
        <v>26</v>
      </c>
      <c r="F101" s="449"/>
      <c r="G101" s="375">
        <f>E101*F101</f>
        <v>0</v>
      </c>
      <c r="H101" s="376"/>
      <c r="I101" s="377"/>
    </row>
    <row r="102" spans="1:9" ht="13.5">
      <c r="A102" s="370"/>
      <c r="B102" s="371" t="s">
        <v>394</v>
      </c>
      <c r="C102" s="386" t="s">
        <v>357</v>
      </c>
      <c r="D102" s="383" t="s">
        <v>140</v>
      </c>
      <c r="E102" s="373">
        <v>38</v>
      </c>
      <c r="F102" s="449"/>
      <c r="G102" s="375">
        <f aca="true" t="shared" si="6" ref="G102:G107">E102*F102</f>
        <v>0</v>
      </c>
      <c r="H102" s="376"/>
      <c r="I102" s="377"/>
    </row>
    <row r="103" spans="1:9" ht="13.5">
      <c r="A103" s="370"/>
      <c r="B103" s="371" t="s">
        <v>395</v>
      </c>
      <c r="C103" s="386" t="s">
        <v>358</v>
      </c>
      <c r="D103" s="383" t="s">
        <v>140</v>
      </c>
      <c r="E103" s="373">
        <v>156</v>
      </c>
      <c r="F103" s="449"/>
      <c r="G103" s="375">
        <f t="shared" si="6"/>
        <v>0</v>
      </c>
      <c r="H103" s="376"/>
      <c r="I103" s="377"/>
    </row>
    <row r="104" spans="1:9" ht="13.5">
      <c r="A104" s="370"/>
      <c r="B104" s="371" t="s">
        <v>396</v>
      </c>
      <c r="C104" s="386" t="s">
        <v>359</v>
      </c>
      <c r="D104" s="383" t="s">
        <v>140</v>
      </c>
      <c r="E104" s="373">
        <v>42</v>
      </c>
      <c r="F104" s="449"/>
      <c r="G104" s="375">
        <f t="shared" si="6"/>
        <v>0</v>
      </c>
      <c r="H104" s="376"/>
      <c r="I104" s="377"/>
    </row>
    <row r="105" spans="1:9" ht="13.5">
      <c r="A105" s="370"/>
      <c r="B105" s="371" t="s">
        <v>397</v>
      </c>
      <c r="C105" s="386" t="s">
        <v>360</v>
      </c>
      <c r="D105" s="383" t="s">
        <v>140</v>
      </c>
      <c r="E105" s="373">
        <v>4</v>
      </c>
      <c r="F105" s="449"/>
      <c r="G105" s="375">
        <f t="shared" si="6"/>
        <v>0</v>
      </c>
      <c r="H105" s="376"/>
      <c r="I105" s="377"/>
    </row>
    <row r="106" spans="1:9" ht="13.5">
      <c r="A106" s="370"/>
      <c r="B106" s="371" t="s">
        <v>398</v>
      </c>
      <c r="C106" s="386" t="s">
        <v>361</v>
      </c>
      <c r="D106" s="383" t="s">
        <v>140</v>
      </c>
      <c r="E106" s="373">
        <v>48</v>
      </c>
      <c r="F106" s="449"/>
      <c r="G106" s="375">
        <f t="shared" si="6"/>
        <v>0</v>
      </c>
      <c r="H106" s="376"/>
      <c r="I106" s="377"/>
    </row>
    <row r="107" spans="1:9" ht="13.5" thickBot="1">
      <c r="A107" s="370"/>
      <c r="B107" s="371" t="s">
        <v>399</v>
      </c>
      <c r="C107" s="386" t="s">
        <v>362</v>
      </c>
      <c r="D107" s="383" t="s">
        <v>140</v>
      </c>
      <c r="E107" s="373">
        <v>29</v>
      </c>
      <c r="F107" s="449"/>
      <c r="G107" s="375">
        <f t="shared" si="6"/>
        <v>0</v>
      </c>
      <c r="H107" s="376"/>
      <c r="I107" s="377"/>
    </row>
    <row r="108" spans="1:9" ht="18">
      <c r="A108" s="392"/>
      <c r="B108" s="393"/>
      <c r="C108" s="394" t="s">
        <v>363</v>
      </c>
      <c r="D108" s="393"/>
      <c r="E108" s="393"/>
      <c r="F108" s="393"/>
      <c r="G108" s="393"/>
      <c r="H108" s="393"/>
      <c r="I108" s="396"/>
    </row>
    <row r="109" spans="1:9" ht="13.5">
      <c r="A109" s="370"/>
      <c r="B109" s="371" t="s">
        <v>400</v>
      </c>
      <c r="C109" s="397" t="s">
        <v>364</v>
      </c>
      <c r="D109" s="371" t="s">
        <v>365</v>
      </c>
      <c r="E109" s="373">
        <v>305</v>
      </c>
      <c r="F109" s="449"/>
      <c r="G109" s="375">
        <f>E109*F109</f>
        <v>0</v>
      </c>
      <c r="H109" s="376"/>
      <c r="I109" s="377"/>
    </row>
    <row r="110" spans="1:9" ht="13.5">
      <c r="A110" s="398"/>
      <c r="B110" s="399" t="s">
        <v>401</v>
      </c>
      <c r="C110" s="400" t="s">
        <v>367</v>
      </c>
      <c r="D110" s="399" t="s">
        <v>283</v>
      </c>
      <c r="E110" s="401">
        <v>1</v>
      </c>
      <c r="F110" s="450"/>
      <c r="G110" s="375">
        <f aca="true" t="shared" si="7" ref="G110:G115">E110*F110</f>
        <v>0</v>
      </c>
      <c r="H110" s="403"/>
      <c r="I110" s="404"/>
    </row>
    <row r="111" spans="1:9" ht="13.5">
      <c r="A111" s="398"/>
      <c r="B111" s="399" t="s">
        <v>382</v>
      </c>
      <c r="C111" s="400" t="s">
        <v>369</v>
      </c>
      <c r="D111" s="405" t="s">
        <v>310</v>
      </c>
      <c r="E111" s="401">
        <v>1</v>
      </c>
      <c r="F111" s="450"/>
      <c r="G111" s="375">
        <f t="shared" si="7"/>
        <v>0</v>
      </c>
      <c r="H111" s="403"/>
      <c r="I111" s="404"/>
    </row>
    <row r="112" spans="1:9" ht="13.5">
      <c r="A112" s="398"/>
      <c r="B112" s="399" t="s">
        <v>402</v>
      </c>
      <c r="C112" s="397" t="s">
        <v>371</v>
      </c>
      <c r="D112" s="371" t="s">
        <v>283</v>
      </c>
      <c r="E112" s="373">
        <v>4</v>
      </c>
      <c r="F112" s="450"/>
      <c r="G112" s="375">
        <f t="shared" si="7"/>
        <v>0</v>
      </c>
      <c r="H112" s="403"/>
      <c r="I112" s="404"/>
    </row>
    <row r="113" spans="1:9" ht="13.5">
      <c r="A113" s="398"/>
      <c r="B113" s="399" t="s">
        <v>382</v>
      </c>
      <c r="C113" s="397" t="s">
        <v>373</v>
      </c>
      <c r="D113" s="371" t="s">
        <v>283</v>
      </c>
      <c r="E113" s="373">
        <v>8</v>
      </c>
      <c r="F113" s="450"/>
      <c r="G113" s="375">
        <f t="shared" si="7"/>
        <v>0</v>
      </c>
      <c r="H113" s="403"/>
      <c r="I113" s="404"/>
    </row>
    <row r="114" spans="1:9" ht="13.5">
      <c r="A114" s="398"/>
      <c r="B114" s="399" t="s">
        <v>403</v>
      </c>
      <c r="C114" s="400" t="s">
        <v>404</v>
      </c>
      <c r="D114" s="399" t="s">
        <v>283</v>
      </c>
      <c r="E114" s="401">
        <v>8</v>
      </c>
      <c r="F114" s="450"/>
      <c r="G114" s="375">
        <f t="shared" si="7"/>
        <v>0</v>
      </c>
      <c r="H114" s="403"/>
      <c r="I114" s="404"/>
    </row>
    <row r="115" spans="1:9" ht="13.5">
      <c r="A115" s="398"/>
      <c r="B115" s="399" t="s">
        <v>382</v>
      </c>
      <c r="C115" s="372" t="s">
        <v>330</v>
      </c>
      <c r="D115" s="371" t="s">
        <v>310</v>
      </c>
      <c r="E115" s="373">
        <v>1</v>
      </c>
      <c r="F115" s="450"/>
      <c r="G115" s="375">
        <f t="shared" si="7"/>
        <v>0</v>
      </c>
      <c r="H115" s="403"/>
      <c r="I115" s="404"/>
    </row>
    <row r="116" spans="1:9" ht="15">
      <c r="A116" s="362"/>
      <c r="B116" s="363"/>
      <c r="C116" s="363" t="s">
        <v>243</v>
      </c>
      <c r="D116" s="364"/>
      <c r="E116" s="365"/>
      <c r="F116" s="366"/>
      <c r="G116" s="367"/>
      <c r="H116" s="368"/>
      <c r="I116" s="369"/>
    </row>
    <row r="117" spans="1:9" ht="25.5">
      <c r="A117" s="398"/>
      <c r="B117" s="379" t="s">
        <v>382</v>
      </c>
      <c r="C117" s="382" t="s">
        <v>405</v>
      </c>
      <c r="D117" s="408" t="s">
        <v>310</v>
      </c>
      <c r="E117" s="438">
        <v>8</v>
      </c>
      <c r="F117" s="451"/>
      <c r="G117" s="439">
        <f>E117*F117</f>
        <v>0</v>
      </c>
      <c r="H117" s="403"/>
      <c r="I117" s="404"/>
    </row>
    <row r="118" spans="1:9" ht="13.5">
      <c r="A118" s="398"/>
      <c r="B118" s="379" t="s">
        <v>382</v>
      </c>
      <c r="C118" s="440" t="s">
        <v>406</v>
      </c>
      <c r="D118" s="408" t="s">
        <v>310</v>
      </c>
      <c r="E118" s="438">
        <v>17</v>
      </c>
      <c r="F118" s="451"/>
      <c r="G118" s="439">
        <f>E118*F118</f>
        <v>0</v>
      </c>
      <c r="H118" s="403"/>
      <c r="I118" s="404"/>
    </row>
    <row r="119" spans="1:9" ht="13.5">
      <c r="A119" s="398"/>
      <c r="B119" s="379" t="s">
        <v>382</v>
      </c>
      <c r="C119" s="441" t="s">
        <v>407</v>
      </c>
      <c r="D119" s="408" t="s">
        <v>310</v>
      </c>
      <c r="E119" s="442">
        <v>3</v>
      </c>
      <c r="F119" s="452"/>
      <c r="G119" s="439">
        <f>E119*F119</f>
        <v>0</v>
      </c>
      <c r="H119" s="403"/>
      <c r="I119" s="404"/>
    </row>
    <row r="120" spans="1:9" ht="13.5">
      <c r="A120" s="398"/>
      <c r="B120" s="379">
        <v>741810001</v>
      </c>
      <c r="C120" s="382" t="s">
        <v>408</v>
      </c>
      <c r="D120" s="379" t="s">
        <v>283</v>
      </c>
      <c r="E120" s="443">
        <v>1</v>
      </c>
      <c r="F120" s="452"/>
      <c r="G120" s="439">
        <f>E120*F120</f>
        <v>0</v>
      </c>
      <c r="H120" s="403"/>
      <c r="I120" s="404"/>
    </row>
    <row r="121" spans="1:9" ht="13.5">
      <c r="A121" s="398"/>
      <c r="B121" s="378">
        <v>460690031</v>
      </c>
      <c r="C121" s="397" t="s">
        <v>374</v>
      </c>
      <c r="D121" s="383" t="s">
        <v>283</v>
      </c>
      <c r="E121" s="444">
        <v>70</v>
      </c>
      <c r="F121" s="451"/>
      <c r="G121" s="445">
        <f>E121*F121</f>
        <v>0</v>
      </c>
      <c r="H121" s="403"/>
      <c r="I121" s="404"/>
    </row>
    <row r="122" spans="1:9" ht="13.5" thickBot="1">
      <c r="A122" s="398"/>
      <c r="B122" s="446"/>
      <c r="C122" s="397"/>
      <c r="D122" s="371"/>
      <c r="E122" s="373"/>
      <c r="F122" s="402"/>
      <c r="G122" s="407"/>
      <c r="H122" s="403"/>
      <c r="I122" s="404"/>
    </row>
    <row r="123" spans="1:9" ht="13.5">
      <c r="A123" s="409"/>
      <c r="B123" s="410"/>
      <c r="C123" s="411"/>
      <c r="D123" s="412"/>
      <c r="E123" s="413"/>
      <c r="F123" s="414"/>
      <c r="G123" s="415"/>
      <c r="H123" s="416"/>
      <c r="I123" s="417"/>
    </row>
    <row r="124" spans="1:9" ht="13.5">
      <c r="A124" s="418"/>
      <c r="B124" s="419"/>
      <c r="C124" s="420" t="s">
        <v>409</v>
      </c>
      <c r="D124" s="421"/>
      <c r="E124" s="422"/>
      <c r="F124" s="423"/>
      <c r="G124" s="424">
        <f>SUM(G72:G123)</f>
        <v>0</v>
      </c>
      <c r="H124" s="425"/>
      <c r="I124" s="426"/>
    </row>
    <row r="125" spans="1:9" ht="13.5" thickBot="1">
      <c r="A125" s="427"/>
      <c r="B125" s="428"/>
      <c r="C125" s="429"/>
      <c r="D125" s="430"/>
      <c r="E125" s="431"/>
      <c r="F125" s="432"/>
      <c r="G125" s="433"/>
      <c r="H125" s="434"/>
      <c r="I125" s="435"/>
    </row>
    <row r="126" spans="1:9" ht="13.5">
      <c r="A126" s="409"/>
      <c r="B126" s="410"/>
      <c r="C126" s="411"/>
      <c r="D126" s="412"/>
      <c r="E126" s="413"/>
      <c r="F126" s="414"/>
      <c r="G126" s="415"/>
      <c r="H126" s="416"/>
      <c r="I126" s="417"/>
    </row>
    <row r="127" spans="1:9" ht="13.5">
      <c r="A127" s="418"/>
      <c r="B127" s="419"/>
      <c r="C127" s="420" t="s">
        <v>410</v>
      </c>
      <c r="D127" s="421"/>
      <c r="E127" s="495">
        <f>G124+G65</f>
        <v>0</v>
      </c>
      <c r="F127" s="496"/>
      <c r="G127" s="447"/>
      <c r="H127" s="425"/>
      <c r="I127" s="426"/>
    </row>
    <row r="128" spans="1:9" ht="13.5">
      <c r="A128" s="418"/>
      <c r="B128" s="419"/>
      <c r="C128" s="420" t="s">
        <v>411</v>
      </c>
      <c r="D128" s="421"/>
      <c r="E128" s="495">
        <f>E127*0.21</f>
        <v>0</v>
      </c>
      <c r="F128" s="496"/>
      <c r="G128" s="447"/>
      <c r="H128" s="425"/>
      <c r="I128" s="426"/>
    </row>
    <row r="129" spans="1:9" ht="13.5">
      <c r="A129" s="418"/>
      <c r="B129" s="419"/>
      <c r="C129" s="420" t="s">
        <v>412</v>
      </c>
      <c r="D129" s="421"/>
      <c r="E129" s="495">
        <f>SUM(E127:E128)</f>
        <v>0</v>
      </c>
      <c r="F129" s="496"/>
      <c r="G129" s="447"/>
      <c r="H129" s="425"/>
      <c r="I129" s="426"/>
    </row>
    <row r="130" spans="1:9" ht="13.5" thickBot="1">
      <c r="A130" s="427"/>
      <c r="B130" s="428"/>
      <c r="C130" s="429"/>
      <c r="D130" s="430"/>
      <c r="E130" s="431"/>
      <c r="F130" s="432"/>
      <c r="G130" s="433"/>
      <c r="H130" s="434"/>
      <c r="I130" s="435"/>
    </row>
  </sheetData>
  <sheetProtection password="D7B7" sheet="1" objects="1" scenarios="1"/>
  <mergeCells count="5">
    <mergeCell ref="A9:I9"/>
    <mergeCell ref="A67:I67"/>
    <mergeCell ref="E127:F127"/>
    <mergeCell ref="E128:F128"/>
    <mergeCell ref="E129:F129"/>
  </mergeCells>
  <printOptions/>
  <pageMargins left="0.7480314960629921" right="0.1968503937007874" top="0.5905511811023623" bottom="0.7086614173228347" header="0.3937007874015748" footer="0.3937007874015748"/>
  <pageSetup fitToHeight="9999" horizontalDpi="600" verticalDpi="600" orientation="landscape" paperSize="9" r:id="rId1"/>
  <headerFooter alignWithMargins="0">
    <oddFooter>&amp;CStránka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showZeros="0" zoomScalePageLayoutView="55" workbookViewId="0" topLeftCell="A1">
      <selection activeCell="F10" sqref="F10"/>
    </sheetView>
  </sheetViews>
  <sheetFormatPr defaultColWidth="9.33203125" defaultRowHeight="13.5"/>
  <cols>
    <col min="1" max="1" width="6.66015625" style="122" customWidth="1"/>
    <col min="2" max="2" width="14" style="122" customWidth="1"/>
    <col min="3" max="3" width="68" style="122" customWidth="1"/>
    <col min="4" max="5" width="5.5" style="122" customWidth="1"/>
    <col min="6" max="6" width="13.5" style="122" customWidth="1"/>
    <col min="7" max="7" width="9" style="122" customWidth="1"/>
    <col min="8" max="8" width="13" style="122" customWidth="1"/>
    <col min="9" max="11" width="11.33203125" style="122" customWidth="1"/>
    <col min="12" max="256" width="9.33203125" style="122" customWidth="1"/>
    <col min="257" max="257" width="6.66015625" style="122" customWidth="1"/>
    <col min="258" max="258" width="14" style="122" customWidth="1"/>
    <col min="259" max="259" width="68" style="122" customWidth="1"/>
    <col min="260" max="261" width="5.5" style="122" customWidth="1"/>
    <col min="262" max="262" width="8.83203125" style="122" customWidth="1"/>
    <col min="263" max="263" width="9" style="122" customWidth="1"/>
    <col min="264" max="264" width="11" style="122" customWidth="1"/>
    <col min="265" max="267" width="11.33203125" style="122" customWidth="1"/>
    <col min="268" max="512" width="9.33203125" style="122" customWidth="1"/>
    <col min="513" max="513" width="6.66015625" style="122" customWidth="1"/>
    <col min="514" max="514" width="14" style="122" customWidth="1"/>
    <col min="515" max="515" width="68" style="122" customWidth="1"/>
    <col min="516" max="517" width="5.5" style="122" customWidth="1"/>
    <col min="518" max="518" width="8.83203125" style="122" customWidth="1"/>
    <col min="519" max="519" width="9" style="122" customWidth="1"/>
    <col min="520" max="520" width="11" style="122" customWidth="1"/>
    <col min="521" max="523" width="11.33203125" style="122" customWidth="1"/>
    <col min="524" max="768" width="9.33203125" style="122" customWidth="1"/>
    <col min="769" max="769" width="6.66015625" style="122" customWidth="1"/>
    <col min="770" max="770" width="14" style="122" customWidth="1"/>
    <col min="771" max="771" width="68" style="122" customWidth="1"/>
    <col min="772" max="773" width="5.5" style="122" customWidth="1"/>
    <col min="774" max="774" width="8.83203125" style="122" customWidth="1"/>
    <col min="775" max="775" width="9" style="122" customWidth="1"/>
    <col min="776" max="776" width="11" style="122" customWidth="1"/>
    <col min="777" max="779" width="11.33203125" style="122" customWidth="1"/>
    <col min="780" max="1024" width="9.33203125" style="122" customWidth="1"/>
    <col min="1025" max="1025" width="6.66015625" style="122" customWidth="1"/>
    <col min="1026" max="1026" width="14" style="122" customWidth="1"/>
    <col min="1027" max="1027" width="68" style="122" customWidth="1"/>
    <col min="1028" max="1029" width="5.5" style="122" customWidth="1"/>
    <col min="1030" max="1030" width="8.83203125" style="122" customWidth="1"/>
    <col min="1031" max="1031" width="9" style="122" customWidth="1"/>
    <col min="1032" max="1032" width="11" style="122" customWidth="1"/>
    <col min="1033" max="1035" width="11.33203125" style="122" customWidth="1"/>
    <col min="1036" max="1280" width="9.33203125" style="122" customWidth="1"/>
    <col min="1281" max="1281" width="6.66015625" style="122" customWidth="1"/>
    <col min="1282" max="1282" width="14" style="122" customWidth="1"/>
    <col min="1283" max="1283" width="68" style="122" customWidth="1"/>
    <col min="1284" max="1285" width="5.5" style="122" customWidth="1"/>
    <col min="1286" max="1286" width="8.83203125" style="122" customWidth="1"/>
    <col min="1287" max="1287" width="9" style="122" customWidth="1"/>
    <col min="1288" max="1288" width="11" style="122" customWidth="1"/>
    <col min="1289" max="1291" width="11.33203125" style="122" customWidth="1"/>
    <col min="1292" max="1536" width="9.33203125" style="122" customWidth="1"/>
    <col min="1537" max="1537" width="6.66015625" style="122" customWidth="1"/>
    <col min="1538" max="1538" width="14" style="122" customWidth="1"/>
    <col min="1539" max="1539" width="68" style="122" customWidth="1"/>
    <col min="1540" max="1541" width="5.5" style="122" customWidth="1"/>
    <col min="1542" max="1542" width="8.83203125" style="122" customWidth="1"/>
    <col min="1543" max="1543" width="9" style="122" customWidth="1"/>
    <col min="1544" max="1544" width="11" style="122" customWidth="1"/>
    <col min="1545" max="1547" width="11.33203125" style="122" customWidth="1"/>
    <col min="1548" max="1792" width="9.33203125" style="122" customWidth="1"/>
    <col min="1793" max="1793" width="6.66015625" style="122" customWidth="1"/>
    <col min="1794" max="1794" width="14" style="122" customWidth="1"/>
    <col min="1795" max="1795" width="68" style="122" customWidth="1"/>
    <col min="1796" max="1797" width="5.5" style="122" customWidth="1"/>
    <col min="1798" max="1798" width="8.83203125" style="122" customWidth="1"/>
    <col min="1799" max="1799" width="9" style="122" customWidth="1"/>
    <col min="1800" max="1800" width="11" style="122" customWidth="1"/>
    <col min="1801" max="1803" width="11.33203125" style="122" customWidth="1"/>
    <col min="1804" max="2048" width="9.33203125" style="122" customWidth="1"/>
    <col min="2049" max="2049" width="6.66015625" style="122" customWidth="1"/>
    <col min="2050" max="2050" width="14" style="122" customWidth="1"/>
    <col min="2051" max="2051" width="68" style="122" customWidth="1"/>
    <col min="2052" max="2053" width="5.5" style="122" customWidth="1"/>
    <col min="2054" max="2054" width="8.83203125" style="122" customWidth="1"/>
    <col min="2055" max="2055" width="9" style="122" customWidth="1"/>
    <col min="2056" max="2056" width="11" style="122" customWidth="1"/>
    <col min="2057" max="2059" width="11.33203125" style="122" customWidth="1"/>
    <col min="2060" max="2304" width="9.33203125" style="122" customWidth="1"/>
    <col min="2305" max="2305" width="6.66015625" style="122" customWidth="1"/>
    <col min="2306" max="2306" width="14" style="122" customWidth="1"/>
    <col min="2307" max="2307" width="68" style="122" customWidth="1"/>
    <col min="2308" max="2309" width="5.5" style="122" customWidth="1"/>
    <col min="2310" max="2310" width="8.83203125" style="122" customWidth="1"/>
    <col min="2311" max="2311" width="9" style="122" customWidth="1"/>
    <col min="2312" max="2312" width="11" style="122" customWidth="1"/>
    <col min="2313" max="2315" width="11.33203125" style="122" customWidth="1"/>
    <col min="2316" max="2560" width="9.33203125" style="122" customWidth="1"/>
    <col min="2561" max="2561" width="6.66015625" style="122" customWidth="1"/>
    <col min="2562" max="2562" width="14" style="122" customWidth="1"/>
    <col min="2563" max="2563" width="68" style="122" customWidth="1"/>
    <col min="2564" max="2565" width="5.5" style="122" customWidth="1"/>
    <col min="2566" max="2566" width="8.83203125" style="122" customWidth="1"/>
    <col min="2567" max="2567" width="9" style="122" customWidth="1"/>
    <col min="2568" max="2568" width="11" style="122" customWidth="1"/>
    <col min="2569" max="2571" width="11.33203125" style="122" customWidth="1"/>
    <col min="2572" max="2816" width="9.33203125" style="122" customWidth="1"/>
    <col min="2817" max="2817" width="6.66015625" style="122" customWidth="1"/>
    <col min="2818" max="2818" width="14" style="122" customWidth="1"/>
    <col min="2819" max="2819" width="68" style="122" customWidth="1"/>
    <col min="2820" max="2821" width="5.5" style="122" customWidth="1"/>
    <col min="2822" max="2822" width="8.83203125" style="122" customWidth="1"/>
    <col min="2823" max="2823" width="9" style="122" customWidth="1"/>
    <col min="2824" max="2824" width="11" style="122" customWidth="1"/>
    <col min="2825" max="2827" width="11.33203125" style="122" customWidth="1"/>
    <col min="2828" max="3072" width="9.33203125" style="122" customWidth="1"/>
    <col min="3073" max="3073" width="6.66015625" style="122" customWidth="1"/>
    <col min="3074" max="3074" width="14" style="122" customWidth="1"/>
    <col min="3075" max="3075" width="68" style="122" customWidth="1"/>
    <col min="3076" max="3077" width="5.5" style="122" customWidth="1"/>
    <col min="3078" max="3078" width="8.83203125" style="122" customWidth="1"/>
    <col min="3079" max="3079" width="9" style="122" customWidth="1"/>
    <col min="3080" max="3080" width="11" style="122" customWidth="1"/>
    <col min="3081" max="3083" width="11.33203125" style="122" customWidth="1"/>
    <col min="3084" max="3328" width="9.33203125" style="122" customWidth="1"/>
    <col min="3329" max="3329" width="6.66015625" style="122" customWidth="1"/>
    <col min="3330" max="3330" width="14" style="122" customWidth="1"/>
    <col min="3331" max="3331" width="68" style="122" customWidth="1"/>
    <col min="3332" max="3333" width="5.5" style="122" customWidth="1"/>
    <col min="3334" max="3334" width="8.83203125" style="122" customWidth="1"/>
    <col min="3335" max="3335" width="9" style="122" customWidth="1"/>
    <col min="3336" max="3336" width="11" style="122" customWidth="1"/>
    <col min="3337" max="3339" width="11.33203125" style="122" customWidth="1"/>
    <col min="3340" max="3584" width="9.33203125" style="122" customWidth="1"/>
    <col min="3585" max="3585" width="6.66015625" style="122" customWidth="1"/>
    <col min="3586" max="3586" width="14" style="122" customWidth="1"/>
    <col min="3587" max="3587" width="68" style="122" customWidth="1"/>
    <col min="3588" max="3589" width="5.5" style="122" customWidth="1"/>
    <col min="3590" max="3590" width="8.83203125" style="122" customWidth="1"/>
    <col min="3591" max="3591" width="9" style="122" customWidth="1"/>
    <col min="3592" max="3592" width="11" style="122" customWidth="1"/>
    <col min="3593" max="3595" width="11.33203125" style="122" customWidth="1"/>
    <col min="3596" max="3840" width="9.33203125" style="122" customWidth="1"/>
    <col min="3841" max="3841" width="6.66015625" style="122" customWidth="1"/>
    <col min="3842" max="3842" width="14" style="122" customWidth="1"/>
    <col min="3843" max="3843" width="68" style="122" customWidth="1"/>
    <col min="3844" max="3845" width="5.5" style="122" customWidth="1"/>
    <col min="3846" max="3846" width="8.83203125" style="122" customWidth="1"/>
    <col min="3847" max="3847" width="9" style="122" customWidth="1"/>
    <col min="3848" max="3848" width="11" style="122" customWidth="1"/>
    <col min="3849" max="3851" width="11.33203125" style="122" customWidth="1"/>
    <col min="3852" max="4096" width="9.33203125" style="122" customWidth="1"/>
    <col min="4097" max="4097" width="6.66015625" style="122" customWidth="1"/>
    <col min="4098" max="4098" width="14" style="122" customWidth="1"/>
    <col min="4099" max="4099" width="68" style="122" customWidth="1"/>
    <col min="4100" max="4101" width="5.5" style="122" customWidth="1"/>
    <col min="4102" max="4102" width="8.83203125" style="122" customWidth="1"/>
    <col min="4103" max="4103" width="9" style="122" customWidth="1"/>
    <col min="4104" max="4104" width="11" style="122" customWidth="1"/>
    <col min="4105" max="4107" width="11.33203125" style="122" customWidth="1"/>
    <col min="4108" max="4352" width="9.33203125" style="122" customWidth="1"/>
    <col min="4353" max="4353" width="6.66015625" style="122" customWidth="1"/>
    <col min="4354" max="4354" width="14" style="122" customWidth="1"/>
    <col min="4355" max="4355" width="68" style="122" customWidth="1"/>
    <col min="4356" max="4357" width="5.5" style="122" customWidth="1"/>
    <col min="4358" max="4358" width="8.83203125" style="122" customWidth="1"/>
    <col min="4359" max="4359" width="9" style="122" customWidth="1"/>
    <col min="4360" max="4360" width="11" style="122" customWidth="1"/>
    <col min="4361" max="4363" width="11.33203125" style="122" customWidth="1"/>
    <col min="4364" max="4608" width="9.33203125" style="122" customWidth="1"/>
    <col min="4609" max="4609" width="6.66015625" style="122" customWidth="1"/>
    <col min="4610" max="4610" width="14" style="122" customWidth="1"/>
    <col min="4611" max="4611" width="68" style="122" customWidth="1"/>
    <col min="4612" max="4613" width="5.5" style="122" customWidth="1"/>
    <col min="4614" max="4614" width="8.83203125" style="122" customWidth="1"/>
    <col min="4615" max="4615" width="9" style="122" customWidth="1"/>
    <col min="4616" max="4616" width="11" style="122" customWidth="1"/>
    <col min="4617" max="4619" width="11.33203125" style="122" customWidth="1"/>
    <col min="4620" max="4864" width="9.33203125" style="122" customWidth="1"/>
    <col min="4865" max="4865" width="6.66015625" style="122" customWidth="1"/>
    <col min="4866" max="4866" width="14" style="122" customWidth="1"/>
    <col min="4867" max="4867" width="68" style="122" customWidth="1"/>
    <col min="4868" max="4869" width="5.5" style="122" customWidth="1"/>
    <col min="4870" max="4870" width="8.83203125" style="122" customWidth="1"/>
    <col min="4871" max="4871" width="9" style="122" customWidth="1"/>
    <col min="4872" max="4872" width="11" style="122" customWidth="1"/>
    <col min="4873" max="4875" width="11.33203125" style="122" customWidth="1"/>
    <col min="4876" max="5120" width="9.33203125" style="122" customWidth="1"/>
    <col min="5121" max="5121" width="6.66015625" style="122" customWidth="1"/>
    <col min="5122" max="5122" width="14" style="122" customWidth="1"/>
    <col min="5123" max="5123" width="68" style="122" customWidth="1"/>
    <col min="5124" max="5125" width="5.5" style="122" customWidth="1"/>
    <col min="5126" max="5126" width="8.83203125" style="122" customWidth="1"/>
    <col min="5127" max="5127" width="9" style="122" customWidth="1"/>
    <col min="5128" max="5128" width="11" style="122" customWidth="1"/>
    <col min="5129" max="5131" width="11.33203125" style="122" customWidth="1"/>
    <col min="5132" max="5376" width="9.33203125" style="122" customWidth="1"/>
    <col min="5377" max="5377" width="6.66015625" style="122" customWidth="1"/>
    <col min="5378" max="5378" width="14" style="122" customWidth="1"/>
    <col min="5379" max="5379" width="68" style="122" customWidth="1"/>
    <col min="5380" max="5381" width="5.5" style="122" customWidth="1"/>
    <col min="5382" max="5382" width="8.83203125" style="122" customWidth="1"/>
    <col min="5383" max="5383" width="9" style="122" customWidth="1"/>
    <col min="5384" max="5384" width="11" style="122" customWidth="1"/>
    <col min="5385" max="5387" width="11.33203125" style="122" customWidth="1"/>
    <col min="5388" max="5632" width="9.33203125" style="122" customWidth="1"/>
    <col min="5633" max="5633" width="6.66015625" style="122" customWidth="1"/>
    <col min="5634" max="5634" width="14" style="122" customWidth="1"/>
    <col min="5635" max="5635" width="68" style="122" customWidth="1"/>
    <col min="5636" max="5637" width="5.5" style="122" customWidth="1"/>
    <col min="5638" max="5638" width="8.83203125" style="122" customWidth="1"/>
    <col min="5639" max="5639" width="9" style="122" customWidth="1"/>
    <col min="5640" max="5640" width="11" style="122" customWidth="1"/>
    <col min="5641" max="5643" width="11.33203125" style="122" customWidth="1"/>
    <col min="5644" max="5888" width="9.33203125" style="122" customWidth="1"/>
    <col min="5889" max="5889" width="6.66015625" style="122" customWidth="1"/>
    <col min="5890" max="5890" width="14" style="122" customWidth="1"/>
    <col min="5891" max="5891" width="68" style="122" customWidth="1"/>
    <col min="5892" max="5893" width="5.5" style="122" customWidth="1"/>
    <col min="5894" max="5894" width="8.83203125" style="122" customWidth="1"/>
    <col min="5895" max="5895" width="9" style="122" customWidth="1"/>
    <col min="5896" max="5896" width="11" style="122" customWidth="1"/>
    <col min="5897" max="5899" width="11.33203125" style="122" customWidth="1"/>
    <col min="5900" max="6144" width="9.33203125" style="122" customWidth="1"/>
    <col min="6145" max="6145" width="6.66015625" style="122" customWidth="1"/>
    <col min="6146" max="6146" width="14" style="122" customWidth="1"/>
    <col min="6147" max="6147" width="68" style="122" customWidth="1"/>
    <col min="6148" max="6149" width="5.5" style="122" customWidth="1"/>
    <col min="6150" max="6150" width="8.83203125" style="122" customWidth="1"/>
    <col min="6151" max="6151" width="9" style="122" customWidth="1"/>
    <col min="6152" max="6152" width="11" style="122" customWidth="1"/>
    <col min="6153" max="6155" width="11.33203125" style="122" customWidth="1"/>
    <col min="6156" max="6400" width="9.33203125" style="122" customWidth="1"/>
    <col min="6401" max="6401" width="6.66015625" style="122" customWidth="1"/>
    <col min="6402" max="6402" width="14" style="122" customWidth="1"/>
    <col min="6403" max="6403" width="68" style="122" customWidth="1"/>
    <col min="6404" max="6405" width="5.5" style="122" customWidth="1"/>
    <col min="6406" max="6406" width="8.83203125" style="122" customWidth="1"/>
    <col min="6407" max="6407" width="9" style="122" customWidth="1"/>
    <col min="6408" max="6408" width="11" style="122" customWidth="1"/>
    <col min="6409" max="6411" width="11.33203125" style="122" customWidth="1"/>
    <col min="6412" max="6656" width="9.33203125" style="122" customWidth="1"/>
    <col min="6657" max="6657" width="6.66015625" style="122" customWidth="1"/>
    <col min="6658" max="6658" width="14" style="122" customWidth="1"/>
    <col min="6659" max="6659" width="68" style="122" customWidth="1"/>
    <col min="6660" max="6661" width="5.5" style="122" customWidth="1"/>
    <col min="6662" max="6662" width="8.83203125" style="122" customWidth="1"/>
    <col min="6663" max="6663" width="9" style="122" customWidth="1"/>
    <col min="6664" max="6664" width="11" style="122" customWidth="1"/>
    <col min="6665" max="6667" width="11.33203125" style="122" customWidth="1"/>
    <col min="6668" max="6912" width="9.33203125" style="122" customWidth="1"/>
    <col min="6913" max="6913" width="6.66015625" style="122" customWidth="1"/>
    <col min="6914" max="6914" width="14" style="122" customWidth="1"/>
    <col min="6915" max="6915" width="68" style="122" customWidth="1"/>
    <col min="6916" max="6917" width="5.5" style="122" customWidth="1"/>
    <col min="6918" max="6918" width="8.83203125" style="122" customWidth="1"/>
    <col min="6919" max="6919" width="9" style="122" customWidth="1"/>
    <col min="6920" max="6920" width="11" style="122" customWidth="1"/>
    <col min="6921" max="6923" width="11.33203125" style="122" customWidth="1"/>
    <col min="6924" max="7168" width="9.33203125" style="122" customWidth="1"/>
    <col min="7169" max="7169" width="6.66015625" style="122" customWidth="1"/>
    <col min="7170" max="7170" width="14" style="122" customWidth="1"/>
    <col min="7171" max="7171" width="68" style="122" customWidth="1"/>
    <col min="7172" max="7173" width="5.5" style="122" customWidth="1"/>
    <col min="7174" max="7174" width="8.83203125" style="122" customWidth="1"/>
    <col min="7175" max="7175" width="9" style="122" customWidth="1"/>
    <col min="7176" max="7176" width="11" style="122" customWidth="1"/>
    <col min="7177" max="7179" width="11.33203125" style="122" customWidth="1"/>
    <col min="7180" max="7424" width="9.33203125" style="122" customWidth="1"/>
    <col min="7425" max="7425" width="6.66015625" style="122" customWidth="1"/>
    <col min="7426" max="7426" width="14" style="122" customWidth="1"/>
    <col min="7427" max="7427" width="68" style="122" customWidth="1"/>
    <col min="7428" max="7429" width="5.5" style="122" customWidth="1"/>
    <col min="7430" max="7430" width="8.83203125" style="122" customWidth="1"/>
    <col min="7431" max="7431" width="9" style="122" customWidth="1"/>
    <col min="7432" max="7432" width="11" style="122" customWidth="1"/>
    <col min="7433" max="7435" width="11.33203125" style="122" customWidth="1"/>
    <col min="7436" max="7680" width="9.33203125" style="122" customWidth="1"/>
    <col min="7681" max="7681" width="6.66015625" style="122" customWidth="1"/>
    <col min="7682" max="7682" width="14" style="122" customWidth="1"/>
    <col min="7683" max="7683" width="68" style="122" customWidth="1"/>
    <col min="7684" max="7685" width="5.5" style="122" customWidth="1"/>
    <col min="7686" max="7686" width="8.83203125" style="122" customWidth="1"/>
    <col min="7687" max="7687" width="9" style="122" customWidth="1"/>
    <col min="7688" max="7688" width="11" style="122" customWidth="1"/>
    <col min="7689" max="7691" width="11.33203125" style="122" customWidth="1"/>
    <col min="7692" max="7936" width="9.33203125" style="122" customWidth="1"/>
    <col min="7937" max="7937" width="6.66015625" style="122" customWidth="1"/>
    <col min="7938" max="7938" width="14" style="122" customWidth="1"/>
    <col min="7939" max="7939" width="68" style="122" customWidth="1"/>
    <col min="7940" max="7941" width="5.5" style="122" customWidth="1"/>
    <col min="7942" max="7942" width="8.83203125" style="122" customWidth="1"/>
    <col min="7943" max="7943" width="9" style="122" customWidth="1"/>
    <col min="7944" max="7944" width="11" style="122" customWidth="1"/>
    <col min="7945" max="7947" width="11.33203125" style="122" customWidth="1"/>
    <col min="7948" max="8192" width="9.33203125" style="122" customWidth="1"/>
    <col min="8193" max="8193" width="6.66015625" style="122" customWidth="1"/>
    <col min="8194" max="8194" width="14" style="122" customWidth="1"/>
    <col min="8195" max="8195" width="68" style="122" customWidth="1"/>
    <col min="8196" max="8197" width="5.5" style="122" customWidth="1"/>
    <col min="8198" max="8198" width="8.83203125" style="122" customWidth="1"/>
    <col min="8199" max="8199" width="9" style="122" customWidth="1"/>
    <col min="8200" max="8200" width="11" style="122" customWidth="1"/>
    <col min="8201" max="8203" width="11.33203125" style="122" customWidth="1"/>
    <col min="8204" max="8448" width="9.33203125" style="122" customWidth="1"/>
    <col min="8449" max="8449" width="6.66015625" style="122" customWidth="1"/>
    <col min="8450" max="8450" width="14" style="122" customWidth="1"/>
    <col min="8451" max="8451" width="68" style="122" customWidth="1"/>
    <col min="8452" max="8453" width="5.5" style="122" customWidth="1"/>
    <col min="8454" max="8454" width="8.83203125" style="122" customWidth="1"/>
    <col min="8455" max="8455" width="9" style="122" customWidth="1"/>
    <col min="8456" max="8456" width="11" style="122" customWidth="1"/>
    <col min="8457" max="8459" width="11.33203125" style="122" customWidth="1"/>
    <col min="8460" max="8704" width="9.33203125" style="122" customWidth="1"/>
    <col min="8705" max="8705" width="6.66015625" style="122" customWidth="1"/>
    <col min="8706" max="8706" width="14" style="122" customWidth="1"/>
    <col min="8707" max="8707" width="68" style="122" customWidth="1"/>
    <col min="8708" max="8709" width="5.5" style="122" customWidth="1"/>
    <col min="8710" max="8710" width="8.83203125" style="122" customWidth="1"/>
    <col min="8711" max="8711" width="9" style="122" customWidth="1"/>
    <col min="8712" max="8712" width="11" style="122" customWidth="1"/>
    <col min="8713" max="8715" width="11.33203125" style="122" customWidth="1"/>
    <col min="8716" max="8960" width="9.33203125" style="122" customWidth="1"/>
    <col min="8961" max="8961" width="6.66015625" style="122" customWidth="1"/>
    <col min="8962" max="8962" width="14" style="122" customWidth="1"/>
    <col min="8963" max="8963" width="68" style="122" customWidth="1"/>
    <col min="8964" max="8965" width="5.5" style="122" customWidth="1"/>
    <col min="8966" max="8966" width="8.83203125" style="122" customWidth="1"/>
    <col min="8967" max="8967" width="9" style="122" customWidth="1"/>
    <col min="8968" max="8968" width="11" style="122" customWidth="1"/>
    <col min="8969" max="8971" width="11.33203125" style="122" customWidth="1"/>
    <col min="8972" max="9216" width="9.33203125" style="122" customWidth="1"/>
    <col min="9217" max="9217" width="6.66015625" style="122" customWidth="1"/>
    <col min="9218" max="9218" width="14" style="122" customWidth="1"/>
    <col min="9219" max="9219" width="68" style="122" customWidth="1"/>
    <col min="9220" max="9221" width="5.5" style="122" customWidth="1"/>
    <col min="9222" max="9222" width="8.83203125" style="122" customWidth="1"/>
    <col min="9223" max="9223" width="9" style="122" customWidth="1"/>
    <col min="9224" max="9224" width="11" style="122" customWidth="1"/>
    <col min="9225" max="9227" width="11.33203125" style="122" customWidth="1"/>
    <col min="9228" max="9472" width="9.33203125" style="122" customWidth="1"/>
    <col min="9473" max="9473" width="6.66015625" style="122" customWidth="1"/>
    <col min="9474" max="9474" width="14" style="122" customWidth="1"/>
    <col min="9475" max="9475" width="68" style="122" customWidth="1"/>
    <col min="9476" max="9477" width="5.5" style="122" customWidth="1"/>
    <col min="9478" max="9478" width="8.83203125" style="122" customWidth="1"/>
    <col min="9479" max="9479" width="9" style="122" customWidth="1"/>
    <col min="9480" max="9480" width="11" style="122" customWidth="1"/>
    <col min="9481" max="9483" width="11.33203125" style="122" customWidth="1"/>
    <col min="9484" max="9728" width="9.33203125" style="122" customWidth="1"/>
    <col min="9729" max="9729" width="6.66015625" style="122" customWidth="1"/>
    <col min="9730" max="9730" width="14" style="122" customWidth="1"/>
    <col min="9731" max="9731" width="68" style="122" customWidth="1"/>
    <col min="9732" max="9733" width="5.5" style="122" customWidth="1"/>
    <col min="9734" max="9734" width="8.83203125" style="122" customWidth="1"/>
    <col min="9735" max="9735" width="9" style="122" customWidth="1"/>
    <col min="9736" max="9736" width="11" style="122" customWidth="1"/>
    <col min="9737" max="9739" width="11.33203125" style="122" customWidth="1"/>
    <col min="9740" max="9984" width="9.33203125" style="122" customWidth="1"/>
    <col min="9985" max="9985" width="6.66015625" style="122" customWidth="1"/>
    <col min="9986" max="9986" width="14" style="122" customWidth="1"/>
    <col min="9987" max="9987" width="68" style="122" customWidth="1"/>
    <col min="9988" max="9989" width="5.5" style="122" customWidth="1"/>
    <col min="9990" max="9990" width="8.83203125" style="122" customWidth="1"/>
    <col min="9991" max="9991" width="9" style="122" customWidth="1"/>
    <col min="9992" max="9992" width="11" style="122" customWidth="1"/>
    <col min="9993" max="9995" width="11.33203125" style="122" customWidth="1"/>
    <col min="9996" max="10240" width="9.33203125" style="122" customWidth="1"/>
    <col min="10241" max="10241" width="6.66015625" style="122" customWidth="1"/>
    <col min="10242" max="10242" width="14" style="122" customWidth="1"/>
    <col min="10243" max="10243" width="68" style="122" customWidth="1"/>
    <col min="10244" max="10245" width="5.5" style="122" customWidth="1"/>
    <col min="10246" max="10246" width="8.83203125" style="122" customWidth="1"/>
    <col min="10247" max="10247" width="9" style="122" customWidth="1"/>
    <col min="10248" max="10248" width="11" style="122" customWidth="1"/>
    <col min="10249" max="10251" width="11.33203125" style="122" customWidth="1"/>
    <col min="10252" max="10496" width="9.33203125" style="122" customWidth="1"/>
    <col min="10497" max="10497" width="6.66015625" style="122" customWidth="1"/>
    <col min="10498" max="10498" width="14" style="122" customWidth="1"/>
    <col min="10499" max="10499" width="68" style="122" customWidth="1"/>
    <col min="10500" max="10501" width="5.5" style="122" customWidth="1"/>
    <col min="10502" max="10502" width="8.83203125" style="122" customWidth="1"/>
    <col min="10503" max="10503" width="9" style="122" customWidth="1"/>
    <col min="10504" max="10504" width="11" style="122" customWidth="1"/>
    <col min="10505" max="10507" width="11.33203125" style="122" customWidth="1"/>
    <col min="10508" max="10752" width="9.33203125" style="122" customWidth="1"/>
    <col min="10753" max="10753" width="6.66015625" style="122" customWidth="1"/>
    <col min="10754" max="10754" width="14" style="122" customWidth="1"/>
    <col min="10755" max="10755" width="68" style="122" customWidth="1"/>
    <col min="10756" max="10757" width="5.5" style="122" customWidth="1"/>
    <col min="10758" max="10758" width="8.83203125" style="122" customWidth="1"/>
    <col min="10759" max="10759" width="9" style="122" customWidth="1"/>
    <col min="10760" max="10760" width="11" style="122" customWidth="1"/>
    <col min="10761" max="10763" width="11.33203125" style="122" customWidth="1"/>
    <col min="10764" max="11008" width="9.33203125" style="122" customWidth="1"/>
    <col min="11009" max="11009" width="6.66015625" style="122" customWidth="1"/>
    <col min="11010" max="11010" width="14" style="122" customWidth="1"/>
    <col min="11011" max="11011" width="68" style="122" customWidth="1"/>
    <col min="11012" max="11013" width="5.5" style="122" customWidth="1"/>
    <col min="11014" max="11014" width="8.83203125" style="122" customWidth="1"/>
    <col min="11015" max="11015" width="9" style="122" customWidth="1"/>
    <col min="11016" max="11016" width="11" style="122" customWidth="1"/>
    <col min="11017" max="11019" width="11.33203125" style="122" customWidth="1"/>
    <col min="11020" max="11264" width="9.33203125" style="122" customWidth="1"/>
    <col min="11265" max="11265" width="6.66015625" style="122" customWidth="1"/>
    <col min="11266" max="11266" width="14" style="122" customWidth="1"/>
    <col min="11267" max="11267" width="68" style="122" customWidth="1"/>
    <col min="11268" max="11269" width="5.5" style="122" customWidth="1"/>
    <col min="11270" max="11270" width="8.83203125" style="122" customWidth="1"/>
    <col min="11271" max="11271" width="9" style="122" customWidth="1"/>
    <col min="11272" max="11272" width="11" style="122" customWidth="1"/>
    <col min="11273" max="11275" width="11.33203125" style="122" customWidth="1"/>
    <col min="11276" max="11520" width="9.33203125" style="122" customWidth="1"/>
    <col min="11521" max="11521" width="6.66015625" style="122" customWidth="1"/>
    <col min="11522" max="11522" width="14" style="122" customWidth="1"/>
    <col min="11523" max="11523" width="68" style="122" customWidth="1"/>
    <col min="11524" max="11525" width="5.5" style="122" customWidth="1"/>
    <col min="11526" max="11526" width="8.83203125" style="122" customWidth="1"/>
    <col min="11527" max="11527" width="9" style="122" customWidth="1"/>
    <col min="11528" max="11528" width="11" style="122" customWidth="1"/>
    <col min="11529" max="11531" width="11.33203125" style="122" customWidth="1"/>
    <col min="11532" max="11776" width="9.33203125" style="122" customWidth="1"/>
    <col min="11777" max="11777" width="6.66015625" style="122" customWidth="1"/>
    <col min="11778" max="11778" width="14" style="122" customWidth="1"/>
    <col min="11779" max="11779" width="68" style="122" customWidth="1"/>
    <col min="11780" max="11781" width="5.5" style="122" customWidth="1"/>
    <col min="11782" max="11782" width="8.83203125" style="122" customWidth="1"/>
    <col min="11783" max="11783" width="9" style="122" customWidth="1"/>
    <col min="11784" max="11784" width="11" style="122" customWidth="1"/>
    <col min="11785" max="11787" width="11.33203125" style="122" customWidth="1"/>
    <col min="11788" max="12032" width="9.33203125" style="122" customWidth="1"/>
    <col min="12033" max="12033" width="6.66015625" style="122" customWidth="1"/>
    <col min="12034" max="12034" width="14" style="122" customWidth="1"/>
    <col min="12035" max="12035" width="68" style="122" customWidth="1"/>
    <col min="12036" max="12037" width="5.5" style="122" customWidth="1"/>
    <col min="12038" max="12038" width="8.83203125" style="122" customWidth="1"/>
    <col min="12039" max="12039" width="9" style="122" customWidth="1"/>
    <col min="12040" max="12040" width="11" style="122" customWidth="1"/>
    <col min="12041" max="12043" width="11.33203125" style="122" customWidth="1"/>
    <col min="12044" max="12288" width="9.33203125" style="122" customWidth="1"/>
    <col min="12289" max="12289" width="6.66015625" style="122" customWidth="1"/>
    <col min="12290" max="12290" width="14" style="122" customWidth="1"/>
    <col min="12291" max="12291" width="68" style="122" customWidth="1"/>
    <col min="12292" max="12293" width="5.5" style="122" customWidth="1"/>
    <col min="12294" max="12294" width="8.83203125" style="122" customWidth="1"/>
    <col min="12295" max="12295" width="9" style="122" customWidth="1"/>
    <col min="12296" max="12296" width="11" style="122" customWidth="1"/>
    <col min="12297" max="12299" width="11.33203125" style="122" customWidth="1"/>
    <col min="12300" max="12544" width="9.33203125" style="122" customWidth="1"/>
    <col min="12545" max="12545" width="6.66015625" style="122" customWidth="1"/>
    <col min="12546" max="12546" width="14" style="122" customWidth="1"/>
    <col min="12547" max="12547" width="68" style="122" customWidth="1"/>
    <col min="12548" max="12549" width="5.5" style="122" customWidth="1"/>
    <col min="12550" max="12550" width="8.83203125" style="122" customWidth="1"/>
    <col min="12551" max="12551" width="9" style="122" customWidth="1"/>
    <col min="12552" max="12552" width="11" style="122" customWidth="1"/>
    <col min="12553" max="12555" width="11.33203125" style="122" customWidth="1"/>
    <col min="12556" max="12800" width="9.33203125" style="122" customWidth="1"/>
    <col min="12801" max="12801" width="6.66015625" style="122" customWidth="1"/>
    <col min="12802" max="12802" width="14" style="122" customWidth="1"/>
    <col min="12803" max="12803" width="68" style="122" customWidth="1"/>
    <col min="12804" max="12805" width="5.5" style="122" customWidth="1"/>
    <col min="12806" max="12806" width="8.83203125" style="122" customWidth="1"/>
    <col min="12807" max="12807" width="9" style="122" customWidth="1"/>
    <col min="12808" max="12808" width="11" style="122" customWidth="1"/>
    <col min="12809" max="12811" width="11.33203125" style="122" customWidth="1"/>
    <col min="12812" max="13056" width="9.33203125" style="122" customWidth="1"/>
    <col min="13057" max="13057" width="6.66015625" style="122" customWidth="1"/>
    <col min="13058" max="13058" width="14" style="122" customWidth="1"/>
    <col min="13059" max="13059" width="68" style="122" customWidth="1"/>
    <col min="13060" max="13061" width="5.5" style="122" customWidth="1"/>
    <col min="13062" max="13062" width="8.83203125" style="122" customWidth="1"/>
    <col min="13063" max="13063" width="9" style="122" customWidth="1"/>
    <col min="13064" max="13064" width="11" style="122" customWidth="1"/>
    <col min="13065" max="13067" width="11.33203125" style="122" customWidth="1"/>
    <col min="13068" max="13312" width="9.33203125" style="122" customWidth="1"/>
    <col min="13313" max="13313" width="6.66015625" style="122" customWidth="1"/>
    <col min="13314" max="13314" width="14" style="122" customWidth="1"/>
    <col min="13315" max="13315" width="68" style="122" customWidth="1"/>
    <col min="13316" max="13317" width="5.5" style="122" customWidth="1"/>
    <col min="13318" max="13318" width="8.83203125" style="122" customWidth="1"/>
    <col min="13319" max="13319" width="9" style="122" customWidth="1"/>
    <col min="13320" max="13320" width="11" style="122" customWidth="1"/>
    <col min="13321" max="13323" width="11.33203125" style="122" customWidth="1"/>
    <col min="13324" max="13568" width="9.33203125" style="122" customWidth="1"/>
    <col min="13569" max="13569" width="6.66015625" style="122" customWidth="1"/>
    <col min="13570" max="13570" width="14" style="122" customWidth="1"/>
    <col min="13571" max="13571" width="68" style="122" customWidth="1"/>
    <col min="13572" max="13573" width="5.5" style="122" customWidth="1"/>
    <col min="13574" max="13574" width="8.83203125" style="122" customWidth="1"/>
    <col min="13575" max="13575" width="9" style="122" customWidth="1"/>
    <col min="13576" max="13576" width="11" style="122" customWidth="1"/>
    <col min="13577" max="13579" width="11.33203125" style="122" customWidth="1"/>
    <col min="13580" max="13824" width="9.33203125" style="122" customWidth="1"/>
    <col min="13825" max="13825" width="6.66015625" style="122" customWidth="1"/>
    <col min="13826" max="13826" width="14" style="122" customWidth="1"/>
    <col min="13827" max="13827" width="68" style="122" customWidth="1"/>
    <col min="13828" max="13829" width="5.5" style="122" customWidth="1"/>
    <col min="13830" max="13830" width="8.83203125" style="122" customWidth="1"/>
    <col min="13831" max="13831" width="9" style="122" customWidth="1"/>
    <col min="13832" max="13832" width="11" style="122" customWidth="1"/>
    <col min="13833" max="13835" width="11.33203125" style="122" customWidth="1"/>
    <col min="13836" max="14080" width="9.33203125" style="122" customWidth="1"/>
    <col min="14081" max="14081" width="6.66015625" style="122" customWidth="1"/>
    <col min="14082" max="14082" width="14" style="122" customWidth="1"/>
    <col min="14083" max="14083" width="68" style="122" customWidth="1"/>
    <col min="14084" max="14085" width="5.5" style="122" customWidth="1"/>
    <col min="14086" max="14086" width="8.83203125" style="122" customWidth="1"/>
    <col min="14087" max="14087" width="9" style="122" customWidth="1"/>
    <col min="14088" max="14088" width="11" style="122" customWidth="1"/>
    <col min="14089" max="14091" width="11.33203125" style="122" customWidth="1"/>
    <col min="14092" max="14336" width="9.33203125" style="122" customWidth="1"/>
    <col min="14337" max="14337" width="6.66015625" style="122" customWidth="1"/>
    <col min="14338" max="14338" width="14" style="122" customWidth="1"/>
    <col min="14339" max="14339" width="68" style="122" customWidth="1"/>
    <col min="14340" max="14341" width="5.5" style="122" customWidth="1"/>
    <col min="14342" max="14342" width="8.83203125" style="122" customWidth="1"/>
    <col min="14343" max="14343" width="9" style="122" customWidth="1"/>
    <col min="14344" max="14344" width="11" style="122" customWidth="1"/>
    <col min="14345" max="14347" width="11.33203125" style="122" customWidth="1"/>
    <col min="14348" max="14592" width="9.33203125" style="122" customWidth="1"/>
    <col min="14593" max="14593" width="6.66015625" style="122" customWidth="1"/>
    <col min="14594" max="14594" width="14" style="122" customWidth="1"/>
    <col min="14595" max="14595" width="68" style="122" customWidth="1"/>
    <col min="14596" max="14597" width="5.5" style="122" customWidth="1"/>
    <col min="14598" max="14598" width="8.83203125" style="122" customWidth="1"/>
    <col min="14599" max="14599" width="9" style="122" customWidth="1"/>
    <col min="14600" max="14600" width="11" style="122" customWidth="1"/>
    <col min="14601" max="14603" width="11.33203125" style="122" customWidth="1"/>
    <col min="14604" max="14848" width="9.33203125" style="122" customWidth="1"/>
    <col min="14849" max="14849" width="6.66015625" style="122" customWidth="1"/>
    <col min="14850" max="14850" width="14" style="122" customWidth="1"/>
    <col min="14851" max="14851" width="68" style="122" customWidth="1"/>
    <col min="14852" max="14853" width="5.5" style="122" customWidth="1"/>
    <col min="14854" max="14854" width="8.83203125" style="122" customWidth="1"/>
    <col min="14855" max="14855" width="9" style="122" customWidth="1"/>
    <col min="14856" max="14856" width="11" style="122" customWidth="1"/>
    <col min="14857" max="14859" width="11.33203125" style="122" customWidth="1"/>
    <col min="14860" max="15104" width="9.33203125" style="122" customWidth="1"/>
    <col min="15105" max="15105" width="6.66015625" style="122" customWidth="1"/>
    <col min="15106" max="15106" width="14" style="122" customWidth="1"/>
    <col min="15107" max="15107" width="68" style="122" customWidth="1"/>
    <col min="15108" max="15109" width="5.5" style="122" customWidth="1"/>
    <col min="15110" max="15110" width="8.83203125" style="122" customWidth="1"/>
    <col min="15111" max="15111" width="9" style="122" customWidth="1"/>
    <col min="15112" max="15112" width="11" style="122" customWidth="1"/>
    <col min="15113" max="15115" width="11.33203125" style="122" customWidth="1"/>
    <col min="15116" max="15360" width="9.33203125" style="122" customWidth="1"/>
    <col min="15361" max="15361" width="6.66015625" style="122" customWidth="1"/>
    <col min="15362" max="15362" width="14" style="122" customWidth="1"/>
    <col min="15363" max="15363" width="68" style="122" customWidth="1"/>
    <col min="15364" max="15365" width="5.5" style="122" customWidth="1"/>
    <col min="15366" max="15366" width="8.83203125" style="122" customWidth="1"/>
    <col min="15367" max="15367" width="9" style="122" customWidth="1"/>
    <col min="15368" max="15368" width="11" style="122" customWidth="1"/>
    <col min="15369" max="15371" width="11.33203125" style="122" customWidth="1"/>
    <col min="15372" max="15616" width="9.33203125" style="122" customWidth="1"/>
    <col min="15617" max="15617" width="6.66015625" style="122" customWidth="1"/>
    <col min="15618" max="15618" width="14" style="122" customWidth="1"/>
    <col min="15619" max="15619" width="68" style="122" customWidth="1"/>
    <col min="15620" max="15621" width="5.5" style="122" customWidth="1"/>
    <col min="15622" max="15622" width="8.83203125" style="122" customWidth="1"/>
    <col min="15623" max="15623" width="9" style="122" customWidth="1"/>
    <col min="15624" max="15624" width="11" style="122" customWidth="1"/>
    <col min="15625" max="15627" width="11.33203125" style="122" customWidth="1"/>
    <col min="15628" max="15872" width="9.33203125" style="122" customWidth="1"/>
    <col min="15873" max="15873" width="6.66015625" style="122" customWidth="1"/>
    <col min="15874" max="15874" width="14" style="122" customWidth="1"/>
    <col min="15875" max="15875" width="68" style="122" customWidth="1"/>
    <col min="15876" max="15877" width="5.5" style="122" customWidth="1"/>
    <col min="15878" max="15878" width="8.83203125" style="122" customWidth="1"/>
    <col min="15879" max="15879" width="9" style="122" customWidth="1"/>
    <col min="15880" max="15880" width="11" style="122" customWidth="1"/>
    <col min="15881" max="15883" width="11.33203125" style="122" customWidth="1"/>
    <col min="15884" max="16128" width="9.33203125" style="122" customWidth="1"/>
    <col min="16129" max="16129" width="6.66015625" style="122" customWidth="1"/>
    <col min="16130" max="16130" width="14" style="122" customWidth="1"/>
    <col min="16131" max="16131" width="68" style="122" customWidth="1"/>
    <col min="16132" max="16133" width="5.5" style="122" customWidth="1"/>
    <col min="16134" max="16134" width="8.83203125" style="122" customWidth="1"/>
    <col min="16135" max="16135" width="9" style="122" customWidth="1"/>
    <col min="16136" max="16136" width="11" style="122" customWidth="1"/>
    <col min="16137" max="16139" width="11.33203125" style="122" customWidth="1"/>
    <col min="16140" max="16384" width="9.33203125" style="122" customWidth="1"/>
  </cols>
  <sheetData>
    <row r="1" spans="1:8" ht="18">
      <c r="A1" s="6" t="s">
        <v>474</v>
      </c>
      <c r="B1" s="7"/>
      <c r="C1" s="7"/>
      <c r="D1" s="7"/>
      <c r="E1" s="7"/>
      <c r="F1" s="7"/>
      <c r="G1" s="7"/>
      <c r="H1" s="7"/>
    </row>
    <row r="2" spans="1:8" ht="13.5">
      <c r="A2" s="8" t="s">
        <v>471</v>
      </c>
      <c r="B2" s="9"/>
      <c r="C2" s="9"/>
      <c r="D2" s="9"/>
      <c r="E2" s="9"/>
      <c r="F2" s="7"/>
      <c r="G2" s="9" t="s">
        <v>246</v>
      </c>
      <c r="H2" s="7" t="s">
        <v>247</v>
      </c>
    </row>
    <row r="3" spans="1:8" ht="13.5">
      <c r="A3" s="8" t="s">
        <v>248</v>
      </c>
      <c r="B3" s="9"/>
      <c r="C3" s="8" t="s">
        <v>476</v>
      </c>
      <c r="E3" s="9"/>
      <c r="F3" s="7"/>
      <c r="G3" s="9" t="s">
        <v>249</v>
      </c>
      <c r="H3" s="7" t="s">
        <v>473</v>
      </c>
    </row>
    <row r="4" spans="1:8" ht="13.5">
      <c r="A4" s="9" t="s">
        <v>251</v>
      </c>
      <c r="B4" s="9"/>
      <c r="C4" s="9"/>
      <c r="D4" s="9"/>
      <c r="E4" s="9"/>
      <c r="F4" s="7"/>
      <c r="G4" s="9" t="s">
        <v>252</v>
      </c>
      <c r="H4" s="7" t="s">
        <v>253</v>
      </c>
    </row>
    <row r="7" spans="1:11" ht="24.75" customHeight="1">
      <c r="A7" s="507" t="s">
        <v>413</v>
      </c>
      <c r="B7" s="507" t="s">
        <v>35</v>
      </c>
      <c r="C7" s="509" t="s">
        <v>245</v>
      </c>
      <c r="D7" s="509" t="s">
        <v>414</v>
      </c>
      <c r="E7" s="509" t="s">
        <v>415</v>
      </c>
      <c r="F7" s="499" t="s">
        <v>416</v>
      </c>
      <c r="G7" s="500"/>
      <c r="H7" s="497" t="s">
        <v>417</v>
      </c>
      <c r="I7" s="499" t="s">
        <v>418</v>
      </c>
      <c r="J7" s="500"/>
      <c r="K7" s="497" t="s">
        <v>419</v>
      </c>
    </row>
    <row r="8" spans="1:11" ht="15" customHeight="1" thickBot="1">
      <c r="A8" s="508"/>
      <c r="B8" s="508"/>
      <c r="C8" s="510"/>
      <c r="D8" s="510"/>
      <c r="E8" s="510"/>
      <c r="F8" s="123" t="s">
        <v>420</v>
      </c>
      <c r="G8" s="123" t="s">
        <v>421</v>
      </c>
      <c r="H8" s="498"/>
      <c r="I8" s="123" t="s">
        <v>420</v>
      </c>
      <c r="J8" s="123" t="s">
        <v>421</v>
      </c>
      <c r="K8" s="498"/>
    </row>
    <row r="9" spans="1:20" ht="15" customHeight="1" thickTop="1">
      <c r="A9" s="501" t="s">
        <v>422</v>
      </c>
      <c r="B9" s="502"/>
      <c r="C9" s="502"/>
      <c r="D9" s="502"/>
      <c r="E9" s="502"/>
      <c r="F9" s="502"/>
      <c r="G9" s="502"/>
      <c r="H9" s="502"/>
      <c r="I9" s="502"/>
      <c r="J9" s="502"/>
      <c r="K9" s="503"/>
      <c r="L9" s="124"/>
      <c r="M9" s="124"/>
      <c r="N9" s="124"/>
      <c r="O9" s="124"/>
      <c r="P9" s="124"/>
      <c r="Q9" s="124"/>
      <c r="R9" s="124"/>
      <c r="S9" s="124"/>
      <c r="T9" s="124"/>
    </row>
    <row r="10" spans="1:20" s="124" customFormat="1" ht="15" customHeight="1">
      <c r="A10" s="125" t="s">
        <v>423</v>
      </c>
      <c r="B10" s="126"/>
      <c r="C10" s="127" t="s">
        <v>424</v>
      </c>
      <c r="D10" s="128">
        <v>1</v>
      </c>
      <c r="E10" s="126" t="s">
        <v>283</v>
      </c>
      <c r="F10" s="453"/>
      <c r="G10" s="129"/>
      <c r="H10" s="129">
        <f>F10+G10</f>
        <v>0</v>
      </c>
      <c r="I10" s="130">
        <f>D10*F10</f>
        <v>0</v>
      </c>
      <c r="J10" s="129">
        <f>D10*G10</f>
        <v>0</v>
      </c>
      <c r="K10" s="131">
        <f>SUM(I10:J13)</f>
        <v>0</v>
      </c>
      <c r="L10" s="122"/>
      <c r="M10" s="122"/>
      <c r="N10" s="122"/>
      <c r="O10" s="122"/>
      <c r="P10" s="122"/>
      <c r="Q10" s="122"/>
      <c r="R10" s="122"/>
      <c r="S10" s="122"/>
      <c r="T10" s="122"/>
    </row>
    <row r="11" spans="1:80" s="139" customFormat="1" ht="15" customHeight="1">
      <c r="A11" s="132"/>
      <c r="B11" s="133"/>
      <c r="C11" s="134" t="s">
        <v>425</v>
      </c>
      <c r="D11" s="135"/>
      <c r="E11" s="133"/>
      <c r="F11" s="136"/>
      <c r="G11" s="136"/>
      <c r="H11" s="137"/>
      <c r="I11" s="137"/>
      <c r="J11" s="138"/>
      <c r="K11" s="133"/>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row>
    <row r="12" spans="1:80" s="124" customFormat="1" ht="16.5" customHeight="1">
      <c r="A12" s="125"/>
      <c r="B12" s="126"/>
      <c r="C12" s="140" t="s">
        <v>426</v>
      </c>
      <c r="D12" s="141"/>
      <c r="E12" s="126"/>
      <c r="F12" s="142"/>
      <c r="G12" s="142"/>
      <c r="H12" s="143"/>
      <c r="I12" s="143"/>
      <c r="J12" s="144"/>
      <c r="K12" s="126"/>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row>
    <row r="13" spans="1:80" s="139" customFormat="1" ht="15.75" customHeight="1">
      <c r="A13" s="132"/>
      <c r="B13" s="145" t="s">
        <v>427</v>
      </c>
      <c r="C13" s="146" t="s">
        <v>428</v>
      </c>
      <c r="D13" s="135">
        <v>1</v>
      </c>
      <c r="E13" s="133" t="s">
        <v>283</v>
      </c>
      <c r="F13" s="136"/>
      <c r="G13" s="454"/>
      <c r="H13" s="137"/>
      <c r="I13" s="137"/>
      <c r="J13" s="148">
        <f>D13*G13</f>
        <v>0</v>
      </c>
      <c r="K13" s="133"/>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row>
    <row r="14" spans="1:80" s="139" customFormat="1" ht="15" customHeight="1">
      <c r="A14" s="132" t="s">
        <v>429</v>
      </c>
      <c r="B14" s="133"/>
      <c r="C14" s="127" t="s">
        <v>430</v>
      </c>
      <c r="D14" s="128">
        <v>1</v>
      </c>
      <c r="E14" s="133" t="s">
        <v>283</v>
      </c>
      <c r="F14" s="453"/>
      <c r="G14" s="147"/>
      <c r="H14" s="147">
        <f>F14+G14</f>
        <v>0</v>
      </c>
      <c r="I14" s="149">
        <f>D14*F14</f>
        <v>0</v>
      </c>
      <c r="J14" s="147">
        <f>D14*G14</f>
        <v>0</v>
      </c>
      <c r="K14" s="150">
        <f>SUM(I14:J16)</f>
        <v>0</v>
      </c>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row>
    <row r="15" spans="1:80" s="139" customFormat="1" ht="15" customHeight="1">
      <c r="A15" s="151"/>
      <c r="B15" s="133"/>
      <c r="C15" s="140" t="s">
        <v>431</v>
      </c>
      <c r="D15" s="152"/>
      <c r="E15" s="133"/>
      <c r="F15" s="136"/>
      <c r="G15" s="136"/>
      <c r="H15" s="137"/>
      <c r="I15" s="137"/>
      <c r="J15" s="138"/>
      <c r="K15" s="133"/>
      <c r="L15" s="124"/>
      <c r="M15" s="124"/>
      <c r="N15" s="124"/>
      <c r="O15" s="124"/>
      <c r="P15" s="124"/>
      <c r="Q15" s="124"/>
      <c r="R15" s="124"/>
      <c r="S15" s="124"/>
      <c r="T15" s="124"/>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row>
    <row r="16" spans="1:80" s="139" customFormat="1" ht="15" customHeight="1">
      <c r="A16" s="151"/>
      <c r="B16" s="145" t="s">
        <v>432</v>
      </c>
      <c r="C16" s="146" t="s">
        <v>433</v>
      </c>
      <c r="D16" s="152">
        <v>1</v>
      </c>
      <c r="E16" s="133" t="s">
        <v>283</v>
      </c>
      <c r="F16" s="136"/>
      <c r="G16" s="454"/>
      <c r="H16" s="137"/>
      <c r="I16" s="137"/>
      <c r="J16" s="148">
        <f>D16*G16</f>
        <v>0</v>
      </c>
      <c r="K16" s="133"/>
      <c r="L16" s="122"/>
      <c r="M16" s="122"/>
      <c r="N16" s="122"/>
      <c r="O16" s="122"/>
      <c r="P16" s="122"/>
      <c r="Q16" s="122"/>
      <c r="R16" s="122"/>
      <c r="S16" s="122"/>
      <c r="T16" s="122"/>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row>
    <row r="17" spans="1:80" s="139" customFormat="1" ht="15" customHeight="1">
      <c r="A17" s="151"/>
      <c r="B17" s="133"/>
      <c r="C17" s="153"/>
      <c r="D17" s="152"/>
      <c r="E17" s="133"/>
      <c r="F17" s="136"/>
      <c r="G17" s="136"/>
      <c r="H17" s="137">
        <f>D17*F17</f>
        <v>0</v>
      </c>
      <c r="I17" s="149">
        <f>D17*F17</f>
        <v>0</v>
      </c>
      <c r="J17" s="147">
        <f>D17*G17</f>
        <v>0</v>
      </c>
      <c r="K17" s="150">
        <f>SUM(I17:J17)</f>
        <v>0</v>
      </c>
      <c r="L17" s="124"/>
      <c r="M17" s="124"/>
      <c r="N17" s="124"/>
      <c r="O17" s="124"/>
      <c r="P17" s="124"/>
      <c r="Q17" s="124"/>
      <c r="R17" s="124"/>
      <c r="S17" s="124"/>
      <c r="T17" s="124"/>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row>
    <row r="18" spans="1:11" s="124" customFormat="1" ht="15" customHeight="1">
      <c r="A18" s="154"/>
      <c r="B18" s="126"/>
      <c r="C18" s="134"/>
      <c r="D18" s="155"/>
      <c r="E18" s="126"/>
      <c r="F18" s="142"/>
      <c r="G18" s="142"/>
      <c r="H18" s="143"/>
      <c r="I18" s="143"/>
      <c r="J18" s="144"/>
      <c r="K18" s="126"/>
    </row>
    <row r="19" spans="1:80" s="124" customFormat="1" ht="15" customHeight="1">
      <c r="A19" s="154"/>
      <c r="B19" s="126"/>
      <c r="C19" s="153" t="s">
        <v>434</v>
      </c>
      <c r="D19" s="155">
        <v>40</v>
      </c>
      <c r="E19" s="126" t="s">
        <v>140</v>
      </c>
      <c r="F19" s="453"/>
      <c r="G19" s="129"/>
      <c r="H19" s="129">
        <f>F19+G19</f>
        <v>0</v>
      </c>
      <c r="I19" s="130">
        <f>D19*F19</f>
        <v>0</v>
      </c>
      <c r="J19" s="129">
        <f>D19*G19</f>
        <v>0</v>
      </c>
      <c r="K19" s="131">
        <f>SUM(I19:J21)</f>
        <v>0</v>
      </c>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row>
    <row r="20" spans="1:11" ht="15" customHeight="1">
      <c r="A20" s="125"/>
      <c r="B20" s="156" t="s">
        <v>435</v>
      </c>
      <c r="C20" s="134" t="s">
        <v>436</v>
      </c>
      <c r="D20" s="157"/>
      <c r="E20" s="158"/>
      <c r="F20" s="142"/>
      <c r="G20" s="454"/>
      <c r="H20" s="159"/>
      <c r="I20" s="130"/>
      <c r="J20" s="143">
        <f>D19*G20</f>
        <v>0</v>
      </c>
      <c r="K20" s="131"/>
    </row>
    <row r="21" spans="1:11" ht="15" customHeight="1">
      <c r="A21" s="125"/>
      <c r="B21" s="156" t="s">
        <v>437</v>
      </c>
      <c r="C21" s="134" t="s">
        <v>438</v>
      </c>
      <c r="D21" s="157">
        <v>22</v>
      </c>
      <c r="E21" s="158" t="s">
        <v>87</v>
      </c>
      <c r="F21" s="142"/>
      <c r="G21" s="454"/>
      <c r="H21" s="159"/>
      <c r="I21" s="130"/>
      <c r="J21" s="143">
        <f>D21*G21</f>
        <v>0</v>
      </c>
      <c r="K21" s="131"/>
    </row>
    <row r="22" spans="1:11" ht="15" customHeight="1">
      <c r="A22" s="125"/>
      <c r="B22" s="156"/>
      <c r="C22" s="127"/>
      <c r="D22" s="157"/>
      <c r="E22" s="158"/>
      <c r="F22" s="142"/>
      <c r="G22" s="130"/>
      <c r="H22" s="159"/>
      <c r="I22" s="130"/>
      <c r="J22" s="143"/>
      <c r="K22" s="131"/>
    </row>
    <row r="23" spans="1:20" ht="15" customHeight="1">
      <c r="A23" s="504" t="s">
        <v>439</v>
      </c>
      <c r="B23" s="505"/>
      <c r="C23" s="505"/>
      <c r="D23" s="505"/>
      <c r="E23" s="505"/>
      <c r="F23" s="505"/>
      <c r="G23" s="505"/>
      <c r="H23" s="505"/>
      <c r="I23" s="505"/>
      <c r="J23" s="505"/>
      <c r="K23" s="506"/>
      <c r="L23" s="124"/>
      <c r="M23" s="124"/>
      <c r="N23" s="124"/>
      <c r="O23" s="124"/>
      <c r="P23" s="124"/>
      <c r="Q23" s="124"/>
      <c r="R23" s="124"/>
      <c r="S23" s="124"/>
      <c r="T23" s="124"/>
    </row>
    <row r="24" spans="1:80" s="162" customFormat="1" ht="15" customHeight="1">
      <c r="A24" s="132"/>
      <c r="B24" s="160"/>
      <c r="C24" s="161" t="s">
        <v>440</v>
      </c>
      <c r="D24" s="128">
        <v>3</v>
      </c>
      <c r="E24" s="133" t="s">
        <v>140</v>
      </c>
      <c r="F24" s="453"/>
      <c r="G24" s="147"/>
      <c r="H24" s="147">
        <f>F24+G24</f>
        <v>0</v>
      </c>
      <c r="I24" s="149">
        <f>D24*F24</f>
        <v>0</v>
      </c>
      <c r="J24" s="147">
        <f>D24*G24</f>
        <v>0</v>
      </c>
      <c r="K24" s="150">
        <f>SUM(I24:J26)</f>
        <v>0</v>
      </c>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row>
    <row r="25" spans="1:11" ht="15" customHeight="1">
      <c r="A25" s="125"/>
      <c r="B25" s="156" t="s">
        <v>441</v>
      </c>
      <c r="C25" s="134" t="s">
        <v>442</v>
      </c>
      <c r="D25" s="157"/>
      <c r="E25" s="158"/>
      <c r="F25" s="142"/>
      <c r="G25" s="454"/>
      <c r="H25" s="159"/>
      <c r="I25" s="130"/>
      <c r="J25" s="143">
        <f>D24*G25</f>
        <v>0</v>
      </c>
      <c r="K25" s="131"/>
    </row>
    <row r="26" spans="1:11" ht="15" customHeight="1">
      <c r="A26" s="125"/>
      <c r="B26" s="156" t="s">
        <v>443</v>
      </c>
      <c r="C26" s="134" t="s">
        <v>444</v>
      </c>
      <c r="D26" s="157"/>
      <c r="E26" s="158"/>
      <c r="F26" s="142"/>
      <c r="G26" s="454"/>
      <c r="H26" s="159"/>
      <c r="I26" s="130"/>
      <c r="J26" s="143">
        <f>D24*G26</f>
        <v>0</v>
      </c>
      <c r="K26" s="131"/>
    </row>
    <row r="27" spans="1:11" ht="15" customHeight="1">
      <c r="A27" s="125"/>
      <c r="B27" s="156"/>
      <c r="C27" s="163"/>
      <c r="D27" s="157"/>
      <c r="E27" s="158"/>
      <c r="F27" s="142"/>
      <c r="G27" s="129"/>
      <c r="H27" s="159"/>
      <c r="I27" s="130"/>
      <c r="J27" s="129"/>
      <c r="K27" s="131"/>
    </row>
    <row r="28" spans="1:80" s="162" customFormat="1" ht="15" customHeight="1">
      <c r="A28" s="132"/>
      <c r="B28" s="160"/>
      <c r="C28" s="161" t="s">
        <v>445</v>
      </c>
      <c r="D28" s="128">
        <v>1</v>
      </c>
      <c r="E28" s="133" t="s">
        <v>140</v>
      </c>
      <c r="F28" s="453"/>
      <c r="G28" s="147"/>
      <c r="H28" s="147">
        <f>F28+G28</f>
        <v>0</v>
      </c>
      <c r="I28" s="149">
        <f>D28*F28</f>
        <v>0</v>
      </c>
      <c r="J28" s="147">
        <f>D28*G28</f>
        <v>0</v>
      </c>
      <c r="K28" s="150">
        <f>SUM(I28:J30)</f>
        <v>0</v>
      </c>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row>
    <row r="29" spans="1:11" ht="15" customHeight="1">
      <c r="A29" s="125"/>
      <c r="B29" s="156" t="s">
        <v>441</v>
      </c>
      <c r="C29" s="134" t="s">
        <v>446</v>
      </c>
      <c r="D29" s="157"/>
      <c r="E29" s="158"/>
      <c r="F29" s="142"/>
      <c r="G29" s="454"/>
      <c r="H29" s="159"/>
      <c r="I29" s="130"/>
      <c r="J29" s="143">
        <f>D28*G29</f>
        <v>0</v>
      </c>
      <c r="K29" s="131"/>
    </row>
    <row r="30" spans="1:11" ht="15" customHeight="1">
      <c r="A30" s="125"/>
      <c r="B30" s="156" t="s">
        <v>447</v>
      </c>
      <c r="C30" s="134" t="s">
        <v>448</v>
      </c>
      <c r="D30" s="157"/>
      <c r="E30" s="158"/>
      <c r="F30" s="142"/>
      <c r="G30" s="454"/>
      <c r="H30" s="159"/>
      <c r="I30" s="130"/>
      <c r="J30" s="143">
        <f>D28*G30</f>
        <v>0</v>
      </c>
      <c r="K30" s="131"/>
    </row>
    <row r="31" spans="1:11" ht="15" customHeight="1">
      <c r="A31" s="125"/>
      <c r="B31" s="156"/>
      <c r="C31" s="163"/>
      <c r="D31" s="157"/>
      <c r="E31" s="158"/>
      <c r="F31" s="142"/>
      <c r="G31" s="129"/>
      <c r="H31" s="159"/>
      <c r="I31" s="130"/>
      <c r="J31" s="129"/>
      <c r="K31" s="131"/>
    </row>
    <row r="32" spans="1:11" ht="15" customHeight="1">
      <c r="A32" s="125"/>
      <c r="B32" s="156"/>
      <c r="C32" s="163"/>
      <c r="D32" s="157"/>
      <c r="E32" s="158"/>
      <c r="F32" s="142"/>
      <c r="G32" s="129"/>
      <c r="H32" s="159"/>
      <c r="I32" s="130"/>
      <c r="J32" s="129"/>
      <c r="K32" s="131"/>
    </row>
    <row r="33" spans="1:11" ht="15" customHeight="1">
      <c r="A33" s="125"/>
      <c r="B33" s="164"/>
      <c r="C33" s="156" t="s">
        <v>449</v>
      </c>
      <c r="D33" s="165">
        <v>1</v>
      </c>
      <c r="E33" s="158"/>
      <c r="F33" s="142"/>
      <c r="G33" s="454"/>
      <c r="H33" s="129">
        <f aca="true" t="shared" si="0" ref="H33:H40">F33+G33</f>
        <v>0</v>
      </c>
      <c r="I33" s="130">
        <f>D33*F33</f>
        <v>0</v>
      </c>
      <c r="J33" s="129">
        <f aca="true" t="shared" si="1" ref="J33:J42">D33*G33</f>
        <v>0</v>
      </c>
      <c r="K33" s="131">
        <f aca="true" t="shared" si="2" ref="K33:K42">SUM(I33:J33)</f>
        <v>0</v>
      </c>
    </row>
    <row r="34" spans="1:80" ht="15" customHeight="1">
      <c r="A34" s="125"/>
      <c r="B34" s="164"/>
      <c r="C34" s="156" t="s">
        <v>450</v>
      </c>
      <c r="D34" s="165">
        <v>1</v>
      </c>
      <c r="E34" s="158"/>
      <c r="F34" s="142"/>
      <c r="G34" s="454"/>
      <c r="H34" s="129">
        <f t="shared" si="0"/>
        <v>0</v>
      </c>
      <c r="I34" s="130">
        <f>D34*F34</f>
        <v>0</v>
      </c>
      <c r="J34" s="129">
        <f t="shared" si="1"/>
        <v>0</v>
      </c>
      <c r="K34" s="131">
        <f t="shared" si="2"/>
        <v>0</v>
      </c>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row>
    <row r="35" spans="1:11" ht="15" customHeight="1">
      <c r="A35" s="154"/>
      <c r="B35" s="164"/>
      <c r="C35" s="154" t="s">
        <v>451</v>
      </c>
      <c r="D35" s="165">
        <v>1</v>
      </c>
      <c r="E35" s="126"/>
      <c r="F35" s="142"/>
      <c r="G35" s="455"/>
      <c r="H35" s="143">
        <f t="shared" si="0"/>
        <v>0</v>
      </c>
      <c r="I35" s="143">
        <f>D35*F35</f>
        <v>0</v>
      </c>
      <c r="J35" s="143">
        <f t="shared" si="1"/>
        <v>0</v>
      </c>
      <c r="K35" s="167">
        <f t="shared" si="2"/>
        <v>0</v>
      </c>
    </row>
    <row r="36" spans="1:20" ht="27.75" customHeight="1">
      <c r="A36" s="154"/>
      <c r="B36" s="164"/>
      <c r="C36" s="168" t="s">
        <v>452</v>
      </c>
      <c r="D36" s="165">
        <v>1</v>
      </c>
      <c r="E36" s="126"/>
      <c r="F36" s="142"/>
      <c r="G36" s="456"/>
      <c r="H36" s="129">
        <f t="shared" si="0"/>
        <v>0</v>
      </c>
      <c r="I36" s="143"/>
      <c r="J36" s="143">
        <f t="shared" si="1"/>
        <v>0</v>
      </c>
      <c r="K36" s="131">
        <f t="shared" si="2"/>
        <v>0</v>
      </c>
      <c r="L36" s="124"/>
      <c r="M36" s="124"/>
      <c r="N36" s="124"/>
      <c r="O36" s="124"/>
      <c r="P36" s="124"/>
      <c r="Q36" s="124"/>
      <c r="R36" s="124"/>
      <c r="S36" s="124"/>
      <c r="T36" s="124"/>
    </row>
    <row r="37" spans="1:11" ht="15" customHeight="1">
      <c r="A37" s="169"/>
      <c r="B37" s="164"/>
      <c r="C37" s="170" t="s">
        <v>453</v>
      </c>
      <c r="D37" s="171" t="s">
        <v>39</v>
      </c>
      <c r="E37" s="172"/>
      <c r="F37" s="166"/>
      <c r="G37" s="454"/>
      <c r="H37" s="129">
        <f>F37+G37</f>
        <v>0</v>
      </c>
      <c r="I37" s="130">
        <f>D37*F37</f>
        <v>0</v>
      </c>
      <c r="J37" s="143">
        <f>D37*G37</f>
        <v>0</v>
      </c>
      <c r="K37" s="131">
        <f>SUM(I37:J37)</f>
        <v>0</v>
      </c>
    </row>
    <row r="38" spans="1:11" ht="15" customHeight="1">
      <c r="A38" s="169"/>
      <c r="B38" s="164"/>
      <c r="C38" s="170" t="s">
        <v>454</v>
      </c>
      <c r="D38" s="171" t="s">
        <v>39</v>
      </c>
      <c r="E38" s="172"/>
      <c r="F38" s="166"/>
      <c r="G38" s="454"/>
      <c r="H38" s="129">
        <f t="shared" si="0"/>
        <v>0</v>
      </c>
      <c r="I38" s="130">
        <f>D38*F38</f>
        <v>0</v>
      </c>
      <c r="J38" s="143">
        <f t="shared" si="1"/>
        <v>0</v>
      </c>
      <c r="K38" s="131">
        <f t="shared" si="2"/>
        <v>0</v>
      </c>
    </row>
    <row r="39" spans="1:80" ht="15" customHeight="1">
      <c r="A39" s="126"/>
      <c r="B39" s="164"/>
      <c r="C39" s="126" t="s">
        <v>455</v>
      </c>
      <c r="D39" s="173" t="s">
        <v>39</v>
      </c>
      <c r="E39" s="172"/>
      <c r="F39" s="174"/>
      <c r="G39" s="455"/>
      <c r="H39" s="129">
        <f t="shared" si="0"/>
        <v>0</v>
      </c>
      <c r="I39" s="166"/>
      <c r="J39" s="143">
        <f t="shared" si="1"/>
        <v>0</v>
      </c>
      <c r="K39" s="131">
        <f t="shared" si="2"/>
        <v>0</v>
      </c>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row>
    <row r="40" spans="1:11" ht="15" customHeight="1">
      <c r="A40" s="126"/>
      <c r="B40" s="164"/>
      <c r="C40" s="126" t="s">
        <v>456</v>
      </c>
      <c r="D40" s="173" t="s">
        <v>39</v>
      </c>
      <c r="E40" s="172"/>
      <c r="F40" s="143"/>
      <c r="G40" s="456"/>
      <c r="H40" s="129">
        <f t="shared" si="0"/>
        <v>0</v>
      </c>
      <c r="I40" s="166"/>
      <c r="J40" s="143">
        <f t="shared" si="1"/>
        <v>0</v>
      </c>
      <c r="K40" s="131">
        <f t="shared" si="2"/>
        <v>0</v>
      </c>
    </row>
    <row r="41" spans="1:20" ht="15" customHeight="1">
      <c r="A41" s="126"/>
      <c r="B41" s="164"/>
      <c r="C41" s="126" t="s">
        <v>457</v>
      </c>
      <c r="D41" s="173" t="s">
        <v>39</v>
      </c>
      <c r="E41" s="172"/>
      <c r="F41" s="166"/>
      <c r="G41" s="455"/>
      <c r="H41" s="166"/>
      <c r="I41" s="166"/>
      <c r="J41" s="143">
        <f t="shared" si="1"/>
        <v>0</v>
      </c>
      <c r="K41" s="131">
        <f t="shared" si="2"/>
        <v>0</v>
      </c>
      <c r="L41" s="124"/>
      <c r="M41" s="124"/>
      <c r="N41" s="124"/>
      <c r="O41" s="124"/>
      <c r="P41" s="124"/>
      <c r="Q41" s="124"/>
      <c r="R41" s="124"/>
      <c r="S41" s="124"/>
      <c r="T41" s="124"/>
    </row>
    <row r="42" spans="1:80" ht="15" customHeight="1">
      <c r="A42" s="126"/>
      <c r="B42" s="164"/>
      <c r="C42" s="126" t="s">
        <v>458</v>
      </c>
      <c r="D42" s="173" t="s">
        <v>39</v>
      </c>
      <c r="E42" s="172"/>
      <c r="F42" s="166"/>
      <c r="G42" s="455"/>
      <c r="H42" s="166"/>
      <c r="I42" s="143"/>
      <c r="J42" s="143">
        <f t="shared" si="1"/>
        <v>0</v>
      </c>
      <c r="K42" s="131">
        <f t="shared" si="2"/>
        <v>0</v>
      </c>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row>
    <row r="43" spans="1:20" ht="15" customHeight="1">
      <c r="A43" s="126"/>
      <c r="B43" s="164"/>
      <c r="C43" s="126"/>
      <c r="D43" s="134"/>
      <c r="E43" s="172"/>
      <c r="F43" s="166"/>
      <c r="G43" s="166"/>
      <c r="H43" s="166"/>
      <c r="I43" s="166"/>
      <c r="J43" s="166"/>
      <c r="K43" s="175"/>
      <c r="L43" s="124"/>
      <c r="M43" s="124"/>
      <c r="N43" s="124"/>
      <c r="O43" s="124"/>
      <c r="P43" s="124"/>
      <c r="Q43" s="124"/>
      <c r="R43" s="124"/>
      <c r="S43" s="124"/>
      <c r="T43" s="124"/>
    </row>
    <row r="44" spans="1:11" ht="15" customHeight="1">
      <c r="A44" s="126"/>
      <c r="B44" s="164"/>
      <c r="C44" s="126" t="s">
        <v>459</v>
      </c>
      <c r="D44" s="134"/>
      <c r="E44" s="172"/>
      <c r="F44" s="166"/>
      <c r="G44" s="166"/>
      <c r="H44" s="166"/>
      <c r="I44" s="166"/>
      <c r="J44" s="166"/>
      <c r="K44" s="175"/>
    </row>
    <row r="45" spans="1:80" ht="15" customHeight="1">
      <c r="A45" s="169"/>
      <c r="B45" s="164"/>
      <c r="C45" s="170"/>
      <c r="D45" s="163"/>
      <c r="E45" s="172"/>
      <c r="F45" s="176"/>
      <c r="G45" s="176"/>
      <c r="H45" s="176"/>
      <c r="I45" s="176"/>
      <c r="J45" s="176"/>
      <c r="K45" s="175"/>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row>
    <row r="46" spans="1:20" ht="15" customHeight="1">
      <c r="A46" s="169"/>
      <c r="B46" s="164"/>
      <c r="C46" s="177" t="s">
        <v>460</v>
      </c>
      <c r="D46" s="172"/>
      <c r="E46" s="172"/>
      <c r="F46" s="166"/>
      <c r="G46" s="166"/>
      <c r="H46" s="178"/>
      <c r="I46" s="178">
        <f>SUM(I9:I45)</f>
        <v>0</v>
      </c>
      <c r="J46" s="178"/>
      <c r="K46" s="175"/>
      <c r="L46" s="124"/>
      <c r="M46" s="124"/>
      <c r="N46" s="124"/>
      <c r="O46" s="124"/>
      <c r="P46" s="124"/>
      <c r="Q46" s="124"/>
      <c r="R46" s="124"/>
      <c r="S46" s="124"/>
      <c r="T46" s="124"/>
    </row>
    <row r="47" spans="1:80" ht="15" customHeight="1">
      <c r="A47" s="169"/>
      <c r="B47" s="164"/>
      <c r="C47" s="177" t="s">
        <v>461</v>
      </c>
      <c r="D47" s="179"/>
      <c r="E47" s="179"/>
      <c r="F47" s="178"/>
      <c r="G47" s="180"/>
      <c r="H47" s="178"/>
      <c r="I47" s="178"/>
      <c r="J47" s="178">
        <f>SUM(J9:J45)</f>
        <v>0</v>
      </c>
      <c r="K47" s="175"/>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row>
    <row r="48" spans="1:80" s="124" customFormat="1" ht="15" customHeight="1">
      <c r="A48" s="181"/>
      <c r="B48" s="181"/>
      <c r="C48" s="182"/>
      <c r="D48" s="183"/>
      <c r="E48" s="184"/>
      <c r="F48" s="166"/>
      <c r="G48" s="166"/>
      <c r="H48" s="166"/>
      <c r="I48" s="185"/>
      <c r="J48" s="166"/>
      <c r="K48" s="175"/>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row>
    <row r="49" spans="1:80" s="124" customFormat="1" ht="15" customHeight="1">
      <c r="A49" s="181"/>
      <c r="B49" s="181"/>
      <c r="C49" s="186" t="s">
        <v>462</v>
      </c>
      <c r="D49" s="183"/>
      <c r="E49" s="184"/>
      <c r="F49" s="166"/>
      <c r="G49" s="166"/>
      <c r="H49" s="187"/>
      <c r="I49" s="185"/>
      <c r="J49" s="166"/>
      <c r="K49" s="131">
        <f>SUM(I46:J47)</f>
        <v>0</v>
      </c>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row>
    <row r="50" spans="1:80" s="124" customFormat="1" ht="15" customHeight="1">
      <c r="A50" s="181"/>
      <c r="B50" s="181"/>
      <c r="C50" s="186"/>
      <c r="D50" s="183"/>
      <c r="E50" s="184"/>
      <c r="F50" s="166"/>
      <c r="G50" s="166"/>
      <c r="H50" s="166"/>
      <c r="I50" s="143"/>
      <c r="J50" s="166"/>
      <c r="K50" s="167"/>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row>
    <row r="51" spans="1:80" s="124" customFormat="1" ht="15" customHeight="1">
      <c r="A51" s="122"/>
      <c r="B51" s="122"/>
      <c r="C51" s="122"/>
      <c r="D51" s="122"/>
      <c r="E51" s="122"/>
      <c r="F51" s="122"/>
      <c r="G51" s="122"/>
      <c r="H51" s="122"/>
      <c r="I51" s="122"/>
      <c r="J51" s="122"/>
      <c r="K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row>
    <row r="52" spans="1:11" s="124" customFormat="1" ht="15" customHeight="1">
      <c r="A52" s="122"/>
      <c r="B52" s="122"/>
      <c r="C52" s="122"/>
      <c r="D52" s="122"/>
      <c r="E52" s="122"/>
      <c r="F52" s="122"/>
      <c r="G52" s="122"/>
      <c r="H52" s="122"/>
      <c r="I52" s="122"/>
      <c r="J52" s="122"/>
      <c r="K52" s="122"/>
    </row>
    <row r="53" spans="1:80" s="124" customFormat="1" ht="15" customHeight="1">
      <c r="A53" s="122"/>
      <c r="B53" s="122"/>
      <c r="C53" s="122"/>
      <c r="D53" s="122"/>
      <c r="E53" s="122"/>
      <c r="F53" s="122"/>
      <c r="G53" s="122"/>
      <c r="H53" s="122"/>
      <c r="I53" s="122"/>
      <c r="J53" s="122"/>
      <c r="K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row>
    <row r="54" spans="1:80" s="124" customFormat="1" ht="15" customHeight="1">
      <c r="A54" s="122"/>
      <c r="B54" s="122"/>
      <c r="C54" s="122"/>
      <c r="D54" s="122"/>
      <c r="E54" s="122"/>
      <c r="F54" s="122"/>
      <c r="G54" s="122"/>
      <c r="H54" s="122"/>
      <c r="I54" s="122"/>
      <c r="J54" s="122"/>
      <c r="K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row>
    <row r="55" spans="1:11" s="124" customFormat="1" ht="15" customHeight="1">
      <c r="A55" s="122"/>
      <c r="B55" s="122"/>
      <c r="C55" s="122"/>
      <c r="D55" s="122"/>
      <c r="E55" s="122"/>
      <c r="F55" s="122"/>
      <c r="G55" s="122"/>
      <c r="H55" s="122"/>
      <c r="I55" s="122"/>
      <c r="J55" s="122"/>
      <c r="K55" s="122"/>
    </row>
    <row r="56" spans="1:80" s="124" customFormat="1" ht="15" customHeight="1">
      <c r="A56" s="122"/>
      <c r="B56" s="122"/>
      <c r="C56" s="122"/>
      <c r="D56" s="122"/>
      <c r="E56" s="122"/>
      <c r="F56" s="122"/>
      <c r="G56" s="122"/>
      <c r="H56" s="122"/>
      <c r="I56" s="122"/>
      <c r="J56" s="122"/>
      <c r="K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row>
    <row r="57" spans="1:80" s="124" customFormat="1" ht="15" customHeight="1">
      <c r="A57" s="122"/>
      <c r="B57" s="122"/>
      <c r="C57" s="122"/>
      <c r="D57" s="122"/>
      <c r="E57" s="122"/>
      <c r="F57" s="122"/>
      <c r="G57" s="122"/>
      <c r="H57" s="122"/>
      <c r="I57" s="122"/>
      <c r="J57" s="122"/>
      <c r="K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row>
    <row r="58" spans="1:11" s="124" customFormat="1" ht="15" customHeight="1">
      <c r="A58" s="122"/>
      <c r="B58" s="122"/>
      <c r="C58" s="122"/>
      <c r="D58" s="122"/>
      <c r="E58" s="122"/>
      <c r="F58" s="122"/>
      <c r="G58" s="122"/>
      <c r="H58" s="122"/>
      <c r="I58" s="122"/>
      <c r="J58" s="122"/>
      <c r="K58" s="122"/>
    </row>
  </sheetData>
  <sheetProtection password="D7B7" sheet="1" objects="1" scenarios="1"/>
  <mergeCells count="11">
    <mergeCell ref="H7:H8"/>
    <mergeCell ref="I7:J7"/>
    <mergeCell ref="K7:K8"/>
    <mergeCell ref="A9:K9"/>
    <mergeCell ref="A23:K23"/>
    <mergeCell ref="A7:A8"/>
    <mergeCell ref="B7:B8"/>
    <mergeCell ref="C7:C8"/>
    <mergeCell ref="D7:D8"/>
    <mergeCell ref="E7:E8"/>
    <mergeCell ref="F7:G7"/>
  </mergeCells>
  <printOptions/>
  <pageMargins left="0.6692913385826772" right="0.5905511811023623" top="0.8661417322834646" bottom="0.7086614173228347" header="0.4330708661417323" footer="0.2755905511811024"/>
  <pageSetup horizontalDpi="600" verticalDpi="600" orientation="landscape" paperSize="9" r:id="rId2"/>
  <headerFooter alignWithMargins="0">
    <oddHeader>&amp;LLÉKAŘSKÁ FAKULTA PLZEŇ
MIKROBIOLOGICKÁ LABORATOŘ
&amp;C KLIMATIZACE&amp;R&amp;"Arial CE,Tučné"&amp;12PR-1703032</oddHeader>
    <oddFooter>&amp;L&amp;9 04/2017
DSP&amp;C&amp;9ROZPOČET&amp;R&amp;9Strana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115" zoomScaleNormal="115" zoomScalePageLayoutView="115" workbookViewId="0" topLeftCell="A1">
      <selection activeCell="J17" sqref="J17"/>
    </sheetView>
  </sheetViews>
  <sheetFormatPr defaultColWidth="9.33203125" defaultRowHeight="13.5"/>
  <cols>
    <col min="1" max="1" width="5.16015625" style="477" customWidth="1"/>
    <col min="2" max="2" width="4.33203125" style="477" customWidth="1"/>
    <col min="3" max="3" width="9.66015625" style="477" customWidth="1"/>
    <col min="4" max="4" width="55.16015625" style="477" customWidth="1"/>
    <col min="5" max="5" width="5.5" style="477" customWidth="1"/>
    <col min="6" max="6" width="14.16015625" style="477" customWidth="1"/>
    <col min="7" max="7" width="12.5" style="477" customWidth="1"/>
    <col min="8" max="8" width="33.5" style="477" customWidth="1"/>
    <col min="9" max="256" width="9.33203125" style="477" customWidth="1"/>
    <col min="257" max="257" width="5.16015625" style="477" customWidth="1"/>
    <col min="258" max="258" width="4.33203125" style="477" customWidth="1"/>
    <col min="259" max="259" width="9.66015625" style="477" customWidth="1"/>
    <col min="260" max="260" width="55.16015625" style="477" customWidth="1"/>
    <col min="261" max="261" width="5.5" style="477" customWidth="1"/>
    <col min="262" max="262" width="14.16015625" style="477" customWidth="1"/>
    <col min="263" max="263" width="12.5" style="477" customWidth="1"/>
    <col min="264" max="264" width="33.5" style="477" customWidth="1"/>
    <col min="265" max="512" width="9.33203125" style="477" customWidth="1"/>
    <col min="513" max="513" width="5.16015625" style="477" customWidth="1"/>
    <col min="514" max="514" width="4.33203125" style="477" customWidth="1"/>
    <col min="515" max="515" width="9.66015625" style="477" customWidth="1"/>
    <col min="516" max="516" width="55.16015625" style="477" customWidth="1"/>
    <col min="517" max="517" width="5.5" style="477" customWidth="1"/>
    <col min="518" max="518" width="14.16015625" style="477" customWidth="1"/>
    <col min="519" max="519" width="12.5" style="477" customWidth="1"/>
    <col min="520" max="520" width="33.5" style="477" customWidth="1"/>
    <col min="521" max="768" width="9.33203125" style="477" customWidth="1"/>
    <col min="769" max="769" width="5.16015625" style="477" customWidth="1"/>
    <col min="770" max="770" width="4.33203125" style="477" customWidth="1"/>
    <col min="771" max="771" width="9.66015625" style="477" customWidth="1"/>
    <col min="772" max="772" width="55.16015625" style="477" customWidth="1"/>
    <col min="773" max="773" width="5.5" style="477" customWidth="1"/>
    <col min="774" max="774" width="14.16015625" style="477" customWidth="1"/>
    <col min="775" max="775" width="12.5" style="477" customWidth="1"/>
    <col min="776" max="776" width="33.5" style="477" customWidth="1"/>
    <col min="777" max="1024" width="9.33203125" style="477" customWidth="1"/>
    <col min="1025" max="1025" width="5.16015625" style="477" customWidth="1"/>
    <col min="1026" max="1026" width="4.33203125" style="477" customWidth="1"/>
    <col min="1027" max="1027" width="9.66015625" style="477" customWidth="1"/>
    <col min="1028" max="1028" width="55.16015625" style="477" customWidth="1"/>
    <col min="1029" max="1029" width="5.5" style="477" customWidth="1"/>
    <col min="1030" max="1030" width="14.16015625" style="477" customWidth="1"/>
    <col min="1031" max="1031" width="12.5" style="477" customWidth="1"/>
    <col min="1032" max="1032" width="33.5" style="477" customWidth="1"/>
    <col min="1033" max="1280" width="9.33203125" style="477" customWidth="1"/>
    <col min="1281" max="1281" width="5.16015625" style="477" customWidth="1"/>
    <col min="1282" max="1282" width="4.33203125" style="477" customWidth="1"/>
    <col min="1283" max="1283" width="9.66015625" style="477" customWidth="1"/>
    <col min="1284" max="1284" width="55.16015625" style="477" customWidth="1"/>
    <col min="1285" max="1285" width="5.5" style="477" customWidth="1"/>
    <col min="1286" max="1286" width="14.16015625" style="477" customWidth="1"/>
    <col min="1287" max="1287" width="12.5" style="477" customWidth="1"/>
    <col min="1288" max="1288" width="33.5" style="477" customWidth="1"/>
    <col min="1289" max="1536" width="9.33203125" style="477" customWidth="1"/>
    <col min="1537" max="1537" width="5.16015625" style="477" customWidth="1"/>
    <col min="1538" max="1538" width="4.33203125" style="477" customWidth="1"/>
    <col min="1539" max="1539" width="9.66015625" style="477" customWidth="1"/>
    <col min="1540" max="1540" width="55.16015625" style="477" customWidth="1"/>
    <col min="1541" max="1541" width="5.5" style="477" customWidth="1"/>
    <col min="1542" max="1542" width="14.16015625" style="477" customWidth="1"/>
    <col min="1543" max="1543" width="12.5" style="477" customWidth="1"/>
    <col min="1544" max="1544" width="33.5" style="477" customWidth="1"/>
    <col min="1545" max="1792" width="9.33203125" style="477" customWidth="1"/>
    <col min="1793" max="1793" width="5.16015625" style="477" customWidth="1"/>
    <col min="1794" max="1794" width="4.33203125" style="477" customWidth="1"/>
    <col min="1795" max="1795" width="9.66015625" style="477" customWidth="1"/>
    <col min="1796" max="1796" width="55.16015625" style="477" customWidth="1"/>
    <col min="1797" max="1797" width="5.5" style="477" customWidth="1"/>
    <col min="1798" max="1798" width="14.16015625" style="477" customWidth="1"/>
    <col min="1799" max="1799" width="12.5" style="477" customWidth="1"/>
    <col min="1800" max="1800" width="33.5" style="477" customWidth="1"/>
    <col min="1801" max="2048" width="9.33203125" style="477" customWidth="1"/>
    <col min="2049" max="2049" width="5.16015625" style="477" customWidth="1"/>
    <col min="2050" max="2050" width="4.33203125" style="477" customWidth="1"/>
    <col min="2051" max="2051" width="9.66015625" style="477" customWidth="1"/>
    <col min="2052" max="2052" width="55.16015625" style="477" customWidth="1"/>
    <col min="2053" max="2053" width="5.5" style="477" customWidth="1"/>
    <col min="2054" max="2054" width="14.16015625" style="477" customWidth="1"/>
    <col min="2055" max="2055" width="12.5" style="477" customWidth="1"/>
    <col min="2056" max="2056" width="33.5" style="477" customWidth="1"/>
    <col min="2057" max="2304" width="9.33203125" style="477" customWidth="1"/>
    <col min="2305" max="2305" width="5.16015625" style="477" customWidth="1"/>
    <col min="2306" max="2306" width="4.33203125" style="477" customWidth="1"/>
    <col min="2307" max="2307" width="9.66015625" style="477" customWidth="1"/>
    <col min="2308" max="2308" width="55.16015625" style="477" customWidth="1"/>
    <col min="2309" max="2309" width="5.5" style="477" customWidth="1"/>
    <col min="2310" max="2310" width="14.16015625" style="477" customWidth="1"/>
    <col min="2311" max="2311" width="12.5" style="477" customWidth="1"/>
    <col min="2312" max="2312" width="33.5" style="477" customWidth="1"/>
    <col min="2313" max="2560" width="9.33203125" style="477" customWidth="1"/>
    <col min="2561" max="2561" width="5.16015625" style="477" customWidth="1"/>
    <col min="2562" max="2562" width="4.33203125" style="477" customWidth="1"/>
    <col min="2563" max="2563" width="9.66015625" style="477" customWidth="1"/>
    <col min="2564" max="2564" width="55.16015625" style="477" customWidth="1"/>
    <col min="2565" max="2565" width="5.5" style="477" customWidth="1"/>
    <col min="2566" max="2566" width="14.16015625" style="477" customWidth="1"/>
    <col min="2567" max="2567" width="12.5" style="477" customWidth="1"/>
    <col min="2568" max="2568" width="33.5" style="477" customWidth="1"/>
    <col min="2569" max="2816" width="9.33203125" style="477" customWidth="1"/>
    <col min="2817" max="2817" width="5.16015625" style="477" customWidth="1"/>
    <col min="2818" max="2818" width="4.33203125" style="477" customWidth="1"/>
    <col min="2819" max="2819" width="9.66015625" style="477" customWidth="1"/>
    <col min="2820" max="2820" width="55.16015625" style="477" customWidth="1"/>
    <col min="2821" max="2821" width="5.5" style="477" customWidth="1"/>
    <col min="2822" max="2822" width="14.16015625" style="477" customWidth="1"/>
    <col min="2823" max="2823" width="12.5" style="477" customWidth="1"/>
    <col min="2824" max="2824" width="33.5" style="477" customWidth="1"/>
    <col min="2825" max="3072" width="9.33203125" style="477" customWidth="1"/>
    <col min="3073" max="3073" width="5.16015625" style="477" customWidth="1"/>
    <col min="3074" max="3074" width="4.33203125" style="477" customWidth="1"/>
    <col min="3075" max="3075" width="9.66015625" style="477" customWidth="1"/>
    <col min="3076" max="3076" width="55.16015625" style="477" customWidth="1"/>
    <col min="3077" max="3077" width="5.5" style="477" customWidth="1"/>
    <col min="3078" max="3078" width="14.16015625" style="477" customWidth="1"/>
    <col min="3079" max="3079" width="12.5" style="477" customWidth="1"/>
    <col min="3080" max="3080" width="33.5" style="477" customWidth="1"/>
    <col min="3081" max="3328" width="9.33203125" style="477" customWidth="1"/>
    <col min="3329" max="3329" width="5.16015625" style="477" customWidth="1"/>
    <col min="3330" max="3330" width="4.33203125" style="477" customWidth="1"/>
    <col min="3331" max="3331" width="9.66015625" style="477" customWidth="1"/>
    <col min="3332" max="3332" width="55.16015625" style="477" customWidth="1"/>
    <col min="3333" max="3333" width="5.5" style="477" customWidth="1"/>
    <col min="3334" max="3334" width="14.16015625" style="477" customWidth="1"/>
    <col min="3335" max="3335" width="12.5" style="477" customWidth="1"/>
    <col min="3336" max="3336" width="33.5" style="477" customWidth="1"/>
    <col min="3337" max="3584" width="9.33203125" style="477" customWidth="1"/>
    <col min="3585" max="3585" width="5.16015625" style="477" customWidth="1"/>
    <col min="3586" max="3586" width="4.33203125" style="477" customWidth="1"/>
    <col min="3587" max="3587" width="9.66015625" style="477" customWidth="1"/>
    <col min="3588" max="3588" width="55.16015625" style="477" customWidth="1"/>
    <col min="3589" max="3589" width="5.5" style="477" customWidth="1"/>
    <col min="3590" max="3590" width="14.16015625" style="477" customWidth="1"/>
    <col min="3591" max="3591" width="12.5" style="477" customWidth="1"/>
    <col min="3592" max="3592" width="33.5" style="477" customWidth="1"/>
    <col min="3593" max="3840" width="9.33203125" style="477" customWidth="1"/>
    <col min="3841" max="3841" width="5.16015625" style="477" customWidth="1"/>
    <col min="3842" max="3842" width="4.33203125" style="477" customWidth="1"/>
    <col min="3843" max="3843" width="9.66015625" style="477" customWidth="1"/>
    <col min="3844" max="3844" width="55.16015625" style="477" customWidth="1"/>
    <col min="3845" max="3845" width="5.5" style="477" customWidth="1"/>
    <col min="3846" max="3846" width="14.16015625" style="477" customWidth="1"/>
    <col min="3847" max="3847" width="12.5" style="477" customWidth="1"/>
    <col min="3848" max="3848" width="33.5" style="477" customWidth="1"/>
    <col min="3849" max="4096" width="9.33203125" style="477" customWidth="1"/>
    <col min="4097" max="4097" width="5.16015625" style="477" customWidth="1"/>
    <col min="4098" max="4098" width="4.33203125" style="477" customWidth="1"/>
    <col min="4099" max="4099" width="9.66015625" style="477" customWidth="1"/>
    <col min="4100" max="4100" width="55.16015625" style="477" customWidth="1"/>
    <col min="4101" max="4101" width="5.5" style="477" customWidth="1"/>
    <col min="4102" max="4102" width="14.16015625" style="477" customWidth="1"/>
    <col min="4103" max="4103" width="12.5" style="477" customWidth="1"/>
    <col min="4104" max="4104" width="33.5" style="477" customWidth="1"/>
    <col min="4105" max="4352" width="9.33203125" style="477" customWidth="1"/>
    <col min="4353" max="4353" width="5.16015625" style="477" customWidth="1"/>
    <col min="4354" max="4354" width="4.33203125" style="477" customWidth="1"/>
    <col min="4355" max="4355" width="9.66015625" style="477" customWidth="1"/>
    <col min="4356" max="4356" width="55.16015625" style="477" customWidth="1"/>
    <col min="4357" max="4357" width="5.5" style="477" customWidth="1"/>
    <col min="4358" max="4358" width="14.16015625" style="477" customWidth="1"/>
    <col min="4359" max="4359" width="12.5" style="477" customWidth="1"/>
    <col min="4360" max="4360" width="33.5" style="477" customWidth="1"/>
    <col min="4361" max="4608" width="9.33203125" style="477" customWidth="1"/>
    <col min="4609" max="4609" width="5.16015625" style="477" customWidth="1"/>
    <col min="4610" max="4610" width="4.33203125" style="477" customWidth="1"/>
    <col min="4611" max="4611" width="9.66015625" style="477" customWidth="1"/>
    <col min="4612" max="4612" width="55.16015625" style="477" customWidth="1"/>
    <col min="4613" max="4613" width="5.5" style="477" customWidth="1"/>
    <col min="4614" max="4614" width="14.16015625" style="477" customWidth="1"/>
    <col min="4615" max="4615" width="12.5" style="477" customWidth="1"/>
    <col min="4616" max="4616" width="33.5" style="477" customWidth="1"/>
    <col min="4617" max="4864" width="9.33203125" style="477" customWidth="1"/>
    <col min="4865" max="4865" width="5.16015625" style="477" customWidth="1"/>
    <col min="4866" max="4866" width="4.33203125" style="477" customWidth="1"/>
    <col min="4867" max="4867" width="9.66015625" style="477" customWidth="1"/>
    <col min="4868" max="4868" width="55.16015625" style="477" customWidth="1"/>
    <col min="4869" max="4869" width="5.5" style="477" customWidth="1"/>
    <col min="4870" max="4870" width="14.16015625" style="477" customWidth="1"/>
    <col min="4871" max="4871" width="12.5" style="477" customWidth="1"/>
    <col min="4872" max="4872" width="33.5" style="477" customWidth="1"/>
    <col min="4873" max="5120" width="9.33203125" style="477" customWidth="1"/>
    <col min="5121" max="5121" width="5.16015625" style="477" customWidth="1"/>
    <col min="5122" max="5122" width="4.33203125" style="477" customWidth="1"/>
    <col min="5123" max="5123" width="9.66015625" style="477" customWidth="1"/>
    <col min="5124" max="5124" width="55.16015625" style="477" customWidth="1"/>
    <col min="5125" max="5125" width="5.5" style="477" customWidth="1"/>
    <col min="5126" max="5126" width="14.16015625" style="477" customWidth="1"/>
    <col min="5127" max="5127" width="12.5" style="477" customWidth="1"/>
    <col min="5128" max="5128" width="33.5" style="477" customWidth="1"/>
    <col min="5129" max="5376" width="9.33203125" style="477" customWidth="1"/>
    <col min="5377" max="5377" width="5.16015625" style="477" customWidth="1"/>
    <col min="5378" max="5378" width="4.33203125" style="477" customWidth="1"/>
    <col min="5379" max="5379" width="9.66015625" style="477" customWidth="1"/>
    <col min="5380" max="5380" width="55.16015625" style="477" customWidth="1"/>
    <col min="5381" max="5381" width="5.5" style="477" customWidth="1"/>
    <col min="5382" max="5382" width="14.16015625" style="477" customWidth="1"/>
    <col min="5383" max="5383" width="12.5" style="477" customWidth="1"/>
    <col min="5384" max="5384" width="33.5" style="477" customWidth="1"/>
    <col min="5385" max="5632" width="9.33203125" style="477" customWidth="1"/>
    <col min="5633" max="5633" width="5.16015625" style="477" customWidth="1"/>
    <col min="5634" max="5634" width="4.33203125" style="477" customWidth="1"/>
    <col min="5635" max="5635" width="9.66015625" style="477" customWidth="1"/>
    <col min="5636" max="5636" width="55.16015625" style="477" customWidth="1"/>
    <col min="5637" max="5637" width="5.5" style="477" customWidth="1"/>
    <col min="5638" max="5638" width="14.16015625" style="477" customWidth="1"/>
    <col min="5639" max="5639" width="12.5" style="477" customWidth="1"/>
    <col min="5640" max="5640" width="33.5" style="477" customWidth="1"/>
    <col min="5641" max="5888" width="9.33203125" style="477" customWidth="1"/>
    <col min="5889" max="5889" width="5.16015625" style="477" customWidth="1"/>
    <col min="5890" max="5890" width="4.33203125" style="477" customWidth="1"/>
    <col min="5891" max="5891" width="9.66015625" style="477" customWidth="1"/>
    <col min="5892" max="5892" width="55.16015625" style="477" customWidth="1"/>
    <col min="5893" max="5893" width="5.5" style="477" customWidth="1"/>
    <col min="5894" max="5894" width="14.16015625" style="477" customWidth="1"/>
    <col min="5895" max="5895" width="12.5" style="477" customWidth="1"/>
    <col min="5896" max="5896" width="33.5" style="477" customWidth="1"/>
    <col min="5897" max="6144" width="9.33203125" style="477" customWidth="1"/>
    <col min="6145" max="6145" width="5.16015625" style="477" customWidth="1"/>
    <col min="6146" max="6146" width="4.33203125" style="477" customWidth="1"/>
    <col min="6147" max="6147" width="9.66015625" style="477" customWidth="1"/>
    <col min="6148" max="6148" width="55.16015625" style="477" customWidth="1"/>
    <col min="6149" max="6149" width="5.5" style="477" customWidth="1"/>
    <col min="6150" max="6150" width="14.16015625" style="477" customWidth="1"/>
    <col min="6151" max="6151" width="12.5" style="477" customWidth="1"/>
    <col min="6152" max="6152" width="33.5" style="477" customWidth="1"/>
    <col min="6153" max="6400" width="9.33203125" style="477" customWidth="1"/>
    <col min="6401" max="6401" width="5.16015625" style="477" customWidth="1"/>
    <col min="6402" max="6402" width="4.33203125" style="477" customWidth="1"/>
    <col min="6403" max="6403" width="9.66015625" style="477" customWidth="1"/>
    <col min="6404" max="6404" width="55.16015625" style="477" customWidth="1"/>
    <col min="6405" max="6405" width="5.5" style="477" customWidth="1"/>
    <col min="6406" max="6406" width="14.16015625" style="477" customWidth="1"/>
    <col min="6407" max="6407" width="12.5" style="477" customWidth="1"/>
    <col min="6408" max="6408" width="33.5" style="477" customWidth="1"/>
    <col min="6409" max="6656" width="9.33203125" style="477" customWidth="1"/>
    <col min="6657" max="6657" width="5.16015625" style="477" customWidth="1"/>
    <col min="6658" max="6658" width="4.33203125" style="477" customWidth="1"/>
    <col min="6659" max="6659" width="9.66015625" style="477" customWidth="1"/>
    <col min="6660" max="6660" width="55.16015625" style="477" customWidth="1"/>
    <col min="6661" max="6661" width="5.5" style="477" customWidth="1"/>
    <col min="6662" max="6662" width="14.16015625" style="477" customWidth="1"/>
    <col min="6663" max="6663" width="12.5" style="477" customWidth="1"/>
    <col min="6664" max="6664" width="33.5" style="477" customWidth="1"/>
    <col min="6665" max="6912" width="9.33203125" style="477" customWidth="1"/>
    <col min="6913" max="6913" width="5.16015625" style="477" customWidth="1"/>
    <col min="6914" max="6914" width="4.33203125" style="477" customWidth="1"/>
    <col min="6915" max="6915" width="9.66015625" style="477" customWidth="1"/>
    <col min="6916" max="6916" width="55.16015625" style="477" customWidth="1"/>
    <col min="6917" max="6917" width="5.5" style="477" customWidth="1"/>
    <col min="6918" max="6918" width="14.16015625" style="477" customWidth="1"/>
    <col min="6919" max="6919" width="12.5" style="477" customWidth="1"/>
    <col min="6920" max="6920" width="33.5" style="477" customWidth="1"/>
    <col min="6921" max="7168" width="9.33203125" style="477" customWidth="1"/>
    <col min="7169" max="7169" width="5.16015625" style="477" customWidth="1"/>
    <col min="7170" max="7170" width="4.33203125" style="477" customWidth="1"/>
    <col min="7171" max="7171" width="9.66015625" style="477" customWidth="1"/>
    <col min="7172" max="7172" width="55.16015625" style="477" customWidth="1"/>
    <col min="7173" max="7173" width="5.5" style="477" customWidth="1"/>
    <col min="7174" max="7174" width="14.16015625" style="477" customWidth="1"/>
    <col min="7175" max="7175" width="12.5" style="477" customWidth="1"/>
    <col min="7176" max="7176" width="33.5" style="477" customWidth="1"/>
    <col min="7177" max="7424" width="9.33203125" style="477" customWidth="1"/>
    <col min="7425" max="7425" width="5.16015625" style="477" customWidth="1"/>
    <col min="7426" max="7426" width="4.33203125" style="477" customWidth="1"/>
    <col min="7427" max="7427" width="9.66015625" style="477" customWidth="1"/>
    <col min="7428" max="7428" width="55.16015625" style="477" customWidth="1"/>
    <col min="7429" max="7429" width="5.5" style="477" customWidth="1"/>
    <col min="7430" max="7430" width="14.16015625" style="477" customWidth="1"/>
    <col min="7431" max="7431" width="12.5" style="477" customWidth="1"/>
    <col min="7432" max="7432" width="33.5" style="477" customWidth="1"/>
    <col min="7433" max="7680" width="9.33203125" style="477" customWidth="1"/>
    <col min="7681" max="7681" width="5.16015625" style="477" customWidth="1"/>
    <col min="7682" max="7682" width="4.33203125" style="477" customWidth="1"/>
    <col min="7683" max="7683" width="9.66015625" style="477" customWidth="1"/>
    <col min="7684" max="7684" width="55.16015625" style="477" customWidth="1"/>
    <col min="7685" max="7685" width="5.5" style="477" customWidth="1"/>
    <col min="7686" max="7686" width="14.16015625" style="477" customWidth="1"/>
    <col min="7687" max="7687" width="12.5" style="477" customWidth="1"/>
    <col min="7688" max="7688" width="33.5" style="477" customWidth="1"/>
    <col min="7689" max="7936" width="9.33203125" style="477" customWidth="1"/>
    <col min="7937" max="7937" width="5.16015625" style="477" customWidth="1"/>
    <col min="7938" max="7938" width="4.33203125" style="477" customWidth="1"/>
    <col min="7939" max="7939" width="9.66015625" style="477" customWidth="1"/>
    <col min="7940" max="7940" width="55.16015625" style="477" customWidth="1"/>
    <col min="7941" max="7941" width="5.5" style="477" customWidth="1"/>
    <col min="7942" max="7942" width="14.16015625" style="477" customWidth="1"/>
    <col min="7943" max="7943" width="12.5" style="477" customWidth="1"/>
    <col min="7944" max="7944" width="33.5" style="477" customWidth="1"/>
    <col min="7945" max="8192" width="9.33203125" style="477" customWidth="1"/>
    <col min="8193" max="8193" width="5.16015625" style="477" customWidth="1"/>
    <col min="8194" max="8194" width="4.33203125" style="477" customWidth="1"/>
    <col min="8195" max="8195" width="9.66015625" style="477" customWidth="1"/>
    <col min="8196" max="8196" width="55.16015625" style="477" customWidth="1"/>
    <col min="8197" max="8197" width="5.5" style="477" customWidth="1"/>
    <col min="8198" max="8198" width="14.16015625" style="477" customWidth="1"/>
    <col min="8199" max="8199" width="12.5" style="477" customWidth="1"/>
    <col min="8200" max="8200" width="33.5" style="477" customWidth="1"/>
    <col min="8201" max="8448" width="9.33203125" style="477" customWidth="1"/>
    <col min="8449" max="8449" width="5.16015625" style="477" customWidth="1"/>
    <col min="8450" max="8450" width="4.33203125" style="477" customWidth="1"/>
    <col min="8451" max="8451" width="9.66015625" style="477" customWidth="1"/>
    <col min="8452" max="8452" width="55.16015625" style="477" customWidth="1"/>
    <col min="8453" max="8453" width="5.5" style="477" customWidth="1"/>
    <col min="8454" max="8454" width="14.16015625" style="477" customWidth="1"/>
    <col min="8455" max="8455" width="12.5" style="477" customWidth="1"/>
    <col min="8456" max="8456" width="33.5" style="477" customWidth="1"/>
    <col min="8457" max="8704" width="9.33203125" style="477" customWidth="1"/>
    <col min="8705" max="8705" width="5.16015625" style="477" customWidth="1"/>
    <col min="8706" max="8706" width="4.33203125" style="477" customWidth="1"/>
    <col min="8707" max="8707" width="9.66015625" style="477" customWidth="1"/>
    <col min="8708" max="8708" width="55.16015625" style="477" customWidth="1"/>
    <col min="8709" max="8709" width="5.5" style="477" customWidth="1"/>
    <col min="8710" max="8710" width="14.16015625" style="477" customWidth="1"/>
    <col min="8711" max="8711" width="12.5" style="477" customWidth="1"/>
    <col min="8712" max="8712" width="33.5" style="477" customWidth="1"/>
    <col min="8713" max="8960" width="9.33203125" style="477" customWidth="1"/>
    <col min="8961" max="8961" width="5.16015625" style="477" customWidth="1"/>
    <col min="8962" max="8962" width="4.33203125" style="477" customWidth="1"/>
    <col min="8963" max="8963" width="9.66015625" style="477" customWidth="1"/>
    <col min="8964" max="8964" width="55.16015625" style="477" customWidth="1"/>
    <col min="8965" max="8965" width="5.5" style="477" customWidth="1"/>
    <col min="8966" max="8966" width="14.16015625" style="477" customWidth="1"/>
    <col min="8967" max="8967" width="12.5" style="477" customWidth="1"/>
    <col min="8968" max="8968" width="33.5" style="477" customWidth="1"/>
    <col min="8969" max="9216" width="9.33203125" style="477" customWidth="1"/>
    <col min="9217" max="9217" width="5.16015625" style="477" customWidth="1"/>
    <col min="9218" max="9218" width="4.33203125" style="477" customWidth="1"/>
    <col min="9219" max="9219" width="9.66015625" style="477" customWidth="1"/>
    <col min="9220" max="9220" width="55.16015625" style="477" customWidth="1"/>
    <col min="9221" max="9221" width="5.5" style="477" customWidth="1"/>
    <col min="9222" max="9222" width="14.16015625" style="477" customWidth="1"/>
    <col min="9223" max="9223" width="12.5" style="477" customWidth="1"/>
    <col min="9224" max="9224" width="33.5" style="477" customWidth="1"/>
    <col min="9225" max="9472" width="9.33203125" style="477" customWidth="1"/>
    <col min="9473" max="9473" width="5.16015625" style="477" customWidth="1"/>
    <col min="9474" max="9474" width="4.33203125" style="477" customWidth="1"/>
    <col min="9475" max="9475" width="9.66015625" style="477" customWidth="1"/>
    <col min="9476" max="9476" width="55.16015625" style="477" customWidth="1"/>
    <col min="9477" max="9477" width="5.5" style="477" customWidth="1"/>
    <col min="9478" max="9478" width="14.16015625" style="477" customWidth="1"/>
    <col min="9479" max="9479" width="12.5" style="477" customWidth="1"/>
    <col min="9480" max="9480" width="33.5" style="477" customWidth="1"/>
    <col min="9481" max="9728" width="9.33203125" style="477" customWidth="1"/>
    <col min="9729" max="9729" width="5.16015625" style="477" customWidth="1"/>
    <col min="9730" max="9730" width="4.33203125" style="477" customWidth="1"/>
    <col min="9731" max="9731" width="9.66015625" style="477" customWidth="1"/>
    <col min="9732" max="9732" width="55.16015625" style="477" customWidth="1"/>
    <col min="9733" max="9733" width="5.5" style="477" customWidth="1"/>
    <col min="9734" max="9734" width="14.16015625" style="477" customWidth="1"/>
    <col min="9735" max="9735" width="12.5" style="477" customWidth="1"/>
    <col min="9736" max="9736" width="33.5" style="477" customWidth="1"/>
    <col min="9737" max="9984" width="9.33203125" style="477" customWidth="1"/>
    <col min="9985" max="9985" width="5.16015625" style="477" customWidth="1"/>
    <col min="9986" max="9986" width="4.33203125" style="477" customWidth="1"/>
    <col min="9987" max="9987" width="9.66015625" style="477" customWidth="1"/>
    <col min="9988" max="9988" width="55.16015625" style="477" customWidth="1"/>
    <col min="9989" max="9989" width="5.5" style="477" customWidth="1"/>
    <col min="9990" max="9990" width="14.16015625" style="477" customWidth="1"/>
    <col min="9991" max="9991" width="12.5" style="477" customWidth="1"/>
    <col min="9992" max="9992" width="33.5" style="477" customWidth="1"/>
    <col min="9993" max="10240" width="9.33203125" style="477" customWidth="1"/>
    <col min="10241" max="10241" width="5.16015625" style="477" customWidth="1"/>
    <col min="10242" max="10242" width="4.33203125" style="477" customWidth="1"/>
    <col min="10243" max="10243" width="9.66015625" style="477" customWidth="1"/>
    <col min="10244" max="10244" width="55.16015625" style="477" customWidth="1"/>
    <col min="10245" max="10245" width="5.5" style="477" customWidth="1"/>
    <col min="10246" max="10246" width="14.16015625" style="477" customWidth="1"/>
    <col min="10247" max="10247" width="12.5" style="477" customWidth="1"/>
    <col min="10248" max="10248" width="33.5" style="477" customWidth="1"/>
    <col min="10249" max="10496" width="9.33203125" style="477" customWidth="1"/>
    <col min="10497" max="10497" width="5.16015625" style="477" customWidth="1"/>
    <col min="10498" max="10498" width="4.33203125" style="477" customWidth="1"/>
    <col min="10499" max="10499" width="9.66015625" style="477" customWidth="1"/>
    <col min="10500" max="10500" width="55.16015625" style="477" customWidth="1"/>
    <col min="10501" max="10501" width="5.5" style="477" customWidth="1"/>
    <col min="10502" max="10502" width="14.16015625" style="477" customWidth="1"/>
    <col min="10503" max="10503" width="12.5" style="477" customWidth="1"/>
    <col min="10504" max="10504" width="33.5" style="477" customWidth="1"/>
    <col min="10505" max="10752" width="9.33203125" style="477" customWidth="1"/>
    <col min="10753" max="10753" width="5.16015625" style="477" customWidth="1"/>
    <col min="10754" max="10754" width="4.33203125" style="477" customWidth="1"/>
    <col min="10755" max="10755" width="9.66015625" style="477" customWidth="1"/>
    <col min="10756" max="10756" width="55.16015625" style="477" customWidth="1"/>
    <col min="10757" max="10757" width="5.5" style="477" customWidth="1"/>
    <col min="10758" max="10758" width="14.16015625" style="477" customWidth="1"/>
    <col min="10759" max="10759" width="12.5" style="477" customWidth="1"/>
    <col min="10760" max="10760" width="33.5" style="477" customWidth="1"/>
    <col min="10761" max="11008" width="9.33203125" style="477" customWidth="1"/>
    <col min="11009" max="11009" width="5.16015625" style="477" customWidth="1"/>
    <col min="11010" max="11010" width="4.33203125" style="477" customWidth="1"/>
    <col min="11011" max="11011" width="9.66015625" style="477" customWidth="1"/>
    <col min="11012" max="11012" width="55.16015625" style="477" customWidth="1"/>
    <col min="11013" max="11013" width="5.5" style="477" customWidth="1"/>
    <col min="11014" max="11014" width="14.16015625" style="477" customWidth="1"/>
    <col min="11015" max="11015" width="12.5" style="477" customWidth="1"/>
    <col min="11016" max="11016" width="33.5" style="477" customWidth="1"/>
    <col min="11017" max="11264" width="9.33203125" style="477" customWidth="1"/>
    <col min="11265" max="11265" width="5.16015625" style="477" customWidth="1"/>
    <col min="11266" max="11266" width="4.33203125" style="477" customWidth="1"/>
    <col min="11267" max="11267" width="9.66015625" style="477" customWidth="1"/>
    <col min="11268" max="11268" width="55.16015625" style="477" customWidth="1"/>
    <col min="11269" max="11269" width="5.5" style="477" customWidth="1"/>
    <col min="11270" max="11270" width="14.16015625" style="477" customWidth="1"/>
    <col min="11271" max="11271" width="12.5" style="477" customWidth="1"/>
    <col min="11272" max="11272" width="33.5" style="477" customWidth="1"/>
    <col min="11273" max="11520" width="9.33203125" style="477" customWidth="1"/>
    <col min="11521" max="11521" width="5.16015625" style="477" customWidth="1"/>
    <col min="11522" max="11522" width="4.33203125" style="477" customWidth="1"/>
    <col min="11523" max="11523" width="9.66015625" style="477" customWidth="1"/>
    <col min="11524" max="11524" width="55.16015625" style="477" customWidth="1"/>
    <col min="11525" max="11525" width="5.5" style="477" customWidth="1"/>
    <col min="11526" max="11526" width="14.16015625" style="477" customWidth="1"/>
    <col min="11527" max="11527" width="12.5" style="477" customWidth="1"/>
    <col min="11528" max="11528" width="33.5" style="477" customWidth="1"/>
    <col min="11529" max="11776" width="9.33203125" style="477" customWidth="1"/>
    <col min="11777" max="11777" width="5.16015625" style="477" customWidth="1"/>
    <col min="11778" max="11778" width="4.33203125" style="477" customWidth="1"/>
    <col min="11779" max="11779" width="9.66015625" style="477" customWidth="1"/>
    <col min="11780" max="11780" width="55.16015625" style="477" customWidth="1"/>
    <col min="11781" max="11781" width="5.5" style="477" customWidth="1"/>
    <col min="11782" max="11782" width="14.16015625" style="477" customWidth="1"/>
    <col min="11783" max="11783" width="12.5" style="477" customWidth="1"/>
    <col min="11784" max="11784" width="33.5" style="477" customWidth="1"/>
    <col min="11785" max="12032" width="9.33203125" style="477" customWidth="1"/>
    <col min="12033" max="12033" width="5.16015625" style="477" customWidth="1"/>
    <col min="12034" max="12034" width="4.33203125" style="477" customWidth="1"/>
    <col min="12035" max="12035" width="9.66015625" style="477" customWidth="1"/>
    <col min="12036" max="12036" width="55.16015625" style="477" customWidth="1"/>
    <col min="12037" max="12037" width="5.5" style="477" customWidth="1"/>
    <col min="12038" max="12038" width="14.16015625" style="477" customWidth="1"/>
    <col min="12039" max="12039" width="12.5" style="477" customWidth="1"/>
    <col min="12040" max="12040" width="33.5" style="477" customWidth="1"/>
    <col min="12041" max="12288" width="9.33203125" style="477" customWidth="1"/>
    <col min="12289" max="12289" width="5.16015625" style="477" customWidth="1"/>
    <col min="12290" max="12290" width="4.33203125" style="477" customWidth="1"/>
    <col min="12291" max="12291" width="9.66015625" style="477" customWidth="1"/>
    <col min="12292" max="12292" width="55.16015625" style="477" customWidth="1"/>
    <col min="12293" max="12293" width="5.5" style="477" customWidth="1"/>
    <col min="12294" max="12294" width="14.16015625" style="477" customWidth="1"/>
    <col min="12295" max="12295" width="12.5" style="477" customWidth="1"/>
    <col min="12296" max="12296" width="33.5" style="477" customWidth="1"/>
    <col min="12297" max="12544" width="9.33203125" style="477" customWidth="1"/>
    <col min="12545" max="12545" width="5.16015625" style="477" customWidth="1"/>
    <col min="12546" max="12546" width="4.33203125" style="477" customWidth="1"/>
    <col min="12547" max="12547" width="9.66015625" style="477" customWidth="1"/>
    <col min="12548" max="12548" width="55.16015625" style="477" customWidth="1"/>
    <col min="12549" max="12549" width="5.5" style="477" customWidth="1"/>
    <col min="12550" max="12550" width="14.16015625" style="477" customWidth="1"/>
    <col min="12551" max="12551" width="12.5" style="477" customWidth="1"/>
    <col min="12552" max="12552" width="33.5" style="477" customWidth="1"/>
    <col min="12553" max="12800" width="9.33203125" style="477" customWidth="1"/>
    <col min="12801" max="12801" width="5.16015625" style="477" customWidth="1"/>
    <col min="12802" max="12802" width="4.33203125" style="477" customWidth="1"/>
    <col min="12803" max="12803" width="9.66015625" style="477" customWidth="1"/>
    <col min="12804" max="12804" width="55.16015625" style="477" customWidth="1"/>
    <col min="12805" max="12805" width="5.5" style="477" customWidth="1"/>
    <col min="12806" max="12806" width="14.16015625" style="477" customWidth="1"/>
    <col min="12807" max="12807" width="12.5" style="477" customWidth="1"/>
    <col min="12808" max="12808" width="33.5" style="477" customWidth="1"/>
    <col min="12809" max="13056" width="9.33203125" style="477" customWidth="1"/>
    <col min="13057" max="13057" width="5.16015625" style="477" customWidth="1"/>
    <col min="13058" max="13058" width="4.33203125" style="477" customWidth="1"/>
    <col min="13059" max="13059" width="9.66015625" style="477" customWidth="1"/>
    <col min="13060" max="13060" width="55.16015625" style="477" customWidth="1"/>
    <col min="13061" max="13061" width="5.5" style="477" customWidth="1"/>
    <col min="13062" max="13062" width="14.16015625" style="477" customWidth="1"/>
    <col min="13063" max="13063" width="12.5" style="477" customWidth="1"/>
    <col min="13064" max="13064" width="33.5" style="477" customWidth="1"/>
    <col min="13065" max="13312" width="9.33203125" style="477" customWidth="1"/>
    <col min="13313" max="13313" width="5.16015625" style="477" customWidth="1"/>
    <col min="13314" max="13314" width="4.33203125" style="477" customWidth="1"/>
    <col min="13315" max="13315" width="9.66015625" style="477" customWidth="1"/>
    <col min="13316" max="13316" width="55.16015625" style="477" customWidth="1"/>
    <col min="13317" max="13317" width="5.5" style="477" customWidth="1"/>
    <col min="13318" max="13318" width="14.16015625" style="477" customWidth="1"/>
    <col min="13319" max="13319" width="12.5" style="477" customWidth="1"/>
    <col min="13320" max="13320" width="33.5" style="477" customWidth="1"/>
    <col min="13321" max="13568" width="9.33203125" style="477" customWidth="1"/>
    <col min="13569" max="13569" width="5.16015625" style="477" customWidth="1"/>
    <col min="13570" max="13570" width="4.33203125" style="477" customWidth="1"/>
    <col min="13571" max="13571" width="9.66015625" style="477" customWidth="1"/>
    <col min="13572" max="13572" width="55.16015625" style="477" customWidth="1"/>
    <col min="13573" max="13573" width="5.5" style="477" customWidth="1"/>
    <col min="13574" max="13574" width="14.16015625" style="477" customWidth="1"/>
    <col min="13575" max="13575" width="12.5" style="477" customWidth="1"/>
    <col min="13576" max="13576" width="33.5" style="477" customWidth="1"/>
    <col min="13577" max="13824" width="9.33203125" style="477" customWidth="1"/>
    <col min="13825" max="13825" width="5.16015625" style="477" customWidth="1"/>
    <col min="13826" max="13826" width="4.33203125" style="477" customWidth="1"/>
    <col min="13827" max="13827" width="9.66015625" style="477" customWidth="1"/>
    <col min="13828" max="13828" width="55.16015625" style="477" customWidth="1"/>
    <col min="13829" max="13829" width="5.5" style="477" customWidth="1"/>
    <col min="13830" max="13830" width="14.16015625" style="477" customWidth="1"/>
    <col min="13831" max="13831" width="12.5" style="477" customWidth="1"/>
    <col min="13832" max="13832" width="33.5" style="477" customWidth="1"/>
    <col min="13833" max="14080" width="9.33203125" style="477" customWidth="1"/>
    <col min="14081" max="14081" width="5.16015625" style="477" customWidth="1"/>
    <col min="14082" max="14082" width="4.33203125" style="477" customWidth="1"/>
    <col min="14083" max="14083" width="9.66015625" style="477" customWidth="1"/>
    <col min="14084" max="14084" width="55.16015625" style="477" customWidth="1"/>
    <col min="14085" max="14085" width="5.5" style="477" customWidth="1"/>
    <col min="14086" max="14086" width="14.16015625" style="477" customWidth="1"/>
    <col min="14087" max="14087" width="12.5" style="477" customWidth="1"/>
    <col min="14088" max="14088" width="33.5" style="477" customWidth="1"/>
    <col min="14089" max="14336" width="9.33203125" style="477" customWidth="1"/>
    <col min="14337" max="14337" width="5.16015625" style="477" customWidth="1"/>
    <col min="14338" max="14338" width="4.33203125" style="477" customWidth="1"/>
    <col min="14339" max="14339" width="9.66015625" style="477" customWidth="1"/>
    <col min="14340" max="14340" width="55.16015625" style="477" customWidth="1"/>
    <col min="14341" max="14341" width="5.5" style="477" customWidth="1"/>
    <col min="14342" max="14342" width="14.16015625" style="477" customWidth="1"/>
    <col min="14343" max="14343" width="12.5" style="477" customWidth="1"/>
    <col min="14344" max="14344" width="33.5" style="477" customWidth="1"/>
    <col min="14345" max="14592" width="9.33203125" style="477" customWidth="1"/>
    <col min="14593" max="14593" width="5.16015625" style="477" customWidth="1"/>
    <col min="14594" max="14594" width="4.33203125" style="477" customWidth="1"/>
    <col min="14595" max="14595" width="9.66015625" style="477" customWidth="1"/>
    <col min="14596" max="14596" width="55.16015625" style="477" customWidth="1"/>
    <col min="14597" max="14597" width="5.5" style="477" customWidth="1"/>
    <col min="14598" max="14598" width="14.16015625" style="477" customWidth="1"/>
    <col min="14599" max="14599" width="12.5" style="477" customWidth="1"/>
    <col min="14600" max="14600" width="33.5" style="477" customWidth="1"/>
    <col min="14601" max="14848" width="9.33203125" style="477" customWidth="1"/>
    <col min="14849" max="14849" width="5.16015625" style="477" customWidth="1"/>
    <col min="14850" max="14850" width="4.33203125" style="477" customWidth="1"/>
    <col min="14851" max="14851" width="9.66015625" style="477" customWidth="1"/>
    <col min="14852" max="14852" width="55.16015625" style="477" customWidth="1"/>
    <col min="14853" max="14853" width="5.5" style="477" customWidth="1"/>
    <col min="14854" max="14854" width="14.16015625" style="477" customWidth="1"/>
    <col min="14855" max="14855" width="12.5" style="477" customWidth="1"/>
    <col min="14856" max="14856" width="33.5" style="477" customWidth="1"/>
    <col min="14857" max="15104" width="9.33203125" style="477" customWidth="1"/>
    <col min="15105" max="15105" width="5.16015625" style="477" customWidth="1"/>
    <col min="15106" max="15106" width="4.33203125" style="477" customWidth="1"/>
    <col min="15107" max="15107" width="9.66015625" style="477" customWidth="1"/>
    <col min="15108" max="15108" width="55.16015625" style="477" customWidth="1"/>
    <col min="15109" max="15109" width="5.5" style="477" customWidth="1"/>
    <col min="15110" max="15110" width="14.16015625" style="477" customWidth="1"/>
    <col min="15111" max="15111" width="12.5" style="477" customWidth="1"/>
    <col min="15112" max="15112" width="33.5" style="477" customWidth="1"/>
    <col min="15113" max="15360" width="9.33203125" style="477" customWidth="1"/>
    <col min="15361" max="15361" width="5.16015625" style="477" customWidth="1"/>
    <col min="15362" max="15362" width="4.33203125" style="477" customWidth="1"/>
    <col min="15363" max="15363" width="9.66015625" style="477" customWidth="1"/>
    <col min="15364" max="15364" width="55.16015625" style="477" customWidth="1"/>
    <col min="15365" max="15365" width="5.5" style="477" customWidth="1"/>
    <col min="15366" max="15366" width="14.16015625" style="477" customWidth="1"/>
    <col min="15367" max="15367" width="12.5" style="477" customWidth="1"/>
    <col min="15368" max="15368" width="33.5" style="477" customWidth="1"/>
    <col min="15369" max="15616" width="9.33203125" style="477" customWidth="1"/>
    <col min="15617" max="15617" width="5.16015625" style="477" customWidth="1"/>
    <col min="15618" max="15618" width="4.33203125" style="477" customWidth="1"/>
    <col min="15619" max="15619" width="9.66015625" style="477" customWidth="1"/>
    <col min="15620" max="15620" width="55.16015625" style="477" customWidth="1"/>
    <col min="15621" max="15621" width="5.5" style="477" customWidth="1"/>
    <col min="15622" max="15622" width="14.16015625" style="477" customWidth="1"/>
    <col min="15623" max="15623" width="12.5" style="477" customWidth="1"/>
    <col min="15624" max="15624" width="33.5" style="477" customWidth="1"/>
    <col min="15625" max="15872" width="9.33203125" style="477" customWidth="1"/>
    <col min="15873" max="15873" width="5.16015625" style="477" customWidth="1"/>
    <col min="15874" max="15874" width="4.33203125" style="477" customWidth="1"/>
    <col min="15875" max="15875" width="9.66015625" style="477" customWidth="1"/>
    <col min="15876" max="15876" width="55.16015625" style="477" customWidth="1"/>
    <col min="15877" max="15877" width="5.5" style="477" customWidth="1"/>
    <col min="15878" max="15878" width="14.16015625" style="477" customWidth="1"/>
    <col min="15879" max="15879" width="12.5" style="477" customWidth="1"/>
    <col min="15880" max="15880" width="33.5" style="477" customWidth="1"/>
    <col min="15881" max="16128" width="9.33203125" style="477" customWidth="1"/>
    <col min="16129" max="16129" width="5.16015625" style="477" customWidth="1"/>
    <col min="16130" max="16130" width="4.33203125" style="477" customWidth="1"/>
    <col min="16131" max="16131" width="9.66015625" style="477" customWidth="1"/>
    <col min="16132" max="16132" width="55.16015625" style="477" customWidth="1"/>
    <col min="16133" max="16133" width="5.5" style="477" customWidth="1"/>
    <col min="16134" max="16134" width="14.16015625" style="477" customWidth="1"/>
    <col min="16135" max="16135" width="12.5" style="477" customWidth="1"/>
    <col min="16136" max="16136" width="33.5" style="477" customWidth="1"/>
    <col min="16137" max="16384" width="9.33203125" style="477" customWidth="1"/>
  </cols>
  <sheetData>
    <row r="1" spans="1:8" ht="18">
      <c r="A1" s="6" t="s">
        <v>472</v>
      </c>
      <c r="B1" s="7"/>
      <c r="C1" s="7"/>
      <c r="D1" s="7"/>
      <c r="E1" s="7"/>
      <c r="F1" s="7"/>
      <c r="G1" s="7"/>
      <c r="H1" s="7"/>
    </row>
    <row r="2" spans="1:8" s="478" customFormat="1" ht="13.5">
      <c r="A2" s="8" t="s">
        <v>471</v>
      </c>
      <c r="B2" s="9"/>
      <c r="C2" s="9"/>
      <c r="D2" s="9"/>
      <c r="E2" s="9"/>
      <c r="F2" s="7"/>
      <c r="G2" s="9" t="s">
        <v>246</v>
      </c>
      <c r="H2" s="7" t="s">
        <v>247</v>
      </c>
    </row>
    <row r="3" spans="1:8" s="478" customFormat="1" ht="13.5">
      <c r="A3" s="8" t="s">
        <v>248</v>
      </c>
      <c r="B3" s="9"/>
      <c r="C3" s="9"/>
      <c r="D3" s="8" t="s">
        <v>475</v>
      </c>
      <c r="E3" s="9"/>
      <c r="F3" s="7"/>
      <c r="G3" s="9" t="s">
        <v>249</v>
      </c>
      <c r="H3" s="7" t="s">
        <v>250</v>
      </c>
    </row>
    <row r="4" spans="1:8" s="478" customFormat="1" ht="13.5">
      <c r="A4" s="9" t="s">
        <v>251</v>
      </c>
      <c r="B4" s="9"/>
      <c r="C4" s="9"/>
      <c r="D4" s="9"/>
      <c r="E4" s="9"/>
      <c r="F4" s="7"/>
      <c r="G4" s="9" t="s">
        <v>252</v>
      </c>
      <c r="H4" s="7" t="s">
        <v>253</v>
      </c>
    </row>
    <row r="5" spans="1:8" s="478" customFormat="1" ht="13.5">
      <c r="A5" s="10"/>
      <c r="B5" s="10"/>
      <c r="C5" s="10"/>
      <c r="D5" s="10"/>
      <c r="E5" s="10"/>
      <c r="F5" s="10"/>
      <c r="G5" s="10"/>
      <c r="H5" s="11"/>
    </row>
    <row r="6" spans="1:8" s="478" customFormat="1" ht="29.25">
      <c r="A6" s="12" t="s">
        <v>254</v>
      </c>
      <c r="B6" s="13" t="s">
        <v>255</v>
      </c>
      <c r="C6" s="13" t="s">
        <v>244</v>
      </c>
      <c r="D6" s="13" t="s">
        <v>67</v>
      </c>
      <c r="E6" s="13" t="s">
        <v>68</v>
      </c>
      <c r="F6" s="13" t="s">
        <v>256</v>
      </c>
      <c r="G6" s="13" t="s">
        <v>257</v>
      </c>
      <c r="H6" s="14" t="s">
        <v>258</v>
      </c>
    </row>
    <row r="7" spans="1:8" s="478" customFormat="1" ht="13.5">
      <c r="A7" s="15">
        <v>1</v>
      </c>
      <c r="B7" s="16">
        <v>2</v>
      </c>
      <c r="C7" s="16">
        <v>3</v>
      </c>
      <c r="D7" s="16">
        <v>4</v>
      </c>
      <c r="E7" s="16">
        <v>5</v>
      </c>
      <c r="F7" s="16">
        <v>6</v>
      </c>
      <c r="G7" s="16">
        <v>7</v>
      </c>
      <c r="H7" s="17">
        <v>10</v>
      </c>
    </row>
    <row r="8" spans="1:8" s="478" customFormat="1" ht="13.5">
      <c r="A8" s="18"/>
      <c r="B8" s="19"/>
      <c r="C8" s="20" t="s">
        <v>259</v>
      </c>
      <c r="D8" s="21" t="s">
        <v>260</v>
      </c>
      <c r="E8" s="19"/>
      <c r="F8" s="22"/>
      <c r="G8" s="23"/>
      <c r="H8" s="23"/>
    </row>
    <row r="9" spans="1:8" s="478" customFormat="1" ht="13.5">
      <c r="A9" s="24">
        <v>1</v>
      </c>
      <c r="B9" s="25" t="s">
        <v>261</v>
      </c>
      <c r="C9" s="26">
        <v>612403399</v>
      </c>
      <c r="D9" s="27" t="s">
        <v>262</v>
      </c>
      <c r="E9" s="28" t="s">
        <v>87</v>
      </c>
      <c r="F9" s="29">
        <v>1.5</v>
      </c>
      <c r="G9" s="458"/>
      <c r="H9" s="79">
        <f>ROUND(G9*F9,1)</f>
        <v>0</v>
      </c>
    </row>
    <row r="10" spans="1:8" s="478" customFormat="1" ht="13.5">
      <c r="A10" s="31">
        <v>2</v>
      </c>
      <c r="B10" s="32" t="s">
        <v>261</v>
      </c>
      <c r="C10" s="33">
        <v>612423531</v>
      </c>
      <c r="D10" s="34" t="s">
        <v>263</v>
      </c>
      <c r="E10" s="35" t="s">
        <v>87</v>
      </c>
      <c r="F10" s="36">
        <v>1.5</v>
      </c>
      <c r="G10" s="458"/>
      <c r="H10" s="79">
        <f>ROUND(G10*F10,1)</f>
        <v>0</v>
      </c>
    </row>
    <row r="11" spans="1:8" s="478" customFormat="1" ht="13.5">
      <c r="A11" s="37"/>
      <c r="B11" s="38"/>
      <c r="C11" s="20" t="s">
        <v>259</v>
      </c>
      <c r="D11" s="39" t="s">
        <v>260</v>
      </c>
      <c r="E11" s="38"/>
      <c r="F11" s="40"/>
      <c r="G11" s="41"/>
      <c r="H11" s="42">
        <f>ROUND(SUBTOTAL(9,H9:H10),1)</f>
        <v>0</v>
      </c>
    </row>
    <row r="12" spans="1:8" s="478" customFormat="1" ht="13.5">
      <c r="A12" s="18"/>
      <c r="B12" s="19"/>
      <c r="C12" s="20" t="s">
        <v>264</v>
      </c>
      <c r="D12" s="21" t="s">
        <v>265</v>
      </c>
      <c r="E12" s="19"/>
      <c r="F12" s="22"/>
      <c r="G12" s="23"/>
      <c r="H12" s="43"/>
    </row>
    <row r="13" spans="1:8" s="478" customFormat="1" ht="13.5">
      <c r="A13" s="24">
        <v>3</v>
      </c>
      <c r="B13" s="25" t="s">
        <v>266</v>
      </c>
      <c r="C13" s="26">
        <v>974031153</v>
      </c>
      <c r="D13" s="27" t="s">
        <v>267</v>
      </c>
      <c r="E13" s="28" t="s">
        <v>140</v>
      </c>
      <c r="F13" s="29">
        <v>4</v>
      </c>
      <c r="G13" s="457"/>
      <c r="H13" s="30">
        <f>ROUND(G13*F13,1)</f>
        <v>0</v>
      </c>
    </row>
    <row r="14" spans="1:8" s="478" customFormat="1" ht="13.5">
      <c r="A14" s="24">
        <v>4</v>
      </c>
      <c r="B14" s="25" t="s">
        <v>266</v>
      </c>
      <c r="C14" s="26">
        <v>974049153</v>
      </c>
      <c r="D14" s="27" t="s">
        <v>268</v>
      </c>
      <c r="E14" s="28" t="s">
        <v>140</v>
      </c>
      <c r="F14" s="29">
        <v>3</v>
      </c>
      <c r="G14" s="457"/>
      <c r="H14" s="30">
        <f>ROUND(G14*F14,1)</f>
        <v>0</v>
      </c>
    </row>
    <row r="15" spans="1:8" s="478" customFormat="1" ht="13.5">
      <c r="A15" s="31">
        <v>5</v>
      </c>
      <c r="B15" s="32" t="s">
        <v>266</v>
      </c>
      <c r="C15" s="33">
        <v>979081111</v>
      </c>
      <c r="D15" s="34" t="s">
        <v>269</v>
      </c>
      <c r="E15" s="35" t="s">
        <v>102</v>
      </c>
      <c r="F15" s="36">
        <v>0.1</v>
      </c>
      <c r="G15" s="458"/>
      <c r="H15" s="30">
        <f>ROUND(G15*F15,1)</f>
        <v>0</v>
      </c>
    </row>
    <row r="16" spans="1:8" s="478" customFormat="1" ht="13.5">
      <c r="A16" s="37"/>
      <c r="B16" s="38"/>
      <c r="C16" s="20" t="s">
        <v>264</v>
      </c>
      <c r="D16" s="39" t="s">
        <v>265</v>
      </c>
      <c r="E16" s="38"/>
      <c r="F16" s="40"/>
      <c r="G16" s="41"/>
      <c r="H16" s="42">
        <f>ROUND(SUBTOTAL(9,H12:H15),1)</f>
        <v>0</v>
      </c>
    </row>
    <row r="17" spans="1:8" s="478" customFormat="1" ht="13.5">
      <c r="A17" s="44"/>
      <c r="B17" s="45"/>
      <c r="C17" s="46" t="s">
        <v>270</v>
      </c>
      <c r="D17" s="47" t="s">
        <v>271</v>
      </c>
      <c r="E17" s="45"/>
      <c r="F17" s="48"/>
      <c r="G17" s="49"/>
      <c r="H17" s="50"/>
    </row>
    <row r="18" spans="1:8" s="478" customFormat="1" ht="13.5">
      <c r="A18" s="51">
        <v>6</v>
      </c>
      <c r="B18" s="52" t="s">
        <v>272</v>
      </c>
      <c r="C18" s="53">
        <v>713471211</v>
      </c>
      <c r="D18" s="54" t="s">
        <v>273</v>
      </c>
      <c r="E18" s="55" t="s">
        <v>140</v>
      </c>
      <c r="F18" s="56">
        <v>8</v>
      </c>
      <c r="G18" s="459"/>
      <c r="H18" s="30">
        <f>ROUND(G18*F18,1)</f>
        <v>0</v>
      </c>
    </row>
    <row r="19" spans="1:8" s="478" customFormat="1" ht="13.5">
      <c r="A19" s="57">
        <v>7</v>
      </c>
      <c r="B19" s="58" t="s">
        <v>272</v>
      </c>
      <c r="C19" s="59">
        <v>2837710900</v>
      </c>
      <c r="D19" s="60" t="s">
        <v>274</v>
      </c>
      <c r="E19" s="61" t="s">
        <v>140</v>
      </c>
      <c r="F19" s="62">
        <v>2</v>
      </c>
      <c r="G19" s="460"/>
      <c r="H19" s="63">
        <f>ROUND(G19*F19,1)</f>
        <v>0</v>
      </c>
    </row>
    <row r="20" spans="1:8" s="478" customFormat="1" ht="13.5">
      <c r="A20" s="57">
        <v>8</v>
      </c>
      <c r="B20" s="64" t="s">
        <v>272</v>
      </c>
      <c r="C20" s="59">
        <v>2837704500</v>
      </c>
      <c r="D20" s="60" t="s">
        <v>275</v>
      </c>
      <c r="E20" s="61" t="s">
        <v>140</v>
      </c>
      <c r="F20" s="62">
        <v>3</v>
      </c>
      <c r="G20" s="460"/>
      <c r="H20" s="63">
        <f>ROUND(G20*F20,1)</f>
        <v>0</v>
      </c>
    </row>
    <row r="21" spans="1:8" s="478" customFormat="1" ht="13.5">
      <c r="A21" s="65">
        <v>9</v>
      </c>
      <c r="B21" s="66" t="s">
        <v>272</v>
      </c>
      <c r="C21" s="67">
        <v>2837710200</v>
      </c>
      <c r="D21" s="68" t="s">
        <v>276</v>
      </c>
      <c r="E21" s="55" t="s">
        <v>140</v>
      </c>
      <c r="F21" s="69">
        <v>3</v>
      </c>
      <c r="G21" s="461"/>
      <c r="H21" s="70">
        <f>ROUND(G21*F21,1)</f>
        <v>0</v>
      </c>
    </row>
    <row r="22" spans="1:8" s="478" customFormat="1" ht="13.5">
      <c r="A22" s="71"/>
      <c r="B22" s="72"/>
      <c r="C22" s="46" t="str">
        <f>C17</f>
        <v>7 13 0</v>
      </c>
      <c r="D22" s="73" t="str">
        <f>D17</f>
        <v>Izolace tepelné</v>
      </c>
      <c r="E22" s="72"/>
      <c r="F22" s="74"/>
      <c r="G22" s="75"/>
      <c r="H22" s="75">
        <f>ROUND(SUBTOTAL(9,H18:H21),1)</f>
        <v>0</v>
      </c>
    </row>
    <row r="23" spans="1:8" s="478" customFormat="1" ht="13.5">
      <c r="A23" s="44"/>
      <c r="B23" s="45"/>
      <c r="C23" s="46" t="s">
        <v>277</v>
      </c>
      <c r="D23" s="47" t="s">
        <v>278</v>
      </c>
      <c r="E23" s="45"/>
      <c r="F23" s="48"/>
      <c r="G23" s="49"/>
      <c r="H23" s="49"/>
    </row>
    <row r="24" spans="1:8" s="478" customFormat="1" ht="13.5">
      <c r="A24" s="467">
        <v>10</v>
      </c>
      <c r="B24" s="76" t="s">
        <v>279</v>
      </c>
      <c r="C24" s="77">
        <v>721174025</v>
      </c>
      <c r="D24" s="468" t="s">
        <v>280</v>
      </c>
      <c r="E24" s="78" t="s">
        <v>140</v>
      </c>
      <c r="F24" s="94">
        <v>6</v>
      </c>
      <c r="G24" s="462"/>
      <c r="H24" s="79">
        <f aca="true" t="shared" si="0" ref="H24:H32">ROUND(G24*F24,1)</f>
        <v>0</v>
      </c>
    </row>
    <row r="25" spans="1:8" s="478" customFormat="1" ht="13.5">
      <c r="A25" s="467">
        <v>11</v>
      </c>
      <c r="B25" s="76" t="s">
        <v>279</v>
      </c>
      <c r="C25" s="77">
        <v>721174043</v>
      </c>
      <c r="D25" s="468" t="s">
        <v>281</v>
      </c>
      <c r="E25" s="78" t="s">
        <v>140</v>
      </c>
      <c r="F25" s="94">
        <v>4</v>
      </c>
      <c r="G25" s="462"/>
      <c r="H25" s="79">
        <f t="shared" si="0"/>
        <v>0</v>
      </c>
    </row>
    <row r="26" spans="1:8" s="478" customFormat="1" ht="13.5">
      <c r="A26" s="467">
        <v>12</v>
      </c>
      <c r="B26" s="76" t="s">
        <v>279</v>
      </c>
      <c r="C26" s="77">
        <v>2861560300</v>
      </c>
      <c r="D26" s="468" t="s">
        <v>282</v>
      </c>
      <c r="E26" s="78" t="s">
        <v>283</v>
      </c>
      <c r="F26" s="94">
        <v>1</v>
      </c>
      <c r="G26" s="462"/>
      <c r="H26" s="79">
        <f t="shared" si="0"/>
        <v>0</v>
      </c>
    </row>
    <row r="27" spans="1:8" s="478" customFormat="1" ht="13.5">
      <c r="A27" s="467">
        <v>13</v>
      </c>
      <c r="B27" s="76" t="s">
        <v>279</v>
      </c>
      <c r="C27" s="77">
        <v>2861555200</v>
      </c>
      <c r="D27" s="468" t="s">
        <v>284</v>
      </c>
      <c r="E27" s="78" t="s">
        <v>283</v>
      </c>
      <c r="F27" s="94">
        <v>3</v>
      </c>
      <c r="G27" s="462"/>
      <c r="H27" s="79">
        <f t="shared" si="0"/>
        <v>0</v>
      </c>
    </row>
    <row r="28" spans="1:8" s="478" customFormat="1" ht="13.5">
      <c r="A28" s="469">
        <v>14</v>
      </c>
      <c r="B28" s="80" t="s">
        <v>279</v>
      </c>
      <c r="C28" s="81">
        <v>722174005</v>
      </c>
      <c r="D28" s="470" t="s">
        <v>285</v>
      </c>
      <c r="E28" s="83" t="s">
        <v>140</v>
      </c>
      <c r="F28" s="107">
        <v>4</v>
      </c>
      <c r="G28" s="463"/>
      <c r="H28" s="84">
        <f t="shared" si="0"/>
        <v>0</v>
      </c>
    </row>
    <row r="29" spans="1:8" s="478" customFormat="1" ht="13.5">
      <c r="A29" s="85">
        <v>15</v>
      </c>
      <c r="B29" s="86"/>
      <c r="C29" s="87">
        <v>2816</v>
      </c>
      <c r="D29" s="88" t="s">
        <v>286</v>
      </c>
      <c r="E29" s="89" t="s">
        <v>161</v>
      </c>
      <c r="F29" s="90">
        <v>1</v>
      </c>
      <c r="G29" s="463"/>
      <c r="H29" s="91">
        <f t="shared" si="0"/>
        <v>0</v>
      </c>
    </row>
    <row r="30" spans="1:8" s="478" customFormat="1" ht="13.5">
      <c r="A30" s="467">
        <v>16</v>
      </c>
      <c r="B30" s="76" t="s">
        <v>279</v>
      </c>
      <c r="C30" s="77">
        <v>1715</v>
      </c>
      <c r="D30" s="468" t="s">
        <v>287</v>
      </c>
      <c r="E30" s="78" t="s">
        <v>283</v>
      </c>
      <c r="F30" s="94">
        <v>2</v>
      </c>
      <c r="G30" s="462"/>
      <c r="H30" s="84">
        <f t="shared" si="0"/>
        <v>0</v>
      </c>
    </row>
    <row r="31" spans="1:8" s="478" customFormat="1" ht="13.5">
      <c r="A31" s="467">
        <v>17</v>
      </c>
      <c r="B31" s="76" t="s">
        <v>279</v>
      </c>
      <c r="C31" s="77">
        <v>721290111</v>
      </c>
      <c r="D31" s="468" t="s">
        <v>288</v>
      </c>
      <c r="E31" s="78" t="s">
        <v>140</v>
      </c>
      <c r="F31" s="94">
        <v>28</v>
      </c>
      <c r="G31" s="462"/>
      <c r="H31" s="84">
        <f t="shared" si="0"/>
        <v>0</v>
      </c>
    </row>
    <row r="32" spans="1:8" s="478" customFormat="1" ht="13.5">
      <c r="A32" s="467">
        <v>18</v>
      </c>
      <c r="B32" s="76" t="s">
        <v>289</v>
      </c>
      <c r="C32" s="77">
        <v>998011002</v>
      </c>
      <c r="D32" s="468" t="s">
        <v>290</v>
      </c>
      <c r="E32" s="78" t="s">
        <v>102</v>
      </c>
      <c r="F32" s="94">
        <v>0.1</v>
      </c>
      <c r="G32" s="462"/>
      <c r="H32" s="79">
        <f t="shared" si="0"/>
        <v>0</v>
      </c>
    </row>
    <row r="33" spans="1:8" s="478" customFormat="1" ht="13.5">
      <c r="A33" s="467"/>
      <c r="B33" s="76"/>
      <c r="C33" s="77"/>
      <c r="D33" s="468" t="s">
        <v>291</v>
      </c>
      <c r="E33" s="78"/>
      <c r="F33" s="94"/>
      <c r="G33" s="79"/>
      <c r="H33" s="79"/>
    </row>
    <row r="34" spans="1:8" s="478" customFormat="1" ht="13.5">
      <c r="A34" s="71"/>
      <c r="B34" s="72"/>
      <c r="C34" s="46" t="str">
        <f>C23</f>
        <v>7 21 0</v>
      </c>
      <c r="D34" s="73" t="str">
        <f>D23</f>
        <v>ZTI - Kanalizace</v>
      </c>
      <c r="E34" s="72"/>
      <c r="F34" s="74"/>
      <c r="G34" s="75"/>
      <c r="H34" s="75">
        <f>ROUND(SUBTOTAL(9,H24:H33),1)</f>
        <v>0</v>
      </c>
    </row>
    <row r="35" spans="1:8" s="478" customFormat="1" ht="13.5">
      <c r="A35" s="44"/>
      <c r="B35" s="45"/>
      <c r="C35" s="46" t="s">
        <v>292</v>
      </c>
      <c r="D35" s="47" t="s">
        <v>293</v>
      </c>
      <c r="E35" s="45"/>
      <c r="F35" s="48"/>
      <c r="G35" s="49"/>
      <c r="H35" s="49"/>
    </row>
    <row r="36" spans="1:8" s="478" customFormat="1" ht="13.5">
      <c r="A36" s="471">
        <v>19</v>
      </c>
      <c r="B36" s="472" t="s">
        <v>279</v>
      </c>
      <c r="C36" s="473">
        <v>722174022</v>
      </c>
      <c r="D36" s="474" t="s">
        <v>294</v>
      </c>
      <c r="E36" s="475" t="s">
        <v>140</v>
      </c>
      <c r="F36" s="476">
        <v>6</v>
      </c>
      <c r="G36" s="458"/>
      <c r="H36" s="79">
        <f aca="true" t="shared" si="1" ref="H36:H43">ROUND(G36*F36,1)</f>
        <v>0</v>
      </c>
    </row>
    <row r="37" spans="1:8" s="478" customFormat="1" ht="13.5">
      <c r="A37" s="471">
        <v>20</v>
      </c>
      <c r="B37" s="472" t="s">
        <v>279</v>
      </c>
      <c r="C37" s="473">
        <v>722174023</v>
      </c>
      <c r="D37" s="474" t="s">
        <v>295</v>
      </c>
      <c r="E37" s="475" t="s">
        <v>140</v>
      </c>
      <c r="F37" s="476">
        <v>2</v>
      </c>
      <c r="G37" s="458"/>
      <c r="H37" s="79">
        <f t="shared" si="1"/>
        <v>0</v>
      </c>
    </row>
    <row r="38" spans="1:8" s="478" customFormat="1" ht="13.5">
      <c r="A38" s="467">
        <v>21</v>
      </c>
      <c r="B38" s="76" t="s">
        <v>279</v>
      </c>
      <c r="C38" s="77">
        <v>722230102</v>
      </c>
      <c r="D38" s="468" t="s">
        <v>296</v>
      </c>
      <c r="E38" s="78" t="s">
        <v>161</v>
      </c>
      <c r="F38" s="94">
        <v>2</v>
      </c>
      <c r="G38" s="462"/>
      <c r="H38" s="79">
        <f t="shared" si="1"/>
        <v>0</v>
      </c>
    </row>
    <row r="39" spans="1:8" s="478" customFormat="1" ht="13.5">
      <c r="A39" s="467">
        <v>22</v>
      </c>
      <c r="B39" s="76" t="s">
        <v>279</v>
      </c>
      <c r="C39" s="77">
        <v>1713</v>
      </c>
      <c r="D39" s="468" t="s">
        <v>297</v>
      </c>
      <c r="E39" s="78" t="s">
        <v>161</v>
      </c>
      <c r="F39" s="94">
        <v>1</v>
      </c>
      <c r="G39" s="462"/>
      <c r="H39" s="79">
        <f t="shared" si="1"/>
        <v>0</v>
      </c>
    </row>
    <row r="40" spans="1:8" s="478" customFormat="1" ht="13.5">
      <c r="A40" s="467">
        <v>23</v>
      </c>
      <c r="B40" s="76" t="s">
        <v>298</v>
      </c>
      <c r="C40" s="77">
        <v>1714</v>
      </c>
      <c r="D40" s="468" t="s">
        <v>299</v>
      </c>
      <c r="E40" s="78" t="s">
        <v>161</v>
      </c>
      <c r="F40" s="94">
        <v>1</v>
      </c>
      <c r="G40" s="462"/>
      <c r="H40" s="79">
        <f t="shared" si="1"/>
        <v>0</v>
      </c>
    </row>
    <row r="41" spans="1:8" s="478" customFormat="1" ht="13.5">
      <c r="A41" s="467">
        <v>24</v>
      </c>
      <c r="B41" s="76" t="s">
        <v>279</v>
      </c>
      <c r="C41" s="77">
        <v>722290234</v>
      </c>
      <c r="D41" s="468" t="s">
        <v>300</v>
      </c>
      <c r="E41" s="78" t="s">
        <v>140</v>
      </c>
      <c r="F41" s="94">
        <v>8</v>
      </c>
      <c r="G41" s="462"/>
      <c r="H41" s="79">
        <f t="shared" si="1"/>
        <v>0</v>
      </c>
    </row>
    <row r="42" spans="1:8" s="478" customFormat="1" ht="13.5">
      <c r="A42" s="467">
        <v>25</v>
      </c>
      <c r="B42" s="76" t="s">
        <v>279</v>
      </c>
      <c r="C42" s="77">
        <v>722290226</v>
      </c>
      <c r="D42" s="468" t="s">
        <v>301</v>
      </c>
      <c r="E42" s="78" t="s">
        <v>140</v>
      </c>
      <c r="F42" s="94">
        <v>8</v>
      </c>
      <c r="G42" s="462"/>
      <c r="H42" s="79">
        <f t="shared" si="1"/>
        <v>0</v>
      </c>
    </row>
    <row r="43" spans="1:8" s="478" customFormat="1" ht="13.5">
      <c r="A43" s="467">
        <v>26</v>
      </c>
      <c r="B43" s="76" t="s">
        <v>279</v>
      </c>
      <c r="C43" s="77">
        <v>998722102</v>
      </c>
      <c r="D43" s="468" t="s">
        <v>302</v>
      </c>
      <c r="E43" s="78" t="s">
        <v>102</v>
      </c>
      <c r="F43" s="94">
        <v>0.05</v>
      </c>
      <c r="G43" s="462"/>
      <c r="H43" s="79">
        <f t="shared" si="1"/>
        <v>0</v>
      </c>
    </row>
    <row r="44" spans="1:8" s="478" customFormat="1" ht="13.5">
      <c r="A44" s="467"/>
      <c r="B44" s="76"/>
      <c r="C44" s="77"/>
      <c r="D44" s="468"/>
      <c r="E44" s="78"/>
      <c r="F44" s="94"/>
      <c r="G44" s="79"/>
      <c r="H44" s="79"/>
    </row>
    <row r="45" spans="1:8" s="478" customFormat="1" ht="13.5">
      <c r="A45" s="71"/>
      <c r="B45" s="72"/>
      <c r="C45" s="46" t="str">
        <f>C35</f>
        <v>7 22 0</v>
      </c>
      <c r="D45" s="73" t="str">
        <f>D35</f>
        <v>ZTI - Vnitřní vodovod</v>
      </c>
      <c r="E45" s="72"/>
      <c r="F45" s="74"/>
      <c r="G45" s="75"/>
      <c r="H45" s="75">
        <f>ROUND(SUBTOTAL(9,H36:H44),1)</f>
        <v>0</v>
      </c>
    </row>
    <row r="46" spans="1:8" s="478" customFormat="1" ht="13.5">
      <c r="A46" s="44"/>
      <c r="B46" s="45"/>
      <c r="C46" s="46" t="s">
        <v>303</v>
      </c>
      <c r="D46" s="47" t="s">
        <v>304</v>
      </c>
      <c r="E46" s="45"/>
      <c r="F46" s="48"/>
      <c r="G46" s="49"/>
      <c r="H46" s="49"/>
    </row>
    <row r="47" spans="1:8" s="479" customFormat="1" ht="22.35" customHeight="1">
      <c r="A47" s="57">
        <v>27</v>
      </c>
      <c r="B47" s="100" t="s">
        <v>279</v>
      </c>
      <c r="C47" s="101">
        <v>725211701</v>
      </c>
      <c r="D47" s="96" t="s">
        <v>305</v>
      </c>
      <c r="E47" s="102" t="s">
        <v>161</v>
      </c>
      <c r="F47" s="103">
        <v>1</v>
      </c>
      <c r="G47" s="465"/>
      <c r="H47" s="63">
        <f aca="true" t="shared" si="2" ref="H47:H52">ROUND(G47*F47,1)</f>
        <v>0</v>
      </c>
    </row>
    <row r="48" spans="1:8" s="479" customFormat="1" ht="13.5">
      <c r="A48" s="57">
        <v>28</v>
      </c>
      <c r="B48" s="104" t="s">
        <v>279</v>
      </c>
      <c r="C48" s="95">
        <v>725813111</v>
      </c>
      <c r="D48" s="96" t="s">
        <v>306</v>
      </c>
      <c r="E48" s="97" t="s">
        <v>161</v>
      </c>
      <c r="F48" s="62">
        <v>4</v>
      </c>
      <c r="G48" s="460"/>
      <c r="H48" s="63">
        <f t="shared" si="2"/>
        <v>0</v>
      </c>
    </row>
    <row r="49" spans="1:8" s="479" customFormat="1" ht="13.5">
      <c r="A49" s="57">
        <v>29</v>
      </c>
      <c r="B49" s="104" t="s">
        <v>279</v>
      </c>
      <c r="C49" s="95">
        <v>725822612</v>
      </c>
      <c r="D49" s="96" t="s">
        <v>307</v>
      </c>
      <c r="E49" s="97" t="s">
        <v>161</v>
      </c>
      <c r="F49" s="62">
        <v>1</v>
      </c>
      <c r="G49" s="460"/>
      <c r="H49" s="63">
        <f t="shared" si="2"/>
        <v>0</v>
      </c>
    </row>
    <row r="50" spans="1:8" s="479" customFormat="1" ht="19.5">
      <c r="A50" s="105">
        <v>30</v>
      </c>
      <c r="B50" s="106" t="s">
        <v>279</v>
      </c>
      <c r="C50" s="81">
        <v>725821326</v>
      </c>
      <c r="D50" s="82" t="s">
        <v>308</v>
      </c>
      <c r="E50" s="83" t="s">
        <v>161</v>
      </c>
      <c r="F50" s="107">
        <v>1</v>
      </c>
      <c r="G50" s="463"/>
      <c r="H50" s="108">
        <f t="shared" si="2"/>
        <v>0</v>
      </c>
    </row>
    <row r="51" spans="1:8" s="479" customFormat="1" ht="13.5">
      <c r="A51" s="109">
        <v>31</v>
      </c>
      <c r="B51" s="110" t="s">
        <v>279</v>
      </c>
      <c r="C51" s="111">
        <v>1605</v>
      </c>
      <c r="D51" s="112" t="s">
        <v>309</v>
      </c>
      <c r="E51" s="113" t="s">
        <v>310</v>
      </c>
      <c r="F51" s="114">
        <v>20</v>
      </c>
      <c r="G51" s="466"/>
      <c r="H51" s="115">
        <f t="shared" si="2"/>
        <v>0</v>
      </c>
    </row>
    <row r="52" spans="1:8" s="479" customFormat="1" ht="13.5">
      <c r="A52" s="116">
        <v>32</v>
      </c>
      <c r="B52" s="117" t="s">
        <v>279</v>
      </c>
      <c r="C52" s="92">
        <v>998725102</v>
      </c>
      <c r="D52" s="98" t="s">
        <v>311</v>
      </c>
      <c r="E52" s="93" t="s">
        <v>102</v>
      </c>
      <c r="F52" s="99">
        <v>0.2</v>
      </c>
      <c r="G52" s="464"/>
      <c r="H52" s="30">
        <f t="shared" si="2"/>
        <v>0</v>
      </c>
    </row>
    <row r="53" spans="1:8" s="479" customFormat="1" ht="13.5">
      <c r="A53" s="71"/>
      <c r="B53" s="72"/>
      <c r="C53" s="46" t="str">
        <f>C46</f>
        <v>7 25 0</v>
      </c>
      <c r="D53" s="73" t="str">
        <f>D46</f>
        <v>ZTI - Zařizovací předměty ZTI</v>
      </c>
      <c r="E53" s="72"/>
      <c r="F53" s="74"/>
      <c r="G53" s="75"/>
      <c r="H53" s="75">
        <f>ROUND(SUBTOTAL(9,H47:H52),1)</f>
        <v>0</v>
      </c>
    </row>
    <row r="54" spans="1:8" s="479" customFormat="1" ht="13.5">
      <c r="A54" s="44"/>
      <c r="B54" s="45"/>
      <c r="C54" s="118"/>
      <c r="D54" s="119" t="s">
        <v>312</v>
      </c>
      <c r="E54" s="120" t="s">
        <v>313</v>
      </c>
      <c r="F54" s="48"/>
      <c r="G54" s="49"/>
      <c r="H54" s="121">
        <f>ROUND(SUBTOTAL(9,H8:H53),0)</f>
        <v>0</v>
      </c>
    </row>
  </sheetData>
  <sheetProtection password="D7B7" sheet="1" objects="1" scenarios="1"/>
  <printOptions/>
  <pageMargins left="0.6692913385826772" right="0.7874015748031497" top="0.7874015748031497" bottom="0.7874015748031497" header="0.3937007874015748" footer="0.5118110236220472"/>
  <pageSetup horizontalDpi="600" verticalDpi="600" orientation="landscape" r:id="rId1"/>
  <headerFooter alignWithMargins="0">
    <oddHeader>&amp;RStrana: &amp;P</oddHeader>
    <oddFooter>&amp;L&amp;6Zpracováno programem STAVEX, tel. 377 462 141&amp;C&amp;"Arial CE,Běžné"&amp;7  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DESKTOP-NRDNLTQ\Building Plzeň</dc:creator>
  <cp:keywords/>
  <dc:description/>
  <cp:lastModifiedBy>Pojar Jaroslav</cp:lastModifiedBy>
  <cp:lastPrinted>2017-05-03T11:20:57Z</cp:lastPrinted>
  <dcterms:created xsi:type="dcterms:W3CDTF">2017-04-13T13:46:28Z</dcterms:created>
  <dcterms:modified xsi:type="dcterms:W3CDTF">2018-08-30T05:56:05Z</dcterms:modified>
  <cp:category/>
  <cp:version/>
  <cp:contentType/>
  <cp:contentStatus/>
</cp:coreProperties>
</file>