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240" yWindow="645" windowWidth="28455" windowHeight="14445" activeTab="1"/>
  </bookViews>
  <sheets>
    <sheet name="Rekapitulace" sheetId="8" r:id="rId1"/>
    <sheet name="SO 01 - Architektonicko-s..." sheetId="11" r:id="rId2"/>
    <sheet name="000 - VON - Vedlější a os..." sheetId="12" r:id="rId3"/>
    <sheet name="ELEKTRO Silno + Slaboproud" sheetId="6" r:id="rId4"/>
    <sheet name="VZT" sheetId="7" r:id="rId5"/>
    <sheet name="ZTI" sheetId="5" r:id="rId6"/>
  </sheets>
  <externalReferences>
    <externalReference r:id="rId9"/>
    <externalReference r:id="rId10"/>
    <externalReference r:id="rId11"/>
  </externalReferences>
  <definedNames>
    <definedName name="_xlnm._FilterDatabase" localSheetId="2" hidden="1">'000 - VON - Vedlější a os...'!$C$79:$K$87</definedName>
    <definedName name="_xlnm._FilterDatabase" localSheetId="1" hidden="1">'SO 01 - Architektonicko-s...'!$C$87:$K$278</definedName>
    <definedName name="cbc">#REF!</definedName>
    <definedName name="cel">#REF!</definedName>
    <definedName name="d">#REF!</definedName>
    <definedName name="Dodavka">'[2]Rekapitulace'!$G$29</definedName>
    <definedName name="Excel_BuiltIn_Print_Titles" localSheetId="5">('ZTI'!$A$1:$E$1,'ZTI'!$6:$7)</definedName>
    <definedName name="HSV">'[2]Rekapitulace'!$E$29</definedName>
    <definedName name="HZS">'[2]Rekapitulace'!$I$29</definedName>
    <definedName name="k">#REF!</definedName>
    <definedName name="kh">#REF!</definedName>
    <definedName name="ko">#REF!</definedName>
    <definedName name="kos">#REF!</definedName>
    <definedName name="ks">#REF!</definedName>
    <definedName name="Mont">'[2]Rekapitulace'!$H$29</definedName>
    <definedName name="_xlnm.Print_Area" localSheetId="2">'000 - VON - Vedlější a os...'!$C$4:$J$36,'000 - VON - Vedlější a os...'!$C$42:$J$61,'000 - VON - Vedlější a os...'!$C$67:$K$87</definedName>
    <definedName name="_xlnm.Print_Area" localSheetId="3">'ELEKTRO Silno + Slaboproud'!$A$1:$I$130</definedName>
    <definedName name="_xlnm.Print_Area" localSheetId="1">'SO 01 - Architektonicko-s...'!$C$4:$J$36,'SO 01 - Architektonicko-s...'!$C$42:$J$69,'SO 01 - Architektonicko-s...'!$C$75:$K$278</definedName>
    <definedName name="_xlnm.Print_Area" localSheetId="4">'VZT'!$A$7:$K$50</definedName>
    <definedName name="po">#REF!</definedName>
    <definedName name="PocetMJ">#REF!</definedName>
    <definedName name="PSV">'[2]Rekapitulace'!$F$29</definedName>
    <definedName name="vrn">'[3]Rekapitulace'!$D$70</definedName>
    <definedName name="vyk">#REF!</definedName>
    <definedName name="_xlnm.Print_Titles" localSheetId="1">'SO 01 - Architektonicko-s...'!$87:$87</definedName>
    <definedName name="_xlnm.Print_Titles" localSheetId="2">'000 - VON - Vedlější a os...'!$79:$79</definedName>
    <definedName name="_xlnm.Print_Titles" localSheetId="3">'ELEKTRO Silno + Slaboproud'!$6:$7</definedName>
    <definedName name="_xlnm.Print_Titles" localSheetId="4">'VZT'!$7:$8</definedName>
    <definedName name="_xlnm.Print_Titles" localSheetId="5">'ZTI'!$A:$E,'ZTI'!$6:$7</definedName>
  </definedNames>
  <calcPr calcId="145621"/>
</workbook>
</file>

<file path=xl/sharedStrings.xml><?xml version="1.0" encoding="utf-8"?>
<sst xmlns="http://schemas.openxmlformats.org/spreadsheetml/2006/main" count="2488" uniqueCount="560">
  <si>
    <t>List obsahuje:</t>
  </si>
  <si>
    <t/>
  </si>
  <si>
    <t>False</t>
  </si>
  <si>
    <t>&gt;&gt;  skryté sloupce  &lt;&lt;</t>
  </si>
  <si>
    <t>15</t>
  </si>
  <si>
    <t>v ---  níže se nacházejí doplnkové a pomocné údaje k sestavám  --- v</t>
  </si>
  <si>
    <t>Stavba:</t>
  </si>
  <si>
    <t>KSO:</t>
  </si>
  <si>
    <t>CC-CZ:</t>
  </si>
  <si>
    <t>Místo:</t>
  </si>
  <si>
    <t>Lékařská fakulta University Karlovy v Plzni</t>
  </si>
  <si>
    <t>Datum:</t>
  </si>
  <si>
    <t>Zadavatel:</t>
  </si>
  <si>
    <t>IČ:</t>
  </si>
  <si>
    <t>Univerzita Karlova v Praze LF v Plzni, Husova 3</t>
  </si>
  <si>
    <t>DIČ:</t>
  </si>
  <si>
    <t>Uchazeč:</t>
  </si>
  <si>
    <t>Projektant:</t>
  </si>
  <si>
    <t>ATELIER SOUKUP OPL ŠVEHLA s.r.o.</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</si>
  <si>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</si>
  <si>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</si>
  <si>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</si>
  <si>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</si>
  <si>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</si>
  <si>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</si>
  <si>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</si>
  <si>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</si>
  <si>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</si>
  <si>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</si>
  <si>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</si>
  <si>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</si>
  <si>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</si>
  <si>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</si>
  <si>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</si>
  <si>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</si>
  <si>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</si>
  <si>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</si>
  <si>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1</t>
  </si>
  <si>
    <t>2</t>
  </si>
  <si>
    <t>1) Krycí list soupisu</t>
  </si>
  <si>
    <t>2) Rekapitulace</t>
  </si>
  <si>
    <t>3) Soupis prací</t>
  </si>
  <si>
    <t>Zpět na list:</t>
  </si>
  <si>
    <t>Rekapitulace stavby</t>
  </si>
  <si>
    <t>KRYCÍ LIST SOUPISU</t>
  </si>
  <si>
    <t>Objekt:</t>
  </si>
  <si>
    <t>SO 01 - Architektonicko-stavební řešení - místnost 01.1.03</t>
  </si>
  <si>
    <t>REKAPITULACE ČLENĚNÍ SOUPISU PRACÍ</t>
  </si>
  <si>
    <t>Kód dílu - Popis</t>
  </si>
  <si>
    <t>Cena celkem [CZK]</t>
  </si>
  <si>
    <t>Náklady soupisu celkem</t>
  </si>
  <si>
    <t>-1</t>
  </si>
  <si>
    <t>HSV - Práce a dodávky HSV</t>
  </si>
  <si>
    <t xml:space="preserve">    9 - Ostatní konstrukce a práce-bourání</t>
  </si>
  <si>
    <t xml:space="preserve">      998 - Přesun hmot</t>
  </si>
  <si>
    <t xml:space="preserve">    997 - Přesun sutě</t>
  </si>
  <si>
    <t>PSV - Práce a dodávky PSV</t>
  </si>
  <si>
    <t xml:space="preserve">    763 - Konstrukce suché výstavby</t>
  </si>
  <si>
    <t xml:space="preserve">    767 - Konstrukce zámečnické</t>
  </si>
  <si>
    <t xml:space="preserve">    781 - Dokončovací práce - obklady</t>
  </si>
  <si>
    <t xml:space="preserve">    784 - Dokončovací práce - malby a tapety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</si>
  <si>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</si>
  <si>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</si>
  <si>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</si>
  <si>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</si>
  <si>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</si>
  <si>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</si>
  <si>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</si>
  <si>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</si>
  <si>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</si>
  <si>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</si>
  <si>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</si>
  <si>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</si>
  <si>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</si>
  <si>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</si>
  <si>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</si>
  <si>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</si>
  <si>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</si>
  <si>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9</t>
  </si>
  <si>
    <t>Ostatní konstrukce a práce-bourání</t>
  </si>
  <si>
    <t>K</t>
  </si>
  <si>
    <t>949101111</t>
  </si>
  <si>
    <t>m2</t>
  </si>
  <si>
    <t>CS ÚRS 2017 01</t>
  </si>
  <si>
    <t>4</t>
  </si>
  <si>
    <t>1916017521</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</si>
  <si>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</si>
  <si>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</si>
  <si>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</si>
  <si>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-413529256</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</si>
  <si>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</si>
  <si>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998</t>
  </si>
  <si>
    <t>Přesun hmot</t>
  </si>
  <si>
    <t>3</t>
  </si>
  <si>
    <t>998018001</t>
  </si>
  <si>
    <t>t</t>
  </si>
  <si>
    <t>-628763124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</si>
  <si>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</si>
  <si>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997</t>
  </si>
  <si>
    <t>Přesun sutě</t>
  </si>
  <si>
    <t>997013211</t>
  </si>
  <si>
    <t>-494130161</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</si>
  <si>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</si>
  <si>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5</t>
  </si>
  <si>
    <t>997013500R</t>
  </si>
  <si>
    <t>Odvoz suti a vybouraných hmot na skládku nebo meziskládku se složením - dle možnosti zhotovitele</t>
  </si>
  <si>
    <t>1083159817</t>
  </si>
  <si>
    <t>6</t>
  </si>
  <si>
    <t>997013803</t>
  </si>
  <si>
    <t>502102601</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</si>
  <si>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</si>
  <si>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PSV</t>
  </si>
  <si>
    <t>Práce a dodávky PSV</t>
  </si>
  <si>
    <t>763</t>
  </si>
  <si>
    <t>Konstrukce suché výstavby</t>
  </si>
  <si>
    <t>7</t>
  </si>
  <si>
    <t>763431001</t>
  </si>
  <si>
    <t>16</t>
  </si>
  <si>
    <t>-873329425</t>
  </si>
  <si>
    <t xml:space="preserve">Poznámka k souboru cen:
1. V cenách montáže podhledu -1001 až -1201 jsou započteny náklady na montáž a dodávku nosné konstrukce. 2. V cenách nejsou započteny náklady na dodávku panelů; jejich dodávka se oceňuje ve specifikaci. 3. Ostatní práce a konstrukce na minerálních podhledech lze ocenit cenami 763 13-17. . . </t>
  </si>
  <si>
    <t>8</t>
  </si>
  <si>
    <t>M</t>
  </si>
  <si>
    <t>590360891R</t>
  </si>
  <si>
    <t>podhled minerální 600x600mm</t>
  </si>
  <si>
    <t>32</t>
  </si>
  <si>
    <t>1538910519</t>
  </si>
  <si>
    <t>VV</t>
  </si>
  <si>
    <t>2,16*1,05 'Přepočtené koeficientem množství</t>
  </si>
  <si>
    <t>763431201</t>
  </si>
  <si>
    <t>m</t>
  </si>
  <si>
    <t>1592558996</t>
  </si>
  <si>
    <t>10</t>
  </si>
  <si>
    <t>763431871</t>
  </si>
  <si>
    <t>1129723258</t>
  </si>
  <si>
    <t xml:space="preserve">Poznámka k souboru cen:
1. V cenách demontáže podhledu -1801 až -1821 jsou započteny náklady na kompletní demontáž podhledu, tj. nosné konstrukce i panelů. </t>
  </si>
  <si>
    <t>11</t>
  </si>
  <si>
    <t>998763301</t>
  </si>
  <si>
    <t>1613960965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</si>
  <si>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</si>
  <si>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12</t>
  </si>
  <si>
    <t>998763381</t>
  </si>
  <si>
    <t>-1354828915</t>
  </si>
  <si>
    <t>767</t>
  </si>
  <si>
    <t>Konstrukce zámečnické</t>
  </si>
  <si>
    <t>13</t>
  </si>
  <si>
    <t>767001R</t>
  </si>
  <si>
    <t>D + M Sestava hliníkové stěny 3550/3460mm z profilů bez přerušeného tepelného mostu- V/1</t>
  </si>
  <si>
    <t>kus</t>
  </si>
  <si>
    <t>-1724189016</t>
  </si>
  <si>
    <t>P</t>
  </si>
  <si>
    <t>Poznámka k položce:
Sestava hliníkové stěny z profilů bez přerušeného tepelného mostu.
Šířka profilů min. 50 mm. Barva RAL 9007.
- zasklení: bezpečnostní izolační dvojsklo 33.2-12-33.2
(distanční rámeček TGI v barvě RAL 9006)
- plná výplň: lakovaný plech - PUR - lakovaný plech celkové tl. 26 mm
(v plné výplni 2x prostup VZT pr. 200 mm - koordinovat
s dodávkou VZT).
- dveřní kování: nerez klika/klika (projektová třída 4, záruka 5 let)
včetně kruhových rozet FAB a zámku v systému stávajícího
generálního klíče.</t>
  </si>
  <si>
    <t>14</t>
  </si>
  <si>
    <t>998767101</t>
  </si>
  <si>
    <t>491692831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</si>
  <si>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</si>
  <si>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998767181</t>
  </si>
  <si>
    <t>2085551278</t>
  </si>
  <si>
    <t>781</t>
  </si>
  <si>
    <t>Dokončovací práce - obklady</t>
  </si>
  <si>
    <t>781425111</t>
  </si>
  <si>
    <t>178416075</t>
  </si>
  <si>
    <t>17</t>
  </si>
  <si>
    <t>597610391</t>
  </si>
  <si>
    <t>129955079</t>
  </si>
  <si>
    <t>34,6*1,15 'Přepočtené koeficientem množství</t>
  </si>
  <si>
    <t>18</t>
  </si>
  <si>
    <t>781429191</t>
  </si>
  <si>
    <t>1395625072</t>
  </si>
  <si>
    <t>781494511</t>
  </si>
  <si>
    <t>554965372</t>
  </si>
  <si>
    <t xml:space="preserve">Poznámka k souboru cen:
1. Množství měrných jednotek u ceny -5185 se stanoví podle počtu řezaných obkladaček, nezávisle na jejich velikosti. 2. Položkou -5185 lze ocenit provádění více řezů na jednom kusu obkladu. </t>
  </si>
  <si>
    <t>781495111</t>
  </si>
  <si>
    <t>1830268090</t>
  </si>
  <si>
    <t>781495115</t>
  </si>
  <si>
    <t>611047150</t>
  </si>
  <si>
    <t>998781101</t>
  </si>
  <si>
    <t>1924280119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</si>
  <si>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</si>
  <si>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998781181</t>
  </si>
  <si>
    <t>1904298263</t>
  </si>
  <si>
    <t>784</t>
  </si>
  <si>
    <t>Dokončovací práce - malby a tapety</t>
  </si>
  <si>
    <t>784121001</t>
  </si>
  <si>
    <t>-444714726</t>
  </si>
  <si>
    <t xml:space="preserve">Poznámka k souboru cen:
1. Cenami souboru cen se oceňuje jakýkoli počet současně škrabaných vrstev barvy. </t>
  </si>
  <si>
    <t>784211101</t>
  </si>
  <si>
    <t>-1580267040</t>
  </si>
  <si>
    <t>000 - VON - Vedlější a ostatní náklady stavby</t>
  </si>
  <si>
    <t>VRN - Vedlejší rozpočtové náklady</t>
  </si>
  <si>
    <t xml:space="preserve">    VRN1 - Průzkumné, geodetické a projektové práce</t>
  </si>
  <si>
    <t xml:space="preserve">    VRN3 - Zařízení staveniště</t>
  </si>
  <si>
    <t xml:space="preserve">    VRN7 - Provozní vlivy</t>
  </si>
  <si>
    <t>VRN</t>
  </si>
  <si>
    <t>Vedlejší rozpočtové náklady</t>
  </si>
  <si>
    <t>VRN1</t>
  </si>
  <si>
    <t>Průzkumné, geodetické a projektové práce</t>
  </si>
  <si>
    <t>010001000</t>
  </si>
  <si>
    <t>kč</t>
  </si>
  <si>
    <t>1024</t>
  </si>
  <si>
    <t>-1017510024</t>
  </si>
  <si>
    <t>VRN3</t>
  </si>
  <si>
    <t>Zařízení staveniště</t>
  </si>
  <si>
    <t>030001000</t>
  </si>
  <si>
    <t>-274110912</t>
  </si>
  <si>
    <t>VRN7</t>
  </si>
  <si>
    <t>Provozní vlivy</t>
  </si>
  <si>
    <t>070001000</t>
  </si>
  <si>
    <t>832973885</t>
  </si>
  <si>
    <t>Ostatní</t>
  </si>
  <si>
    <t>Kód položky</t>
  </si>
  <si>
    <t>Název</t>
  </si>
  <si>
    <t>Objednavatel :</t>
  </si>
  <si>
    <t xml:space="preserve">                                        </t>
  </si>
  <si>
    <t>Rozpočet :1</t>
  </si>
  <si>
    <t>Zhotovitel :</t>
  </si>
  <si>
    <t xml:space="preserve">Anna Janoutová                          </t>
  </si>
  <si>
    <t xml:space="preserve">JKSO :            </t>
  </si>
  <si>
    <t>Datum :</t>
  </si>
  <si>
    <t>04/2017</t>
  </si>
  <si>
    <t>P.Č.</t>
  </si>
  <si>
    <t>KCN</t>
  </si>
  <si>
    <t>Množství celkem</t>
  </si>
  <si>
    <t>Cena jednotková v Kč</t>
  </si>
  <si>
    <t>Cena celkem Kč</t>
  </si>
  <si>
    <t>0 60 0</t>
  </si>
  <si>
    <t>Stav. díl 6 - úpravy povrchů</t>
  </si>
  <si>
    <t>014</t>
  </si>
  <si>
    <t>Hrubá výplň rýh ve vnitřních stěnách maltou</t>
  </si>
  <si>
    <t>Omítka rýh š do 150 mm ve stěnách MV štuková</t>
  </si>
  <si>
    <t>0 90 0</t>
  </si>
  <si>
    <t>Stav. díl 9 - ostatní konstrukce a práce</t>
  </si>
  <si>
    <t>013</t>
  </si>
  <si>
    <t>Vysekání rýh ve zdivu cihelném hl do 100 mm š do 100 mm</t>
  </si>
  <si>
    <t>Vysekání rýh v betonových zdech hl do 100 mm š do 100 mm</t>
  </si>
  <si>
    <t>Odvoz suti a vybouraných hmot na skládku do 1 km</t>
  </si>
  <si>
    <t>7 13 0</t>
  </si>
  <si>
    <t>Izolace tepelné</t>
  </si>
  <si>
    <t>713</t>
  </si>
  <si>
    <t>Montáž tepelné izolace potrubí snímatelnými pouzdry na suchý zip</t>
  </si>
  <si>
    <t>izolace potrubí Pro 28 x 6 mm</t>
  </si>
  <si>
    <t>izolace potrubí  Pro 22 x 20 mm</t>
  </si>
  <si>
    <t>izolace potrubí  Pro 22 x 6 mm</t>
  </si>
  <si>
    <t>7 21 0</t>
  </si>
  <si>
    <t>ZTI - Kanalizace</t>
  </si>
  <si>
    <t>721</t>
  </si>
  <si>
    <t>Potrubí kanalizační z PP odpadní DN 100</t>
  </si>
  <si>
    <t>Potrubí kanalizační z PP připojovací DN 50</t>
  </si>
  <si>
    <t>Čistící kus DN100</t>
  </si>
  <si>
    <t>ks</t>
  </si>
  <si>
    <t>odvbočka HTEA100/50</t>
  </si>
  <si>
    <t>Potrubí kondenzát PPR svar polyfuze PN 16 D 40 x 5,5 mm</t>
  </si>
  <si>
    <t>sifon pro napojení kondenzátu s vyjímatelnou sifonovou vložkou</t>
  </si>
  <si>
    <t>napojení na stáv. odpad HT100</t>
  </si>
  <si>
    <t>Zkouška těsnosti potrubí kanalizace vodou do DN 125</t>
  </si>
  <si>
    <t>011</t>
  </si>
  <si>
    <t>Přesun hmot pro budovy zděné výšky do 12 m (aut.vým.)</t>
  </si>
  <si>
    <t>( 0,04 t )</t>
  </si>
  <si>
    <t>7 22 0</t>
  </si>
  <si>
    <t>ZTI - Vnitřní vodovod</t>
  </si>
  <si>
    <t>Potrubí vodovodní plastové PPR svar polyfuze PN 20 D 20 x 3,4 mm</t>
  </si>
  <si>
    <t>Potrubí vodovodní plastové PPR svar polyfuze PN 20 D 25 x 4,2 mm</t>
  </si>
  <si>
    <t>Ventil přímý G 3/4 se dvěma závity</t>
  </si>
  <si>
    <t>napojení na stáv. rozvod d63</t>
  </si>
  <si>
    <t>722</t>
  </si>
  <si>
    <t>napojení na stáv. rozvod d50</t>
  </si>
  <si>
    <t>Proplach a dezinfekce vodovodního potrubí do DN 80</t>
  </si>
  <si>
    <t>Zkouška těsnosti vodovodního potrubí závitového do DN 50</t>
  </si>
  <si>
    <t>Přesun hmot pro vnitřní vodovod v objektech v do 12 m (aut.výp.)</t>
  </si>
  <si>
    <t>7 25 0</t>
  </si>
  <si>
    <t>ZTI - Zařizovací předměty ZTI</t>
  </si>
  <si>
    <t>Umyvadlo keramické připevněné na stěnu šrouby v bílé barvě bez krytu na sifon 450 mm</t>
  </si>
  <si>
    <t>Ventil rohový bez připojovací trubičky G 1/2</t>
  </si>
  <si>
    <t>Baterie umyvadlové stojánkové pákové s otvíráním odpadu</t>
  </si>
  <si>
    <t>Baterie dřezové stojánkové pákové s otáčivým kulatým ústím a délkou ramínka 235 mm</t>
  </si>
  <si>
    <t>zednické výpomoci</t>
  </si>
  <si>
    <t>hod</t>
  </si>
  <si>
    <t>Přesun hmot pro zařizovací předměty do 12 m (aut.výp.)</t>
  </si>
  <si>
    <t>Celkem</t>
  </si>
  <si>
    <t>Kč</t>
  </si>
  <si>
    <t>Poř.</t>
  </si>
  <si>
    <t>Alter. kód</t>
  </si>
  <si>
    <t>výměra</t>
  </si>
  <si>
    <t>Jcen</t>
  </si>
  <si>
    <t>Cena</t>
  </si>
  <si>
    <t>J/hmot.</t>
  </si>
  <si>
    <t>Hmotn.</t>
  </si>
  <si>
    <t>dodávka materiálu</t>
  </si>
  <si>
    <t>Úložný materiál</t>
  </si>
  <si>
    <t>341126101</t>
  </si>
  <si>
    <t>parapetní kanál plastový, pro přímou montáž zásuvek modulu 45mm, rozměry (v x h) 200x55mm, tříkomorový, včetně tvarovek, vík, koncovek, spojek a upevňovacího materiálu</t>
  </si>
  <si>
    <t xml:space="preserve">drátový kabelový kanál 50x60 včetně spojek a upevňovacího materiálu (do podhledu) </t>
  </si>
  <si>
    <t>nosník kabelového žlabu</t>
  </si>
  <si>
    <t xml:space="preserve">krabice KU 68 </t>
  </si>
  <si>
    <t>341126047</t>
  </si>
  <si>
    <t>LV 40x80</t>
  </si>
  <si>
    <t xml:space="preserve">požární upávka (dotmelení) </t>
  </si>
  <si>
    <t>Přístroje</t>
  </si>
  <si>
    <t>zásuvka dvojnásobná pod omítku, 250V/16A, kompletní, bílá barva</t>
  </si>
  <si>
    <t>spínač řaz.č.5 pod omítku, 250V/10A</t>
  </si>
  <si>
    <t>kryt spínače</t>
  </si>
  <si>
    <t>rámeček jednonásobný</t>
  </si>
  <si>
    <t>zásuvka jednonásobná modulu 45mm, 250V/16A,s přepěťovou ochranou, bílá barva, přímá montáž do parapetního kanálu</t>
  </si>
  <si>
    <t>zásuvka jednonásobná modulu 45mm, 250V/16A, bílá barva, přímá montáž do parapetního kanálu</t>
  </si>
  <si>
    <t>přizemňovací svorka  modul 45mm,  přímá montáž do parapetního kanálu</t>
  </si>
  <si>
    <t xml:space="preserve">dovyzbrojení  stáv. rozv. RS </t>
  </si>
  <si>
    <t xml:space="preserve">jistič 16A/1 char. D </t>
  </si>
  <si>
    <t>dovyzbrojení  stáv. rozv. RM01.1</t>
  </si>
  <si>
    <t>pojistkový odpínač  14x51 -3P , 50A  690V</t>
  </si>
  <si>
    <t>pojistková nožová 32A</t>
  </si>
  <si>
    <t>rozvaděč - Plastový na omítku 36M v krytí  IP54(43)/20</t>
  </si>
  <si>
    <t>jistič 25A/3 char. B</t>
  </si>
  <si>
    <t>pojistková nožová 25A</t>
  </si>
  <si>
    <t>svodič přepětí B+C , 3P+N</t>
  </si>
  <si>
    <t>chránič  4P 25A /30mA</t>
  </si>
  <si>
    <t xml:space="preserve">jistič 16A/1 char. C </t>
  </si>
  <si>
    <t>387711107</t>
  </si>
  <si>
    <t xml:space="preserve">ekvipotencionální svorkovnice </t>
  </si>
  <si>
    <t xml:space="preserve">Svítidla </t>
  </si>
  <si>
    <t>svítidlo LED panel 600x600 - 72W/4500K IP65 do rastrového podhledu</t>
  </si>
  <si>
    <t>svítidlo nouzové LED  4W s Piktogramem</t>
  </si>
  <si>
    <t>Kabely</t>
  </si>
  <si>
    <t xml:space="preserve">kabel CYKY-J 5x6 </t>
  </si>
  <si>
    <t>kabel CYKY-J 5x1,5</t>
  </si>
  <si>
    <t>kabel CYKY-J 3x2,5</t>
  </si>
  <si>
    <t>kabel CYKY-J 3x1,5</t>
  </si>
  <si>
    <t>kabel CYKY-o- 3x1,5</t>
  </si>
  <si>
    <t>vodič CY 6mm2 žz</t>
  </si>
  <si>
    <t>vodič CY 4mm2 žz</t>
  </si>
  <si>
    <t>Slaboproudá elektroinstalace</t>
  </si>
  <si>
    <t>kabel U/FTP 10GPlus, Cat.6a A, LSF/OH, drát, 4pár</t>
  </si>
  <si>
    <t xml:space="preserve">m </t>
  </si>
  <si>
    <t>512128297</t>
  </si>
  <si>
    <t>patch panel  24</t>
  </si>
  <si>
    <t>512128221</t>
  </si>
  <si>
    <t>Jack  RJ45, Cat.6a</t>
  </si>
  <si>
    <t>512128102</t>
  </si>
  <si>
    <t>zás . Datová  2xRJ 45</t>
  </si>
  <si>
    <t>512128236</t>
  </si>
  <si>
    <t>keystone RJ45, Cat.6a</t>
  </si>
  <si>
    <t>upevňovací bod hmoždinkou PVC</t>
  </si>
  <si>
    <t>materiál poduržný, 3% z amteriálu nosného</t>
  </si>
  <si>
    <t>materiál celkem bez DPH</t>
  </si>
  <si>
    <t>montážní práce</t>
  </si>
  <si>
    <t>741910401</t>
  </si>
  <si>
    <t>741910412</t>
  </si>
  <si>
    <t>741112061</t>
  </si>
  <si>
    <t>741110512</t>
  </si>
  <si>
    <t>HZS</t>
  </si>
  <si>
    <t>741313042</t>
  </si>
  <si>
    <t>741310231</t>
  </si>
  <si>
    <t>spínač řaz.č.5 pod omítku, 250V/10A, kompletní, bílá barva</t>
  </si>
  <si>
    <t>741313041</t>
  </si>
  <si>
    <t>741420022</t>
  </si>
  <si>
    <t>741320103</t>
  </si>
  <si>
    <t>741320163</t>
  </si>
  <si>
    <t>741231014</t>
  </si>
  <si>
    <t>741372112</t>
  </si>
  <si>
    <t>741372111</t>
  </si>
  <si>
    <t>741122642</t>
  </si>
  <si>
    <t>741122231</t>
  </si>
  <si>
    <t>741122211</t>
  </si>
  <si>
    <t>741122212</t>
  </si>
  <si>
    <t>741122213</t>
  </si>
  <si>
    <t>741120201</t>
  </si>
  <si>
    <t>741120202</t>
  </si>
  <si>
    <t>742121001</t>
  </si>
  <si>
    <t>742330024</t>
  </si>
  <si>
    <t>742330042</t>
  </si>
  <si>
    <t>742330101</t>
  </si>
  <si>
    <t xml:space="preserve">měření + protokol </t>
  </si>
  <si>
    <t>práce nezahrnuté v cenících 21M.46M, 800-741zapsané do montážního deníku a potvrzené investorem</t>
  </si>
  <si>
    <t>zednické výpomoce, podružné zámečnické práce..</t>
  </si>
  <si>
    <t>zakreslení skutečného stavu</t>
  </si>
  <si>
    <t>revizní zpráva do objemu 100 000,-Kč montážních prací</t>
  </si>
  <si>
    <t>montáž celkem bez DPH</t>
  </si>
  <si>
    <t>materiál + montáž celkem bez DPH</t>
  </si>
  <si>
    <t>DPH 21%</t>
  </si>
  <si>
    <t>celkem včetně DPH</t>
  </si>
  <si>
    <t>Zař.č.</t>
  </si>
  <si>
    <t>Mn.</t>
  </si>
  <si>
    <t>Jedn.</t>
  </si>
  <si>
    <t>Jedn. cena (Kč)</t>
  </si>
  <si>
    <t>Jedn.cena CELKEM</t>
  </si>
  <si>
    <t>Náklady (Kč)</t>
  </si>
  <si>
    <t>CELKEM Kč</t>
  </si>
  <si>
    <t>Dodávka</t>
  </si>
  <si>
    <t>Montáž</t>
  </si>
  <si>
    <t>Zařízení K1.01 - mikrobiologická laboratoř</t>
  </si>
  <si>
    <t>K1.01</t>
  </si>
  <si>
    <t>Venkovní jednotka RXS25L3</t>
  </si>
  <si>
    <t xml:space="preserve">včetně příslušenství a konzole pod venkovní jednotku </t>
  </si>
  <si>
    <t xml:space="preserve">venkovní klimatizační jednotka Split systém </t>
  </si>
  <si>
    <t>75172-1111</t>
  </si>
  <si>
    <t>Montáž venkovní klimatizační jednotky, jednofázové napájení</t>
  </si>
  <si>
    <t>K1.02</t>
  </si>
  <si>
    <t>Vnitřní nástěnná jednotka FTXS25K</t>
  </si>
  <si>
    <t>včetně lokálního ovladače</t>
  </si>
  <si>
    <t>75171-1111</t>
  </si>
  <si>
    <t>Montáž vnitřní nástěnné klimatizační jednotky do výkonu 3,5 kW</t>
  </si>
  <si>
    <t>Potrubí chladiva Cu vč. tepelné izolace a propojovacího kabelu</t>
  </si>
  <si>
    <t>75179-1121</t>
  </si>
  <si>
    <t xml:space="preserve">Montáž potrubí chladiva dvojice </t>
  </si>
  <si>
    <t>71341-1116</t>
  </si>
  <si>
    <t xml:space="preserve">Montáž tepelné izolace potrubí  </t>
  </si>
  <si>
    <t>Úprava stávajícího zařízení</t>
  </si>
  <si>
    <t>Potrubí Spiro pr. 200</t>
  </si>
  <si>
    <t>75151-0842</t>
  </si>
  <si>
    <t>Demontáž vzduchotechnického potrubí z pozinkovaného plechu</t>
  </si>
  <si>
    <t>75151-0042</t>
  </si>
  <si>
    <t xml:space="preserve">Montáž vzduchotechnického potrubí z pozinkovaného plechu </t>
  </si>
  <si>
    <t>Ohebné potrubí pr. 200</t>
  </si>
  <si>
    <t>Demontáž ohebného kruhového vzduchotechnického potrubí</t>
  </si>
  <si>
    <t>75153-7012</t>
  </si>
  <si>
    <t>Montáž ohebného kruhového vzduchotechnického potrubí</t>
  </si>
  <si>
    <t>Příprava ke komplexnímu vyzkoušení, oživení a vyregulování zařízení</t>
  </si>
  <si>
    <t>Komplexní zkoušky a zaregulování</t>
  </si>
  <si>
    <t>Montážní a spojovací materiál</t>
  </si>
  <si>
    <t>Zpracování dodavatelské dokumentace, vypracování provozních předpisů, zaškolení obsluhy</t>
  </si>
  <si>
    <t>Projekt pro provedení stavby</t>
  </si>
  <si>
    <t>Projekt skutečného provedení</t>
  </si>
  <si>
    <t>Doprava</t>
  </si>
  <si>
    <t>Likvidace odpadu dle potřeb montáže</t>
  </si>
  <si>
    <t>Výšková montáž a použití mechanizmů</t>
  </si>
  <si>
    <t>Lešení prostorové lehké do nosnosti 200kg dle potřeb montáže</t>
  </si>
  <si>
    <t>Ostatní výše neuvedené</t>
  </si>
  <si>
    <t>Celkem dodávka</t>
  </si>
  <si>
    <t>Celkem montáž</t>
  </si>
  <si>
    <t>Celková cena (bez DPH)</t>
  </si>
  <si>
    <t>Zařízení vzduchotechniky</t>
  </si>
  <si>
    <t>Zdravotně technické instalace</t>
  </si>
  <si>
    <t>SO 01 - Biomedicínské  centrum - úpravy místnosti 01.1.03</t>
  </si>
  <si>
    <t>Rekapitulace</t>
  </si>
  <si>
    <t>Zařízení silnoproudé el. a slaboproudá zařízení</t>
  </si>
  <si>
    <t>Cena celkem bez DPH</t>
  </si>
  <si>
    <t>Cena celkem vč. DPH</t>
  </si>
  <si>
    <t>CELKEM</t>
  </si>
  <si>
    <t>Stavba :20173 Biomedicínské centrum UK LF v Plzni - úpravy místnosti 01.1.03</t>
  </si>
  <si>
    <t>Soupis prací ZTI</t>
  </si>
  <si>
    <t>Karolína Brázdová</t>
  </si>
  <si>
    <t>Soupis prací VZT</t>
  </si>
  <si>
    <t>Zdravotně technické instalace, místnost 01.1.03</t>
  </si>
  <si>
    <t>VZT, místnost 01.1.03</t>
  </si>
  <si>
    <t>Silnoproud a slaboproud, místnost 01.1.03</t>
  </si>
  <si>
    <t>Soupis prací elektro - silnoproud a slaboproud</t>
  </si>
  <si>
    <t>ELKOM PLZEŇ s.r.o.</t>
  </si>
  <si>
    <t>Architektonicko-stavební řešení</t>
  </si>
  <si>
    <t>Vedlější a ostatní náklady stavby</t>
  </si>
  <si>
    <r>
      <rPr>
        <b/>
        <sz val="10"/>
        <rFont val="Century Gothic"/>
        <family val="2"/>
      </rPr>
      <t>Zadavatel:</t>
    </r>
    <r>
      <rPr>
        <sz val="10"/>
        <rFont val="Century Gothic"/>
        <family val="2"/>
      </rPr>
      <t xml:space="preserve"> Univerzita Karlova, Lékařská fakulta v Plzni</t>
    </r>
  </si>
  <si>
    <t>{a42ebf8c-4347-4c4f-bf66-27b797332ce9}</t>
  </si>
  <si>
    <t xml:space="preserve">UPOZORNĚNÍ: Součástí jednotlivých položek soupisu prací jsou i veškeré údaje a souvislosti uvedené v přiložené projektové (zadávací) dokumentaci vč. výkresů - bez nich nelze stanovit cenu prací!  Soupis prací je sestaven za využití položek cenové soustavy ÚRS. Cenové a technické podmínky položek Cenové soustavy ÚRS, které nejsou uvedeny v soupisu prací (tzv. úvodní část katalogů) jsou neomezeně dálkově k dispozici na www.cs-urs.cz. Položky soupisu prací, které nemají ve sloupci "Cenová soustava" uveden žádný údaj, nepocházejí z cenové soustavy ÚRS. </t>
  </si>
  <si>
    <t xml:space="preserve">    3 -  Svislé a kompletní konstrukce</t>
  </si>
  <si>
    <t xml:space="preserve">    6 - Úpravy povrchů, podlahy a osazování výplní</t>
  </si>
  <si>
    <t xml:space="preserve">    727 - Zdravotechnika - požární ochrana</t>
  </si>
  <si>
    <t xml:space="preserve"> Svislé a kompletní konstrukce</t>
  </si>
  <si>
    <t>310235241</t>
  </si>
  <si>
    <t>1698652064</t>
  </si>
  <si>
    <t>True</t>
  </si>
  <si>
    <t>prostup žb. stěnou tl. 250 mm průměr 100 mm 1 kus</t>
  </si>
  <si>
    <t>340235212</t>
  </si>
  <si>
    <t>1180430588</t>
  </si>
  <si>
    <t>Úpravy povrchů, podlahy a osazování výplní</t>
  </si>
  <si>
    <t>622273209</t>
  </si>
  <si>
    <t>2066803984</t>
  </si>
  <si>
    <t xml:space="preserve">Poznámka k souboru cen:
1. V cenách nejsou započteny náklady na dodávku fasádních desek, tyto se ocení ve specifikaci. </t>
  </si>
  <si>
    <t xml:space="preserve">demontáž a zpětná montáž cihelného obkladu fasády, desky 305/1205 4 ks celých desek + 2 ks polovičních,  1,7 m2 </t>
  </si>
  <si>
    <t>1,7</t>
  </si>
  <si>
    <t>6*3,55</t>
  </si>
  <si>
    <t>demontáž a zpětná montáž kazetového podhledu z minerální vlny 3,4 bm á 2 kazety tj. šíře 1200 mm</t>
  </si>
  <si>
    <t>3,4*1,2</t>
  </si>
  <si>
    <t>Mezisoučet</t>
  </si>
  <si>
    <t>demontáž a zpětná montáž hliníkového kazetového podhledu na chodbě 21 bm, kazety 300/2000 mm</t>
  </si>
  <si>
    <t>21*2</t>
  </si>
  <si>
    <t>Součet</t>
  </si>
  <si>
    <t>966084018</t>
  </si>
  <si>
    <t>1071138673</t>
  </si>
  <si>
    <t xml:space="preserve">Poznámka k souboru cen:
1. Ceny jsou určeny pro odstranění pouze fasádních desek z nosné konstrukce. </t>
  </si>
  <si>
    <t>971042231</t>
  </si>
  <si>
    <t>-32938862</t>
  </si>
  <si>
    <t>971052241</t>
  </si>
  <si>
    <t>-808599989</t>
  </si>
  <si>
    <t>727</t>
  </si>
  <si>
    <t>Zdravotechnika - požární ochrana</t>
  </si>
  <si>
    <t>727111149</t>
  </si>
  <si>
    <t>425031046</t>
  </si>
  <si>
    <t xml:space="preserve">Poznámka k souboru cen:
1. V cenách -1111 až 1119, -1131 až 1219, -1321 až 1419 je započtena tloušťka vyplňované spáry 15mm a šířka 20 mm. 2. V cenách -1301 až 1319, -1421 až 1429 je započtena tloušťka vyplňované spáry 25mm a šířka 15 mm. 3. V cenách -1121 až 1129, -1221 až 1229, -1501 až 1509 je započtena tloušťka vyplňované spáry 15-20 mm. 4. V cenách -1111 až 1119, -1131 až 1219, -1321 až 1419 je započteno opláštění potrubí minerální vlnou tloušťky 35mm. 5. V cenách -1121 až 1129, -1221 až 1229 je započteno opláštění potrubí minerální vlnou tloušťky 32mm. 6. V cenách -1301 až 1319, -1421 až 1429 je započteno opláštění potrubí minerální vlnou tloušťky 20mm. </t>
  </si>
  <si>
    <t xml:space="preserve">požární ucpávky 90 minut 2ks </t>
  </si>
  <si>
    <t>6ks kazet nových (2,16 m2), kdyby nějaké poškodily</t>
  </si>
  <si>
    <t>0,6*0,6*6</t>
  </si>
  <si>
    <t>dílčí demontáž stáv. kazetového</t>
  </si>
  <si>
    <t>podhledu , doplnění</t>
  </si>
  <si>
    <t xml:space="preserve">obvodových profilů </t>
  </si>
  <si>
    <t>úprava desek a zpětné zaklopení</t>
  </si>
  <si>
    <t>6*2+3,55*2</t>
  </si>
  <si>
    <t>767581801</t>
  </si>
  <si>
    <t>-1809339841</t>
  </si>
  <si>
    <t>767583341</t>
  </si>
  <si>
    <t>-1711314243</t>
  </si>
  <si>
    <t xml:space="preserve">Poznámka k souboru cen:
1. Cenami -5114 a -5115 se oceňuje jen úprava lamel a kazet na obvodu ploch projektovaných kosoúhlých nebo zakřivených konstrukcí. 2. Cenami -5101 až -5103 nelze oceňovat pomocné konstrukce z válcovaných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</si>
  <si>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keramický obklad stěn do výšky 2 m obkladačkami formátu 38x25 cm světle šedé barvy</t>
  </si>
  <si>
    <t>2*(6*2+3,55*2)</t>
  </si>
  <si>
    <t>-(1,8*2)</t>
  </si>
  <si>
    <t>plastovou lištu na zakončení horní hrany obkladu</t>
  </si>
  <si>
    <t>horní ukončení obkladu</t>
  </si>
  <si>
    <t>(6*2+3,55*2)</t>
  </si>
  <si>
    <t>-(1,8)</t>
  </si>
  <si>
    <t>horní a dolní ukončení obkladu</t>
  </si>
  <si>
    <t>oškrábání stávajícího nátěru pod obkladem</t>
  </si>
  <si>
    <t>34,6</t>
  </si>
  <si>
    <t>1*(6*2+3,55*2)</t>
  </si>
  <si>
    <t>{45699492-cc5b-4e5d-97e0-d433b0e356b6}</t>
  </si>
  <si>
    <t>zazdění prostupů 5 kusů</t>
  </si>
  <si>
    <t>prostup pórobetonovou příčkou tl. 150 mm průměr 100 mm 5 kusů</t>
  </si>
  <si>
    <t>zazdění prostupů 1 kus</t>
  </si>
  <si>
    <t xml:space="preserve">požární ucpávka (dotmelení) </t>
  </si>
  <si>
    <t>Biomedicínské centrum Lékařské fakulty University Karlovy v Plzni SO 01-objekt experimentálních laboratoří</t>
  </si>
  <si>
    <t>5. 11. 2018</t>
  </si>
  <si>
    <t>Zazdívka otvorů pl do 0,0225 m2 ve zdivu nadzákladovém cihlami pálenými tl do 300 mm</t>
  </si>
  <si>
    <t>Zazdívka otvorů pl do 0,0225 m2 v příčkách nebo stěnách z cihel tl přes 100 mm</t>
  </si>
  <si>
    <t>Oprava opláštění odvětrávané fasády stěn připevněním mechanicky skrytě na hliníkové konstrukci</t>
  </si>
  <si>
    <t>Lešení pomocné pro objekty pozemních staveb s lešeňovou podlahou v do 1,9 m zatížení do 150 kg/m2</t>
  </si>
  <si>
    <t xml:space="preserve"> doplnit demontáž a montáž minerálního podhledu 5,8 x 1,2 m ale bez demontáže rastru!</t>
  </si>
  <si>
    <t>5,8*1,2</t>
  </si>
  <si>
    <t>Vyčištění budov bytové a občanské výstavby při výšce podlaží do 4 m</t>
  </si>
  <si>
    <t>Demontáž opláštění stěn odvětrávané fasády</t>
  </si>
  <si>
    <t>Vybourání otvorů v betonových příčkách a zdech pl do 0,0225 m2 tl do 150 mm</t>
  </si>
  <si>
    <t>Vybourání nebo prorážení otvorů v ŽB příčkách a zdech pl do 0,0225 m2 tl do 300 mm</t>
  </si>
  <si>
    <t>Přesun hmot ruční pro budovy v do 6 m</t>
  </si>
  <si>
    <t>Vnitrostaveništní doprava suti a vybouraných hmot pro budovy v do 6 m ručně</t>
  </si>
  <si>
    <t>Poplatek za uložení stavebního odpadu z keramických materiálů na skládce (skládkovné)</t>
  </si>
  <si>
    <t>Prostup předizolovaného kovového potrubí D 110 mm stěnou tl 15 cm požární odolnost EI 180</t>
  </si>
  <si>
    <t>Montáž minerálního podhledu s vyjímatelnými panely vel. do 0,36 m2 na zavěšený viditelný rošt</t>
  </si>
  <si>
    <t>Napojení minerálního podhledu na stěnu obvodovou lištou</t>
  </si>
  <si>
    <t>763431701</t>
  </si>
  <si>
    <t>Montáž vyjímatelných panelů minerálního podhledu na zavěšený rošt</t>
  </si>
  <si>
    <t>1469956591</t>
  </si>
  <si>
    <t xml:space="preserve">Poznámka k souboru cen:
1. V cenách montáže podhledu -1001 až -1201 nejsou započteny náklady na montáž a dodávku nosné konstrukce. 2. V cenách nejsou započteny náklady na dodávku panelů; jejich dodávka se oceňuje ve specifikaci. 3. Ostatní práce a konstrukce na minerálních podhledech lze ocenit cenami 763 13-17. . . </t>
  </si>
  <si>
    <t>zpětná montáž kazetového podhledu z minerální vlny 3,4 bm á 2 kazety tj. šíře 1200 mm bez demontáže rastru</t>
  </si>
  <si>
    <t>zpětná montáž minerálního podhledu 5,8 x 1,2 m ale bez demontáže rastru!</t>
  </si>
  <si>
    <t>Demontáž vyjímatelných panelů minerálního podhledu připevněných na zavěšeném roštu</t>
  </si>
  <si>
    <t xml:space="preserve">Poznámka k souboru cen:
1. V cenách demontáže podhledu -1801 až -1821 nejsou započteny náklady na kompletní demontáž podhledu, tj. nosné konstrukce i panelů. </t>
  </si>
  <si>
    <t>demontáž kazet kazetového podhledu z minerální vlny 3,4 bm á 2 kazety tj. šíře 1200 mm bez demontáže rastru</t>
  </si>
  <si>
    <t>demontáž kazet minerálního podhledu 5,8 x 1,2 m bez demontáže rastru!</t>
  </si>
  <si>
    <t>Přesun hmot tonážní pro sádrokartonové konstrukce v objektech v do 6 m</t>
  </si>
  <si>
    <t>Příplatek k přesunu hmot tonážní 763 SDK prováděný bez použití mechanizace</t>
  </si>
  <si>
    <t>Demontáž podhledu kazet</t>
  </si>
  <si>
    <t>demontáž a zpětná montáž hliníkových kazet podhledu na chodbě 21 bm, kazety 300/2000 mm, bez demontáže nosných prvků</t>
  </si>
  <si>
    <t>Montáž podhledů lamelových š 150 plochy do 10 m2</t>
  </si>
  <si>
    <t>zpětná montáž kazet hliníkového kazetového podhledu na chodbě 21 bm, kazety 300/2000 mm, bez montáže nosných prvků</t>
  </si>
  <si>
    <t>Přesun hmot tonážní pro zámečnické konstrukce v objektech v do 6 m</t>
  </si>
  <si>
    <t>Příplatek k přesunu hmot tonážní 767 prováděný bez použití mechanizace</t>
  </si>
  <si>
    <t>Montáž obkladů vnitřních z obkladaček opakních do 22 ks/m2 lepených disperzním lepidlem nebo tmelem</t>
  </si>
  <si>
    <t xml:space="preserve">obkládačky keramické </t>
  </si>
  <si>
    <t>Příplatek k montáži obkladů vnitřních opakních za plochu do 10 m2</t>
  </si>
  <si>
    <t>Plastové profily ukončovací lepené flexibilním lepidlem</t>
  </si>
  <si>
    <t>Penetrace podkladu vnitřních obkladů</t>
  </si>
  <si>
    <t>Spárování vnitřních obkladů silikonem</t>
  </si>
  <si>
    <t>Přesun hmot tonážní pro obklady keramické v objektech v do 6 m</t>
  </si>
  <si>
    <t>Příplatek k přesunu hmot tonážní 781 prováděný bez použití mechanizace</t>
  </si>
  <si>
    <t>Oškrabání malby v mísnostech výšky do 3,80 m</t>
  </si>
  <si>
    <t>Dvojnásobné bílé malby ze směsí za mokra výborně otěruvzdorných v místnostech výšky do 3,80 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</si>
</sst>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K_č_-;\-* #,##0.00\ _K_č_-;_-* &quot;-&quot;??\ _K_č_-;_-@_-"/>
    <numFmt numFmtId="164" formatCode="#,##0.00%"/>
    <numFmt numFmtId="165" formatCode="dd\.mm\.yyyy"/>
    <numFmt numFmtId="166" formatCode="#,##0.00000"/>
    <numFmt numFmtId="167" formatCode="#,##0.000"/>
    <numFmt numFmtId="168" formatCode="#"/>
    <numFmt numFmtId="169" formatCode="_(#,##0&quot;.&quot;_);;;_(@_)"/>
    <numFmt numFmtId="170" formatCode="_(#,##0.0???;\-\ #,##0.0???;&quot;–&quot;???;_(@_)"/>
    <numFmt numFmtId="171" formatCode="_(#,##0.00_);[Red]\-\ #,##0.00_);&quot;–&quot;??;_(@_)"/>
    <numFmt numFmtId="172" formatCode="_(#,##0_);[Red]\-\ #,##0_);&quot;–&quot;??;_(@_)"/>
    <numFmt numFmtId="173" formatCode="_(#,##0.00000_);[Red]\-\ #,##0.00000_);&quot;–&quot;??;_(@_)"/>
    <numFmt numFmtId="174" formatCode="0.0"/>
    <numFmt numFmtId="175" formatCode="#,##0\ &quot;Kč&quot;"/>
  </numFmts>
  <fonts count="56">
    <font>
      <sz val="8"/>
      <name val="Trebuchet MS"/>
      <family val="2"/>
    </font>
    <font>
      <sz val="10"/>
      <name val="Arial"/>
      <family val="2"/>
    </font>
    <font>
      <sz val="11"/>
      <color rgb="FF9C6500"/>
      <name val="Calibri"/>
      <family val="2"/>
      <scheme val="minor"/>
    </font>
    <font>
      <b/>
      <sz val="14"/>
      <name val="Arial CE"/>
      <family val="2"/>
    </font>
    <font>
      <sz val="7"/>
      <name val="Arial CE"/>
      <family val="2"/>
    </font>
    <font>
      <b/>
      <sz val="9"/>
      <name val="Arial CE"/>
      <family val="2"/>
    </font>
    <font>
      <sz val="8"/>
      <name val="Arial CE"/>
      <family val="2"/>
    </font>
    <font>
      <sz val="10"/>
      <name val="Times New Roman"/>
      <family val="1"/>
    </font>
    <font>
      <sz val="6"/>
      <name val="Arial CE"/>
      <family val="2"/>
    </font>
    <font>
      <b/>
      <sz val="8"/>
      <name val="Arial CE"/>
      <family val="2"/>
    </font>
    <font>
      <b/>
      <u val="single"/>
      <sz val="8"/>
      <name val="Arial CE"/>
      <family val="2"/>
    </font>
    <font>
      <sz val="10"/>
      <name val="Arial CE"/>
      <family val="2"/>
    </font>
    <font>
      <b/>
      <sz val="9"/>
      <color indexed="18"/>
      <name val="Arial"/>
      <family val="2"/>
    </font>
    <font>
      <sz val="10"/>
      <color indexed="8"/>
      <name val="Arial"/>
      <family val="2"/>
    </font>
    <font>
      <b/>
      <sz val="14"/>
      <name val="Arial"/>
      <family val="2"/>
    </font>
    <font>
      <b/>
      <sz val="10"/>
      <name val="Arial"/>
      <family val="2"/>
    </font>
    <font>
      <b/>
      <sz val="11"/>
      <color indexed="62"/>
      <name val="Arial"/>
      <family val="2"/>
    </font>
    <font>
      <sz val="11"/>
      <color indexed="62"/>
      <name val="Arial"/>
      <family val="2"/>
    </font>
    <font>
      <sz val="10"/>
      <color indexed="8"/>
      <name val="Arial CE"/>
      <family val="2"/>
    </font>
    <font>
      <b/>
      <sz val="10"/>
      <color indexed="8"/>
      <name val="Arial"/>
      <family val="2"/>
    </font>
    <font>
      <b/>
      <sz val="10"/>
      <color indexed="8"/>
      <name val="Arial CE"/>
      <family val="2"/>
    </font>
    <font>
      <i/>
      <sz val="10"/>
      <name val="Arial CE"/>
      <family val="2"/>
    </font>
    <font>
      <b/>
      <i/>
      <sz val="10"/>
      <name val="Arial CE"/>
      <family val="2"/>
    </font>
    <font>
      <sz val="11"/>
      <name val="Calibri"/>
      <family val="2"/>
      <scheme val="minor"/>
    </font>
    <font>
      <b/>
      <sz val="10"/>
      <name val="Arial CE"/>
      <family val="2"/>
    </font>
    <font>
      <sz val="10"/>
      <color theme="0"/>
      <name val="Arial CE"/>
      <family val="2"/>
    </font>
    <font>
      <sz val="12"/>
      <name val="PalmSprings"/>
      <family val="2"/>
    </font>
    <font>
      <sz val="10"/>
      <name val="Century Gothic"/>
      <family val="2"/>
    </font>
    <font>
      <b/>
      <i/>
      <sz val="12"/>
      <name val="Century Gothic"/>
      <family val="2"/>
    </font>
    <font>
      <b/>
      <sz val="11"/>
      <name val="Century Gothic"/>
      <family val="2"/>
    </font>
    <font>
      <b/>
      <sz val="10"/>
      <name val="Century Gothic"/>
      <family val="2"/>
    </font>
    <font>
      <sz val="10"/>
      <name val="Trebuchet MS"/>
      <family val="2"/>
    </font>
    <font>
      <sz val="10"/>
      <color rgb="FF960000"/>
      <name val="Trebuchet MS"/>
      <family val="2"/>
    </font>
    <font>
      <u val="single"/>
      <sz val="11"/>
      <color theme="10"/>
      <name val="Calibri"/>
      <family val="2"/>
      <scheme val="minor"/>
    </font>
    <font>
      <sz val="10"/>
      <color theme="10"/>
      <name val="Trebuchet MS"/>
      <family val="2"/>
    </font>
    <font>
      <sz val="8"/>
      <color rgb="FF3366FF"/>
      <name val="Trebuchet MS"/>
      <family val="2"/>
    </font>
    <font>
      <b/>
      <sz val="16"/>
      <name val="Trebuchet MS"/>
      <family val="2"/>
    </font>
    <font>
      <sz val="9"/>
      <color rgb="FF969696"/>
      <name val="Trebuchet MS"/>
      <family val="2"/>
    </font>
    <font>
      <b/>
      <sz val="12"/>
      <name val="Trebuchet MS"/>
      <family val="2"/>
    </font>
    <font>
      <sz val="9"/>
      <name val="Trebuchet MS"/>
      <family val="2"/>
    </font>
    <font>
      <b/>
      <sz val="10"/>
      <name val="Trebuchet MS"/>
      <family val="2"/>
    </font>
    <font>
      <b/>
      <sz val="12"/>
      <color rgb="FF960000"/>
      <name val="Trebuchet MS"/>
      <family val="2"/>
    </font>
    <font>
      <sz val="8"/>
      <color rgb="FF969696"/>
      <name val="Trebuchet MS"/>
      <family val="2"/>
    </font>
    <font>
      <b/>
      <sz val="12"/>
      <color rgb="FF800000"/>
      <name val="Trebuchet MS"/>
      <family val="2"/>
    </font>
    <font>
      <sz val="12"/>
      <color rgb="FF003366"/>
      <name val="Trebuchet MS"/>
      <family val="2"/>
    </font>
    <font>
      <sz val="10"/>
      <color rgb="FF003366"/>
      <name val="Trebuchet MS"/>
      <family val="2"/>
    </font>
    <font>
      <sz val="8"/>
      <color rgb="FF960000"/>
      <name val="Trebuchet MS"/>
      <family val="2"/>
    </font>
    <font>
      <b/>
      <sz val="8"/>
      <name val="Trebuchet MS"/>
      <family val="2"/>
    </font>
    <font>
      <sz val="8"/>
      <color rgb="FF003366"/>
      <name val="Trebuchet MS"/>
      <family val="2"/>
    </font>
    <font>
      <sz val="8"/>
      <color rgb="FF800080"/>
      <name val="Trebuchet MS"/>
      <family val="2"/>
    </font>
    <font>
      <sz val="7"/>
      <color rgb="FF969696"/>
      <name val="Trebuchet MS"/>
      <family val="2"/>
    </font>
    <font>
      <sz val="8"/>
      <color rgb="FF505050"/>
      <name val="Trebuchet MS"/>
      <family val="2"/>
    </font>
    <font>
      <i/>
      <sz val="7"/>
      <color rgb="FF969696"/>
      <name val="Trebuchet MS"/>
      <family val="2"/>
    </font>
    <font>
      <sz val="8"/>
      <color rgb="FF0000A8"/>
      <name val="Trebuchet MS"/>
      <family val="2"/>
    </font>
    <font>
      <sz val="8"/>
      <color rgb="FFFF0000"/>
      <name val="Trebuchet MS"/>
      <family val="2"/>
    </font>
    <font>
      <i/>
      <sz val="8"/>
      <color rgb="FF0000FF"/>
      <name val="Trebuchet MS"/>
      <family val="2"/>
    </font>
  </fonts>
  <fills count="14">
    <fill>
      <patternFill/>
    </fill>
    <fill>
      <patternFill patternType="gray125"/>
    </fill>
    <fill>
      <patternFill patternType="solid">
        <fgColor rgb="FFFFEB9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indexed="55"/>
        <bgColor indexed="64"/>
      </patternFill>
    </fill>
    <fill>
      <patternFill patternType="solid">
        <fgColor rgb="FFFFFFCC"/>
        <bgColor indexed="64"/>
      </patternFill>
    </fill>
    <fill>
      <patternFill patternType="solid">
        <fgColor rgb="FFFFFFCC"/>
        <bgColor indexed="64"/>
      </patternFill>
    </fill>
    <fill>
      <patternFill patternType="solid">
        <fgColor rgb="FFFAE682"/>
        <bgColor indexed="64"/>
      </patternFill>
    </fill>
    <fill>
      <patternFill patternType="solid">
        <fgColor rgb="FFC0C0C0"/>
        <bgColor indexed="64"/>
      </patternFill>
    </fill>
    <fill>
      <patternFill patternType="solid">
        <fgColor rgb="FFD2D2D2"/>
        <bgColor indexed="64"/>
      </patternFill>
    </fill>
    <fill>
      <patternFill patternType="solid">
        <fgColor rgb="FFFFFF00"/>
        <bgColor indexed="64"/>
      </patternFill>
    </fill>
  </fills>
  <borders count="92">
    <border>
      <left/>
      <right/>
      <top/>
      <bottom/>
      <diagonal/>
    </border>
    <border>
      <left style="thin"/>
      <right style="thin"/>
      <top style="thin"/>
      <bottom style="thin"/>
    </border>
    <border>
      <left/>
      <right/>
      <top/>
      <bottom style="thin">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right/>
      <top style="thin"/>
      <bottom/>
    </border>
    <border>
      <left style="thin"/>
      <right style="thin"/>
      <top style="thin"/>
      <bottom/>
    </border>
    <border>
      <left/>
      <right/>
      <top style="thin"/>
      <bottom/>
    </border>
    <border>
      <left/>
      <right style="thin">
        <color indexed="8"/>
      </right>
      <top/>
      <bottom style="thin">
        <color indexed="8"/>
      </bottom>
    </border>
    <border>
      <left style="thin"/>
      <right/>
      <top style="thin"/>
      <bottom style="thin"/>
    </border>
    <border>
      <left/>
      <right/>
      <top style="thin"/>
      <bottom style="thin"/>
    </border>
    <border>
      <left/>
      <right/>
      <top/>
      <bottom style="thin"/>
    </border>
    <border>
      <left style="thin">
        <color indexed="8"/>
      </left>
      <right/>
      <top style="thin">
        <color indexed="8"/>
      </top>
      <bottom style="thin">
        <color indexed="8"/>
      </bottom>
    </border>
    <border>
      <left style="thin"/>
      <right style="thin"/>
      <top style="thin"/>
      <bottom style="thin">
        <color indexed="8"/>
      </bottom>
    </border>
    <border>
      <left/>
      <right/>
      <top style="thin">
        <color indexed="8"/>
      </top>
      <bottom style="thin">
        <color indexed="8"/>
      </bottom>
    </border>
    <border>
      <left style="thin">
        <color indexed="8"/>
      </left>
      <right/>
      <top style="thin">
        <color indexed="8"/>
      </top>
      <bottom/>
    </border>
    <border>
      <left style="thin"/>
      <right style="thin"/>
      <top style="thin">
        <color indexed="8"/>
      </top>
      <bottom/>
    </border>
    <border>
      <left/>
      <right/>
      <top style="thin">
        <color indexed="8"/>
      </top>
      <bottom/>
    </border>
    <border>
      <left/>
      <right style="thin">
        <color indexed="8"/>
      </right>
      <top style="thin">
        <color indexed="8"/>
      </top>
      <bottom/>
    </border>
    <border>
      <left style="thin"/>
      <right style="thin"/>
      <top style="thin">
        <color indexed="8"/>
      </top>
      <bottom style="thin"/>
    </border>
    <border>
      <left style="thin">
        <color indexed="8"/>
      </left>
      <right style="hair">
        <color indexed="8"/>
      </right>
      <top style="thin">
        <color indexed="8"/>
      </top>
      <bottom style="thin">
        <color indexed="8"/>
      </bottom>
    </border>
    <border>
      <left style="hair">
        <color indexed="8"/>
      </left>
      <right style="hair">
        <color indexed="8"/>
      </right>
      <top/>
      <bottom style="thin">
        <color indexed="8"/>
      </bottom>
    </border>
    <border>
      <left style="hair">
        <color indexed="8"/>
      </left>
      <right/>
      <top style="thin">
        <color indexed="8"/>
      </top>
      <bottom style="thin">
        <color indexed="8"/>
      </bottom>
    </border>
    <border>
      <left/>
      <right style="thin">
        <color indexed="8"/>
      </right>
      <top style="thin">
        <color indexed="8"/>
      </top>
      <bottom style="thin">
        <color indexed="8"/>
      </bottom>
    </border>
    <border>
      <left style="thin"/>
      <right style="thin"/>
      <top/>
      <bottom style="thin"/>
    </border>
    <border>
      <left style="thin"/>
      <right/>
      <top style="thin">
        <color indexed="8"/>
      </top>
      <bottom/>
    </border>
    <border>
      <left/>
      <right style="thin"/>
      <top style="thin"/>
      <bottom style="thin"/>
    </border>
    <border>
      <left style="thin">
        <color indexed="8"/>
      </left>
      <right style="hair">
        <color indexed="8"/>
      </right>
      <top/>
      <bottom style="thin">
        <color indexed="8"/>
      </bottom>
    </border>
    <border>
      <left style="hair">
        <color indexed="8"/>
      </left>
      <right/>
      <top/>
      <bottom style="thin">
        <color indexed="8"/>
      </bottom>
    </border>
    <border>
      <left style="thin"/>
      <right style="thin"/>
      <top style="thin"/>
      <bottom style="double"/>
    </border>
    <border>
      <left style="thin"/>
      <right/>
      <top/>
      <bottom style="thin"/>
    </border>
    <border>
      <left style="medium"/>
      <right/>
      <top style="medium"/>
      <bottom style="medium"/>
    </border>
    <border>
      <left/>
      <right style="medium"/>
      <top style="medium"/>
      <bottom style="medium"/>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top style="medium"/>
      <bottom style="thin"/>
    </border>
    <border>
      <left style="medium"/>
      <right style="thin"/>
      <top/>
      <bottom style="thin"/>
    </border>
    <border>
      <left style="thin"/>
      <right style="medium"/>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top/>
      <bottom/>
    </border>
    <border>
      <left style="medium"/>
      <right style="thin"/>
      <top style="medium"/>
      <bottom style="thin"/>
    </border>
    <border>
      <left style="medium"/>
      <right style="thin"/>
      <top style="thin"/>
      <bottom/>
    </border>
    <border>
      <left style="thin"/>
      <right style="medium"/>
      <top style="thin"/>
      <bottom/>
    </border>
    <border>
      <left style="thin">
        <color indexed="8"/>
      </left>
      <right style="thin">
        <color indexed="8"/>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thin"/>
      <bottom style="thin"/>
    </border>
    <border>
      <left style="hair">
        <color rgb="FF969696"/>
      </left>
      <right style="hair">
        <color rgb="FF969696"/>
      </right>
      <top style="hair">
        <color rgb="FF969696"/>
      </top>
      <bottom style="hair">
        <color rgb="FF969696"/>
      </bottom>
    </border>
    <border>
      <left style="thin"/>
      <right style="thin"/>
      <top/>
      <bottom style="double"/>
    </border>
    <border>
      <left style="thin"/>
      <right/>
      <top style="double"/>
      <bottom style="thin"/>
    </border>
    <border>
      <left/>
      <right/>
      <top style="double"/>
      <bottom style="thin"/>
    </border>
    <border>
      <left/>
      <right style="thin"/>
      <top style="double"/>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969696"/>
      </right>
      <top/>
      <bottom style="hair">
        <color rgb="FF969696"/>
      </bottom>
    </border>
    <border>
      <left style="hair">
        <color rgb="FF969696"/>
      </left>
      <right/>
      <top/>
      <bottom style="hair">
        <color rgb="FF969696"/>
      </bottom>
    </border>
    <border>
      <left style="thin"/>
      <right style="thin"/>
      <top style="thin"/>
      <bottom style="medium"/>
    </border>
    <border>
      <left style="thin"/>
      <right style="medium"/>
      <top style="thin"/>
      <bottom style="medium"/>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1" fillId="0" borderId="0" applyProtection="0">
      <alignment/>
    </xf>
    <xf numFmtId="43" fontId="11" fillId="0" borderId="0" applyFont="0" applyFill="0" applyBorder="0" applyAlignment="0" applyProtection="0"/>
    <xf numFmtId="0" fontId="11" fillId="0" borderId="0">
      <alignment/>
      <protection/>
    </xf>
    <xf numFmtId="0" fontId="2" fillId="2" borderId="0" applyNumberFormat="0" applyBorder="0" applyAlignment="0" applyProtection="0"/>
    <xf numFmtId="0" fontId="26" fillId="0" borderId="0">
      <alignment/>
      <protection/>
    </xf>
    <xf numFmtId="0" fontId="11" fillId="0" borderId="0" applyProtection="0">
      <alignment/>
    </xf>
    <xf numFmtId="0" fontId="11" fillId="0" borderId="0" applyProtection="0">
      <alignment/>
    </xf>
    <xf numFmtId="0" fontId="11" fillId="0" borderId="1">
      <alignment horizontal="center" vertical="center"/>
      <protection locked="0"/>
    </xf>
    <xf numFmtId="0" fontId="11" fillId="0" borderId="1">
      <alignment horizontal="center" vertical="center"/>
      <protection locked="0"/>
    </xf>
    <xf numFmtId="0" fontId="0" fillId="0" borderId="0">
      <alignment/>
      <protection/>
    </xf>
    <xf numFmtId="0" fontId="33" fillId="0" borderId="0" applyNumberFormat="0" applyFill="0" applyBorder="0" applyAlignment="0" applyProtection="0"/>
    <xf numFmtId="0" fontId="0" fillId="0" borderId="0">
      <alignment/>
      <protection/>
    </xf>
  </cellStyleXfs>
  <cellXfs count="658">
    <xf numFmtId="0" fontId="0" fillId="0" borderId="0" xfId="0"/>
    <xf numFmtId="0" fontId="0" fillId="0" borderId="0" xfId="0"/>
    <xf numFmtId="0" fontId="3" fillId="0" borderId="0" xfId="20" applyNumberFormat="1" applyFont="1" applyFill="1" applyAlignment="1" applyProtection="1">
      <alignment vertical="center"/>
      <protection/>
    </xf>
    <xf numFmtId="0" fontId="4" fillId="0" borderId="0" xfId="20" applyNumberFormat="1" applyFont="1" applyFill="1" applyAlignment="1" applyProtection="1">
      <alignment vertical="center"/>
      <protection/>
    </xf>
    <xf numFmtId="0" fontId="5" fillId="0" borderId="0" xfId="20" applyNumberFormat="1" applyFont="1" applyFill="1" applyAlignment="1" applyProtection="1">
      <alignment vertical="center"/>
      <protection/>
    </xf>
    <xf numFmtId="0" fontId="6" fillId="0" borderId="0" xfId="20" applyNumberFormat="1" applyFont="1" applyFill="1" applyAlignment="1" applyProtection="1">
      <alignment vertical="center"/>
      <protection/>
    </xf>
    <xf numFmtId="0" fontId="6" fillId="0" borderId="2" xfId="20" applyNumberFormat="1" applyFont="1" applyFill="1" applyBorder="1" applyAlignment="1" applyProtection="1">
      <alignment vertical="center"/>
      <protection/>
    </xf>
    <xf numFmtId="0" fontId="4" fillId="0" borderId="2" xfId="20" applyNumberFormat="1" applyFont="1" applyFill="1" applyBorder="1" applyAlignment="1" applyProtection="1">
      <alignment vertical="center"/>
      <protection/>
    </xf>
    <xf numFmtId="0" fontId="4" fillId="0" borderId="3" xfId="20" applyNumberFormat="1" applyFont="1" applyFill="1" applyBorder="1" applyAlignment="1" applyProtection="1">
      <alignment horizontal="center" vertical="center" wrapText="1"/>
      <protection/>
    </xf>
    <xf numFmtId="0" fontId="4" fillId="0" borderId="4" xfId="20" applyNumberFormat="1" applyFont="1" applyFill="1" applyBorder="1" applyAlignment="1" applyProtection="1">
      <alignment horizontal="center" vertical="center" wrapText="1"/>
      <protection/>
    </xf>
    <xf numFmtId="0" fontId="4" fillId="0" borderId="5" xfId="20" applyNumberFormat="1" applyFont="1" applyFill="1" applyBorder="1" applyAlignment="1" applyProtection="1">
      <alignment horizontal="center" vertical="center" wrapText="1"/>
      <protection/>
    </xf>
    <xf numFmtId="0" fontId="8" fillId="0" borderId="6" xfId="20" applyNumberFormat="1" applyFont="1" applyFill="1" applyBorder="1" applyAlignment="1" applyProtection="1">
      <alignment horizontal="center" vertical="center" wrapText="1"/>
      <protection/>
    </xf>
    <xf numFmtId="0" fontId="8" fillId="0" borderId="7" xfId="20" applyNumberFormat="1" applyFont="1" applyFill="1" applyBorder="1" applyAlignment="1" applyProtection="1">
      <alignment horizontal="center" vertical="center" wrapText="1"/>
      <protection/>
    </xf>
    <xf numFmtId="0" fontId="8" fillId="0" borderId="8" xfId="20" applyNumberFormat="1" applyFont="1" applyFill="1" applyBorder="1" applyAlignment="1" applyProtection="1">
      <alignment horizontal="center" vertical="center" wrapText="1"/>
      <protection/>
    </xf>
    <xf numFmtId="168" fontId="9" fillId="0" borderId="0" xfId="21" applyNumberFormat="1" applyFont="1" applyFill="1" applyBorder="1" applyAlignment="1" applyProtection="1">
      <alignment horizontal="right"/>
      <protection/>
    </xf>
    <xf numFmtId="168" fontId="9" fillId="0" borderId="0" xfId="21" applyNumberFormat="1" applyFont="1" applyFill="1" applyBorder="1" applyAlignment="1" applyProtection="1">
      <alignment horizontal="center"/>
      <protection/>
    </xf>
    <xf numFmtId="168" fontId="9" fillId="0" borderId="0" xfId="21" applyNumberFormat="1" applyFont="1" applyFill="1" applyBorder="1" applyAlignment="1" applyProtection="1">
      <alignment horizontal="left" vertical="top"/>
      <protection/>
    </xf>
    <xf numFmtId="168" fontId="9" fillId="0" borderId="0" xfId="21" applyNumberFormat="1" applyFont="1" applyFill="1" applyBorder="1" applyAlignment="1" applyProtection="1">
      <alignment horizontal="left" wrapText="1"/>
      <protection/>
    </xf>
    <xf numFmtId="167" fontId="9" fillId="0" borderId="0" xfId="21" applyNumberFormat="1" applyFont="1" applyFill="1" applyBorder="1" applyAlignment="1" applyProtection="1">
      <alignment horizontal="right"/>
      <protection/>
    </xf>
    <xf numFmtId="4" fontId="9" fillId="0" borderId="0" xfId="21" applyNumberFormat="1" applyFont="1" applyFill="1" applyBorder="1" applyAlignment="1" applyProtection="1">
      <alignment horizontal="right"/>
      <protection/>
    </xf>
    <xf numFmtId="168" fontId="4" fillId="0" borderId="9" xfId="21" applyNumberFormat="1" applyFont="1" applyFill="1" applyBorder="1" applyAlignment="1" applyProtection="1">
      <alignment horizontal="right" vertical="center"/>
      <protection/>
    </xf>
    <xf numFmtId="49" fontId="4" fillId="0" borderId="10" xfId="21" applyNumberFormat="1" applyFont="1" applyFill="1" applyBorder="1" applyAlignment="1" applyProtection="1">
      <alignment horizontal="center" vertical="center"/>
      <protection/>
    </xf>
    <xf numFmtId="168" fontId="4" fillId="0" borderId="11" xfId="21" applyNumberFormat="1" applyFont="1" applyFill="1" applyBorder="1" applyAlignment="1" applyProtection="1">
      <alignment horizontal="left" vertical="center"/>
      <protection/>
    </xf>
    <xf numFmtId="168" fontId="4" fillId="0" borderId="10" xfId="21" applyNumberFormat="1" applyFont="1" applyFill="1" applyBorder="1" applyAlignment="1" applyProtection="1">
      <alignment horizontal="left" vertical="center" wrapText="1"/>
      <protection/>
    </xf>
    <xf numFmtId="168" fontId="4" fillId="0" borderId="11" xfId="21" applyNumberFormat="1" applyFont="1" applyFill="1" applyBorder="1" applyAlignment="1" applyProtection="1">
      <alignment horizontal="center" vertical="center"/>
      <protection/>
    </xf>
    <xf numFmtId="167" fontId="4" fillId="0" borderId="10" xfId="21" applyNumberFormat="1" applyFont="1" applyFill="1" applyBorder="1" applyAlignment="1" applyProtection="1">
      <alignment horizontal="right" vertical="center"/>
      <protection/>
    </xf>
    <xf numFmtId="4" fontId="4" fillId="0" borderId="12" xfId="20" applyNumberFormat="1" applyFont="1" applyFill="1" applyBorder="1" applyAlignment="1" applyProtection="1">
      <alignment horizontal="right" vertical="center"/>
      <protection/>
    </xf>
    <xf numFmtId="168" fontId="4" fillId="0" borderId="13" xfId="21" applyNumberFormat="1" applyFont="1" applyFill="1" applyBorder="1" applyAlignment="1" applyProtection="1">
      <alignment horizontal="right" vertical="center"/>
      <protection/>
    </xf>
    <xf numFmtId="49" fontId="4" fillId="0" borderId="1" xfId="21" applyNumberFormat="1" applyFont="1" applyFill="1" applyBorder="1" applyAlignment="1" applyProtection="1">
      <alignment horizontal="center" vertical="center"/>
      <protection/>
    </xf>
    <xf numFmtId="168" fontId="4" fillId="0" borderId="14" xfId="21" applyNumberFormat="1" applyFont="1" applyFill="1" applyBorder="1" applyAlignment="1" applyProtection="1">
      <alignment horizontal="left" vertical="center"/>
      <protection/>
    </xf>
    <xf numFmtId="168" fontId="4" fillId="0" borderId="1" xfId="21" applyNumberFormat="1" applyFont="1" applyFill="1" applyBorder="1" applyAlignment="1" applyProtection="1">
      <alignment horizontal="left" vertical="center" wrapText="1"/>
      <protection/>
    </xf>
    <xf numFmtId="168" fontId="4" fillId="0" borderId="14" xfId="21" applyNumberFormat="1" applyFont="1" applyFill="1" applyBorder="1" applyAlignment="1" applyProtection="1">
      <alignment horizontal="center" vertical="center"/>
      <protection/>
    </xf>
    <xf numFmtId="167" fontId="4" fillId="0" borderId="1" xfId="21" applyNumberFormat="1" applyFont="1" applyFill="1" applyBorder="1" applyAlignment="1" applyProtection="1">
      <alignment horizontal="right" vertical="center"/>
      <protection/>
    </xf>
    <xf numFmtId="168" fontId="9" fillId="0" borderId="0" xfId="21" applyNumberFormat="1" applyFont="1" applyFill="1" applyBorder="1" applyAlignment="1" applyProtection="1">
      <alignment horizontal="right" vertical="center"/>
      <protection/>
    </xf>
    <xf numFmtId="168" fontId="9" fillId="0" borderId="0" xfId="21" applyNumberFormat="1" applyFont="1" applyFill="1" applyBorder="1" applyAlignment="1" applyProtection="1">
      <alignment horizontal="center" vertical="center"/>
      <protection/>
    </xf>
    <xf numFmtId="168" fontId="9" fillId="0" borderId="0" xfId="21" applyNumberFormat="1" applyFont="1" applyFill="1" applyBorder="1" applyAlignment="1" applyProtection="1">
      <alignment horizontal="left" vertical="center" wrapText="1"/>
      <protection/>
    </xf>
    <xf numFmtId="167" fontId="9" fillId="0" borderId="0" xfId="21" applyNumberFormat="1" applyFont="1" applyFill="1" applyBorder="1" applyAlignment="1" applyProtection="1">
      <alignment horizontal="right" vertical="center"/>
      <protection/>
    </xf>
    <xf numFmtId="4" fontId="9" fillId="0" borderId="0" xfId="21" applyNumberFormat="1" applyFont="1" applyFill="1" applyBorder="1" applyAlignment="1" applyProtection="1">
      <alignment horizontal="right" vertical="center"/>
      <protection/>
    </xf>
    <xf numFmtId="4" fontId="9" fillId="0" borderId="0" xfId="20" applyNumberFormat="1" applyFont="1" applyFill="1" applyBorder="1" applyAlignment="1" applyProtection="1">
      <alignment horizontal="right" vertical="center"/>
      <protection/>
    </xf>
    <xf numFmtId="4" fontId="9" fillId="0" borderId="15" xfId="21" applyNumberFormat="1" applyFont="1" applyFill="1" applyBorder="1" applyAlignment="1" applyProtection="1">
      <alignment horizontal="right"/>
      <protection/>
    </xf>
    <xf numFmtId="168" fontId="9" fillId="0" borderId="0" xfId="20" applyNumberFormat="1" applyFont="1" applyFill="1" applyBorder="1" applyAlignment="1" applyProtection="1">
      <alignment horizontal="right"/>
      <protection/>
    </xf>
    <xf numFmtId="168" fontId="9" fillId="0" borderId="0" xfId="20" applyNumberFormat="1" applyFont="1" applyFill="1" applyBorder="1" applyAlignment="1" applyProtection="1">
      <alignment horizontal="center"/>
      <protection/>
    </xf>
    <xf numFmtId="168" fontId="9" fillId="0" borderId="0" xfId="20" applyNumberFormat="1" applyFont="1" applyFill="1" applyBorder="1" applyAlignment="1" applyProtection="1">
      <alignment horizontal="left" vertical="top"/>
      <protection/>
    </xf>
    <xf numFmtId="168" fontId="9" fillId="0" borderId="0" xfId="20" applyNumberFormat="1" applyFont="1" applyFill="1" applyBorder="1" applyAlignment="1" applyProtection="1">
      <alignment horizontal="left" wrapText="1"/>
      <protection/>
    </xf>
    <xf numFmtId="167" fontId="9" fillId="0" borderId="0" xfId="20" applyNumberFormat="1" applyFont="1" applyFill="1" applyBorder="1" applyAlignment="1" applyProtection="1">
      <alignment horizontal="right"/>
      <protection/>
    </xf>
    <xf numFmtId="4" fontId="9" fillId="0" borderId="0" xfId="20" applyNumberFormat="1" applyFont="1" applyFill="1" applyBorder="1" applyAlignment="1" applyProtection="1">
      <alignment horizontal="right"/>
      <protection/>
    </xf>
    <xf numFmtId="4" fontId="9" fillId="0" borderId="15" xfId="20" applyNumberFormat="1" applyFont="1" applyFill="1" applyBorder="1" applyAlignment="1" applyProtection="1">
      <alignment horizontal="right"/>
      <protection/>
    </xf>
    <xf numFmtId="168" fontId="4" fillId="0" borderId="16" xfId="20" applyNumberFormat="1" applyFont="1" applyFill="1" applyBorder="1" applyAlignment="1" applyProtection="1">
      <alignment horizontal="right" vertical="center"/>
      <protection/>
    </xf>
    <xf numFmtId="49" fontId="4" fillId="0" borderId="17" xfId="20" applyNumberFormat="1" applyFont="1" applyFill="1" applyBorder="1" applyAlignment="1" applyProtection="1">
      <alignment horizontal="center" vertical="center"/>
      <protection/>
    </xf>
    <xf numFmtId="168" fontId="4" fillId="0" borderId="18" xfId="20" applyNumberFormat="1" applyFont="1" applyFill="1" applyBorder="1" applyAlignment="1" applyProtection="1">
      <alignment horizontal="left" vertical="center"/>
      <protection/>
    </xf>
    <xf numFmtId="168" fontId="4" fillId="0" borderId="17" xfId="20" applyNumberFormat="1" applyFont="1" applyFill="1" applyBorder="1" applyAlignment="1" applyProtection="1">
      <alignment horizontal="left" vertical="center" wrapText="1"/>
      <protection/>
    </xf>
    <xf numFmtId="168" fontId="4" fillId="0" borderId="18" xfId="20" applyNumberFormat="1" applyFont="1" applyFill="1" applyBorder="1" applyAlignment="1" applyProtection="1">
      <alignment horizontal="center" vertical="center"/>
      <protection/>
    </xf>
    <xf numFmtId="167" fontId="4" fillId="0" borderId="17" xfId="20" applyNumberFormat="1" applyFont="1" applyFill="1" applyBorder="1" applyAlignment="1" applyProtection="1">
      <alignment horizontal="right" vertical="center"/>
      <protection/>
    </xf>
    <xf numFmtId="168" fontId="4" fillId="0" borderId="19" xfId="20" applyNumberFormat="1" applyFont="1" applyFill="1" applyBorder="1" applyAlignment="1" applyProtection="1">
      <alignment horizontal="right" vertical="center"/>
      <protection/>
    </xf>
    <xf numFmtId="49" fontId="4" fillId="0" borderId="20" xfId="20" applyNumberFormat="1" applyFont="1" applyFill="1" applyBorder="1" applyAlignment="1" applyProtection="1">
      <alignment horizontal="center" vertical="center"/>
      <protection/>
    </xf>
    <xf numFmtId="168" fontId="4" fillId="0" borderId="21" xfId="20" applyNumberFormat="1" applyFont="1" applyFill="1" applyBorder="1" applyAlignment="1" applyProtection="1">
      <alignment horizontal="left" vertical="center"/>
      <protection/>
    </xf>
    <xf numFmtId="168" fontId="4" fillId="0" borderId="20" xfId="20" applyNumberFormat="1" applyFont="1" applyFill="1" applyBorder="1" applyAlignment="1" applyProtection="1">
      <alignment horizontal="left" vertical="center" wrapText="1"/>
      <protection/>
    </xf>
    <xf numFmtId="168" fontId="4" fillId="0" borderId="21" xfId="20" applyNumberFormat="1" applyFont="1" applyFill="1" applyBorder="1" applyAlignment="1" applyProtection="1">
      <alignment horizontal="center" vertical="center"/>
      <protection/>
    </xf>
    <xf numFmtId="167" fontId="4" fillId="0" borderId="20" xfId="20" applyNumberFormat="1" applyFont="1" applyFill="1" applyBorder="1" applyAlignment="1" applyProtection="1">
      <alignment horizontal="right" vertical="center"/>
      <protection/>
    </xf>
    <xf numFmtId="4" fontId="4" fillId="0" borderId="22" xfId="20" applyNumberFormat="1" applyFont="1" applyFill="1" applyBorder="1" applyAlignment="1" applyProtection="1">
      <alignment horizontal="right" vertical="center"/>
      <protection/>
    </xf>
    <xf numFmtId="49" fontId="4" fillId="0" borderId="23" xfId="20" applyNumberFormat="1" applyFont="1" applyFill="1" applyBorder="1" applyAlignment="1" applyProtection="1">
      <alignment horizontal="center" vertical="center"/>
      <protection/>
    </xf>
    <xf numFmtId="168" fontId="4" fillId="0" borderId="24" xfId="20" applyNumberFormat="1" applyFont="1" applyFill="1" applyBorder="1" applyAlignment="1" applyProtection="1">
      <alignment horizontal="right" vertical="center"/>
      <protection/>
    </xf>
    <xf numFmtId="49" fontId="4" fillId="0" borderId="25" xfId="20" applyNumberFormat="1" applyFont="1" applyFill="1" applyBorder="1" applyAlignment="1" applyProtection="1">
      <alignment horizontal="center" vertical="center"/>
      <protection/>
    </xf>
    <xf numFmtId="168" fontId="4" fillId="0" borderId="26" xfId="20" applyNumberFormat="1" applyFont="1" applyFill="1" applyBorder="1" applyAlignment="1" applyProtection="1">
      <alignment horizontal="left" vertical="center"/>
      <protection/>
    </xf>
    <xf numFmtId="168" fontId="4" fillId="0" borderId="23" xfId="20" applyNumberFormat="1" applyFont="1" applyFill="1" applyBorder="1" applyAlignment="1" applyProtection="1">
      <alignment horizontal="left" vertical="center" wrapText="1"/>
      <protection/>
    </xf>
    <xf numFmtId="167" fontId="4" fillId="0" borderId="23" xfId="20" applyNumberFormat="1" applyFont="1" applyFill="1" applyBorder="1" applyAlignment="1" applyProtection="1">
      <alignment horizontal="right" vertical="center"/>
      <protection/>
    </xf>
    <xf numFmtId="4" fontId="4" fillId="0" borderId="27" xfId="20" applyNumberFormat="1" applyFont="1" applyFill="1" applyBorder="1" applyAlignment="1" applyProtection="1">
      <alignment horizontal="right" vertical="center"/>
      <protection/>
    </xf>
    <xf numFmtId="168" fontId="9" fillId="0" borderId="0" xfId="20" applyNumberFormat="1" applyFont="1" applyFill="1" applyBorder="1" applyAlignment="1" applyProtection="1">
      <alignment horizontal="right" vertical="center"/>
      <protection/>
    </xf>
    <xf numFmtId="168" fontId="9" fillId="0" borderId="0" xfId="20" applyNumberFormat="1" applyFont="1" applyFill="1" applyBorder="1" applyAlignment="1" applyProtection="1">
      <alignment horizontal="center" vertical="center"/>
      <protection/>
    </xf>
    <xf numFmtId="168" fontId="9" fillId="0" borderId="0" xfId="20" applyNumberFormat="1" applyFont="1" applyFill="1" applyBorder="1" applyAlignment="1" applyProtection="1">
      <alignment horizontal="left" vertical="center" wrapText="1"/>
      <protection/>
    </xf>
    <xf numFmtId="167" fontId="9" fillId="0" borderId="0" xfId="20" applyNumberFormat="1" applyFont="1" applyFill="1" applyBorder="1" applyAlignment="1" applyProtection="1">
      <alignment horizontal="right" vertical="center"/>
      <protection/>
    </xf>
    <xf numFmtId="4" fontId="9" fillId="0" borderId="0" xfId="20" applyNumberFormat="1" applyFont="1" applyFill="1" applyBorder="1" applyAlignment="1" applyProtection="1">
      <alignment horizontal="right" vertical="center"/>
      <protection/>
    </xf>
    <xf numFmtId="49" fontId="4" fillId="0" borderId="1" xfId="20" applyNumberFormat="1" applyFont="1" applyFill="1" applyBorder="1" applyAlignment="1" applyProtection="1">
      <alignment horizontal="center" vertical="center"/>
      <protection/>
    </xf>
    <xf numFmtId="168" fontId="4" fillId="0" borderId="1" xfId="20" applyNumberFormat="1" applyFont="1" applyFill="1" applyBorder="1" applyAlignment="1" applyProtection="1">
      <alignment horizontal="left" vertical="center"/>
      <protection/>
    </xf>
    <xf numFmtId="168" fontId="4" fillId="0" borderId="1" xfId="20" applyNumberFormat="1" applyFont="1" applyFill="1" applyBorder="1" applyAlignment="1" applyProtection="1">
      <alignment horizontal="center" vertical="center"/>
      <protection/>
    </xf>
    <xf numFmtId="4" fontId="4" fillId="0" borderId="1" xfId="20" applyNumberFormat="1" applyFont="1" applyFill="1" applyBorder="1" applyAlignment="1" applyProtection="1">
      <alignment horizontal="right" vertical="center"/>
      <protection/>
    </xf>
    <xf numFmtId="49" fontId="4" fillId="3" borderId="1" xfId="20" applyNumberFormat="1" applyFont="1" applyFill="1" applyBorder="1" applyAlignment="1" applyProtection="1">
      <alignment horizontal="center" vertical="center"/>
      <protection/>
    </xf>
    <xf numFmtId="168" fontId="4" fillId="3" borderId="1" xfId="20" applyNumberFormat="1" applyFont="1" applyFill="1" applyBorder="1" applyAlignment="1" applyProtection="1">
      <alignment horizontal="left" vertical="center"/>
      <protection/>
    </xf>
    <xf numFmtId="168" fontId="4" fillId="3" borderId="14" xfId="20" applyNumberFormat="1" applyFont="1" applyFill="1" applyBorder="1" applyAlignment="1" applyProtection="1">
      <alignment horizontal="left" vertical="center" wrapText="1"/>
      <protection/>
    </xf>
    <xf numFmtId="168" fontId="4" fillId="3" borderId="1" xfId="20" applyNumberFormat="1" applyFont="1" applyFill="1" applyBorder="1" applyAlignment="1" applyProtection="1">
      <alignment horizontal="center" vertical="center"/>
      <protection/>
    </xf>
    <xf numFmtId="4" fontId="4" fillId="3" borderId="1" xfId="20" applyNumberFormat="1" applyFont="1" applyFill="1" applyBorder="1" applyAlignment="1" applyProtection="1">
      <alignment horizontal="right" vertical="center"/>
      <protection/>
    </xf>
    <xf numFmtId="168" fontId="4" fillId="0" borderId="1" xfId="20" applyNumberFormat="1" applyFont="1" applyFill="1" applyBorder="1" applyAlignment="1" applyProtection="1">
      <alignment horizontal="right" vertical="center"/>
      <protection/>
    </xf>
    <xf numFmtId="49" fontId="4" fillId="0" borderId="1" xfId="20" applyNumberFormat="1" applyFont="1" applyFill="1" applyBorder="1" applyAlignment="1" applyProtection="1">
      <alignment horizontal="center" vertical="center"/>
      <protection/>
    </xf>
    <xf numFmtId="168" fontId="4" fillId="0" borderId="1" xfId="20" applyNumberFormat="1" applyFont="1" applyFill="1" applyBorder="1" applyAlignment="1" applyProtection="1">
      <alignment horizontal="left" vertical="center"/>
      <protection/>
    </xf>
    <xf numFmtId="168" fontId="4" fillId="0" borderId="1" xfId="20" applyNumberFormat="1" applyFont="1" applyFill="1" applyBorder="1" applyAlignment="1" applyProtection="1">
      <alignment horizontal="left" vertical="center" wrapText="1"/>
      <protection/>
    </xf>
    <xf numFmtId="168" fontId="4" fillId="0" borderId="1" xfId="20" applyNumberFormat="1" applyFont="1" applyFill="1" applyBorder="1" applyAlignment="1" applyProtection="1">
      <alignment horizontal="center" vertical="center"/>
      <protection/>
    </xf>
    <xf numFmtId="167" fontId="4" fillId="0" borderId="1" xfId="20" applyNumberFormat="1" applyFont="1" applyFill="1" applyBorder="1" applyAlignment="1" applyProtection="1">
      <alignment horizontal="right" vertical="center"/>
      <protection/>
    </xf>
    <xf numFmtId="4" fontId="4" fillId="0" borderId="1" xfId="20" applyNumberFormat="1" applyFont="1" applyFill="1" applyBorder="1" applyAlignment="1" applyProtection="1">
      <alignment horizontal="right" vertical="center"/>
      <protection/>
    </xf>
    <xf numFmtId="168" fontId="4" fillId="0" borderId="28" xfId="20" applyNumberFormat="1" applyFont="1" applyFill="1" applyBorder="1" applyAlignment="1" applyProtection="1">
      <alignment horizontal="left" vertical="center"/>
      <protection/>
    </xf>
    <xf numFmtId="168" fontId="4" fillId="0" borderId="28" xfId="20" applyNumberFormat="1" applyFont="1" applyFill="1" applyBorder="1" applyAlignment="1" applyProtection="1">
      <alignment horizontal="center" vertical="center"/>
      <protection/>
    </xf>
    <xf numFmtId="167" fontId="4" fillId="0" borderId="1" xfId="20" applyNumberFormat="1" applyFont="1" applyFill="1" applyBorder="1" applyAlignment="1" applyProtection="1">
      <alignment horizontal="right" vertical="center"/>
      <protection/>
    </xf>
    <xf numFmtId="168" fontId="4" fillId="0" borderId="20" xfId="20" applyNumberFormat="1" applyFont="1" applyFill="1" applyBorder="1" applyAlignment="1" applyProtection="1">
      <alignment horizontal="left" vertical="center"/>
      <protection/>
    </xf>
    <xf numFmtId="168" fontId="4" fillId="0" borderId="21" xfId="20" applyNumberFormat="1" applyFont="1" applyFill="1" applyBorder="1" applyAlignment="1" applyProtection="1">
      <alignment horizontal="left" vertical="center" wrapText="1"/>
      <protection/>
    </xf>
    <xf numFmtId="168" fontId="4" fillId="0" borderId="20" xfId="20" applyNumberFormat="1" applyFont="1" applyFill="1" applyBorder="1" applyAlignment="1" applyProtection="1">
      <alignment horizontal="center" vertical="center"/>
      <protection/>
    </xf>
    <xf numFmtId="168" fontId="4" fillId="0" borderId="2" xfId="20" applyNumberFormat="1" applyFont="1" applyFill="1" applyBorder="1" applyAlignment="1" applyProtection="1">
      <alignment horizontal="left" vertical="center" wrapText="1"/>
      <protection/>
    </xf>
    <xf numFmtId="167" fontId="4" fillId="0" borderId="28" xfId="20" applyNumberFormat="1" applyFont="1" applyFill="1" applyBorder="1" applyAlignment="1" applyProtection="1">
      <alignment horizontal="right" vertical="center"/>
      <protection/>
    </xf>
    <xf numFmtId="49" fontId="4" fillId="0" borderId="9" xfId="20" applyNumberFormat="1" applyFont="1" applyFill="1" applyBorder="1" applyAlignment="1" applyProtection="1">
      <alignment horizontal="center" vertical="center"/>
      <protection/>
    </xf>
    <xf numFmtId="168" fontId="4" fillId="0" borderId="10" xfId="20" applyNumberFormat="1" applyFont="1" applyFill="1" applyBorder="1" applyAlignment="1" applyProtection="1">
      <alignment horizontal="left" vertical="center"/>
      <protection/>
    </xf>
    <xf numFmtId="168" fontId="4" fillId="0" borderId="10" xfId="20" applyNumberFormat="1" applyFont="1" applyFill="1" applyBorder="1" applyAlignment="1" applyProtection="1">
      <alignment horizontal="center" vertical="center"/>
      <protection/>
    </xf>
    <xf numFmtId="167" fontId="4" fillId="0" borderId="10" xfId="20" applyNumberFormat="1" applyFont="1" applyFill="1" applyBorder="1" applyAlignment="1" applyProtection="1">
      <alignment horizontal="right" vertical="center"/>
      <protection/>
    </xf>
    <xf numFmtId="49" fontId="4" fillId="0" borderId="29" xfId="20" applyNumberFormat="1" applyFont="1" applyFill="1" applyBorder="1" applyAlignment="1" applyProtection="1">
      <alignment horizontal="center" vertical="center"/>
      <protection/>
    </xf>
    <xf numFmtId="168" fontId="4" fillId="3" borderId="13" xfId="20" applyNumberFormat="1" applyFont="1" applyFill="1" applyBorder="1" applyAlignment="1" applyProtection="1">
      <alignment horizontal="right" vertical="center"/>
      <protection/>
    </xf>
    <xf numFmtId="49" fontId="4" fillId="3" borderId="13" xfId="20" applyNumberFormat="1" applyFont="1" applyFill="1" applyBorder="1" applyAlignment="1" applyProtection="1">
      <alignment horizontal="center" vertical="center"/>
      <protection/>
    </xf>
    <xf numFmtId="167" fontId="4" fillId="3" borderId="1" xfId="20" applyNumberFormat="1" applyFont="1" applyFill="1" applyBorder="1" applyAlignment="1" applyProtection="1">
      <alignment horizontal="right" vertical="center"/>
      <protection/>
    </xf>
    <xf numFmtId="4" fontId="4" fillId="3" borderId="30" xfId="20" applyNumberFormat="1" applyFont="1" applyFill="1" applyBorder="1" applyAlignment="1" applyProtection="1">
      <alignment horizontal="right" vertical="center"/>
      <protection/>
    </xf>
    <xf numFmtId="168" fontId="4" fillId="4" borderId="13" xfId="22" applyNumberFormat="1" applyFont="1" applyFill="1" applyBorder="1" applyAlignment="1" applyProtection="1">
      <alignment horizontal="right" vertical="center"/>
      <protection/>
    </xf>
    <xf numFmtId="49" fontId="4" fillId="4" borderId="13" xfId="22" applyNumberFormat="1" applyFont="1" applyFill="1" applyBorder="1" applyAlignment="1" applyProtection="1">
      <alignment horizontal="center" vertical="center"/>
      <protection/>
    </xf>
    <xf numFmtId="168" fontId="4" fillId="4" borderId="1" xfId="22" applyNumberFormat="1" applyFont="1" applyFill="1" applyBorder="1" applyAlignment="1" applyProtection="1">
      <alignment horizontal="left" vertical="center"/>
      <protection/>
    </xf>
    <xf numFmtId="168" fontId="4" fillId="4" borderId="14" xfId="22" applyNumberFormat="1" applyFont="1" applyFill="1" applyBorder="1" applyAlignment="1" applyProtection="1">
      <alignment horizontal="left" vertical="center" wrapText="1"/>
      <protection/>
    </xf>
    <xf numFmtId="168" fontId="4" fillId="4" borderId="1" xfId="22" applyNumberFormat="1" applyFont="1" applyFill="1" applyBorder="1" applyAlignment="1" applyProtection="1">
      <alignment horizontal="center" vertical="center"/>
      <protection/>
    </xf>
    <xf numFmtId="167" fontId="4" fillId="4" borderId="1" xfId="22" applyNumberFormat="1" applyFont="1" applyFill="1" applyBorder="1" applyAlignment="1" applyProtection="1">
      <alignment horizontal="right" vertical="center"/>
      <protection/>
    </xf>
    <xf numFmtId="4" fontId="4" fillId="0" borderId="30" xfId="20" applyNumberFormat="1" applyFont="1" applyFill="1" applyBorder="1" applyAlignment="1" applyProtection="1">
      <alignment horizontal="right" vertical="center"/>
      <protection/>
    </xf>
    <xf numFmtId="168" fontId="4" fillId="0" borderId="31" xfId="20" applyNumberFormat="1" applyFont="1" applyFill="1" applyBorder="1" applyAlignment="1" applyProtection="1">
      <alignment horizontal="right" vertical="center"/>
      <protection/>
    </xf>
    <xf numFmtId="49" fontId="4" fillId="0" borderId="32" xfId="20" applyNumberFormat="1" applyFont="1" applyFill="1" applyBorder="1" applyAlignment="1" applyProtection="1">
      <alignment horizontal="center" vertical="center"/>
      <protection/>
    </xf>
    <xf numFmtId="168" fontId="9" fillId="0" borderId="0" xfId="20" applyNumberFormat="1" applyFont="1" applyFill="1" applyBorder="1" applyAlignment="1" applyProtection="1">
      <alignment horizontal="left"/>
      <protection/>
    </xf>
    <xf numFmtId="168" fontId="10" fillId="0" borderId="0" xfId="20" applyNumberFormat="1" applyFont="1" applyFill="1" applyBorder="1" applyAlignment="1" applyProtection="1">
      <alignment horizontal="left" wrapText="1"/>
      <protection/>
    </xf>
    <xf numFmtId="168" fontId="10" fillId="0" borderId="0" xfId="20" applyNumberFormat="1" applyFont="1" applyFill="1" applyBorder="1" applyAlignment="1" applyProtection="1">
      <alignment horizontal="center"/>
      <protection/>
    </xf>
    <xf numFmtId="4" fontId="10" fillId="0" borderId="0" xfId="20" applyNumberFormat="1" applyFont="1" applyFill="1" applyBorder="1" applyAlignment="1" applyProtection="1">
      <alignment horizontal="right"/>
      <protection/>
    </xf>
    <xf numFmtId="0" fontId="11" fillId="0" borderId="0" xfId="25" applyFont="1" applyFill="1">
      <alignment/>
      <protection/>
    </xf>
    <xf numFmtId="49" fontId="21" fillId="0" borderId="33" xfId="25" applyNumberFormat="1" applyFont="1" applyFill="1" applyBorder="1" applyAlignment="1">
      <alignment horizontal="center"/>
      <protection/>
    </xf>
    <xf numFmtId="49" fontId="11" fillId="0" borderId="0" xfId="25" applyNumberFormat="1" applyFont="1" applyFill="1">
      <alignment/>
      <protection/>
    </xf>
    <xf numFmtId="49" fontId="11" fillId="0" borderId="28" xfId="25" applyNumberFormat="1" applyFont="1" applyFill="1" applyBorder="1" applyAlignment="1">
      <alignment horizontal="left"/>
      <protection/>
    </xf>
    <xf numFmtId="49" fontId="11" fillId="0" borderId="1" xfId="25" applyNumberFormat="1" applyFont="1" applyFill="1" applyBorder="1">
      <alignment/>
      <protection/>
    </xf>
    <xf numFmtId="49" fontId="11" fillId="0" borderId="28" xfId="25" applyNumberFormat="1" applyFont="1" applyFill="1" applyBorder="1" applyAlignment="1">
      <alignment/>
      <protection/>
    </xf>
    <xf numFmtId="0" fontId="23" fillId="5" borderId="1" xfId="26" applyNumberFormat="1" applyFont="1" applyFill="1" applyBorder="1" applyAlignment="1">
      <alignment horizontal="left"/>
    </xf>
    <xf numFmtId="3" fontId="11" fillId="0" borderId="10" xfId="25" applyNumberFormat="1" applyFont="1" applyFill="1" applyBorder="1" applyAlignment="1">
      <alignment horizontal="right"/>
      <protection/>
    </xf>
    <xf numFmtId="3" fontId="11" fillId="0" borderId="9" xfId="25" applyNumberFormat="1" applyFont="1" applyFill="1" applyBorder="1" applyAlignment="1">
      <alignment horizontal="right"/>
      <protection/>
    </xf>
    <xf numFmtId="3" fontId="24" fillId="0" borderId="10" xfId="25" applyNumberFormat="1" applyFont="1" applyFill="1" applyBorder="1" applyAlignment="1">
      <alignment horizontal="right"/>
      <protection/>
    </xf>
    <xf numFmtId="49" fontId="11" fillId="5" borderId="28" xfId="25" applyNumberFormat="1" applyFont="1" applyFill="1" applyBorder="1" applyAlignment="1">
      <alignment horizontal="left"/>
      <protection/>
    </xf>
    <xf numFmtId="49" fontId="11" fillId="5" borderId="1" xfId="25" applyNumberFormat="1" applyFont="1" applyFill="1" applyBorder="1">
      <alignment/>
      <protection/>
    </xf>
    <xf numFmtId="49" fontId="11" fillId="0" borderId="1" xfId="25" applyNumberFormat="1" applyFont="1" applyFill="1" applyBorder="1" applyAlignment="1">
      <alignment/>
      <protection/>
    </xf>
    <xf numFmtId="0" fontId="11" fillId="5" borderId="1" xfId="25" applyNumberFormat="1" applyFont="1" applyFill="1" applyBorder="1" applyAlignment="1">
      <alignment horizontal="left"/>
      <protection/>
    </xf>
    <xf numFmtId="3" fontId="21" fillId="5" borderId="1" xfId="25" applyNumberFormat="1" applyFont="1" applyFill="1" applyBorder="1" applyAlignment="1">
      <alignment horizontal="right"/>
      <protection/>
    </xf>
    <xf numFmtId="3" fontId="11" fillId="5" borderId="1" xfId="25" applyNumberFormat="1" applyFont="1" applyFill="1" applyBorder="1" applyAlignment="1">
      <alignment horizontal="right"/>
      <protection/>
    </xf>
    <xf numFmtId="49" fontId="11" fillId="5" borderId="1" xfId="25" applyNumberFormat="1" applyFont="1" applyFill="1" applyBorder="1" applyAlignment="1">
      <alignment horizontal="left"/>
      <protection/>
    </xf>
    <xf numFmtId="49" fontId="11" fillId="5" borderId="0" xfId="25" applyNumberFormat="1" applyFont="1" applyFill="1">
      <alignment/>
      <protection/>
    </xf>
    <xf numFmtId="49" fontId="21" fillId="0" borderId="28" xfId="25" applyNumberFormat="1" applyFont="1" applyFill="1" applyBorder="1" applyAlignment="1">
      <alignment wrapText="1"/>
      <protection/>
    </xf>
    <xf numFmtId="0" fontId="11" fillId="0" borderId="1" xfId="25" applyNumberFormat="1" applyFont="1" applyFill="1" applyBorder="1" applyAlignment="1">
      <alignment horizontal="left"/>
      <protection/>
    </xf>
    <xf numFmtId="3" fontId="21" fillId="0" borderId="1" xfId="25" applyNumberFormat="1" applyFont="1" applyFill="1" applyBorder="1" applyAlignment="1">
      <alignment horizontal="right"/>
      <protection/>
    </xf>
    <xf numFmtId="3" fontId="11" fillId="0" borderId="1" xfId="25" applyNumberFormat="1" applyFont="1" applyFill="1" applyBorder="1" applyAlignment="1">
      <alignment horizontal="right"/>
      <protection/>
    </xf>
    <xf numFmtId="49" fontId="11" fillId="0" borderId="1" xfId="25" applyNumberFormat="1" applyFont="1" applyFill="1" applyBorder="1" applyAlignment="1">
      <alignment horizontal="left"/>
      <protection/>
    </xf>
    <xf numFmtId="0" fontId="11" fillId="5" borderId="1" xfId="25" applyFill="1" applyBorder="1">
      <alignment/>
      <protection/>
    </xf>
    <xf numFmtId="0" fontId="11" fillId="0" borderId="1" xfId="25" applyFill="1" applyBorder="1">
      <alignment/>
      <protection/>
    </xf>
    <xf numFmtId="3" fontId="11" fillId="5" borderId="10" xfId="25" applyNumberFormat="1" applyFont="1" applyFill="1" applyBorder="1" applyAlignment="1">
      <alignment horizontal="right"/>
      <protection/>
    </xf>
    <xf numFmtId="3" fontId="11" fillId="5" borderId="28" xfId="25" applyNumberFormat="1" applyFont="1" applyFill="1" applyBorder="1" applyAlignment="1">
      <alignment horizontal="right"/>
      <protection/>
    </xf>
    <xf numFmtId="3" fontId="11" fillId="5" borderId="9" xfId="25" applyNumberFormat="1" applyFont="1" applyFill="1" applyBorder="1" applyAlignment="1">
      <alignment horizontal="right"/>
      <protection/>
    </xf>
    <xf numFmtId="3" fontId="24" fillId="5" borderId="10" xfId="25" applyNumberFormat="1" applyFont="1" applyFill="1" applyBorder="1" applyAlignment="1">
      <alignment horizontal="right"/>
      <protection/>
    </xf>
    <xf numFmtId="49" fontId="11" fillId="5" borderId="1" xfId="25" applyNumberFormat="1" applyFont="1" applyFill="1" applyBorder="1" applyAlignment="1">
      <alignment horizontal="left"/>
      <protection/>
    </xf>
    <xf numFmtId="1" fontId="11" fillId="5" borderId="1" xfId="25" applyNumberFormat="1" applyFont="1" applyFill="1" applyBorder="1" applyAlignment="1">
      <alignment horizontal="left"/>
      <protection/>
    </xf>
    <xf numFmtId="49" fontId="11" fillId="5" borderId="1" xfId="25" applyNumberFormat="1" applyFont="1" applyFill="1" applyBorder="1" applyAlignment="1">
      <alignment/>
      <protection/>
    </xf>
    <xf numFmtId="49" fontId="11" fillId="0" borderId="1" xfId="25" applyNumberFormat="1" applyFont="1" applyFill="1" applyBorder="1" applyAlignment="1">
      <alignment horizontal="left"/>
      <protection/>
    </xf>
    <xf numFmtId="1" fontId="11" fillId="0" borderId="1" xfId="25" applyNumberFormat="1" applyFont="1" applyFill="1" applyBorder="1" applyAlignment="1">
      <alignment horizontal="left"/>
      <protection/>
    </xf>
    <xf numFmtId="49" fontId="11" fillId="0" borderId="34" xfId="25" applyNumberFormat="1" applyFont="1" applyFill="1" applyBorder="1" applyAlignment="1">
      <alignment horizontal="left"/>
      <protection/>
    </xf>
    <xf numFmtId="0" fontId="11" fillId="0" borderId="10" xfId="25" applyNumberFormat="1" applyFont="1" applyFill="1" applyBorder="1" applyAlignment="1">
      <alignment horizontal="left"/>
      <protection/>
    </xf>
    <xf numFmtId="49" fontId="11" fillId="0" borderId="10" xfId="25" applyNumberFormat="1" applyFont="1" applyFill="1" applyBorder="1">
      <alignment/>
      <protection/>
    </xf>
    <xf numFmtId="3" fontId="22" fillId="0" borderId="9" xfId="25" applyNumberFormat="1" applyFont="1" applyFill="1" applyBorder="1">
      <alignment/>
      <protection/>
    </xf>
    <xf numFmtId="49" fontId="11" fillId="5" borderId="34" xfId="25" applyNumberFormat="1" applyFont="1" applyFill="1" applyBorder="1" applyAlignment="1">
      <alignment horizontal="left"/>
      <protection/>
    </xf>
    <xf numFmtId="0" fontId="11" fillId="5" borderId="1" xfId="25" applyFont="1" applyFill="1" applyBorder="1" applyAlignment="1">
      <alignment/>
      <protection/>
    </xf>
    <xf numFmtId="0" fontId="11" fillId="5" borderId="0" xfId="25" applyFont="1" applyFill="1">
      <alignment/>
      <protection/>
    </xf>
    <xf numFmtId="49" fontId="11" fillId="0" borderId="34" xfId="25" applyNumberFormat="1" applyFont="1" applyFill="1" applyBorder="1" applyAlignment="1">
      <alignment/>
      <protection/>
    </xf>
    <xf numFmtId="0" fontId="11" fillId="0" borderId="1" xfId="25" applyFont="1" applyFill="1" applyBorder="1">
      <alignment/>
      <protection/>
    </xf>
    <xf numFmtId="0" fontId="11" fillId="0" borderId="1" xfId="25" applyFont="1" applyFill="1" applyBorder="1" applyAlignment="1">
      <alignment horizontal="left"/>
      <protection/>
    </xf>
    <xf numFmtId="3" fontId="11" fillId="0" borderId="1" xfId="25" applyNumberFormat="1" applyFont="1" applyFill="1" applyBorder="1">
      <alignment/>
      <protection/>
    </xf>
    <xf numFmtId="3" fontId="24" fillId="0" borderId="1" xfId="25" applyNumberFormat="1" applyFont="1" applyFill="1" applyBorder="1" applyAlignment="1">
      <alignment horizontal="right"/>
      <protection/>
    </xf>
    <xf numFmtId="49" fontId="11" fillId="0" borderId="1" xfId="25" applyNumberFormat="1" applyFont="1" applyFill="1" applyBorder="1" applyAlignment="1">
      <alignment horizontal="left" wrapText="1"/>
      <protection/>
    </xf>
    <xf numFmtId="49" fontId="11" fillId="0" borderId="28" xfId="25" applyNumberFormat="1" applyFont="1" applyFill="1" applyBorder="1">
      <alignment/>
      <protection/>
    </xf>
    <xf numFmtId="49" fontId="11" fillId="0" borderId="34" xfId="25" applyNumberFormat="1" applyFont="1" applyFill="1" applyBorder="1">
      <alignment/>
      <protection/>
    </xf>
    <xf numFmtId="0" fontId="11" fillId="0" borderId="34" xfId="25" applyFont="1" applyFill="1" applyBorder="1" applyAlignment="1">
      <alignment horizontal="left"/>
      <protection/>
    </xf>
    <xf numFmtId="49" fontId="13" fillId="0" borderId="1" xfId="25" applyNumberFormat="1" applyFont="1" applyFill="1" applyBorder="1">
      <alignment/>
      <protection/>
    </xf>
    <xf numFmtId="0" fontId="11" fillId="0" borderId="1" xfId="25" applyFont="1" applyFill="1" applyBorder="1" applyAlignment="1">
      <alignment/>
      <protection/>
    </xf>
    <xf numFmtId="3" fontId="25" fillId="0" borderId="1" xfId="25" applyNumberFormat="1" applyFont="1" applyFill="1" applyBorder="1">
      <alignment/>
      <protection/>
    </xf>
    <xf numFmtId="49" fontId="11" fillId="0" borderId="1" xfId="25" applyNumberFormat="1" applyFill="1" applyBorder="1">
      <alignment/>
      <protection/>
    </xf>
    <xf numFmtId="3" fontId="11" fillId="0" borderId="28" xfId="25" applyNumberFormat="1" applyFont="1" applyFill="1" applyBorder="1">
      <alignment/>
      <protection/>
    </xf>
    <xf numFmtId="49" fontId="21" fillId="0" borderId="1" xfId="25" applyNumberFormat="1" applyFont="1" applyFill="1" applyBorder="1" applyAlignment="1">
      <alignment/>
      <protection/>
    </xf>
    <xf numFmtId="3" fontId="21" fillId="0" borderId="1" xfId="25" applyNumberFormat="1" applyFont="1" applyFill="1" applyBorder="1">
      <alignment/>
      <protection/>
    </xf>
    <xf numFmtId="49" fontId="21" fillId="0" borderId="1" xfId="25" applyNumberFormat="1" applyFont="1" applyFill="1" applyBorder="1">
      <alignment/>
      <protection/>
    </xf>
    <xf numFmtId="3" fontId="21" fillId="0" borderId="1" xfId="25" applyNumberFormat="1" applyFont="1" applyFill="1" applyBorder="1" applyAlignment="1">
      <alignment horizontal="right"/>
      <protection/>
    </xf>
    <xf numFmtId="49" fontId="11" fillId="0" borderId="1" xfId="25" applyNumberFormat="1" applyFill="1" applyBorder="1" applyAlignment="1">
      <alignment horizontal="left"/>
      <protection/>
    </xf>
    <xf numFmtId="49" fontId="11" fillId="0" borderId="1" xfId="27" applyNumberFormat="1" applyFont="1" applyBorder="1" applyAlignment="1">
      <alignment wrapText="1"/>
      <protection/>
    </xf>
    <xf numFmtId="0" fontId="11" fillId="0" borderId="1" xfId="27" applyFont="1" applyFill="1" applyBorder="1" applyAlignment="1">
      <alignment horizontal="left" wrapText="1"/>
      <protection/>
    </xf>
    <xf numFmtId="0" fontId="11" fillId="0" borderId="1" xfId="25" applyFont="1" applyBorder="1" applyAlignment="1">
      <alignment horizontal="left"/>
      <protection/>
    </xf>
    <xf numFmtId="3" fontId="24" fillId="0" borderId="1" xfId="25" applyNumberFormat="1" applyFont="1" applyFill="1" applyBorder="1">
      <alignment/>
      <protection/>
    </xf>
    <xf numFmtId="49" fontId="24" fillId="0" borderId="1" xfId="27" applyNumberFormat="1" applyFont="1" applyBorder="1" applyAlignment="1">
      <alignment wrapText="1"/>
      <protection/>
    </xf>
    <xf numFmtId="3" fontId="11" fillId="0" borderId="15" xfId="25" applyNumberFormat="1" applyFont="1" applyFill="1" applyBorder="1">
      <alignment/>
      <protection/>
    </xf>
    <xf numFmtId="0" fontId="27" fillId="0" borderId="0" xfId="0" applyFont="1"/>
    <xf numFmtId="3" fontId="27" fillId="0" borderId="0" xfId="0" applyNumberFormat="1" applyFont="1"/>
    <xf numFmtId="49" fontId="28" fillId="6" borderId="35" xfId="0" applyNumberFormat="1" applyFont="1" applyFill="1" applyBorder="1"/>
    <xf numFmtId="3" fontId="27" fillId="6" borderId="36" xfId="0" applyNumberFormat="1" applyFont="1" applyFill="1" applyBorder="1"/>
    <xf numFmtId="0" fontId="27" fillId="0" borderId="37" xfId="0" applyFont="1" applyFill="1" applyBorder="1"/>
    <xf numFmtId="4" fontId="27" fillId="0" borderId="38" xfId="0" applyNumberFormat="1" applyFont="1" applyFill="1" applyBorder="1"/>
    <xf numFmtId="0" fontId="0" fillId="0" borderId="0" xfId="0" applyAlignment="1">
      <alignment wrapText="1"/>
    </xf>
    <xf numFmtId="4" fontId="27" fillId="0" borderId="1" xfId="0" applyNumberFormat="1" applyFont="1" applyFill="1" applyBorder="1"/>
    <xf numFmtId="3" fontId="27" fillId="0" borderId="1" xfId="0" applyNumberFormat="1" applyFont="1" applyBorder="1"/>
    <xf numFmtId="3" fontId="27" fillId="0" borderId="39" xfId="0" applyNumberFormat="1" applyFont="1" applyBorder="1"/>
    <xf numFmtId="0" fontId="0" fillId="0" borderId="40" xfId="0" applyBorder="1"/>
    <xf numFmtId="0" fontId="27" fillId="0" borderId="37" xfId="0" applyFont="1" applyBorder="1"/>
    <xf numFmtId="0" fontId="0" fillId="0" borderId="38" xfId="0" applyBorder="1"/>
    <xf numFmtId="0" fontId="30" fillId="0" borderId="41" xfId="0" applyFont="1" applyBorder="1"/>
    <xf numFmtId="0" fontId="29" fillId="0" borderId="42" xfId="0" applyFont="1" applyBorder="1"/>
    <xf numFmtId="0" fontId="0" fillId="0" borderId="38" xfId="0" applyBorder="1" applyAlignment="1">
      <alignment wrapText="1"/>
    </xf>
    <xf numFmtId="0" fontId="27" fillId="0" borderId="0" xfId="0" applyFont="1"/>
    <xf numFmtId="171" fontId="13" fillId="0" borderId="0" xfId="23" applyNumberFormat="1" applyFont="1" applyFill="1" applyAlignment="1" applyProtection="1">
      <alignment horizontal="right"/>
      <protection/>
    </xf>
    <xf numFmtId="0" fontId="11" fillId="0" borderId="0" xfId="23" applyFill="1" applyAlignment="1" applyProtection="1">
      <alignment/>
      <protection/>
    </xf>
    <xf numFmtId="0" fontId="11" fillId="0" borderId="0" xfId="23" applyAlignment="1" applyProtection="1">
      <alignment/>
      <protection/>
    </xf>
    <xf numFmtId="49" fontId="12" fillId="0" borderId="0" xfId="23" applyNumberFormat="1" applyFont="1" applyFill="1" applyBorder="1" applyAlignment="1" applyProtection="1">
      <alignment horizontal="right"/>
      <protection/>
    </xf>
    <xf numFmtId="49" fontId="12" fillId="0" borderId="0" xfId="23" applyNumberFormat="1" applyFont="1" applyFill="1" applyBorder="1" applyAlignment="1" applyProtection="1">
      <alignment/>
      <protection/>
    </xf>
    <xf numFmtId="49" fontId="12" fillId="0" borderId="0" xfId="23" applyNumberFormat="1" applyFont="1" applyFill="1" applyBorder="1" applyAlignment="1" applyProtection="1">
      <alignment horizontal="center"/>
      <protection/>
    </xf>
    <xf numFmtId="170" fontId="12" fillId="0" borderId="0" xfId="23" applyNumberFormat="1" applyFont="1" applyFill="1" applyBorder="1" applyAlignment="1" applyProtection="1">
      <alignment horizontal="center"/>
      <protection/>
    </xf>
    <xf numFmtId="169" fontId="13" fillId="0" borderId="0" xfId="23" applyNumberFormat="1" applyFont="1" applyFill="1" applyAlignment="1" applyProtection="1">
      <alignment horizontal="right"/>
      <protection/>
    </xf>
    <xf numFmtId="49" fontId="13" fillId="0" borderId="0" xfId="23" applyNumberFormat="1" applyFont="1" applyFill="1" applyAlignment="1" applyProtection="1">
      <alignment horizontal="left"/>
      <protection/>
    </xf>
    <xf numFmtId="49" fontId="13" fillId="0" borderId="0" xfId="23" applyNumberFormat="1" applyFont="1" applyFill="1" applyAlignment="1" applyProtection="1">
      <alignment horizontal="left" wrapText="1"/>
      <protection/>
    </xf>
    <xf numFmtId="49" fontId="13" fillId="0" borderId="0" xfId="23" applyNumberFormat="1" applyFont="1" applyFill="1" applyAlignment="1" applyProtection="1">
      <alignment horizontal="center"/>
      <protection/>
    </xf>
    <xf numFmtId="170" fontId="13" fillId="0" borderId="0" xfId="23" applyNumberFormat="1" applyFont="1" applyFill="1" applyBorder="1" applyAlignment="1" applyProtection="1">
      <alignment horizontal="center"/>
      <protection/>
    </xf>
    <xf numFmtId="172" fontId="13" fillId="0" borderId="0" xfId="23" applyNumberFormat="1" applyFont="1" applyFill="1" applyAlignment="1" applyProtection="1">
      <alignment horizontal="right"/>
      <protection/>
    </xf>
    <xf numFmtId="173" fontId="13" fillId="0" borderId="0" xfId="23" applyNumberFormat="1" applyFont="1" applyFill="1" applyAlignment="1" applyProtection="1">
      <alignment horizontal="right"/>
      <protection/>
    </xf>
    <xf numFmtId="0" fontId="15" fillId="0" borderId="43" xfId="23" applyFont="1" applyFill="1" applyBorder="1" applyAlignment="1" applyProtection="1">
      <alignment horizontal="center"/>
      <protection/>
    </xf>
    <xf numFmtId="0" fontId="15" fillId="0" borderId="28" xfId="23" applyFont="1" applyFill="1" applyBorder="1" applyAlignment="1" applyProtection="1">
      <alignment horizontal="center"/>
      <protection/>
    </xf>
    <xf numFmtId="0" fontId="15" fillId="0" borderId="44" xfId="23" applyFont="1" applyFill="1" applyBorder="1" applyAlignment="1" applyProtection="1">
      <alignment horizontal="center"/>
      <protection/>
    </xf>
    <xf numFmtId="0" fontId="11" fillId="0" borderId="0" xfId="23" applyFont="1" applyFill="1" applyAlignment="1" applyProtection="1">
      <alignment/>
      <protection/>
    </xf>
    <xf numFmtId="0" fontId="15" fillId="0" borderId="43" xfId="23" applyFont="1" applyFill="1" applyBorder="1" applyAlignment="1" applyProtection="1">
      <alignment horizontal="left"/>
      <protection/>
    </xf>
    <xf numFmtId="169" fontId="16" fillId="6" borderId="37" xfId="23" applyNumberFormat="1" applyFont="1" applyFill="1" applyBorder="1" applyAlignment="1" applyProtection="1">
      <alignment/>
      <protection/>
    </xf>
    <xf numFmtId="49" fontId="16" fillId="6" borderId="1" xfId="23" applyNumberFormat="1" applyFont="1" applyFill="1" applyBorder="1" applyAlignment="1" applyProtection="1">
      <alignment/>
      <protection/>
    </xf>
    <xf numFmtId="49" fontId="16" fillId="6" borderId="1" xfId="23" applyNumberFormat="1" applyFont="1" applyFill="1" applyBorder="1" applyAlignment="1" applyProtection="1">
      <alignment horizontal="center"/>
      <protection/>
    </xf>
    <xf numFmtId="170" fontId="17" fillId="6" borderId="1" xfId="23" applyNumberFormat="1" applyFont="1" applyFill="1" applyBorder="1" applyAlignment="1" applyProtection="1">
      <alignment horizontal="center"/>
      <protection/>
    </xf>
    <xf numFmtId="171" fontId="16" fillId="6" borderId="1" xfId="23" applyNumberFormat="1" applyFont="1" applyFill="1" applyBorder="1" applyAlignment="1" applyProtection="1">
      <alignment/>
      <protection/>
    </xf>
    <xf numFmtId="172" fontId="16" fillId="6" borderId="1" xfId="23" applyNumberFormat="1" applyFont="1" applyFill="1" applyBorder="1" applyAlignment="1" applyProtection="1">
      <alignment/>
      <protection/>
    </xf>
    <xf numFmtId="173" fontId="16" fillId="6" borderId="1" xfId="23" applyNumberFormat="1" applyFont="1" applyFill="1" applyBorder="1" applyAlignment="1" applyProtection="1">
      <alignment/>
      <protection/>
    </xf>
    <xf numFmtId="171" fontId="16" fillId="6" borderId="38" xfId="23" applyNumberFormat="1" applyFont="1" applyFill="1" applyBorder="1" applyAlignment="1" applyProtection="1">
      <alignment/>
      <protection/>
    </xf>
    <xf numFmtId="169" fontId="13" fillId="0" borderId="37" xfId="23" applyNumberFormat="1" applyFont="1" applyFill="1" applyBorder="1" applyAlignment="1" applyProtection="1">
      <alignment horizontal="right"/>
      <protection/>
    </xf>
    <xf numFmtId="49" fontId="13" fillId="0" borderId="1" xfId="23" applyNumberFormat="1" applyFont="1" applyFill="1" applyBorder="1" applyAlignment="1" applyProtection="1">
      <alignment horizontal="center"/>
      <protection/>
    </xf>
    <xf numFmtId="49" fontId="13" fillId="0" borderId="1" xfId="23" applyNumberFormat="1" applyFont="1" applyFill="1" applyBorder="1" applyAlignment="1" applyProtection="1">
      <alignment horizontal="left" wrapText="1"/>
      <protection/>
    </xf>
    <xf numFmtId="170" fontId="13" fillId="0" borderId="1" xfId="23" applyNumberFormat="1" applyFont="1" applyFill="1" applyBorder="1" applyAlignment="1" applyProtection="1">
      <alignment horizontal="center"/>
      <protection/>
    </xf>
    <xf numFmtId="171" fontId="13" fillId="0" borderId="1" xfId="23" applyNumberFormat="1" applyFont="1" applyFill="1" applyBorder="1" applyAlignment="1" applyProtection="1">
      <alignment horizontal="right"/>
      <protection/>
    </xf>
    <xf numFmtId="2" fontId="13" fillId="0" borderId="1" xfId="23" applyNumberFormat="1" applyFont="1" applyFill="1" applyBorder="1" applyAlignment="1" applyProtection="1">
      <alignment horizontal="right"/>
      <protection/>
    </xf>
    <xf numFmtId="173" fontId="13" fillId="0" borderId="1" xfId="23" applyNumberFormat="1" applyFont="1" applyFill="1" applyBorder="1" applyAlignment="1" applyProtection="1">
      <alignment horizontal="right"/>
      <protection/>
    </xf>
    <xf numFmtId="171" fontId="13" fillId="0" borderId="38" xfId="23" applyNumberFormat="1" applyFont="1" applyFill="1" applyBorder="1" applyAlignment="1" applyProtection="1">
      <alignment horizontal="right"/>
      <protection/>
    </xf>
    <xf numFmtId="0" fontId="1" fillId="0" borderId="30" xfId="23" applyFont="1" applyBorder="1" applyAlignment="1" applyProtection="1">
      <alignment horizontal="center"/>
      <protection/>
    </xf>
    <xf numFmtId="0" fontId="1" fillId="0" borderId="1" xfId="23" applyFont="1" applyFill="1" applyBorder="1" applyAlignment="1" applyProtection="1">
      <alignment horizontal="center"/>
      <protection/>
    </xf>
    <xf numFmtId="2" fontId="16" fillId="6" borderId="1" xfId="23" applyNumberFormat="1" applyFont="1" applyFill="1" applyBorder="1" applyAlignment="1" applyProtection="1">
      <alignment/>
      <protection/>
    </xf>
    <xf numFmtId="0" fontId="1" fillId="0" borderId="45" xfId="23" applyFont="1" applyFill="1" applyBorder="1" applyAlignment="1" applyProtection="1">
      <alignment horizontal="center"/>
      <protection/>
    </xf>
    <xf numFmtId="0" fontId="1" fillId="0" borderId="1" xfId="23" applyFont="1" applyFill="1" applyBorder="1" applyAlignment="1" applyProtection="1">
      <alignment wrapText="1"/>
      <protection/>
    </xf>
    <xf numFmtId="0" fontId="1" fillId="0" borderId="1" xfId="23" applyFont="1" applyBorder="1" applyAlignment="1" applyProtection="1">
      <alignment horizontal="center"/>
      <protection/>
    </xf>
    <xf numFmtId="0" fontId="1" fillId="0" borderId="46" xfId="23" applyFont="1" applyFill="1" applyBorder="1" applyAlignment="1" applyProtection="1">
      <alignment horizontal="center"/>
      <protection/>
    </xf>
    <xf numFmtId="0" fontId="1" fillId="0" borderId="47" xfId="23" applyFont="1" applyFill="1" applyBorder="1" applyAlignment="1" applyProtection="1">
      <alignment horizontal="center"/>
      <protection/>
    </xf>
    <xf numFmtId="0" fontId="1" fillId="0" borderId="1" xfId="23" applyFont="1" applyBorder="1" applyAlignment="1" applyProtection="1">
      <alignment wrapText="1"/>
      <protection/>
    </xf>
    <xf numFmtId="0" fontId="1" fillId="0" borderId="48" xfId="23" applyFont="1" applyFill="1" applyBorder="1" applyAlignment="1" applyProtection="1">
      <alignment horizontal="center"/>
      <protection/>
    </xf>
    <xf numFmtId="49" fontId="13" fillId="0" borderId="1" xfId="23" applyNumberFormat="1" applyFont="1" applyFill="1" applyBorder="1" applyAlignment="1" applyProtection="1">
      <alignment horizontal="left"/>
      <protection/>
    </xf>
    <xf numFmtId="0" fontId="11" fillId="0" borderId="1" xfId="23" applyFont="1" applyBorder="1" applyAlignment="1" applyProtection="1">
      <alignment horizontal="center"/>
      <protection/>
    </xf>
    <xf numFmtId="0" fontId="11" fillId="0" borderId="30" xfId="23" applyNumberFormat="1" applyFont="1" applyBorder="1" applyAlignment="1" applyProtection="1">
      <alignment horizontal="center"/>
      <protection/>
    </xf>
    <xf numFmtId="0" fontId="1" fillId="0" borderId="28" xfId="23" applyFont="1" applyFill="1" applyBorder="1" applyAlignment="1" applyProtection="1">
      <alignment horizontal="center"/>
      <protection/>
    </xf>
    <xf numFmtId="0" fontId="14" fillId="7" borderId="49" xfId="23" applyFont="1" applyFill="1" applyBorder="1" applyAlignment="1" applyProtection="1">
      <alignment horizontal="center"/>
      <protection/>
    </xf>
    <xf numFmtId="0" fontId="14" fillId="7" borderId="39" xfId="23" applyFont="1" applyFill="1" applyBorder="1" applyAlignment="1" applyProtection="1">
      <alignment horizontal="center"/>
      <protection/>
    </xf>
    <xf numFmtId="0" fontId="16" fillId="7" borderId="39" xfId="23" applyFont="1" applyFill="1" applyBorder="1" applyAlignment="1" applyProtection="1">
      <alignment horizontal="left"/>
      <protection/>
    </xf>
    <xf numFmtId="2" fontId="14" fillId="7" borderId="39" xfId="23" applyNumberFormat="1" applyFont="1" applyFill="1" applyBorder="1" applyAlignment="1" applyProtection="1">
      <alignment horizontal="center"/>
      <protection/>
    </xf>
    <xf numFmtId="0" fontId="14" fillId="7" borderId="40" xfId="23" applyFont="1" applyFill="1" applyBorder="1" applyAlignment="1" applyProtection="1">
      <alignment horizontal="center"/>
      <protection/>
    </xf>
    <xf numFmtId="0" fontId="1" fillId="0" borderId="1" xfId="23" applyFont="1" applyBorder="1" applyAlignment="1" applyProtection="1">
      <alignment/>
      <protection/>
    </xf>
    <xf numFmtId="169" fontId="13" fillId="0" borderId="50" xfId="23" applyNumberFormat="1" applyFont="1" applyFill="1" applyBorder="1" applyAlignment="1" applyProtection="1">
      <alignment horizontal="right"/>
      <protection/>
    </xf>
    <xf numFmtId="49" fontId="13" fillId="0" borderId="10" xfId="23" applyNumberFormat="1" applyFont="1" applyFill="1" applyBorder="1" applyAlignment="1" applyProtection="1">
      <alignment horizontal="center"/>
      <protection/>
    </xf>
    <xf numFmtId="0" fontId="1" fillId="0" borderId="10" xfId="23" applyFont="1" applyBorder="1" applyAlignment="1" applyProtection="1">
      <alignment/>
      <protection/>
    </xf>
    <xf numFmtId="170" fontId="13" fillId="0" borderId="10" xfId="23" applyNumberFormat="1" applyFont="1" applyFill="1" applyBorder="1" applyAlignment="1" applyProtection="1">
      <alignment horizontal="center"/>
      <protection/>
    </xf>
    <xf numFmtId="171" fontId="13" fillId="0" borderId="10" xfId="23" applyNumberFormat="1" applyFont="1" applyFill="1" applyBorder="1" applyAlignment="1" applyProtection="1">
      <alignment horizontal="right"/>
      <protection/>
    </xf>
    <xf numFmtId="173" fontId="13" fillId="0" borderId="10" xfId="23" applyNumberFormat="1" applyFont="1" applyFill="1" applyBorder="1" applyAlignment="1" applyProtection="1">
      <alignment horizontal="right"/>
      <protection/>
    </xf>
    <xf numFmtId="171" fontId="13" fillId="0" borderId="51" xfId="23" applyNumberFormat="1" applyFont="1" applyFill="1" applyBorder="1" applyAlignment="1" applyProtection="1">
      <alignment horizontal="right"/>
      <protection/>
    </xf>
    <xf numFmtId="0" fontId="1" fillId="0" borderId="10" xfId="23" applyFont="1" applyFill="1" applyBorder="1" applyAlignment="1" applyProtection="1">
      <alignment horizontal="center"/>
      <protection/>
    </xf>
    <xf numFmtId="0" fontId="1" fillId="0" borderId="52" xfId="23" applyFont="1" applyFill="1" applyBorder="1" applyAlignment="1" applyProtection="1">
      <alignment horizontal="center"/>
      <protection/>
    </xf>
    <xf numFmtId="2" fontId="13" fillId="0" borderId="10" xfId="23" applyNumberFormat="1" applyFont="1" applyFill="1" applyBorder="1" applyAlignment="1" applyProtection="1">
      <alignment horizontal="right"/>
      <protection/>
    </xf>
    <xf numFmtId="0" fontId="1" fillId="0" borderId="30" xfId="23" applyFont="1" applyFill="1" applyBorder="1" applyAlignment="1" applyProtection="1">
      <alignment horizontal="center"/>
      <protection/>
    </xf>
    <xf numFmtId="169" fontId="13" fillId="0" borderId="53" xfId="23" applyNumberFormat="1" applyFont="1" applyFill="1" applyBorder="1" applyAlignment="1" applyProtection="1">
      <alignment horizontal="right"/>
      <protection/>
    </xf>
    <xf numFmtId="49" fontId="13" fillId="0" borderId="54" xfId="23" applyNumberFormat="1" applyFont="1" applyFill="1" applyBorder="1" applyAlignment="1" applyProtection="1">
      <alignment horizontal="left"/>
      <protection/>
    </xf>
    <xf numFmtId="49" fontId="13" fillId="0" borderId="54" xfId="23" applyNumberFormat="1" applyFont="1" applyFill="1" applyBorder="1" applyAlignment="1" applyProtection="1">
      <alignment horizontal="left" wrapText="1"/>
      <protection/>
    </xf>
    <xf numFmtId="49" fontId="13" fillId="0" borderId="54" xfId="23" applyNumberFormat="1" applyFont="1" applyFill="1" applyBorder="1" applyAlignment="1" applyProtection="1">
      <alignment horizontal="center"/>
      <protection/>
    </xf>
    <xf numFmtId="170" fontId="18" fillId="0" borderId="54" xfId="23" applyNumberFormat="1" applyFont="1" applyFill="1" applyBorder="1" applyAlignment="1" applyProtection="1">
      <alignment horizontal="center"/>
      <protection/>
    </xf>
    <xf numFmtId="171" fontId="13" fillId="0" borderId="54" xfId="23" applyNumberFormat="1" applyFont="1" applyFill="1" applyBorder="1" applyAlignment="1" applyProtection="1">
      <alignment horizontal="right"/>
      <protection/>
    </xf>
    <xf numFmtId="172" fontId="13" fillId="0" borderId="54" xfId="23" applyNumberFormat="1" applyFont="1" applyFill="1" applyBorder="1" applyAlignment="1" applyProtection="1">
      <alignment horizontal="right"/>
      <protection/>
    </xf>
    <xf numFmtId="173" fontId="13" fillId="0" borderId="54" xfId="23" applyNumberFormat="1" applyFont="1" applyFill="1" applyBorder="1" applyAlignment="1" applyProtection="1">
      <alignment horizontal="right"/>
      <protection/>
    </xf>
    <xf numFmtId="171" fontId="13" fillId="0" borderId="55" xfId="23" applyNumberFormat="1" applyFont="1" applyFill="1" applyBorder="1" applyAlignment="1" applyProtection="1">
      <alignment horizontal="right"/>
      <protection/>
    </xf>
    <xf numFmtId="169" fontId="19" fillId="0" borderId="56" xfId="23" applyNumberFormat="1" applyFont="1" applyFill="1" applyBorder="1" applyAlignment="1" applyProtection="1">
      <alignment horizontal="right"/>
      <protection/>
    </xf>
    <xf numFmtId="49" fontId="19" fillId="0" borderId="0" xfId="23" applyNumberFormat="1" applyFont="1" applyFill="1" applyBorder="1" applyAlignment="1" applyProtection="1">
      <alignment horizontal="left"/>
      <protection/>
    </xf>
    <xf numFmtId="49" fontId="19" fillId="0" borderId="0" xfId="23" applyNumberFormat="1" applyFont="1" applyFill="1" applyBorder="1" applyAlignment="1" applyProtection="1">
      <alignment horizontal="left" wrapText="1"/>
      <protection/>
    </xf>
    <xf numFmtId="49" fontId="19" fillId="0" borderId="0" xfId="23" applyNumberFormat="1" applyFont="1" applyFill="1" applyBorder="1" applyAlignment="1" applyProtection="1">
      <alignment horizontal="center"/>
      <protection/>
    </xf>
    <xf numFmtId="170" fontId="20" fillId="0" borderId="0" xfId="23" applyNumberFormat="1" applyFont="1" applyFill="1" applyBorder="1" applyAlignment="1" applyProtection="1">
      <alignment horizontal="center"/>
      <protection/>
    </xf>
    <xf numFmtId="171" fontId="19" fillId="0" borderId="0" xfId="23" applyNumberFormat="1" applyFont="1" applyFill="1" applyBorder="1" applyAlignment="1" applyProtection="1">
      <alignment horizontal="right"/>
      <protection/>
    </xf>
    <xf numFmtId="2" fontId="19" fillId="0" borderId="0" xfId="23" applyNumberFormat="1" applyFont="1" applyFill="1" applyBorder="1" applyAlignment="1" applyProtection="1">
      <alignment horizontal="right"/>
      <protection/>
    </xf>
    <xf numFmtId="173" fontId="19" fillId="0" borderId="0" xfId="23" applyNumberFormat="1" applyFont="1" applyFill="1" applyBorder="1" applyAlignment="1" applyProtection="1">
      <alignment horizontal="right"/>
      <protection/>
    </xf>
    <xf numFmtId="171" fontId="19" fillId="0" borderId="57" xfId="23" applyNumberFormat="1" applyFont="1" applyFill="1" applyBorder="1" applyAlignment="1" applyProtection="1">
      <alignment horizontal="right"/>
      <protection/>
    </xf>
    <xf numFmtId="169" fontId="13" fillId="0" borderId="58" xfId="23" applyNumberFormat="1" applyFont="1" applyFill="1" applyBorder="1" applyAlignment="1" applyProtection="1">
      <alignment horizontal="right"/>
      <protection/>
    </xf>
    <xf numFmtId="49" fontId="13" fillId="0" borderId="59" xfId="23" applyNumberFormat="1" applyFont="1" applyFill="1" applyBorder="1" applyAlignment="1" applyProtection="1">
      <alignment horizontal="left"/>
      <protection/>
    </xf>
    <xf numFmtId="49" fontId="13" fillId="0" borderId="59" xfId="23" applyNumberFormat="1" applyFont="1" applyFill="1" applyBorder="1" applyAlignment="1" applyProtection="1">
      <alignment horizontal="left" wrapText="1"/>
      <protection/>
    </xf>
    <xf numFmtId="49" fontId="13" fillId="0" borderId="59" xfId="23" applyNumberFormat="1" applyFont="1" applyFill="1" applyBorder="1" applyAlignment="1" applyProtection="1">
      <alignment horizontal="center"/>
      <protection/>
    </xf>
    <xf numFmtId="170" fontId="18" fillId="0" borderId="59" xfId="23" applyNumberFormat="1" applyFont="1" applyFill="1" applyBorder="1" applyAlignment="1" applyProtection="1">
      <alignment horizontal="center"/>
      <protection/>
    </xf>
    <xf numFmtId="171" fontId="13" fillId="0" borderId="59" xfId="23" applyNumberFormat="1" applyFont="1" applyFill="1" applyBorder="1" applyAlignment="1" applyProtection="1">
      <alignment horizontal="right"/>
      <protection/>
    </xf>
    <xf numFmtId="172" fontId="13" fillId="0" borderId="59" xfId="23" applyNumberFormat="1" applyFont="1" applyFill="1" applyBorder="1" applyAlignment="1" applyProtection="1">
      <alignment horizontal="right"/>
      <protection/>
    </xf>
    <xf numFmtId="173" fontId="13" fillId="0" borderId="59" xfId="23" applyNumberFormat="1" applyFont="1" applyFill="1" applyBorder="1" applyAlignment="1" applyProtection="1">
      <alignment horizontal="right"/>
      <protection/>
    </xf>
    <xf numFmtId="171" fontId="13" fillId="0" borderId="60" xfId="23" applyNumberFormat="1" applyFont="1" applyFill="1" applyBorder="1" applyAlignment="1" applyProtection="1">
      <alignment horizontal="right"/>
      <protection/>
    </xf>
    <xf numFmtId="0" fontId="11" fillId="0" borderId="0" xfId="23" applyFont="1" applyAlignment="1" applyProtection="1">
      <alignment/>
      <protection/>
    </xf>
    <xf numFmtId="0" fontId="11" fillId="6" borderId="0" xfId="23" applyFill="1" applyAlignment="1" applyProtection="1">
      <alignment/>
      <protection/>
    </xf>
    <xf numFmtId="174" fontId="1" fillId="0" borderId="30" xfId="23" applyNumberFormat="1" applyFont="1" applyFill="1" applyBorder="1" applyAlignment="1" applyProtection="1">
      <alignment horizontal="center"/>
      <protection/>
    </xf>
    <xf numFmtId="2" fontId="11" fillId="0" borderId="61" xfId="23" applyNumberFormat="1" applyFont="1" applyBorder="1" applyAlignment="1" applyProtection="1">
      <alignment/>
      <protection/>
    </xf>
    <xf numFmtId="0" fontId="1" fillId="0" borderId="1" xfId="23" applyFont="1" applyFill="1" applyBorder="1" applyAlignment="1" applyProtection="1">
      <alignment/>
      <protection/>
    </xf>
    <xf numFmtId="0" fontId="13" fillId="0" borderId="1" xfId="23" applyFont="1" applyFill="1" applyBorder="1" applyAlignment="1" applyProtection="1">
      <alignment/>
      <protection/>
    </xf>
    <xf numFmtId="174" fontId="13" fillId="0" borderId="1" xfId="23" applyNumberFormat="1" applyFont="1" applyFill="1" applyBorder="1" applyAlignment="1" applyProtection="1">
      <alignment horizontal="center"/>
      <protection/>
    </xf>
    <xf numFmtId="174" fontId="1" fillId="0" borderId="1" xfId="23" applyNumberFormat="1" applyFont="1" applyFill="1" applyBorder="1" applyAlignment="1" applyProtection="1">
      <alignment horizontal="center"/>
      <protection/>
    </xf>
    <xf numFmtId="174" fontId="1" fillId="0" borderId="1" xfId="23" applyNumberFormat="1" applyFont="1" applyBorder="1" applyAlignment="1" applyProtection="1">
      <alignment horizontal="center"/>
      <protection/>
    </xf>
    <xf numFmtId="2" fontId="1" fillId="0" borderId="61" xfId="23" applyNumberFormat="1" applyFont="1" applyBorder="1" applyAlignment="1" applyProtection="1">
      <alignment/>
      <protection/>
    </xf>
    <xf numFmtId="49" fontId="13" fillId="0" borderId="10" xfId="23" applyNumberFormat="1" applyFont="1" applyFill="1" applyBorder="1" applyAlignment="1" applyProtection="1">
      <alignment horizontal="left"/>
      <protection/>
    </xf>
    <xf numFmtId="172" fontId="19" fillId="0" borderId="0" xfId="23" applyNumberFormat="1" applyFont="1" applyFill="1" applyBorder="1" applyAlignment="1" applyProtection="1">
      <alignment horizontal="right"/>
      <protection/>
    </xf>
    <xf numFmtId="170" fontId="18" fillId="0" borderId="0" xfId="23" applyNumberFormat="1" applyFont="1" applyFill="1" applyBorder="1" applyAlignment="1" applyProtection="1">
      <alignment horizontal="center"/>
      <protection/>
    </xf>
    <xf numFmtId="171" fontId="13" fillId="8" borderId="1" xfId="23" applyNumberFormat="1" applyFont="1" applyFill="1" applyBorder="1" applyAlignment="1" applyProtection="1">
      <alignment horizontal="right"/>
      <protection locked="0"/>
    </xf>
    <xf numFmtId="171" fontId="13" fillId="8" borderId="10" xfId="23" applyNumberFormat="1" applyFont="1" applyFill="1" applyBorder="1" applyAlignment="1" applyProtection="1">
      <alignment horizontal="right"/>
      <protection locked="0"/>
    </xf>
    <xf numFmtId="2" fontId="1" fillId="8" borderId="1" xfId="23" applyNumberFormat="1" applyFont="1" applyFill="1" applyBorder="1" applyAlignment="1" applyProtection="1">
      <alignment/>
      <protection locked="0"/>
    </xf>
    <xf numFmtId="2" fontId="1" fillId="8" borderId="1" xfId="23" applyNumberFormat="1" applyFont="1" applyFill="1" applyBorder="1" applyAlignment="1" applyProtection="1">
      <alignment horizontal="right"/>
      <protection locked="0"/>
    </xf>
    <xf numFmtId="3" fontId="11" fillId="8" borderId="10" xfId="25" applyNumberFormat="1" applyFont="1" applyFill="1" applyBorder="1" applyAlignment="1" applyProtection="1">
      <alignment horizontal="right"/>
      <protection locked="0"/>
    </xf>
    <xf numFmtId="3" fontId="11" fillId="8" borderId="10" xfId="25" applyNumberFormat="1" applyFont="1" applyFill="1" applyBorder="1" applyAlignment="1" applyProtection="1">
      <alignment horizontal="right"/>
      <protection locked="0"/>
    </xf>
    <xf numFmtId="3" fontId="11" fillId="8" borderId="1" xfId="25" applyNumberFormat="1" applyFont="1" applyFill="1" applyBorder="1" applyProtection="1">
      <alignment/>
      <protection locked="0"/>
    </xf>
    <xf numFmtId="3" fontId="11" fillId="8" borderId="1" xfId="25" applyNumberFormat="1" applyFont="1" applyFill="1" applyBorder="1" applyAlignment="1" applyProtection="1">
      <alignment horizontal="right"/>
      <protection locked="0"/>
    </xf>
    <xf numFmtId="4" fontId="4" fillId="8" borderId="10" xfId="21" applyNumberFormat="1" applyFont="1" applyFill="1" applyBorder="1" applyAlignment="1" applyProtection="1">
      <alignment horizontal="right" vertical="center"/>
      <protection locked="0"/>
    </xf>
    <xf numFmtId="4" fontId="4" fillId="8" borderId="1" xfId="21" applyNumberFormat="1" applyFont="1" applyFill="1" applyBorder="1" applyAlignment="1" applyProtection="1">
      <alignment horizontal="right" vertical="center"/>
      <protection locked="0"/>
    </xf>
    <xf numFmtId="4" fontId="4" fillId="8" borderId="17" xfId="20" applyNumberFormat="1" applyFont="1" applyFill="1" applyBorder="1" applyAlignment="1" applyProtection="1">
      <alignment horizontal="right" vertical="center"/>
      <protection locked="0"/>
    </xf>
    <xf numFmtId="4" fontId="4" fillId="8" borderId="20" xfId="20" applyNumberFormat="1" applyFont="1" applyFill="1" applyBorder="1" applyAlignment="1" applyProtection="1">
      <alignment horizontal="right" vertical="center"/>
      <protection locked="0"/>
    </xf>
    <xf numFmtId="4" fontId="4" fillId="8" borderId="23" xfId="20" applyNumberFormat="1" applyFont="1" applyFill="1" applyBorder="1" applyAlignment="1" applyProtection="1">
      <alignment horizontal="right" vertical="center"/>
      <protection locked="0"/>
    </xf>
    <xf numFmtId="4" fontId="4" fillId="8" borderId="1" xfId="20" applyNumberFormat="1" applyFont="1" applyFill="1" applyBorder="1" applyAlignment="1" applyProtection="1">
      <alignment horizontal="right" vertical="center"/>
      <protection locked="0"/>
    </xf>
    <xf numFmtId="4" fontId="4" fillId="8" borderId="1" xfId="20" applyNumberFormat="1" applyFont="1" applyFill="1" applyBorder="1" applyAlignment="1" applyProtection="1">
      <alignment horizontal="right" vertical="center"/>
      <protection locked="0"/>
    </xf>
    <xf numFmtId="4" fontId="4" fillId="8" borderId="28" xfId="20" applyNumberFormat="1" applyFont="1" applyFill="1" applyBorder="1" applyAlignment="1" applyProtection="1">
      <alignment horizontal="right" vertical="center"/>
      <protection locked="0"/>
    </xf>
    <xf numFmtId="4" fontId="4" fillId="8" borderId="10" xfId="20" applyNumberFormat="1" applyFont="1" applyFill="1" applyBorder="1" applyAlignment="1" applyProtection="1">
      <alignment horizontal="right" vertical="center"/>
      <protection locked="0"/>
    </xf>
    <xf numFmtId="4" fontId="4" fillId="9" borderId="1" xfId="22" applyNumberFormat="1" applyFont="1" applyFill="1" applyBorder="1" applyAlignment="1" applyProtection="1">
      <alignment horizontal="right" vertical="center"/>
      <protection locked="0"/>
    </xf>
    <xf numFmtId="168" fontId="4" fillId="0" borderId="1" xfId="20" applyNumberFormat="1" applyFont="1" applyFill="1" applyBorder="1" applyAlignment="1" applyProtection="1">
      <alignment horizontal="right" vertical="center"/>
      <protection/>
    </xf>
    <xf numFmtId="168" fontId="4" fillId="0" borderId="1" xfId="20" applyNumberFormat="1" applyFont="1" applyFill="1" applyBorder="1" applyAlignment="1" applyProtection="1">
      <alignment horizontal="left" vertical="center" wrapText="1"/>
      <protection/>
    </xf>
    <xf numFmtId="168" fontId="4" fillId="3" borderId="1" xfId="20" applyNumberFormat="1" applyFont="1" applyFill="1" applyBorder="1" applyAlignment="1" applyProtection="1">
      <alignment horizontal="right" vertical="center"/>
      <protection/>
    </xf>
    <xf numFmtId="168" fontId="4" fillId="3" borderId="1" xfId="20" applyNumberFormat="1" applyFont="1" applyFill="1" applyBorder="1" applyAlignment="1" applyProtection="1">
      <alignment horizontal="left" vertical="center" wrapText="1"/>
      <protection/>
    </xf>
    <xf numFmtId="168" fontId="4" fillId="3" borderId="1" xfId="21" applyNumberFormat="1" applyFont="1" applyFill="1" applyBorder="1" applyAlignment="1" applyProtection="1">
      <alignment horizontal="right" vertical="center"/>
      <protection/>
    </xf>
    <xf numFmtId="49" fontId="4" fillId="3" borderId="1" xfId="21" applyNumberFormat="1" applyFont="1" applyFill="1" applyBorder="1" applyAlignment="1" applyProtection="1">
      <alignment horizontal="center" vertical="center"/>
      <protection/>
    </xf>
    <xf numFmtId="168" fontId="4" fillId="3" borderId="1" xfId="21" applyNumberFormat="1" applyFont="1" applyFill="1" applyBorder="1" applyAlignment="1" applyProtection="1">
      <alignment horizontal="left" vertical="center"/>
      <protection/>
    </xf>
    <xf numFmtId="168" fontId="4" fillId="3" borderId="1" xfId="21" applyNumberFormat="1" applyFont="1" applyFill="1" applyBorder="1" applyAlignment="1" applyProtection="1">
      <alignment horizontal="left" vertical="center" wrapText="1"/>
      <protection/>
    </xf>
    <xf numFmtId="168" fontId="4" fillId="3" borderId="1" xfId="21" applyNumberFormat="1" applyFont="1" applyFill="1" applyBorder="1" applyAlignment="1" applyProtection="1">
      <alignment horizontal="center" vertical="center"/>
      <protection/>
    </xf>
    <xf numFmtId="167" fontId="4" fillId="3" borderId="1" xfId="21" applyNumberFormat="1" applyFont="1" applyFill="1" applyBorder="1" applyAlignment="1" applyProtection="1">
      <alignment horizontal="right" vertical="center"/>
      <protection/>
    </xf>
    <xf numFmtId="0" fontId="1" fillId="0" borderId="0" xfId="20" applyProtection="1">
      <alignment/>
      <protection/>
    </xf>
    <xf numFmtId="0" fontId="7" fillId="4" borderId="0" xfId="20" applyFont="1" applyFill="1" applyAlignment="1" applyProtection="1">
      <alignment/>
      <protection/>
    </xf>
    <xf numFmtId="0" fontId="7" fillId="4" borderId="0" xfId="20" applyFont="1" applyFill="1" applyAlignment="1" applyProtection="1">
      <alignment vertical="top"/>
      <protection/>
    </xf>
    <xf numFmtId="4" fontId="0" fillId="8" borderId="62" xfId="32" applyNumberFormat="1" applyFont="1" applyFill="1" applyBorder="1" applyAlignment="1" applyProtection="1">
      <alignment vertical="center"/>
      <protection locked="0"/>
    </xf>
    <xf numFmtId="170" fontId="11" fillId="0" borderId="0" xfId="23" applyNumberFormat="1" applyFill="1" applyAlignment="1" applyProtection="1">
      <alignment/>
      <protection/>
    </xf>
    <xf numFmtId="4" fontId="0" fillId="8" borderId="62" xfId="34" applyNumberFormat="1" applyFont="1" applyFill="1" applyBorder="1" applyAlignment="1" applyProtection="1">
      <alignment vertical="center"/>
      <protection locked="0"/>
    </xf>
    <xf numFmtId="4" fontId="55" fillId="8" borderId="62" xfId="34" applyNumberFormat="1" applyFont="1" applyFill="1" applyBorder="1" applyAlignment="1" applyProtection="1">
      <alignment vertical="center"/>
      <protection locked="0"/>
    </xf>
    <xf numFmtId="0" fontId="14" fillId="7" borderId="49" xfId="23" applyFont="1" applyFill="1" applyBorder="1" applyAlignment="1" applyProtection="1">
      <alignment horizontal="center"/>
      <protection/>
    </xf>
    <xf numFmtId="0" fontId="14" fillId="7" borderId="39" xfId="23" applyFont="1" applyFill="1" applyBorder="1" applyAlignment="1" applyProtection="1">
      <alignment horizontal="center"/>
      <protection/>
    </xf>
    <xf numFmtId="0" fontId="14" fillId="7" borderId="40" xfId="23" applyFont="1" applyFill="1" applyBorder="1" applyAlignment="1" applyProtection="1">
      <alignment horizontal="center"/>
      <protection/>
    </xf>
    <xf numFmtId="175" fontId="20" fillId="0" borderId="0" xfId="23" applyNumberFormat="1" applyFont="1" applyFill="1" applyBorder="1" applyAlignment="1" applyProtection="1">
      <alignment horizontal="center"/>
      <protection/>
    </xf>
    <xf numFmtId="175" fontId="11" fillId="0" borderId="0" xfId="23" applyNumberFormat="1" applyAlignment="1" applyProtection="1">
      <alignment/>
      <protection/>
    </xf>
    <xf numFmtId="49" fontId="21" fillId="0" borderId="10" xfId="25" applyNumberFormat="1" applyFont="1" applyFill="1" applyBorder="1" applyAlignment="1">
      <alignment wrapText="1"/>
      <protection/>
    </xf>
    <xf numFmtId="49" fontId="21" fillId="0" borderId="63" xfId="25" applyNumberFormat="1" applyFont="1" applyFill="1" applyBorder="1" applyAlignment="1">
      <alignment wrapText="1"/>
      <protection/>
    </xf>
    <xf numFmtId="49" fontId="21" fillId="0" borderId="13" xfId="25" applyNumberFormat="1" applyFont="1" applyFill="1" applyBorder="1" applyAlignment="1">
      <alignment horizontal="center"/>
      <protection/>
    </xf>
    <xf numFmtId="49" fontId="21" fillId="0" borderId="30" xfId="25" applyNumberFormat="1" applyFont="1" applyFill="1" applyBorder="1" applyAlignment="1">
      <alignment horizontal="center"/>
      <protection/>
    </xf>
    <xf numFmtId="49" fontId="22" fillId="6" borderId="64" xfId="25" applyNumberFormat="1" applyFont="1" applyFill="1" applyBorder="1" applyAlignment="1">
      <alignment horizontal="left"/>
      <protection/>
    </xf>
    <xf numFmtId="49" fontId="22" fillId="6" borderId="65" xfId="25" applyNumberFormat="1" applyFont="1" applyFill="1" applyBorder="1" applyAlignment="1">
      <alignment horizontal="left"/>
      <protection/>
    </xf>
    <xf numFmtId="49" fontId="22" fillId="6" borderId="66" xfId="25" applyNumberFormat="1" applyFont="1" applyFill="1" applyBorder="1" applyAlignment="1">
      <alignment horizontal="left"/>
      <protection/>
    </xf>
    <xf numFmtId="49" fontId="22" fillId="6" borderId="13" xfId="25" applyNumberFormat="1" applyFont="1" applyFill="1" applyBorder="1" applyAlignment="1">
      <alignment horizontal="left"/>
      <protection/>
    </xf>
    <xf numFmtId="49" fontId="22" fillId="6" borderId="14" xfId="25" applyNumberFormat="1" applyFont="1" applyFill="1" applyBorder="1" applyAlignment="1">
      <alignment horizontal="left"/>
      <protection/>
    </xf>
    <xf numFmtId="49" fontId="22" fillId="6" borderId="30" xfId="25" applyNumberFormat="1" applyFont="1" applyFill="1" applyBorder="1" applyAlignment="1">
      <alignment horizontal="left"/>
      <protection/>
    </xf>
    <xf numFmtId="49" fontId="21" fillId="0" borderId="10" xfId="25" applyNumberFormat="1" applyFont="1" applyFill="1" applyBorder="1" applyAlignment="1">
      <alignment horizontal="left"/>
      <protection/>
    </xf>
    <xf numFmtId="49" fontId="21" fillId="0" borderId="63" xfId="25" applyNumberFormat="1" applyFont="1" applyFill="1" applyBorder="1" applyAlignment="1">
      <alignment horizontal="left"/>
      <protection/>
    </xf>
    <xf numFmtId="49" fontId="21" fillId="0" borderId="10" xfId="25" applyNumberFormat="1" applyFont="1" applyFill="1" applyBorder="1" applyAlignment="1">
      <alignment/>
      <protection/>
    </xf>
    <xf numFmtId="49" fontId="21" fillId="0" borderId="63" xfId="25" applyNumberFormat="1" applyFont="1" applyFill="1" applyBorder="1" applyAlignment="1">
      <alignment/>
      <protection/>
    </xf>
    <xf numFmtId="0" fontId="0" fillId="10" borderId="0" xfId="32" applyFill="1" applyProtection="1">
      <alignment/>
      <protection/>
    </xf>
    <xf numFmtId="0" fontId="31" fillId="10" borderId="0" xfId="32" applyFont="1" applyFill="1" applyAlignment="1" applyProtection="1">
      <alignment vertical="center"/>
      <protection/>
    </xf>
    <xf numFmtId="0" fontId="32" fillId="10" borderId="0" xfId="32" applyFont="1" applyFill="1" applyAlignment="1" applyProtection="1">
      <alignment horizontal="left" vertical="center"/>
      <protection/>
    </xf>
    <xf numFmtId="0" fontId="34" fillId="10" borderId="0" xfId="33" applyFont="1" applyFill="1" applyAlignment="1" applyProtection="1">
      <alignment vertical="center"/>
      <protection/>
    </xf>
    <xf numFmtId="0" fontId="34" fillId="10" borderId="0" xfId="33" applyFont="1" applyFill="1" applyAlignment="1" applyProtection="1">
      <alignment vertical="center"/>
      <protection/>
    </xf>
    <xf numFmtId="0" fontId="33" fillId="10" borderId="0" xfId="33" applyFill="1" applyProtection="1">
      <protection/>
    </xf>
    <xf numFmtId="0" fontId="0" fillId="0" borderId="0" xfId="32" applyProtection="1">
      <alignment/>
      <protection/>
    </xf>
    <xf numFmtId="0" fontId="35" fillId="11" borderId="0" xfId="32" applyFont="1" applyFill="1" applyAlignment="1" applyProtection="1">
      <alignment horizontal="center" vertical="center"/>
      <protection/>
    </xf>
    <xf numFmtId="0" fontId="0" fillId="0" borderId="0" xfId="32" applyProtection="1">
      <alignment/>
      <protection/>
    </xf>
    <xf numFmtId="0" fontId="0" fillId="0" borderId="0" xfId="32" applyFont="1" applyAlignment="1" applyProtection="1">
      <alignment horizontal="left" vertical="center"/>
      <protection/>
    </xf>
    <xf numFmtId="0" fontId="0" fillId="0" borderId="67" xfId="32" applyBorder="1" applyProtection="1">
      <alignment/>
      <protection/>
    </xf>
    <xf numFmtId="0" fontId="0" fillId="0" borderId="68" xfId="32" applyBorder="1" applyProtection="1">
      <alignment/>
      <protection/>
    </xf>
    <xf numFmtId="0" fontId="0" fillId="0" borderId="69" xfId="32" applyBorder="1" applyProtection="1">
      <alignment/>
      <protection/>
    </xf>
    <xf numFmtId="0" fontId="0" fillId="0" borderId="70" xfId="32" applyBorder="1" applyProtection="1">
      <alignment/>
      <protection/>
    </xf>
    <xf numFmtId="0" fontId="0" fillId="0" borderId="0" xfId="32" applyBorder="1" applyProtection="1">
      <alignment/>
      <protection/>
    </xf>
    <xf numFmtId="0" fontId="36" fillId="0" borderId="0" xfId="32" applyFont="1" applyBorder="1" applyAlignment="1" applyProtection="1">
      <alignment horizontal="left" vertical="center"/>
      <protection/>
    </xf>
    <xf numFmtId="0" fontId="0" fillId="0" borderId="71" xfId="32" applyBorder="1" applyProtection="1">
      <alignment/>
      <protection/>
    </xf>
    <xf numFmtId="0" fontId="35" fillId="0" borderId="0" xfId="32" applyFont="1" applyAlignment="1" applyProtection="1">
      <alignment horizontal="left" vertical="center"/>
      <protection/>
    </xf>
    <xf numFmtId="0" fontId="37" fillId="0" borderId="0" xfId="32" applyFont="1" applyBorder="1" applyAlignment="1" applyProtection="1">
      <alignment horizontal="left" vertical="center"/>
      <protection/>
    </xf>
    <xf numFmtId="0" fontId="37" fillId="0" borderId="0" xfId="32" applyFont="1" applyBorder="1" applyAlignment="1" applyProtection="1">
      <alignment horizontal="left" vertical="center" wrapText="1"/>
      <protection/>
    </xf>
    <xf numFmtId="0" fontId="37" fillId="0" borderId="0" xfId="32" applyFont="1" applyBorder="1" applyAlignment="1" applyProtection="1">
      <alignment horizontal="left" vertical="center"/>
      <protection/>
    </xf>
    <xf numFmtId="0" fontId="0" fillId="0" borderId="0" xfId="32" applyFont="1" applyAlignment="1" applyProtection="1">
      <alignment vertical="center"/>
      <protection/>
    </xf>
    <xf numFmtId="0" fontId="0" fillId="0" borderId="70" xfId="32" applyFont="1" applyBorder="1" applyAlignment="1" applyProtection="1">
      <alignment vertical="center"/>
      <protection/>
    </xf>
    <xf numFmtId="0" fontId="0" fillId="0" borderId="0" xfId="32" applyFont="1" applyBorder="1" applyAlignment="1" applyProtection="1">
      <alignment vertical="center"/>
      <protection/>
    </xf>
    <xf numFmtId="0" fontId="0" fillId="0" borderId="71" xfId="32" applyFont="1" applyBorder="1" applyAlignment="1" applyProtection="1">
      <alignment vertical="center"/>
      <protection/>
    </xf>
    <xf numFmtId="0" fontId="38" fillId="0" borderId="0" xfId="32" applyFont="1" applyBorder="1" applyAlignment="1" applyProtection="1">
      <alignment horizontal="left" vertical="center" wrapText="1"/>
      <protection/>
    </xf>
    <xf numFmtId="0" fontId="0" fillId="0" borderId="0" xfId="32" applyFont="1" applyBorder="1" applyAlignment="1" applyProtection="1">
      <alignment vertical="center"/>
      <protection/>
    </xf>
    <xf numFmtId="0" fontId="39" fillId="0" borderId="0" xfId="32" applyFont="1" applyBorder="1" applyAlignment="1" applyProtection="1">
      <alignment horizontal="left" vertical="center"/>
      <protection/>
    </xf>
    <xf numFmtId="165" fontId="39" fillId="0" borderId="0" xfId="32" applyNumberFormat="1" applyFont="1" applyBorder="1" applyAlignment="1" applyProtection="1">
      <alignment horizontal="left" vertical="center"/>
      <protection/>
    </xf>
    <xf numFmtId="0" fontId="0" fillId="0" borderId="70" xfId="32" applyFont="1" applyBorder="1" applyAlignment="1" applyProtection="1">
      <alignment vertical="center" wrapText="1"/>
      <protection/>
    </xf>
    <xf numFmtId="0" fontId="0" fillId="0" borderId="0" xfId="32" applyFont="1" applyBorder="1" applyAlignment="1" applyProtection="1">
      <alignment vertical="center" wrapText="1"/>
      <protection/>
    </xf>
    <xf numFmtId="0" fontId="39" fillId="0" borderId="0" xfId="32" applyFont="1" applyBorder="1" applyAlignment="1" applyProtection="1">
      <alignment horizontal="left" vertical="center" wrapText="1"/>
      <protection/>
    </xf>
    <xf numFmtId="0" fontId="0" fillId="0" borderId="71" xfId="32" applyFont="1" applyBorder="1" applyAlignment="1" applyProtection="1">
      <alignment vertical="center" wrapText="1"/>
      <protection/>
    </xf>
    <xf numFmtId="0" fontId="0" fillId="0" borderId="0" xfId="32" applyFont="1" applyAlignment="1" applyProtection="1">
      <alignment vertical="center" wrapText="1"/>
      <protection/>
    </xf>
    <xf numFmtId="0" fontId="0" fillId="0" borderId="72" xfId="32" applyFont="1" applyBorder="1" applyAlignment="1" applyProtection="1">
      <alignment vertical="center"/>
      <protection/>
    </xf>
    <xf numFmtId="0" fontId="0" fillId="0" borderId="73" xfId="32" applyFont="1" applyBorder="1" applyAlignment="1" applyProtection="1">
      <alignment vertical="center"/>
      <protection/>
    </xf>
    <xf numFmtId="0" fontId="40" fillId="0" borderId="0" xfId="32" applyFont="1" applyBorder="1" applyAlignment="1" applyProtection="1">
      <alignment horizontal="left" vertical="center"/>
      <protection/>
    </xf>
    <xf numFmtId="4" fontId="41" fillId="0" borderId="0" xfId="32" applyNumberFormat="1" applyFont="1" applyBorder="1" applyAlignment="1" applyProtection="1">
      <alignment vertical="center"/>
      <protection/>
    </xf>
    <xf numFmtId="0" fontId="42" fillId="0" borderId="0" xfId="32" applyFont="1" applyBorder="1" applyAlignment="1" applyProtection="1">
      <alignment horizontal="right" vertical="center"/>
      <protection/>
    </xf>
    <xf numFmtId="0" fontId="42" fillId="0" borderId="0" xfId="32" applyFont="1" applyBorder="1" applyAlignment="1" applyProtection="1">
      <alignment horizontal="left" vertical="center"/>
      <protection/>
    </xf>
    <xf numFmtId="4" fontId="42" fillId="0" borderId="0" xfId="32" applyNumberFormat="1" applyFont="1" applyBorder="1" applyAlignment="1" applyProtection="1">
      <alignment vertical="center"/>
      <protection/>
    </xf>
    <xf numFmtId="164" fontId="42" fillId="0" borderId="0" xfId="32" applyNumberFormat="1" applyFont="1" applyBorder="1" applyAlignment="1" applyProtection="1">
      <alignment horizontal="right" vertical="center"/>
      <protection/>
    </xf>
    <xf numFmtId="0" fontId="0" fillId="12" borderId="0" xfId="32" applyFont="1" applyFill="1" applyBorder="1" applyAlignment="1" applyProtection="1">
      <alignment vertical="center"/>
      <protection/>
    </xf>
    <xf numFmtId="0" fontId="38" fillId="12" borderId="74" xfId="32" applyFont="1" applyFill="1" applyBorder="1" applyAlignment="1" applyProtection="1">
      <alignment horizontal="left" vertical="center"/>
      <protection/>
    </xf>
    <xf numFmtId="0" fontId="0" fillId="12" borderId="75" xfId="32" applyFont="1" applyFill="1" applyBorder="1" applyAlignment="1" applyProtection="1">
      <alignment vertical="center"/>
      <protection/>
    </xf>
    <xf numFmtId="0" fontId="38" fillId="12" borderId="75" xfId="32" applyFont="1" applyFill="1" applyBorder="1" applyAlignment="1" applyProtection="1">
      <alignment horizontal="right" vertical="center"/>
      <protection/>
    </xf>
    <xf numFmtId="0" fontId="38" fillId="12" borderId="75" xfId="32" applyFont="1" applyFill="1" applyBorder="1" applyAlignment="1" applyProtection="1">
      <alignment horizontal="center" vertical="center"/>
      <protection/>
    </xf>
    <xf numFmtId="4" fontId="38" fillId="12" borderId="75" xfId="32" applyNumberFormat="1" applyFont="1" applyFill="1" applyBorder="1" applyAlignment="1" applyProtection="1">
      <alignment vertical="center"/>
      <protection/>
    </xf>
    <xf numFmtId="0" fontId="0" fillId="12" borderId="76" xfId="32" applyFont="1" applyFill="1" applyBorder="1" applyAlignment="1" applyProtection="1">
      <alignment vertical="center"/>
      <protection/>
    </xf>
    <xf numFmtId="0" fontId="0" fillId="0" borderId="77" xfId="32" applyFont="1" applyBorder="1" applyAlignment="1" applyProtection="1">
      <alignment vertical="center"/>
      <protection/>
    </xf>
    <xf numFmtId="0" fontId="0" fillId="0" borderId="78" xfId="32" applyFont="1" applyBorder="1" applyAlignment="1" applyProtection="1">
      <alignment vertical="center"/>
      <protection/>
    </xf>
    <xf numFmtId="0" fontId="0" fillId="0" borderId="79" xfId="32" applyFont="1" applyBorder="1" applyAlignment="1" applyProtection="1">
      <alignment vertical="center"/>
      <protection/>
    </xf>
    <xf numFmtId="0" fontId="0" fillId="0" borderId="67" xfId="32" applyFont="1" applyBorder="1" applyAlignment="1" applyProtection="1">
      <alignment vertical="center"/>
      <protection/>
    </xf>
    <xf numFmtId="0" fontId="0" fillId="0" borderId="68" xfId="32" applyFont="1" applyBorder="1" applyAlignment="1" applyProtection="1">
      <alignment vertical="center"/>
      <protection/>
    </xf>
    <xf numFmtId="0" fontId="0" fillId="0" borderId="69" xfId="32" applyFont="1" applyBorder="1" applyAlignment="1" applyProtection="1">
      <alignment vertical="center"/>
      <protection/>
    </xf>
    <xf numFmtId="0" fontId="0" fillId="0" borderId="0" xfId="32" applyFont="1" applyBorder="1" applyAlignment="1" applyProtection="1">
      <alignment horizontal="left" vertical="center"/>
      <protection/>
    </xf>
    <xf numFmtId="0" fontId="39" fillId="12" borderId="0" xfId="32" applyFont="1" applyFill="1" applyBorder="1" applyAlignment="1" applyProtection="1">
      <alignment horizontal="left" vertical="center"/>
      <protection/>
    </xf>
    <xf numFmtId="0" fontId="39" fillId="12" borderId="0" xfId="32" applyFont="1" applyFill="1" applyBorder="1" applyAlignment="1" applyProtection="1">
      <alignment horizontal="right" vertical="center"/>
      <protection/>
    </xf>
    <xf numFmtId="0" fontId="0" fillId="12" borderId="71" xfId="32" applyFont="1" applyFill="1" applyBorder="1" applyAlignment="1" applyProtection="1">
      <alignment vertical="center"/>
      <protection/>
    </xf>
    <xf numFmtId="0" fontId="43" fillId="0" borderId="0" xfId="32" applyFont="1" applyBorder="1" applyAlignment="1" applyProtection="1">
      <alignment horizontal="left" vertical="center"/>
      <protection/>
    </xf>
    <xf numFmtId="0" fontId="44" fillId="0" borderId="70" xfId="32" applyFont="1" applyBorder="1" applyAlignment="1" applyProtection="1">
      <alignment vertical="center"/>
      <protection/>
    </xf>
    <xf numFmtId="0" fontId="44" fillId="0" borderId="0" xfId="32" applyFont="1" applyBorder="1" applyAlignment="1" applyProtection="1">
      <alignment vertical="center"/>
      <protection/>
    </xf>
    <xf numFmtId="0" fontId="44" fillId="0" borderId="80" xfId="32" applyFont="1" applyBorder="1" applyAlignment="1" applyProtection="1">
      <alignment horizontal="left" vertical="center"/>
      <protection/>
    </xf>
    <xf numFmtId="0" fontId="44" fillId="0" borderId="80" xfId="32" applyFont="1" applyBorder="1" applyAlignment="1" applyProtection="1">
      <alignment vertical="center"/>
      <protection/>
    </xf>
    <xf numFmtId="4" fontId="44" fillId="0" borderId="80" xfId="32" applyNumberFormat="1" applyFont="1" applyBorder="1" applyAlignment="1" applyProtection="1">
      <alignment vertical="center"/>
      <protection/>
    </xf>
    <xf numFmtId="0" fontId="44" fillId="0" borderId="71" xfId="32" applyFont="1" applyBorder="1" applyAlignment="1" applyProtection="1">
      <alignment vertical="center"/>
      <protection/>
    </xf>
    <xf numFmtId="0" fontId="44" fillId="0" borderId="0" xfId="32" applyFont="1" applyAlignment="1" applyProtection="1">
      <alignment vertical="center"/>
      <protection/>
    </xf>
    <xf numFmtId="0" fontId="45" fillId="0" borderId="70" xfId="32" applyFont="1" applyBorder="1" applyAlignment="1" applyProtection="1">
      <alignment vertical="center"/>
      <protection/>
    </xf>
    <xf numFmtId="0" fontId="45" fillId="0" borderId="0" xfId="32" applyFont="1" applyBorder="1" applyAlignment="1" applyProtection="1">
      <alignment vertical="center"/>
      <protection/>
    </xf>
    <xf numFmtId="0" fontId="45" fillId="0" borderId="80" xfId="32" applyFont="1" applyBorder="1" applyAlignment="1" applyProtection="1">
      <alignment horizontal="left" vertical="center"/>
      <protection/>
    </xf>
    <xf numFmtId="0" fontId="45" fillId="0" borderId="80" xfId="32" applyFont="1" applyBorder="1" applyAlignment="1" applyProtection="1">
      <alignment vertical="center"/>
      <protection/>
    </xf>
    <xf numFmtId="4" fontId="45" fillId="0" borderId="80" xfId="32" applyNumberFormat="1" applyFont="1" applyBorder="1" applyAlignment="1" applyProtection="1">
      <alignment vertical="center"/>
      <protection/>
    </xf>
    <xf numFmtId="0" fontId="45" fillId="0" borderId="71" xfId="32" applyFont="1" applyBorder="1" applyAlignment="1" applyProtection="1">
      <alignment vertical="center"/>
      <protection/>
    </xf>
    <xf numFmtId="0" fontId="45" fillId="0" borderId="0" xfId="32" applyFont="1" applyAlignment="1" applyProtection="1">
      <alignment vertical="center"/>
      <protection/>
    </xf>
    <xf numFmtId="0" fontId="36" fillId="0" borderId="0" xfId="32" applyFont="1" applyAlignment="1" applyProtection="1">
      <alignment horizontal="left" vertical="center"/>
      <protection/>
    </xf>
    <xf numFmtId="0" fontId="37" fillId="0" borderId="0" xfId="32" applyFont="1" applyAlignment="1" applyProtection="1">
      <alignment horizontal="left" vertical="center"/>
      <protection/>
    </xf>
    <xf numFmtId="0" fontId="37" fillId="0" borderId="0" xfId="32" applyFont="1" applyAlignment="1" applyProtection="1">
      <alignment horizontal="left" vertical="center" wrapText="1"/>
      <protection/>
    </xf>
    <xf numFmtId="0" fontId="37" fillId="0" borderId="0" xfId="32" applyFont="1" applyAlignment="1" applyProtection="1">
      <alignment horizontal="left" vertical="center"/>
      <protection/>
    </xf>
    <xf numFmtId="0" fontId="38" fillId="0" borderId="0" xfId="32" applyFont="1" applyAlignment="1" applyProtection="1">
      <alignment horizontal="left" vertical="center" wrapText="1"/>
      <protection/>
    </xf>
    <xf numFmtId="0" fontId="0" fillId="0" borderId="0" xfId="32" applyFont="1" applyAlignment="1" applyProtection="1">
      <alignment vertical="center"/>
      <protection/>
    </xf>
    <xf numFmtId="0" fontId="39" fillId="0" borderId="0" xfId="32" applyFont="1" applyAlignment="1" applyProtection="1">
      <alignment horizontal="left" vertical="center"/>
      <protection/>
    </xf>
    <xf numFmtId="165" fontId="39" fillId="0" borderId="0" xfId="32" applyNumberFormat="1" applyFont="1" applyAlignment="1" applyProtection="1">
      <alignment horizontal="left" vertical="center"/>
      <protection/>
    </xf>
    <xf numFmtId="0" fontId="0" fillId="0" borderId="70" xfId="32" applyFont="1" applyBorder="1" applyAlignment="1" applyProtection="1">
      <alignment horizontal="center" vertical="center" wrapText="1"/>
      <protection/>
    </xf>
    <xf numFmtId="0" fontId="39" fillId="12" borderId="81" xfId="32" applyFont="1" applyFill="1" applyBorder="1" applyAlignment="1" applyProtection="1">
      <alignment horizontal="center" vertical="center" wrapText="1"/>
      <protection/>
    </xf>
    <xf numFmtId="0" fontId="39" fillId="12" borderId="82" xfId="32" applyFont="1" applyFill="1" applyBorder="1" applyAlignment="1" applyProtection="1">
      <alignment horizontal="center" vertical="center" wrapText="1"/>
      <protection/>
    </xf>
    <xf numFmtId="0" fontId="39" fillId="12" borderId="83" xfId="32" applyFont="1" applyFill="1" applyBorder="1" applyAlignment="1" applyProtection="1">
      <alignment horizontal="center" vertical="center" wrapText="1"/>
      <protection/>
    </xf>
    <xf numFmtId="0" fontId="37" fillId="0" borderId="81" xfId="32" applyFont="1" applyBorder="1" applyAlignment="1" applyProtection="1">
      <alignment horizontal="center" vertical="center" wrapText="1"/>
      <protection/>
    </xf>
    <xf numFmtId="0" fontId="37" fillId="0" borderId="82" xfId="32" applyFont="1" applyBorder="1" applyAlignment="1" applyProtection="1">
      <alignment horizontal="center" vertical="center" wrapText="1"/>
      <protection/>
    </xf>
    <xf numFmtId="0" fontId="37" fillId="0" borderId="83" xfId="32" applyFont="1" applyBorder="1" applyAlignment="1" applyProtection="1">
      <alignment horizontal="center" vertical="center" wrapText="1"/>
      <protection/>
    </xf>
    <xf numFmtId="0" fontId="0" fillId="0" borderId="0" xfId="32" applyFont="1" applyAlignment="1" applyProtection="1">
      <alignment horizontal="center" vertical="center" wrapText="1"/>
      <protection/>
    </xf>
    <xf numFmtId="0" fontId="41" fillId="0" borderId="0" xfId="32" applyFont="1" applyAlignment="1" applyProtection="1">
      <alignment horizontal="left" vertical="center"/>
      <protection/>
    </xf>
    <xf numFmtId="4" fontId="41" fillId="0" borderId="0" xfId="32" applyNumberFormat="1" applyFont="1" applyAlignment="1" applyProtection="1">
      <alignment/>
      <protection/>
    </xf>
    <xf numFmtId="0" fontId="0" fillId="0" borderId="84" xfId="32" applyFont="1" applyBorder="1" applyAlignment="1" applyProtection="1">
      <alignment vertical="center"/>
      <protection/>
    </xf>
    <xf numFmtId="166" fontId="46" fillId="0" borderId="72" xfId="32" applyNumberFormat="1" applyFont="1" applyBorder="1" applyAlignment="1" applyProtection="1">
      <alignment/>
      <protection/>
    </xf>
    <xf numFmtId="166" fontId="46" fillId="0" borderId="85" xfId="32" applyNumberFormat="1" applyFont="1" applyBorder="1" applyAlignment="1" applyProtection="1">
      <alignment/>
      <protection/>
    </xf>
    <xf numFmtId="4" fontId="47" fillId="0" borderId="0" xfId="32" applyNumberFormat="1" applyFont="1" applyAlignment="1" applyProtection="1">
      <alignment vertical="center"/>
      <protection/>
    </xf>
    <xf numFmtId="0" fontId="48" fillId="0" borderId="70" xfId="32" applyFont="1" applyBorder="1" applyAlignment="1" applyProtection="1">
      <alignment/>
      <protection/>
    </xf>
    <xf numFmtId="0" fontId="48" fillId="0" borderId="0" xfId="32" applyFont="1" applyAlignment="1" applyProtection="1">
      <alignment/>
      <protection/>
    </xf>
    <xf numFmtId="0" fontId="48" fillId="0" borderId="0" xfId="32" applyFont="1" applyAlignment="1" applyProtection="1">
      <alignment horizontal="left"/>
      <protection/>
    </xf>
    <xf numFmtId="0" fontId="44" fillId="0" borderId="0" xfId="32" applyFont="1" applyAlignment="1" applyProtection="1">
      <alignment horizontal="left"/>
      <protection/>
    </xf>
    <xf numFmtId="4" fontId="44" fillId="0" borderId="0" xfId="32" applyNumberFormat="1" applyFont="1" applyAlignment="1" applyProtection="1">
      <alignment/>
      <protection/>
    </xf>
    <xf numFmtId="0" fontId="48" fillId="0" borderId="86" xfId="32" applyFont="1" applyBorder="1" applyAlignment="1" applyProtection="1">
      <alignment/>
      <protection/>
    </xf>
    <xf numFmtId="0" fontId="48" fillId="0" borderId="0" xfId="32" applyFont="1" applyBorder="1" applyAlignment="1" applyProtection="1">
      <alignment/>
      <protection/>
    </xf>
    <xf numFmtId="166" fontId="48" fillId="0" borderId="0" xfId="32" applyNumberFormat="1" applyFont="1" applyBorder="1" applyAlignment="1" applyProtection="1">
      <alignment/>
      <protection/>
    </xf>
    <xf numFmtId="166" fontId="48" fillId="0" borderId="87" xfId="32" applyNumberFormat="1" applyFont="1" applyBorder="1" applyAlignment="1" applyProtection="1">
      <alignment/>
      <protection/>
    </xf>
    <xf numFmtId="0" fontId="48" fillId="0" borderId="0" xfId="32" applyFont="1" applyAlignment="1" applyProtection="1">
      <alignment horizontal="center"/>
      <protection/>
    </xf>
    <xf numFmtId="4" fontId="48" fillId="0" borderId="0" xfId="32" applyNumberFormat="1" applyFont="1" applyAlignment="1" applyProtection="1">
      <alignment vertical="center"/>
      <protection/>
    </xf>
    <xf numFmtId="0" fontId="45" fillId="0" borderId="0" xfId="32" applyFont="1" applyAlignment="1" applyProtection="1">
      <alignment horizontal="left"/>
      <protection/>
    </xf>
    <xf numFmtId="4" fontId="45" fillId="0" borderId="0" xfId="32" applyNumberFormat="1" applyFont="1" applyAlignment="1" applyProtection="1">
      <alignment/>
      <protection/>
    </xf>
    <xf numFmtId="0" fontId="0" fillId="0" borderId="62" xfId="32" applyFont="1" applyBorder="1" applyAlignment="1" applyProtection="1">
      <alignment horizontal="center" vertical="center"/>
      <protection/>
    </xf>
    <xf numFmtId="49" fontId="0" fillId="0" borderId="62" xfId="32" applyNumberFormat="1" applyFont="1" applyBorder="1" applyAlignment="1" applyProtection="1">
      <alignment horizontal="left" vertical="center" wrapText="1"/>
      <protection/>
    </xf>
    <xf numFmtId="0" fontId="0" fillId="0" borderId="62" xfId="32" applyFont="1" applyBorder="1" applyAlignment="1" applyProtection="1">
      <alignment horizontal="left" vertical="center" wrapText="1"/>
      <protection/>
    </xf>
    <xf numFmtId="0" fontId="0" fillId="0" borderId="62" xfId="32" applyFont="1" applyBorder="1" applyAlignment="1" applyProtection="1">
      <alignment horizontal="center" vertical="center" wrapText="1"/>
      <protection/>
    </xf>
    <xf numFmtId="167" fontId="0" fillId="0" borderId="62" xfId="32" applyNumberFormat="1" applyFont="1" applyBorder="1" applyAlignment="1" applyProtection="1">
      <alignment vertical="center"/>
      <protection/>
    </xf>
    <xf numFmtId="4" fontId="0" fillId="0" borderId="62" xfId="32" applyNumberFormat="1" applyFont="1" applyBorder="1" applyAlignment="1" applyProtection="1">
      <alignment vertical="center"/>
      <protection/>
    </xf>
    <xf numFmtId="0" fontId="42" fillId="8" borderId="62" xfId="32" applyFont="1" applyFill="1" applyBorder="1" applyAlignment="1" applyProtection="1">
      <alignment horizontal="left" vertical="center"/>
      <protection/>
    </xf>
    <xf numFmtId="0" fontId="42" fillId="0" borderId="0" xfId="32" applyFont="1" applyBorder="1" applyAlignment="1" applyProtection="1">
      <alignment horizontal="center" vertical="center"/>
      <protection/>
    </xf>
    <xf numFmtId="166" fontId="42" fillId="0" borderId="0" xfId="32" applyNumberFormat="1" applyFont="1" applyBorder="1" applyAlignment="1" applyProtection="1">
      <alignment vertical="center"/>
      <protection/>
    </xf>
    <xf numFmtId="166" fontId="42" fillId="0" borderId="87" xfId="32" applyNumberFormat="1" applyFont="1" applyBorder="1" applyAlignment="1" applyProtection="1">
      <alignment vertical="center"/>
      <protection/>
    </xf>
    <xf numFmtId="4" fontId="0" fillId="0" borderId="0" xfId="32" applyNumberFormat="1" applyFont="1" applyAlignment="1" applyProtection="1">
      <alignment vertical="center"/>
      <protection/>
    </xf>
    <xf numFmtId="0" fontId="42" fillId="0" borderId="80" xfId="32" applyFont="1" applyBorder="1" applyAlignment="1" applyProtection="1">
      <alignment horizontal="center" vertical="center"/>
      <protection/>
    </xf>
    <xf numFmtId="0" fontId="0" fillId="0" borderId="80" xfId="32" applyFont="1" applyBorder="1" applyAlignment="1" applyProtection="1">
      <alignment vertical="center"/>
      <protection/>
    </xf>
    <xf numFmtId="166" fontId="42" fillId="0" borderId="80" xfId="32" applyNumberFormat="1" applyFont="1" applyBorder="1" applyAlignment="1" applyProtection="1">
      <alignment vertical="center"/>
      <protection/>
    </xf>
    <xf numFmtId="166" fontId="42" fillId="0" borderId="88" xfId="32" applyNumberFormat="1" applyFont="1" applyBorder="1" applyAlignment="1" applyProtection="1">
      <alignment vertical="center"/>
      <protection/>
    </xf>
    <xf numFmtId="0" fontId="0" fillId="10" borderId="0" xfId="34" applyFill="1" applyProtection="1">
      <alignment/>
      <protection/>
    </xf>
    <xf numFmtId="0" fontId="31" fillId="10" borderId="0" xfId="34" applyFont="1" applyFill="1" applyAlignment="1" applyProtection="1">
      <alignment vertical="center"/>
      <protection/>
    </xf>
    <xf numFmtId="0" fontId="32" fillId="10" borderId="0" xfId="34" applyFont="1" applyFill="1" applyAlignment="1" applyProtection="1">
      <alignment horizontal="left" vertical="center"/>
      <protection/>
    </xf>
    <xf numFmtId="0" fontId="0" fillId="0" borderId="0" xfId="34" applyProtection="1">
      <alignment/>
      <protection/>
    </xf>
    <xf numFmtId="0" fontId="35" fillId="11" borderId="0" xfId="34" applyFont="1" applyFill="1" applyAlignment="1" applyProtection="1">
      <alignment horizontal="center" vertical="center"/>
      <protection/>
    </xf>
    <xf numFmtId="0" fontId="0" fillId="0" borderId="0" xfId="34" applyProtection="1">
      <alignment/>
      <protection/>
    </xf>
    <xf numFmtId="0" fontId="0" fillId="0" borderId="0" xfId="34" applyFont="1" applyAlignment="1" applyProtection="1">
      <alignment horizontal="left" vertical="center"/>
      <protection/>
    </xf>
    <xf numFmtId="0" fontId="0" fillId="0" borderId="67" xfId="34" applyBorder="1" applyProtection="1">
      <alignment/>
      <protection/>
    </xf>
    <xf numFmtId="0" fontId="0" fillId="0" borderId="68" xfId="34" applyBorder="1" applyProtection="1">
      <alignment/>
      <protection/>
    </xf>
    <xf numFmtId="0" fontId="0" fillId="0" borderId="69" xfId="34" applyBorder="1" applyProtection="1">
      <alignment/>
      <protection/>
    </xf>
    <xf numFmtId="0" fontId="0" fillId="0" borderId="70" xfId="34" applyBorder="1" applyProtection="1">
      <alignment/>
      <protection/>
    </xf>
    <xf numFmtId="0" fontId="0" fillId="0" borderId="0" xfId="34" applyBorder="1" applyProtection="1">
      <alignment/>
      <protection/>
    </xf>
    <xf numFmtId="0" fontId="36" fillId="0" borderId="0" xfId="34" applyFont="1" applyBorder="1" applyAlignment="1" applyProtection="1">
      <alignment horizontal="left" vertical="center"/>
      <protection/>
    </xf>
    <xf numFmtId="0" fontId="0" fillId="0" borderId="71" xfId="34" applyBorder="1" applyProtection="1">
      <alignment/>
      <protection/>
    </xf>
    <xf numFmtId="0" fontId="35" fillId="0" borderId="0" xfId="34" applyFont="1" applyAlignment="1" applyProtection="1">
      <alignment horizontal="left" vertical="center"/>
      <protection/>
    </xf>
    <xf numFmtId="0" fontId="37" fillId="0" borderId="0" xfId="34" applyFont="1" applyBorder="1" applyAlignment="1" applyProtection="1">
      <alignment horizontal="left" vertical="center"/>
      <protection/>
    </xf>
    <xf numFmtId="0" fontId="37" fillId="0" borderId="0" xfId="34" applyFont="1" applyBorder="1" applyAlignment="1" applyProtection="1">
      <alignment horizontal="left" vertical="center" wrapText="1"/>
      <protection/>
    </xf>
    <xf numFmtId="0" fontId="37" fillId="0" borderId="0" xfId="34" applyFont="1" applyBorder="1" applyAlignment="1" applyProtection="1">
      <alignment horizontal="left" vertical="center"/>
      <protection/>
    </xf>
    <xf numFmtId="0" fontId="0" fillId="0" borderId="0" xfId="34" applyFont="1" applyAlignment="1" applyProtection="1">
      <alignment vertical="center"/>
      <protection/>
    </xf>
    <xf numFmtId="0" fontId="0" fillId="0" borderId="70" xfId="34" applyFont="1" applyBorder="1" applyAlignment="1" applyProtection="1">
      <alignment vertical="center"/>
      <protection/>
    </xf>
    <xf numFmtId="0" fontId="0" fillId="0" borderId="0" xfId="34" applyFont="1" applyBorder="1" applyAlignment="1" applyProtection="1">
      <alignment vertical="center"/>
      <protection/>
    </xf>
    <xf numFmtId="0" fontId="0" fillId="0" borderId="71" xfId="34" applyFont="1" applyBorder="1" applyAlignment="1" applyProtection="1">
      <alignment vertical="center"/>
      <protection/>
    </xf>
    <xf numFmtId="0" fontId="38" fillId="0" borderId="0" xfId="34" applyFont="1" applyBorder="1" applyAlignment="1" applyProtection="1">
      <alignment horizontal="left" vertical="center" wrapText="1"/>
      <protection/>
    </xf>
    <xf numFmtId="0" fontId="0" fillId="0" borderId="0" xfId="34" applyFont="1" applyBorder="1" applyAlignment="1" applyProtection="1">
      <alignment vertical="center"/>
      <protection/>
    </xf>
    <xf numFmtId="0" fontId="39" fillId="0" borderId="0" xfId="34" applyFont="1" applyBorder="1" applyAlignment="1" applyProtection="1">
      <alignment horizontal="left" vertical="center"/>
      <protection/>
    </xf>
    <xf numFmtId="165" fontId="39" fillId="0" borderId="0" xfId="34" applyNumberFormat="1" applyFont="1" applyBorder="1" applyAlignment="1" applyProtection="1">
      <alignment horizontal="left" vertical="center"/>
      <protection/>
    </xf>
    <xf numFmtId="0" fontId="0" fillId="0" borderId="70" xfId="34" applyFont="1" applyBorder="1" applyAlignment="1" applyProtection="1">
      <alignment vertical="center" wrapText="1"/>
      <protection/>
    </xf>
    <xf numFmtId="0" fontId="0" fillId="0" borderId="0" xfId="34" applyFont="1" applyBorder="1" applyAlignment="1" applyProtection="1">
      <alignment vertical="center" wrapText="1"/>
      <protection/>
    </xf>
    <xf numFmtId="0" fontId="39" fillId="0" borderId="0" xfId="34" applyFont="1" applyBorder="1" applyAlignment="1" applyProtection="1">
      <alignment horizontal="left" vertical="center" wrapText="1"/>
      <protection/>
    </xf>
    <xf numFmtId="0" fontId="0" fillId="0" borderId="71" xfId="34" applyFont="1" applyBorder="1" applyAlignment="1" applyProtection="1">
      <alignment vertical="center" wrapText="1"/>
      <protection/>
    </xf>
    <xf numFmtId="0" fontId="0" fillId="0" borderId="0" xfId="34" applyFont="1" applyAlignment="1" applyProtection="1">
      <alignment vertical="center" wrapText="1"/>
      <protection/>
    </xf>
    <xf numFmtId="0" fontId="0" fillId="0" borderId="72" xfId="34" applyFont="1" applyBorder="1" applyAlignment="1" applyProtection="1">
      <alignment vertical="center"/>
      <protection/>
    </xf>
    <xf numFmtId="0" fontId="0" fillId="0" borderId="73" xfId="34" applyFont="1" applyBorder="1" applyAlignment="1" applyProtection="1">
      <alignment vertical="center"/>
      <protection/>
    </xf>
    <xf numFmtId="0" fontId="40" fillId="0" borderId="0" xfId="34" applyFont="1" applyBorder="1" applyAlignment="1" applyProtection="1">
      <alignment horizontal="left" vertical="center"/>
      <protection/>
    </xf>
    <xf numFmtId="4" fontId="41" fillId="0" borderId="0" xfId="34" applyNumberFormat="1" applyFont="1" applyBorder="1" applyAlignment="1" applyProtection="1">
      <alignment vertical="center"/>
      <protection/>
    </xf>
    <xf numFmtId="0" fontId="42" fillId="0" borderId="0" xfId="34" applyFont="1" applyBorder="1" applyAlignment="1" applyProtection="1">
      <alignment horizontal="right" vertical="center"/>
      <protection/>
    </xf>
    <xf numFmtId="0" fontId="42" fillId="0" borderId="0" xfId="34" applyFont="1" applyBorder="1" applyAlignment="1" applyProtection="1">
      <alignment horizontal="left" vertical="center"/>
      <protection/>
    </xf>
    <xf numFmtId="4" fontId="42" fillId="0" borderId="0" xfId="34" applyNumberFormat="1" applyFont="1" applyBorder="1" applyAlignment="1" applyProtection="1">
      <alignment vertical="center"/>
      <protection/>
    </xf>
    <xf numFmtId="164" fontId="42" fillId="0" borderId="0" xfId="34" applyNumberFormat="1" applyFont="1" applyBorder="1" applyAlignment="1" applyProtection="1">
      <alignment horizontal="right" vertical="center"/>
      <protection/>
    </xf>
    <xf numFmtId="0" fontId="0" fillId="12" borderId="0" xfId="34" applyFont="1" applyFill="1" applyBorder="1" applyAlignment="1" applyProtection="1">
      <alignment vertical="center"/>
      <protection/>
    </xf>
    <xf numFmtId="0" fontId="38" fillId="12" borderId="74" xfId="34" applyFont="1" applyFill="1" applyBorder="1" applyAlignment="1" applyProtection="1">
      <alignment horizontal="left" vertical="center"/>
      <protection/>
    </xf>
    <xf numFmtId="0" fontId="0" fillId="12" borderId="75" xfId="34" applyFont="1" applyFill="1" applyBorder="1" applyAlignment="1" applyProtection="1">
      <alignment vertical="center"/>
      <protection/>
    </xf>
    <xf numFmtId="0" fontId="38" fillId="12" borderId="75" xfId="34" applyFont="1" applyFill="1" applyBorder="1" applyAlignment="1" applyProtection="1">
      <alignment horizontal="right" vertical="center"/>
      <protection/>
    </xf>
    <xf numFmtId="0" fontId="38" fillId="12" borderId="75" xfId="34" applyFont="1" applyFill="1" applyBorder="1" applyAlignment="1" applyProtection="1">
      <alignment horizontal="center" vertical="center"/>
      <protection/>
    </xf>
    <xf numFmtId="4" fontId="38" fillId="12" borderId="75" xfId="34" applyNumberFormat="1" applyFont="1" applyFill="1" applyBorder="1" applyAlignment="1" applyProtection="1">
      <alignment vertical="center"/>
      <protection/>
    </xf>
    <xf numFmtId="0" fontId="0" fillId="12" borderId="76" xfId="34" applyFont="1" applyFill="1" applyBorder="1" applyAlignment="1" applyProtection="1">
      <alignment vertical="center"/>
      <protection/>
    </xf>
    <xf numFmtId="0" fontId="0" fillId="0" borderId="77" xfId="34" applyFont="1" applyBorder="1" applyAlignment="1" applyProtection="1">
      <alignment vertical="center"/>
      <protection/>
    </xf>
    <xf numFmtId="0" fontId="0" fillId="0" borderId="78" xfId="34" applyFont="1" applyBorder="1" applyAlignment="1" applyProtection="1">
      <alignment vertical="center"/>
      <protection/>
    </xf>
    <xf numFmtId="0" fontId="0" fillId="0" borderId="79" xfId="34" applyFont="1" applyBorder="1" applyAlignment="1" applyProtection="1">
      <alignment vertical="center"/>
      <protection/>
    </xf>
    <xf numFmtId="0" fontId="0" fillId="0" borderId="67" xfId="34" applyFont="1" applyBorder="1" applyAlignment="1" applyProtection="1">
      <alignment vertical="center"/>
      <protection/>
    </xf>
    <xf numFmtId="0" fontId="0" fillId="0" borderId="68" xfId="34" applyFont="1" applyBorder="1" applyAlignment="1" applyProtection="1">
      <alignment vertical="center"/>
      <protection/>
    </xf>
    <xf numFmtId="0" fontId="0" fillId="0" borderId="69" xfId="34" applyFont="1" applyBorder="1" applyAlignment="1" applyProtection="1">
      <alignment vertical="center"/>
      <protection/>
    </xf>
    <xf numFmtId="0" fontId="0" fillId="0" borderId="0" xfId="34" applyFont="1" applyBorder="1" applyAlignment="1" applyProtection="1">
      <alignment horizontal="left" vertical="center"/>
      <protection/>
    </xf>
    <xf numFmtId="0" fontId="39" fillId="12" borderId="0" xfId="34" applyFont="1" applyFill="1" applyBorder="1" applyAlignment="1" applyProtection="1">
      <alignment horizontal="left" vertical="center"/>
      <protection/>
    </xf>
    <xf numFmtId="0" fontId="39" fillId="12" borderId="0" xfId="34" applyFont="1" applyFill="1" applyBorder="1" applyAlignment="1" applyProtection="1">
      <alignment horizontal="right" vertical="center"/>
      <protection/>
    </xf>
    <xf numFmtId="0" fontId="0" fillId="12" borderId="71" xfId="34" applyFont="1" applyFill="1" applyBorder="1" applyAlignment="1" applyProtection="1">
      <alignment vertical="center"/>
      <protection/>
    </xf>
    <xf numFmtId="0" fontId="43" fillId="0" borderId="0" xfId="34" applyFont="1" applyBorder="1" applyAlignment="1" applyProtection="1">
      <alignment horizontal="left" vertical="center"/>
      <protection/>
    </xf>
    <xf numFmtId="0" fontId="44" fillId="0" borderId="70" xfId="34" applyFont="1" applyBorder="1" applyAlignment="1" applyProtection="1">
      <alignment vertical="center"/>
      <protection/>
    </xf>
    <xf numFmtId="0" fontId="44" fillId="0" borderId="0" xfId="34" applyFont="1" applyBorder="1" applyAlignment="1" applyProtection="1">
      <alignment vertical="center"/>
      <protection/>
    </xf>
    <xf numFmtId="0" fontId="44" fillId="0" borderId="80" xfId="34" applyFont="1" applyBorder="1" applyAlignment="1" applyProtection="1">
      <alignment horizontal="left" vertical="center"/>
      <protection/>
    </xf>
    <xf numFmtId="0" fontId="44" fillId="0" borderId="80" xfId="34" applyFont="1" applyBorder="1" applyAlignment="1" applyProtection="1">
      <alignment vertical="center"/>
      <protection/>
    </xf>
    <xf numFmtId="4" fontId="44" fillId="0" borderId="80" xfId="34" applyNumberFormat="1" applyFont="1" applyBorder="1" applyAlignment="1" applyProtection="1">
      <alignment vertical="center"/>
      <protection/>
    </xf>
    <xf numFmtId="0" fontId="44" fillId="0" borderId="71" xfId="34" applyFont="1" applyBorder="1" applyAlignment="1" applyProtection="1">
      <alignment vertical="center"/>
      <protection/>
    </xf>
    <xf numFmtId="0" fontId="44" fillId="0" borderId="0" xfId="34" applyFont="1" applyAlignment="1" applyProtection="1">
      <alignment vertical="center"/>
      <protection/>
    </xf>
    <xf numFmtId="0" fontId="45" fillId="0" borderId="70" xfId="34" applyFont="1" applyBorder="1" applyAlignment="1" applyProtection="1">
      <alignment vertical="center"/>
      <protection/>
    </xf>
    <xf numFmtId="0" fontId="45" fillId="0" borderId="0" xfId="34" applyFont="1" applyBorder="1" applyAlignment="1" applyProtection="1">
      <alignment vertical="center"/>
      <protection/>
    </xf>
    <xf numFmtId="0" fontId="45" fillId="0" borderId="80" xfId="34" applyFont="1" applyBorder="1" applyAlignment="1" applyProtection="1">
      <alignment horizontal="left" vertical="center"/>
      <protection/>
    </xf>
    <xf numFmtId="0" fontId="45" fillId="0" borderId="80" xfId="34" applyFont="1" applyBorder="1" applyAlignment="1" applyProtection="1">
      <alignment vertical="center"/>
      <protection/>
    </xf>
    <xf numFmtId="4" fontId="45" fillId="0" borderId="80" xfId="34" applyNumberFormat="1" applyFont="1" applyBorder="1" applyAlignment="1" applyProtection="1">
      <alignment vertical="center"/>
      <protection/>
    </xf>
    <xf numFmtId="0" fontId="45" fillId="0" borderId="71" xfId="34" applyFont="1" applyBorder="1" applyAlignment="1" applyProtection="1">
      <alignment vertical="center"/>
      <protection/>
    </xf>
    <xf numFmtId="0" fontId="45" fillId="0" borderId="0" xfId="34" applyFont="1" applyAlignment="1" applyProtection="1">
      <alignment vertical="center"/>
      <protection/>
    </xf>
    <xf numFmtId="0" fontId="36" fillId="0" borderId="0" xfId="34" applyFont="1" applyAlignment="1" applyProtection="1">
      <alignment horizontal="left" vertical="center"/>
      <protection/>
    </xf>
    <xf numFmtId="0" fontId="37" fillId="0" borderId="0" xfId="34" applyFont="1" applyAlignment="1" applyProtection="1">
      <alignment horizontal="left" vertical="center"/>
      <protection/>
    </xf>
    <xf numFmtId="0" fontId="37" fillId="0" borderId="0" xfId="34" applyFont="1" applyAlignment="1" applyProtection="1">
      <alignment horizontal="left" vertical="center" wrapText="1"/>
      <protection/>
    </xf>
    <xf numFmtId="0" fontId="37" fillId="0" borderId="0" xfId="34" applyFont="1" applyAlignment="1" applyProtection="1">
      <alignment horizontal="left" vertical="center"/>
      <protection/>
    </xf>
    <xf numFmtId="0" fontId="38" fillId="0" borderId="0" xfId="34" applyFont="1" applyAlignment="1" applyProtection="1">
      <alignment horizontal="left" vertical="center" wrapText="1"/>
      <protection/>
    </xf>
    <xf numFmtId="0" fontId="0" fillId="0" borderId="0" xfId="34" applyFont="1" applyAlignment="1" applyProtection="1">
      <alignment vertical="center"/>
      <protection/>
    </xf>
    <xf numFmtId="0" fontId="39" fillId="0" borderId="0" xfId="34" applyFont="1" applyAlignment="1" applyProtection="1">
      <alignment horizontal="left" vertical="center"/>
      <protection/>
    </xf>
    <xf numFmtId="165" fontId="39" fillId="0" borderId="0" xfId="34" applyNumberFormat="1" applyFont="1" applyAlignment="1" applyProtection="1">
      <alignment horizontal="left" vertical="center"/>
      <protection/>
    </xf>
    <xf numFmtId="0" fontId="0" fillId="0" borderId="70" xfId="34" applyFont="1" applyBorder="1" applyAlignment="1" applyProtection="1">
      <alignment horizontal="center" vertical="center" wrapText="1"/>
      <protection/>
    </xf>
    <xf numFmtId="0" fontId="39" fillId="12" borderId="81" xfId="34" applyFont="1" applyFill="1" applyBorder="1" applyAlignment="1" applyProtection="1">
      <alignment horizontal="center" vertical="center" wrapText="1"/>
      <protection/>
    </xf>
    <xf numFmtId="0" fontId="39" fillId="12" borderId="82" xfId="34" applyFont="1" applyFill="1" applyBorder="1" applyAlignment="1" applyProtection="1">
      <alignment horizontal="center" vertical="center" wrapText="1"/>
      <protection/>
    </xf>
    <xf numFmtId="0" fontId="39" fillId="12" borderId="83" xfId="34" applyFont="1" applyFill="1" applyBorder="1" applyAlignment="1" applyProtection="1">
      <alignment horizontal="center" vertical="center" wrapText="1"/>
      <protection/>
    </xf>
    <xf numFmtId="0" fontId="37" fillId="0" borderId="81" xfId="34" applyFont="1" applyBorder="1" applyAlignment="1" applyProtection="1">
      <alignment horizontal="center" vertical="center" wrapText="1"/>
      <protection/>
    </xf>
    <xf numFmtId="0" fontId="37" fillId="0" borderId="82" xfId="34" applyFont="1" applyBorder="1" applyAlignment="1" applyProtection="1">
      <alignment horizontal="center" vertical="center" wrapText="1"/>
      <protection/>
    </xf>
    <xf numFmtId="0" fontId="37" fillId="0" borderId="83" xfId="34" applyFont="1" applyBorder="1" applyAlignment="1" applyProtection="1">
      <alignment horizontal="center" vertical="center" wrapText="1"/>
      <protection/>
    </xf>
    <xf numFmtId="0" fontId="0" fillId="0" borderId="0" xfId="34" applyFont="1" applyAlignment="1" applyProtection="1">
      <alignment horizontal="center" vertical="center" wrapText="1"/>
      <protection/>
    </xf>
    <xf numFmtId="0" fontId="41" fillId="0" borderId="0" xfId="34" applyFont="1" applyAlignment="1" applyProtection="1">
      <alignment horizontal="left" vertical="center"/>
      <protection/>
    </xf>
    <xf numFmtId="4" fontId="41" fillId="0" borderId="0" xfId="34" applyNumberFormat="1" applyFont="1" applyAlignment="1" applyProtection="1">
      <alignment/>
      <protection/>
    </xf>
    <xf numFmtId="0" fontId="0" fillId="0" borderId="84" xfId="34" applyFont="1" applyBorder="1" applyAlignment="1" applyProtection="1">
      <alignment vertical="center"/>
      <protection/>
    </xf>
    <xf numFmtId="166" fontId="46" fillId="0" borderId="72" xfId="34" applyNumberFormat="1" applyFont="1" applyBorder="1" applyAlignment="1" applyProtection="1">
      <alignment/>
      <protection/>
    </xf>
    <xf numFmtId="166" fontId="46" fillId="0" borderId="85" xfId="34" applyNumberFormat="1" applyFont="1" applyBorder="1" applyAlignment="1" applyProtection="1">
      <alignment/>
      <protection/>
    </xf>
    <xf numFmtId="4" fontId="47" fillId="0" borderId="0" xfId="34" applyNumberFormat="1" applyFont="1" applyAlignment="1" applyProtection="1">
      <alignment vertical="center"/>
      <protection/>
    </xf>
    <xf numFmtId="0" fontId="48" fillId="0" borderId="70" xfId="34" applyFont="1" applyBorder="1" applyAlignment="1" applyProtection="1">
      <alignment/>
      <protection/>
    </xf>
    <xf numFmtId="0" fontId="48" fillId="0" borderId="0" xfId="34" applyFont="1" applyAlignment="1" applyProtection="1">
      <alignment/>
      <protection/>
    </xf>
    <xf numFmtId="0" fontId="48" fillId="0" borderId="0" xfId="34" applyFont="1" applyAlignment="1" applyProtection="1">
      <alignment horizontal="left"/>
      <protection/>
    </xf>
    <xf numFmtId="0" fontId="44" fillId="0" borderId="0" xfId="34" applyFont="1" applyAlignment="1" applyProtection="1">
      <alignment horizontal="left"/>
      <protection/>
    </xf>
    <xf numFmtId="4" fontId="44" fillId="0" borderId="0" xfId="34" applyNumberFormat="1" applyFont="1" applyAlignment="1" applyProtection="1">
      <alignment/>
      <protection/>
    </xf>
    <xf numFmtId="0" fontId="48" fillId="0" borderId="86" xfId="34" applyFont="1" applyBorder="1" applyAlignment="1" applyProtection="1">
      <alignment/>
      <protection/>
    </xf>
    <xf numFmtId="0" fontId="48" fillId="0" borderId="0" xfId="34" applyFont="1" applyBorder="1" applyAlignment="1" applyProtection="1">
      <alignment/>
      <protection/>
    </xf>
    <xf numFmtId="166" fontId="48" fillId="0" borderId="0" xfId="34" applyNumberFormat="1" applyFont="1" applyBorder="1" applyAlignment="1" applyProtection="1">
      <alignment/>
      <protection/>
    </xf>
    <xf numFmtId="166" fontId="48" fillId="0" borderId="87" xfId="34" applyNumberFormat="1" applyFont="1" applyBorder="1" applyAlignment="1" applyProtection="1">
      <alignment/>
      <protection/>
    </xf>
    <xf numFmtId="0" fontId="48" fillId="0" borderId="0" xfId="34" applyFont="1" applyAlignment="1" applyProtection="1">
      <alignment horizontal="center"/>
      <protection/>
    </xf>
    <xf numFmtId="4" fontId="48" fillId="0" borderId="0" xfId="34" applyNumberFormat="1" applyFont="1" applyAlignment="1" applyProtection="1">
      <alignment vertical="center"/>
      <protection/>
    </xf>
    <xf numFmtId="0" fontId="45" fillId="0" borderId="0" xfId="34" applyFont="1" applyAlignment="1" applyProtection="1">
      <alignment horizontal="left"/>
      <protection/>
    </xf>
    <xf numFmtId="4" fontId="45" fillId="0" borderId="0" xfId="34" applyNumberFormat="1" applyFont="1" applyAlignment="1" applyProtection="1">
      <alignment/>
      <protection/>
    </xf>
    <xf numFmtId="0" fontId="0" fillId="0" borderId="62" xfId="34" applyFont="1" applyBorder="1" applyAlignment="1" applyProtection="1">
      <alignment horizontal="center" vertical="center"/>
      <protection/>
    </xf>
    <xf numFmtId="49" fontId="0" fillId="0" borderId="62" xfId="34" applyNumberFormat="1" applyFont="1" applyBorder="1" applyAlignment="1" applyProtection="1">
      <alignment horizontal="left" vertical="center" wrapText="1"/>
      <protection/>
    </xf>
    <xf numFmtId="0" fontId="0" fillId="0" borderId="62" xfId="34" applyFont="1" applyBorder="1" applyAlignment="1" applyProtection="1">
      <alignment horizontal="left" vertical="center" wrapText="1"/>
      <protection/>
    </xf>
    <xf numFmtId="0" fontId="0" fillId="0" borderId="62" xfId="34" applyFont="1" applyBorder="1" applyAlignment="1" applyProtection="1">
      <alignment horizontal="center" vertical="center" wrapText="1"/>
      <protection/>
    </xf>
    <xf numFmtId="167" fontId="0" fillId="0" borderId="62" xfId="34" applyNumberFormat="1" applyFont="1" applyBorder="1" applyAlignment="1" applyProtection="1">
      <alignment vertical="center"/>
      <protection/>
    </xf>
    <xf numFmtId="4" fontId="0" fillId="0" borderId="62" xfId="34" applyNumberFormat="1" applyFont="1" applyBorder="1" applyAlignment="1" applyProtection="1">
      <alignment vertical="center"/>
      <protection/>
    </xf>
    <xf numFmtId="0" fontId="42" fillId="8" borderId="62" xfId="34" applyFont="1" applyFill="1" applyBorder="1" applyAlignment="1" applyProtection="1">
      <alignment horizontal="left" vertical="center"/>
      <protection/>
    </xf>
    <xf numFmtId="0" fontId="42" fillId="0" borderId="0" xfId="34" applyFont="1" applyBorder="1" applyAlignment="1" applyProtection="1">
      <alignment horizontal="center" vertical="center"/>
      <protection/>
    </xf>
    <xf numFmtId="166" fontId="42" fillId="0" borderId="0" xfId="34" applyNumberFormat="1" applyFont="1" applyBorder="1" applyAlignment="1" applyProtection="1">
      <alignment vertical="center"/>
      <protection/>
    </xf>
    <xf numFmtId="166" fontId="42" fillId="0" borderId="87" xfId="34" applyNumberFormat="1" applyFont="1" applyBorder="1" applyAlignment="1" applyProtection="1">
      <alignment vertical="center"/>
      <protection/>
    </xf>
    <xf numFmtId="4" fontId="0" fillId="0" borderId="0" xfId="34" applyNumberFormat="1" applyFont="1" applyAlignment="1" applyProtection="1">
      <alignment vertical="center"/>
      <protection/>
    </xf>
    <xf numFmtId="0" fontId="49" fillId="0" borderId="70" xfId="34" applyFont="1" applyBorder="1" applyAlignment="1" applyProtection="1">
      <alignment vertical="center"/>
      <protection/>
    </xf>
    <xf numFmtId="0" fontId="49" fillId="0" borderId="0" xfId="34" applyFont="1" applyAlignment="1" applyProtection="1">
      <alignment vertical="center"/>
      <protection/>
    </xf>
    <xf numFmtId="0" fontId="50" fillId="0" borderId="0" xfId="34" applyFont="1" applyAlignment="1" applyProtection="1">
      <alignment horizontal="left" vertical="center"/>
      <protection/>
    </xf>
    <xf numFmtId="0" fontId="49" fillId="0" borderId="0" xfId="34" applyFont="1" applyAlignment="1" applyProtection="1">
      <alignment horizontal="left" vertical="center"/>
      <protection/>
    </xf>
    <xf numFmtId="0" fontId="49" fillId="0" borderId="0" xfId="34" applyFont="1" applyAlignment="1" applyProtection="1">
      <alignment horizontal="left" vertical="center" wrapText="1"/>
      <protection/>
    </xf>
    <xf numFmtId="0" fontId="49" fillId="0" borderId="86" xfId="34" applyFont="1" applyBorder="1" applyAlignment="1" applyProtection="1">
      <alignment vertical="center"/>
      <protection/>
    </xf>
    <xf numFmtId="0" fontId="49" fillId="0" borderId="0" xfId="34" applyFont="1" applyBorder="1" applyAlignment="1" applyProtection="1">
      <alignment vertical="center"/>
      <protection/>
    </xf>
    <xf numFmtId="0" fontId="49" fillId="0" borderId="87" xfId="34" applyFont="1" applyBorder="1" applyAlignment="1" applyProtection="1">
      <alignment vertical="center"/>
      <protection/>
    </xf>
    <xf numFmtId="0" fontId="51" fillId="0" borderId="70" xfId="34" applyFont="1" applyBorder="1" applyAlignment="1" applyProtection="1">
      <alignment vertical="center"/>
      <protection/>
    </xf>
    <xf numFmtId="0" fontId="51" fillId="0" borderId="0" xfId="34" applyFont="1" applyAlignment="1" applyProtection="1">
      <alignment vertical="center"/>
      <protection/>
    </xf>
    <xf numFmtId="0" fontId="51" fillId="0" borderId="0" xfId="34" applyFont="1" applyAlignment="1" applyProtection="1">
      <alignment horizontal="left" vertical="center"/>
      <protection/>
    </xf>
    <xf numFmtId="0" fontId="51" fillId="0" borderId="0" xfId="34" applyFont="1" applyAlignment="1" applyProtection="1">
      <alignment horizontal="left" vertical="center" wrapText="1"/>
      <protection/>
    </xf>
    <xf numFmtId="167" fontId="51" fillId="0" borderId="0" xfId="34" applyNumberFormat="1" applyFont="1" applyAlignment="1" applyProtection="1">
      <alignment vertical="center"/>
      <protection/>
    </xf>
    <xf numFmtId="0" fontId="51" fillId="0" borderId="86" xfId="34" applyFont="1" applyBorder="1" applyAlignment="1" applyProtection="1">
      <alignment vertical="center"/>
      <protection/>
    </xf>
    <xf numFmtId="0" fontId="51" fillId="0" borderId="0" xfId="34" applyFont="1" applyBorder="1" applyAlignment="1" applyProtection="1">
      <alignment vertical="center"/>
      <protection/>
    </xf>
    <xf numFmtId="0" fontId="51" fillId="0" borderId="87" xfId="34" applyFont="1" applyBorder="1" applyAlignment="1" applyProtection="1">
      <alignment vertical="center"/>
      <protection/>
    </xf>
    <xf numFmtId="0" fontId="52" fillId="0" borderId="0" xfId="34" applyFont="1" applyAlignment="1" applyProtection="1">
      <alignment vertical="center" wrapText="1"/>
      <protection/>
    </xf>
    <xf numFmtId="0" fontId="0" fillId="0" borderId="86" xfId="34" applyFont="1" applyBorder="1" applyAlignment="1" applyProtection="1">
      <alignment vertical="center"/>
      <protection/>
    </xf>
    <xf numFmtId="0" fontId="0" fillId="0" borderId="87" xfId="34" applyFont="1" applyBorder="1" applyAlignment="1" applyProtection="1">
      <alignment vertical="center"/>
      <protection/>
    </xf>
    <xf numFmtId="0" fontId="53" fillId="0" borderId="70" xfId="34" applyFont="1" applyBorder="1" applyAlignment="1" applyProtection="1">
      <alignment vertical="center"/>
      <protection/>
    </xf>
    <xf numFmtId="0" fontId="53" fillId="0" borderId="0" xfId="34" applyFont="1" applyAlignment="1" applyProtection="1">
      <alignment vertical="center"/>
      <protection/>
    </xf>
    <xf numFmtId="0" fontId="53" fillId="0" borderId="0" xfId="34" applyFont="1" applyAlignment="1" applyProtection="1">
      <alignment horizontal="left" vertical="center"/>
      <protection/>
    </xf>
    <xf numFmtId="0" fontId="53" fillId="0" borderId="0" xfId="34" applyFont="1" applyAlignment="1" applyProtection="1">
      <alignment horizontal="left" vertical="center" wrapText="1"/>
      <protection/>
    </xf>
    <xf numFmtId="167" fontId="53" fillId="0" borderId="0" xfId="34" applyNumberFormat="1" applyFont="1" applyAlignment="1" applyProtection="1">
      <alignment vertical="center"/>
      <protection/>
    </xf>
    <xf numFmtId="0" fontId="53" fillId="0" borderId="86" xfId="34" applyFont="1" applyBorder="1" applyAlignment="1" applyProtection="1">
      <alignment vertical="center"/>
      <protection/>
    </xf>
    <xf numFmtId="0" fontId="53" fillId="0" borderId="0" xfId="34" applyFont="1" applyBorder="1" applyAlignment="1" applyProtection="1">
      <alignment vertical="center"/>
      <protection/>
    </xf>
    <xf numFmtId="0" fontId="53" fillId="0" borderId="87" xfId="34" applyFont="1" applyBorder="1" applyAlignment="1" applyProtection="1">
      <alignment vertical="center"/>
      <protection/>
    </xf>
    <xf numFmtId="0" fontId="54" fillId="0" borderId="70" xfId="34" applyFont="1" applyBorder="1" applyAlignment="1" applyProtection="1">
      <alignment vertical="center"/>
      <protection/>
    </xf>
    <xf numFmtId="0" fontId="54" fillId="0" borderId="0" xfId="34" applyFont="1" applyAlignment="1" applyProtection="1">
      <alignment vertical="center"/>
      <protection/>
    </xf>
    <xf numFmtId="0" fontId="54" fillId="0" borderId="0" xfId="34" applyFont="1" applyAlignment="1" applyProtection="1">
      <alignment horizontal="left" vertical="center"/>
      <protection/>
    </xf>
    <xf numFmtId="0" fontId="54" fillId="0" borderId="0" xfId="34" applyFont="1" applyAlignment="1" applyProtection="1">
      <alignment horizontal="left" vertical="center" wrapText="1"/>
      <protection/>
    </xf>
    <xf numFmtId="167" fontId="54" fillId="0" borderId="0" xfId="34" applyNumberFormat="1" applyFont="1" applyAlignment="1" applyProtection="1">
      <alignment vertical="center"/>
      <protection/>
    </xf>
    <xf numFmtId="0" fontId="54" fillId="0" borderId="86" xfId="34" applyFont="1" applyBorder="1" applyAlignment="1" applyProtection="1">
      <alignment vertical="center"/>
      <protection/>
    </xf>
    <xf numFmtId="0" fontId="54" fillId="0" borderId="0" xfId="34" applyFont="1" applyBorder="1" applyAlignment="1" applyProtection="1">
      <alignment vertical="center"/>
      <protection/>
    </xf>
    <xf numFmtId="0" fontId="54" fillId="0" borderId="87" xfId="34" applyFont="1" applyBorder="1" applyAlignment="1" applyProtection="1">
      <alignment vertical="center"/>
      <protection/>
    </xf>
    <xf numFmtId="0" fontId="55" fillId="0" borderId="62" xfId="34" applyFont="1" applyBorder="1" applyAlignment="1" applyProtection="1">
      <alignment horizontal="center" vertical="center"/>
      <protection/>
    </xf>
    <xf numFmtId="49" fontId="55" fillId="0" borderId="62" xfId="34" applyNumberFormat="1" applyFont="1" applyBorder="1" applyAlignment="1" applyProtection="1">
      <alignment horizontal="left" vertical="center" wrapText="1"/>
      <protection/>
    </xf>
    <xf numFmtId="0" fontId="55" fillId="0" borderId="62" xfId="34" applyFont="1" applyBorder="1" applyAlignment="1" applyProtection="1">
      <alignment horizontal="left" vertical="center" wrapText="1"/>
      <protection/>
    </xf>
    <xf numFmtId="0" fontId="55" fillId="0" borderId="62" xfId="34" applyFont="1" applyBorder="1" applyAlignment="1" applyProtection="1">
      <alignment horizontal="center" vertical="center" wrapText="1"/>
      <protection/>
    </xf>
    <xf numFmtId="167" fontId="55" fillId="0" borderId="62" xfId="34" applyNumberFormat="1" applyFont="1" applyBorder="1" applyAlignment="1" applyProtection="1">
      <alignment vertical="center"/>
      <protection/>
    </xf>
    <xf numFmtId="4" fontId="55" fillId="0" borderId="62" xfId="34" applyNumberFormat="1" applyFont="1" applyBorder="1" applyAlignment="1" applyProtection="1">
      <alignment vertical="center"/>
      <protection/>
    </xf>
    <xf numFmtId="0" fontId="55" fillId="0" borderId="70" xfId="34" applyFont="1" applyBorder="1" applyAlignment="1" applyProtection="1">
      <alignment vertical="center"/>
      <protection/>
    </xf>
    <xf numFmtId="0" fontId="55" fillId="8" borderId="62" xfId="34" applyFont="1" applyFill="1" applyBorder="1" applyAlignment="1" applyProtection="1">
      <alignment horizontal="left" vertical="center"/>
      <protection/>
    </xf>
    <xf numFmtId="0" fontId="55" fillId="0" borderId="0" xfId="34" applyFont="1" applyBorder="1" applyAlignment="1" applyProtection="1">
      <alignment horizontal="center" vertical="center"/>
      <protection/>
    </xf>
    <xf numFmtId="0" fontId="54" fillId="0" borderId="89" xfId="34" applyFont="1" applyBorder="1" applyAlignment="1" applyProtection="1">
      <alignment vertical="center"/>
      <protection/>
    </xf>
    <xf numFmtId="0" fontId="54" fillId="0" borderId="80" xfId="34" applyFont="1" applyBorder="1" applyAlignment="1" applyProtection="1">
      <alignment vertical="center"/>
      <protection/>
    </xf>
    <xf numFmtId="0" fontId="54" fillId="0" borderId="88" xfId="34" applyFont="1" applyBorder="1" applyAlignment="1" applyProtection="1">
      <alignment vertical="center"/>
      <protection/>
    </xf>
    <xf numFmtId="170" fontId="13" fillId="0" borderId="1" xfId="23" applyNumberFormat="1" applyFont="1" applyFill="1" applyBorder="1" applyAlignment="1" applyProtection="1">
      <alignment horizontal="center"/>
      <protection/>
    </xf>
    <xf numFmtId="170" fontId="13" fillId="13" borderId="1" xfId="23" applyNumberFormat="1" applyFont="1" applyFill="1" applyBorder="1" applyAlignment="1" applyProtection="1">
      <alignment horizontal="center"/>
      <protection/>
    </xf>
    <xf numFmtId="0" fontId="0" fillId="13" borderId="62" xfId="34" applyFont="1" applyFill="1" applyBorder="1" applyAlignment="1" applyProtection="1">
      <alignment horizontal="center" vertical="center"/>
      <protection/>
    </xf>
    <xf numFmtId="49" fontId="0" fillId="13" borderId="62" xfId="34" applyNumberFormat="1" applyFont="1" applyFill="1" applyBorder="1" applyAlignment="1" applyProtection="1">
      <alignment horizontal="left" vertical="center" wrapText="1"/>
      <protection/>
    </xf>
    <xf numFmtId="0" fontId="0" fillId="13" borderId="62" xfId="34" applyFont="1" applyFill="1" applyBorder="1" applyAlignment="1" applyProtection="1">
      <alignment horizontal="left" vertical="center" wrapText="1"/>
      <protection/>
    </xf>
    <xf numFmtId="0" fontId="0" fillId="13" borderId="62" xfId="34" applyFont="1" applyFill="1" applyBorder="1" applyAlignment="1" applyProtection="1">
      <alignment horizontal="center" vertical="center" wrapText="1"/>
      <protection/>
    </xf>
    <xf numFmtId="167" fontId="0" fillId="13" borderId="62" xfId="34" applyNumberFormat="1" applyFont="1" applyFill="1" applyBorder="1" applyAlignment="1" applyProtection="1">
      <alignment vertical="center"/>
      <protection/>
    </xf>
    <xf numFmtId="4" fontId="30" fillId="0" borderId="90" xfId="0" applyNumberFormat="1" applyFont="1" applyBorder="1"/>
    <xf numFmtId="4" fontId="30" fillId="0" borderId="91" xfId="0" applyNumberFormat="1" applyFont="1" applyBorder="1"/>
  </cellXfs>
  <cellStyles count="21">
    <cellStyle name="Normal" xfId="0"/>
    <cellStyle name="Percent" xfId="15"/>
    <cellStyle name="Currency" xfId="16"/>
    <cellStyle name="Currency [0]" xfId="17"/>
    <cellStyle name="Comma" xfId="18"/>
    <cellStyle name="Comma [0]" xfId="19"/>
    <cellStyle name="Normální 2" xfId="20"/>
    <cellStyle name="normální_roz_1" xfId="21"/>
    <cellStyle name="normální_roz" xfId="22"/>
    <cellStyle name="Normální 3" xfId="23"/>
    <cellStyle name="Čárka 2" xfId="24"/>
    <cellStyle name="Normální 4" xfId="25"/>
    <cellStyle name="Neutrální 2" xfId="26"/>
    <cellStyle name="normální_aktuální specifikace" xfId="27"/>
    <cellStyle name="Styl 1" xfId="28"/>
    <cellStyle name="Styl 1 2" xfId="29"/>
    <cellStyle name="výkaz výměr" xfId="30"/>
    <cellStyle name="výkaz výměr 2" xfId="31"/>
    <cellStyle name="Normální 5" xfId="32"/>
    <cellStyle name="Hypertextový odkaz 2" xfId="33"/>
    <cellStyle name="Normální 6" xfId="3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6</xdr:row>
      <xdr:rowOff>0</xdr:rowOff>
    </xdr:from>
    <xdr:to>
      <xdr:col>4</xdr:col>
      <xdr:colOff>304800</xdr:colOff>
      <xdr:row>6</xdr:row>
      <xdr:rowOff>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5067300" y="1085850"/>
          <a:ext cx="6191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0</xdr:colOff>
      <xdr:row>6</xdr:row>
      <xdr:rowOff>0</xdr:rowOff>
    </xdr:from>
    <xdr:to>
      <xdr:col>11</xdr:col>
      <xdr:colOff>0</xdr:colOff>
      <xdr:row>6</xdr:row>
      <xdr:rowOff>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667875" y="10858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Users\koci\AppData\Local\Microsoft\Windows\Temporary%20Internet%20Files\Content.Outlook\FC10M77E\Zm&#283;nov&#233;%20v&#253;kazy\BC%20-%20SO01,%20SO02%20-%20VV%20-%20fakturace_rozd&#283;len&#237;%20SO0102_dod%202_090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Soud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genda\0076%20+%200154%20Stavba\Gemo%20VV\Fakturace\Final\Final_dost&#225;l\BC%20-%20SO01%20SO02%20-%20fakturace%2005_2014_230614%20OPRAV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01, 02 - změna 03 (2)"/>
      <sheetName val="Rekapitulace"/>
      <sheetName val="A.1.-A.2 Stavebně konstrukční"/>
      <sheetName val="A.1.-A.2 Stav. změna 02_ "/>
      <sheetName val="SO 01, 02 - změna 03 final"/>
      <sheetName val="SO 01, 02 - změna 03"/>
      <sheetName val="A.3.1. Vytápění"/>
      <sheetName val="A.3.2 Ochlazování"/>
      <sheetName val="A.3.3. VZT změna 04"/>
      <sheetName val="A.3.4. MaR"/>
      <sheetName val="A.3.5. ZTI"/>
      <sheetName val="A.3.7.Silnoproud změna 04"/>
      <sheetName val="A.3.8. Slaboproud"/>
      <sheetName val="Orientační systém"/>
      <sheetName val="Příprava území"/>
      <sheetName val="B.1 - SO 13 Komunikace, chodník"/>
      <sheetName val="B.1 - SO 13 Komunikace změna 05"/>
      <sheetName val="B.2 - SO 12 Sadové úpravy"/>
      <sheetName val="B.5 - SO 17 Horkovod"/>
      <sheetName val="B.6-SO18 Přípoj 22 kV změna 02"/>
      <sheetName val="B.7 - SO 19 Osvětlení areálu"/>
      <sheetName val="B.8 - SO 20 Slaboproudá přípojk"/>
      <sheetName val="A.3.11. Vnější vybavení bud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rycí list"/>
      <sheetName val="Rekapitulace"/>
      <sheetName val="Položky"/>
      <sheetName val="Zakázka"/>
      <sheetName val="List1"/>
    </sheetNames>
    <sheetDataSet>
      <sheetData sheetId="0" refreshError="1"/>
      <sheetData sheetId="1" refreshError="1">
        <row r="29">
          <cell r="E29">
            <v>3830016.8534999997</v>
          </cell>
          <cell r="F29">
            <v>2710397.37534</v>
          </cell>
          <cell r="G29">
            <v>0</v>
          </cell>
          <cell r="H29">
            <v>0</v>
          </cell>
          <cell r="I29">
            <v>0</v>
          </cell>
        </row>
      </sheetData>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e"/>
      <sheetName val="A.1.-A.2 Stavebně konstrukční"/>
      <sheetName val="A.1.-A.2 Stav. změna 02_ "/>
      <sheetName val="SO 01, 02 - změna 03"/>
      <sheetName val="SO 01, 02 - změna 03 (2)"/>
      <sheetName val="SO 01, 02 - změna 03 final"/>
      <sheetName val="A.3.1. Vytápění"/>
      <sheetName val="A.3.2 Ochlazování"/>
      <sheetName val="A.3.3. VZT"/>
      <sheetName val="A.3.4. MaR"/>
      <sheetName val="A.3.5. ZTI"/>
      <sheetName val="A.3.7. Silnoproud"/>
      <sheetName val="A.3.8. Slaboproud"/>
      <sheetName val="Orientační systém"/>
      <sheetName val="Příprava území"/>
      <sheetName val="B.1 - SO 13 Komunikace, chodník"/>
      <sheetName val="B.1 - SO 13 Komunikace změna 05"/>
      <sheetName val="B.2 - SO 12 Sadové úpravy"/>
      <sheetName val="B.5 - SO 17 Horkovod"/>
      <sheetName val="B.6-SO18 Přípoj 22 kV změna 02"/>
      <sheetName val="B.7 - SO 19 Osvětlení areálu"/>
      <sheetName val="B.8 - SO 20 Slaboproudá přípojk"/>
      <sheetName val="A.3.11. Vnější vybavení budov"/>
    </sheetNames>
    <sheetDataSet>
      <sheetData sheetId="0">
        <row r="70">
          <cell r="D70">
            <v>1.01010101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view="pageLayout" workbookViewId="0" topLeftCell="A1">
      <selection activeCell="F14" sqref="F14"/>
    </sheetView>
  </sheetViews>
  <sheetFormatPr defaultColWidth="9.33203125" defaultRowHeight="13.5"/>
  <cols>
    <col min="2" max="2" width="67" style="0" customWidth="1"/>
    <col min="3" max="3" width="16" style="0" customWidth="1"/>
    <col min="4" max="4" width="16.83203125" style="0" customWidth="1"/>
  </cols>
  <sheetData>
    <row r="1" spans="1:3" ht="15" thickBot="1">
      <c r="A1" s="184"/>
      <c r="B1" s="184"/>
      <c r="C1" s="185"/>
    </row>
    <row r="2" spans="1:3" ht="18" thickBot="1">
      <c r="A2" s="184"/>
      <c r="B2" s="186" t="s">
        <v>430</v>
      </c>
      <c r="C2" s="187"/>
    </row>
    <row r="3" spans="1:3" s="1" customFormat="1" ht="14.25">
      <c r="A3" s="184"/>
      <c r="B3" s="200"/>
      <c r="C3" s="185"/>
    </row>
    <row r="4" spans="1:3" ht="14.25">
      <c r="A4" s="184"/>
      <c r="B4" s="200" t="s">
        <v>447</v>
      </c>
      <c r="C4" s="185"/>
    </row>
    <row r="5" spans="1:3" s="1" customFormat="1" ht="15" thickBot="1">
      <c r="A5" s="184"/>
      <c r="B5" s="184"/>
      <c r="C5" s="185"/>
    </row>
    <row r="6" spans="1:4" ht="15.75">
      <c r="A6" s="184"/>
      <c r="B6" s="198" t="s">
        <v>431</v>
      </c>
      <c r="C6" s="193"/>
      <c r="D6" s="194"/>
    </row>
    <row r="7" spans="1:4" ht="27">
      <c r="A7" s="184"/>
      <c r="B7" s="195"/>
      <c r="C7" s="199" t="s">
        <v>433</v>
      </c>
      <c r="D7" s="199" t="s">
        <v>434</v>
      </c>
    </row>
    <row r="8" spans="1:4" ht="14.25">
      <c r="A8" s="184"/>
      <c r="B8" s="188" t="s">
        <v>445</v>
      </c>
      <c r="C8" s="191">
        <f>'SO 01 - Architektonicko-s...'!J27</f>
        <v>0</v>
      </c>
      <c r="D8" s="189">
        <f>C8*1.21</f>
        <v>0</v>
      </c>
    </row>
    <row r="9" spans="1:4" ht="14.25">
      <c r="A9" s="184"/>
      <c r="B9" s="188" t="s">
        <v>446</v>
      </c>
      <c r="C9" s="191">
        <f>'000 - VON - Vedlější a os...'!J27</f>
        <v>0</v>
      </c>
      <c r="D9" s="189">
        <f aca="true" t="shared" si="0" ref="D9:D12">C9*1.21</f>
        <v>0</v>
      </c>
    </row>
    <row r="10" spans="1:4" ht="14.25">
      <c r="A10" s="184"/>
      <c r="B10" s="188" t="s">
        <v>432</v>
      </c>
      <c r="C10" s="191">
        <f>'ELEKTRO Silno + Slaboproud'!E127</f>
        <v>0</v>
      </c>
      <c r="D10" s="189">
        <f t="shared" si="0"/>
        <v>0</v>
      </c>
    </row>
    <row r="11" spans="1:4" ht="14.25">
      <c r="A11" s="184"/>
      <c r="B11" s="188" t="s">
        <v>428</v>
      </c>
      <c r="C11" s="191">
        <f>VZT!K49</f>
        <v>0</v>
      </c>
      <c r="D11" s="189">
        <f t="shared" si="0"/>
        <v>0</v>
      </c>
    </row>
    <row r="12" spans="1:4" ht="14.25">
      <c r="A12" s="184"/>
      <c r="B12" s="188" t="s">
        <v>429</v>
      </c>
      <c r="C12" s="191">
        <f>ZTI!H54</f>
        <v>0</v>
      </c>
      <c r="D12" s="189">
        <f t="shared" si="0"/>
        <v>0</v>
      </c>
    </row>
    <row r="13" spans="1:4" ht="14.25">
      <c r="A13" s="184"/>
      <c r="B13" s="195"/>
      <c r="C13" s="192"/>
      <c r="D13" s="196"/>
    </row>
    <row r="14" spans="1:4" ht="15" thickBot="1">
      <c r="A14" s="184"/>
      <c r="B14" s="197" t="s">
        <v>435</v>
      </c>
      <c r="C14" s="656">
        <f>SUM(C8:C13)</f>
        <v>0</v>
      </c>
      <c r="D14" s="657">
        <f>SUM(D8:D13)</f>
        <v>0</v>
      </c>
    </row>
    <row r="15" spans="1:3" ht="14.25">
      <c r="A15" s="184"/>
      <c r="B15" s="190"/>
      <c r="C15" s="185"/>
    </row>
    <row r="16" spans="1:3" ht="14.25">
      <c r="A16" s="184"/>
      <c r="B16" s="190"/>
      <c r="C16" s="185"/>
    </row>
    <row r="17" spans="1:3" ht="14.25">
      <c r="A17" s="184"/>
      <c r="B17" s="190"/>
      <c r="C17" s="185"/>
    </row>
  </sheetData>
  <sheetProtection password="EF1C" sheet="1" objects="1" scenarios="1"/>
  <printOptions/>
  <pageMargins left="0.7" right="0.7"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79"/>
  <sheetViews>
    <sheetView showGridLines="0" tabSelected="1" workbookViewId="0" topLeftCell="A1">
      <pane ySplit="1" topLeftCell="A2" activePane="bottomLeft" state="frozen"/>
      <selection pane="bottomLeft" activeCell="H238" activeCellId="1" sqref="H236 H238"/>
    </sheetView>
  </sheetViews>
  <sheetFormatPr defaultColWidth="9.33203125" defaultRowHeight="13.5"/>
  <cols>
    <col min="1" max="1" width="8.33203125" style="488" customWidth="1"/>
    <col min="2" max="2" width="1.66796875" style="488" customWidth="1"/>
    <col min="3" max="3" width="4.16015625" style="488" customWidth="1"/>
    <col min="4" max="4" width="4.33203125" style="488" customWidth="1"/>
    <col min="5" max="5" width="17.16015625" style="488" customWidth="1"/>
    <col min="6" max="6" width="75" style="488" customWidth="1"/>
    <col min="7" max="7" width="8.66015625" style="488" customWidth="1"/>
    <col min="8" max="8" width="11.16015625" style="488" customWidth="1"/>
    <col min="9" max="9" width="12.66015625" style="488" customWidth="1"/>
    <col min="10" max="10" width="23.5" style="488" customWidth="1"/>
    <col min="11" max="11" width="15.5" style="488" customWidth="1"/>
    <col min="12" max="12" width="9.33203125" style="488" customWidth="1"/>
    <col min="13" max="18" width="9.33203125" style="488" hidden="1" customWidth="1"/>
    <col min="19" max="19" width="8.16015625" style="488" hidden="1" customWidth="1"/>
    <col min="20" max="20" width="29.66015625" style="488" hidden="1" customWidth="1"/>
    <col min="21" max="21" width="16.33203125" style="488" hidden="1" customWidth="1"/>
    <col min="22" max="22" width="12.33203125" style="488" hidden="1" customWidth="1"/>
    <col min="23" max="23" width="16.33203125" style="488" hidden="1" customWidth="1"/>
    <col min="24" max="24" width="12.33203125" style="488" hidden="1" customWidth="1"/>
    <col min="25" max="25" width="15" style="488" hidden="1" customWidth="1"/>
    <col min="26" max="26" width="11" style="488" hidden="1" customWidth="1"/>
    <col min="27" max="27" width="15" style="488" hidden="1" customWidth="1"/>
    <col min="28" max="28" width="16.33203125" style="488" hidden="1" customWidth="1"/>
    <col min="29" max="29" width="11" style="488" hidden="1" customWidth="1"/>
    <col min="30" max="30" width="15" style="488" hidden="1" customWidth="1"/>
    <col min="31" max="31" width="16.33203125" style="488" hidden="1" customWidth="1"/>
    <col min="32" max="71" width="9.33203125" style="488" hidden="1" customWidth="1"/>
    <col min="72" max="16384" width="9.33203125" style="488" customWidth="1"/>
  </cols>
  <sheetData>
    <row r="1" spans="1:70" ht="21.75" customHeight="1">
      <c r="A1" s="485"/>
      <c r="B1" s="486"/>
      <c r="C1" s="486"/>
      <c r="D1" s="487" t="s">
        <v>0</v>
      </c>
      <c r="E1" s="486"/>
      <c r="F1" s="364" t="s">
        <v>39</v>
      </c>
      <c r="G1" s="365" t="s">
        <v>40</v>
      </c>
      <c r="H1" s="365"/>
      <c r="I1" s="486"/>
      <c r="J1" s="364" t="s">
        <v>41</v>
      </c>
      <c r="K1" s="487" t="s">
        <v>42</v>
      </c>
      <c r="L1" s="364" t="s">
        <v>43</v>
      </c>
      <c r="M1" s="364"/>
      <c r="N1" s="364"/>
      <c r="O1" s="364"/>
      <c r="P1" s="364"/>
      <c r="Q1" s="364"/>
      <c r="R1" s="364"/>
      <c r="S1" s="364"/>
      <c r="T1" s="364"/>
      <c r="U1" s="366"/>
      <c r="V1" s="366"/>
      <c r="W1" s="485"/>
      <c r="X1" s="485"/>
      <c r="Y1" s="485"/>
      <c r="Z1" s="485"/>
      <c r="AA1" s="485"/>
      <c r="AB1" s="485"/>
      <c r="AC1" s="485"/>
      <c r="AD1" s="485"/>
      <c r="AE1" s="485"/>
      <c r="AF1" s="485"/>
      <c r="AG1" s="485"/>
      <c r="AH1" s="485"/>
      <c r="AI1" s="485"/>
      <c r="AJ1" s="485"/>
      <c r="AK1" s="485"/>
      <c r="AL1" s="485"/>
      <c r="AM1" s="485"/>
      <c r="AN1" s="485"/>
      <c r="AO1" s="485"/>
      <c r="AP1" s="485"/>
      <c r="AQ1" s="485"/>
      <c r="AR1" s="485"/>
      <c r="AS1" s="485"/>
      <c r="AT1" s="485"/>
      <c r="AU1" s="485"/>
      <c r="AV1" s="485"/>
      <c r="AW1" s="485"/>
      <c r="AX1" s="485"/>
      <c r="AY1" s="485"/>
      <c r="AZ1" s="485"/>
      <c r="BA1" s="485"/>
      <c r="BB1" s="485"/>
      <c r="BC1" s="485"/>
      <c r="BD1" s="485"/>
      <c r="BE1" s="485"/>
      <c r="BF1" s="485"/>
      <c r="BG1" s="485"/>
      <c r="BH1" s="485"/>
      <c r="BI1" s="485"/>
      <c r="BJ1" s="485"/>
      <c r="BK1" s="485"/>
      <c r="BL1" s="485"/>
      <c r="BM1" s="485"/>
      <c r="BN1" s="485"/>
      <c r="BO1" s="485"/>
      <c r="BP1" s="485"/>
      <c r="BQ1" s="485"/>
      <c r="BR1" s="485"/>
    </row>
    <row r="2" spans="3:46" ht="36.95" customHeight="1">
      <c r="L2" s="489" t="s">
        <v>3</v>
      </c>
      <c r="M2" s="490"/>
      <c r="N2" s="490"/>
      <c r="O2" s="490"/>
      <c r="P2" s="490"/>
      <c r="Q2" s="490"/>
      <c r="R2" s="490"/>
      <c r="S2" s="490"/>
      <c r="T2" s="490"/>
      <c r="U2" s="490"/>
      <c r="V2" s="490"/>
      <c r="AT2" s="491" t="s">
        <v>448</v>
      </c>
    </row>
    <row r="3" spans="2:46" ht="6.95" customHeight="1">
      <c r="B3" s="492"/>
      <c r="C3" s="493"/>
      <c r="D3" s="493"/>
      <c r="E3" s="493"/>
      <c r="F3" s="493"/>
      <c r="G3" s="493"/>
      <c r="H3" s="493"/>
      <c r="I3" s="493"/>
      <c r="J3" s="493"/>
      <c r="K3" s="494"/>
      <c r="AT3" s="491" t="s">
        <v>38</v>
      </c>
    </row>
    <row r="4" spans="2:46" ht="36.95" customHeight="1">
      <c r="B4" s="495"/>
      <c r="C4" s="496"/>
      <c r="D4" s="497" t="s">
        <v>44</v>
      </c>
      <c r="E4" s="496"/>
      <c r="F4" s="496"/>
      <c r="G4" s="496"/>
      <c r="H4" s="496"/>
      <c r="I4" s="496"/>
      <c r="J4" s="496"/>
      <c r="K4" s="498"/>
      <c r="M4" s="499" t="s">
        <v>5</v>
      </c>
      <c r="AT4" s="491" t="s">
        <v>2</v>
      </c>
    </row>
    <row r="5" spans="2:11" ht="6.95" customHeight="1">
      <c r="B5" s="495"/>
      <c r="C5" s="496"/>
      <c r="D5" s="496"/>
      <c r="E5" s="496"/>
      <c r="F5" s="496"/>
      <c r="G5" s="496"/>
      <c r="H5" s="496"/>
      <c r="I5" s="496"/>
      <c r="J5" s="496"/>
      <c r="K5" s="498"/>
    </row>
    <row r="6" spans="2:11" ht="15">
      <c r="B6" s="495"/>
      <c r="C6" s="496"/>
      <c r="D6" s="500" t="s">
        <v>6</v>
      </c>
      <c r="E6" s="496"/>
      <c r="F6" s="496"/>
      <c r="G6" s="496"/>
      <c r="H6" s="496"/>
      <c r="I6" s="496"/>
      <c r="J6" s="496"/>
      <c r="K6" s="498"/>
    </row>
    <row r="7" spans="2:11" ht="16.5" customHeight="1">
      <c r="B7" s="495"/>
      <c r="C7" s="496"/>
      <c r="D7" s="496"/>
      <c r="E7" s="501" t="s">
        <v>514</v>
      </c>
      <c r="F7" s="502"/>
      <c r="G7" s="502"/>
      <c r="H7" s="502"/>
      <c r="I7" s="496"/>
      <c r="J7" s="496"/>
      <c r="K7" s="498"/>
    </row>
    <row r="8" spans="2:11" s="503" customFormat="1" ht="15">
      <c r="B8" s="504"/>
      <c r="C8" s="505"/>
      <c r="D8" s="500" t="s">
        <v>45</v>
      </c>
      <c r="E8" s="505"/>
      <c r="F8" s="505"/>
      <c r="G8" s="505"/>
      <c r="H8" s="505"/>
      <c r="I8" s="505"/>
      <c r="J8" s="505"/>
      <c r="K8" s="506"/>
    </row>
    <row r="9" spans="2:11" s="503" customFormat="1" ht="36.95" customHeight="1">
      <c r="B9" s="504"/>
      <c r="C9" s="505"/>
      <c r="D9" s="505"/>
      <c r="E9" s="507" t="s">
        <v>46</v>
      </c>
      <c r="F9" s="508"/>
      <c r="G9" s="508"/>
      <c r="H9" s="508"/>
      <c r="I9" s="505"/>
      <c r="J9" s="505"/>
      <c r="K9" s="506"/>
    </row>
    <row r="10" spans="2:11" s="503" customFormat="1" ht="13.5">
      <c r="B10" s="504"/>
      <c r="C10" s="505"/>
      <c r="D10" s="505"/>
      <c r="E10" s="505"/>
      <c r="F10" s="505"/>
      <c r="G10" s="505"/>
      <c r="H10" s="505"/>
      <c r="I10" s="505"/>
      <c r="J10" s="505"/>
      <c r="K10" s="506"/>
    </row>
    <row r="11" spans="2:11" s="503" customFormat="1" ht="14.45" customHeight="1">
      <c r="B11" s="504"/>
      <c r="C11" s="505"/>
      <c r="D11" s="500" t="s">
        <v>7</v>
      </c>
      <c r="E11" s="505"/>
      <c r="F11" s="509" t="s">
        <v>1</v>
      </c>
      <c r="G11" s="505"/>
      <c r="H11" s="505"/>
      <c r="I11" s="500" t="s">
        <v>8</v>
      </c>
      <c r="J11" s="509" t="s">
        <v>1</v>
      </c>
      <c r="K11" s="506"/>
    </row>
    <row r="12" spans="2:11" s="503" customFormat="1" ht="14.45" customHeight="1">
      <c r="B12" s="504"/>
      <c r="C12" s="505"/>
      <c r="D12" s="500" t="s">
        <v>9</v>
      </c>
      <c r="E12" s="505"/>
      <c r="F12" s="509" t="s">
        <v>10</v>
      </c>
      <c r="G12" s="505"/>
      <c r="H12" s="505"/>
      <c r="I12" s="500" t="s">
        <v>11</v>
      </c>
      <c r="J12" s="510" t="s">
        <v>515</v>
      </c>
      <c r="K12" s="506"/>
    </row>
    <row r="13" spans="2:11" s="503" customFormat="1" ht="10.9" customHeight="1">
      <c r="B13" s="504"/>
      <c r="C13" s="505"/>
      <c r="D13" s="505"/>
      <c r="E13" s="505"/>
      <c r="F13" s="505"/>
      <c r="G13" s="505"/>
      <c r="H13" s="505"/>
      <c r="I13" s="505"/>
      <c r="J13" s="505"/>
      <c r="K13" s="506"/>
    </row>
    <row r="14" spans="2:11" s="503" customFormat="1" ht="14.45" customHeight="1">
      <c r="B14" s="504"/>
      <c r="C14" s="505"/>
      <c r="D14" s="500" t="s">
        <v>12</v>
      </c>
      <c r="E14" s="505"/>
      <c r="F14" s="505"/>
      <c r="G14" s="505"/>
      <c r="H14" s="505"/>
      <c r="I14" s="500" t="s">
        <v>13</v>
      </c>
      <c r="J14" s="509" t="s">
        <v>1</v>
      </c>
      <c r="K14" s="506"/>
    </row>
    <row r="15" spans="2:11" s="503" customFormat="1" ht="18" customHeight="1">
      <c r="B15" s="504"/>
      <c r="C15" s="505"/>
      <c r="D15" s="505"/>
      <c r="E15" s="509" t="s">
        <v>14</v>
      </c>
      <c r="F15" s="505"/>
      <c r="G15" s="505"/>
      <c r="H15" s="505"/>
      <c r="I15" s="500" t="s">
        <v>15</v>
      </c>
      <c r="J15" s="509" t="s">
        <v>1</v>
      </c>
      <c r="K15" s="506"/>
    </row>
    <row r="16" spans="2:11" s="503" customFormat="1" ht="6.95" customHeight="1">
      <c r="B16" s="504"/>
      <c r="C16" s="505"/>
      <c r="D16" s="505"/>
      <c r="E16" s="505"/>
      <c r="F16" s="505"/>
      <c r="G16" s="505"/>
      <c r="H16" s="505"/>
      <c r="I16" s="505"/>
      <c r="J16" s="505"/>
      <c r="K16" s="506"/>
    </row>
    <row r="17" spans="2:11" s="503" customFormat="1" ht="14.45" customHeight="1">
      <c r="B17" s="504"/>
      <c r="C17" s="505"/>
      <c r="D17" s="500" t="s">
        <v>16</v>
      </c>
      <c r="E17" s="505"/>
      <c r="F17" s="505"/>
      <c r="G17" s="505"/>
      <c r="H17" s="505"/>
      <c r="I17" s="500" t="s">
        <v>13</v>
      </c>
      <c r="J17" s="509" t="s">
        <v>1</v>
      </c>
      <c r="K17" s="506"/>
    </row>
    <row r="18" spans="2:11" s="503" customFormat="1" ht="18" customHeight="1">
      <c r="B18" s="504"/>
      <c r="C18" s="505"/>
      <c r="D18" s="505"/>
      <c r="E18" s="509" t="s">
        <v>1</v>
      </c>
      <c r="F18" s="505"/>
      <c r="G18" s="505"/>
      <c r="H18" s="505"/>
      <c r="I18" s="500" t="s">
        <v>15</v>
      </c>
      <c r="J18" s="509" t="s">
        <v>1</v>
      </c>
      <c r="K18" s="506"/>
    </row>
    <row r="19" spans="2:11" s="503" customFormat="1" ht="6.95" customHeight="1">
      <c r="B19" s="504"/>
      <c r="C19" s="505"/>
      <c r="D19" s="505"/>
      <c r="E19" s="505"/>
      <c r="F19" s="505"/>
      <c r="G19" s="505"/>
      <c r="H19" s="505"/>
      <c r="I19" s="505"/>
      <c r="J19" s="505"/>
      <c r="K19" s="506"/>
    </row>
    <row r="20" spans="2:11" s="503" customFormat="1" ht="14.45" customHeight="1">
      <c r="B20" s="504"/>
      <c r="C20" s="505"/>
      <c r="D20" s="500" t="s">
        <v>17</v>
      </c>
      <c r="E20" s="505"/>
      <c r="F20" s="505"/>
      <c r="G20" s="505"/>
      <c r="H20" s="505"/>
      <c r="I20" s="500" t="s">
        <v>13</v>
      </c>
      <c r="J20" s="509" t="s">
        <v>1</v>
      </c>
      <c r="K20" s="506"/>
    </row>
    <row r="21" spans="2:11" s="503" customFormat="1" ht="18" customHeight="1">
      <c r="B21" s="504"/>
      <c r="C21" s="505"/>
      <c r="D21" s="505"/>
      <c r="E21" s="509" t="s">
        <v>18</v>
      </c>
      <c r="F21" s="505"/>
      <c r="G21" s="505"/>
      <c r="H21" s="505"/>
      <c r="I21" s="500" t="s">
        <v>15</v>
      </c>
      <c r="J21" s="509" t="s">
        <v>1</v>
      </c>
      <c r="K21" s="506"/>
    </row>
    <row r="22" spans="2:11" s="503" customFormat="1" ht="6.95" customHeight="1">
      <c r="B22" s="504"/>
      <c r="C22" s="505"/>
      <c r="D22" s="505"/>
      <c r="E22" s="505"/>
      <c r="F22" s="505"/>
      <c r="G22" s="505"/>
      <c r="H22" s="505"/>
      <c r="I22" s="505"/>
      <c r="J22" s="505"/>
      <c r="K22" s="506"/>
    </row>
    <row r="23" spans="2:11" s="503" customFormat="1" ht="14.45" customHeight="1">
      <c r="B23" s="504"/>
      <c r="C23" s="505"/>
      <c r="D23" s="500" t="s">
        <v>19</v>
      </c>
      <c r="E23" s="505"/>
      <c r="F23" s="505"/>
      <c r="G23" s="505"/>
      <c r="H23" s="505"/>
      <c r="I23" s="505"/>
      <c r="J23" s="505"/>
      <c r="K23" s="506"/>
    </row>
    <row r="24" spans="2:11" s="515" customFormat="1" ht="85.5" customHeight="1">
      <c r="B24" s="511"/>
      <c r="C24" s="512"/>
      <c r="D24" s="512"/>
      <c r="E24" s="513" t="s">
        <v>449</v>
      </c>
      <c r="F24" s="513"/>
      <c r="G24" s="513"/>
      <c r="H24" s="513"/>
      <c r="I24" s="512"/>
      <c r="J24" s="512"/>
      <c r="K24" s="514"/>
    </row>
    <row r="25" spans="2:11" s="503" customFormat="1" ht="6.95" customHeight="1">
      <c r="B25" s="504"/>
      <c r="C25" s="505"/>
      <c r="D25" s="505"/>
      <c r="E25" s="505"/>
      <c r="F25" s="505"/>
      <c r="G25" s="505"/>
      <c r="H25" s="505"/>
      <c r="I25" s="505"/>
      <c r="J25" s="505"/>
      <c r="K25" s="506"/>
    </row>
    <row r="26" spans="2:11" s="503" customFormat="1" ht="6.95" customHeight="1">
      <c r="B26" s="504"/>
      <c r="C26" s="505"/>
      <c r="D26" s="516"/>
      <c r="E26" s="516"/>
      <c r="F26" s="516"/>
      <c r="G26" s="516"/>
      <c r="H26" s="516"/>
      <c r="I26" s="516"/>
      <c r="J26" s="516"/>
      <c r="K26" s="517"/>
    </row>
    <row r="27" spans="2:11" s="503" customFormat="1" ht="25.35" customHeight="1">
      <c r="B27" s="504"/>
      <c r="C27" s="505"/>
      <c r="D27" s="518" t="s">
        <v>20</v>
      </c>
      <c r="E27" s="505"/>
      <c r="F27" s="505"/>
      <c r="G27" s="505"/>
      <c r="H27" s="505"/>
      <c r="I27" s="505"/>
      <c r="J27" s="519">
        <f>ROUND(J88,2)</f>
        <v>0</v>
      </c>
      <c r="K27" s="506"/>
    </row>
    <row r="28" spans="2:11" s="503" customFormat="1" ht="6.95" customHeight="1">
      <c r="B28" s="504"/>
      <c r="C28" s="505"/>
      <c r="D28" s="516"/>
      <c r="E28" s="516"/>
      <c r="F28" s="516"/>
      <c r="G28" s="516"/>
      <c r="H28" s="516"/>
      <c r="I28" s="516"/>
      <c r="J28" s="516"/>
      <c r="K28" s="517"/>
    </row>
    <row r="29" spans="2:11" s="503" customFormat="1" ht="14.45" customHeight="1">
      <c r="B29" s="504"/>
      <c r="C29" s="505"/>
      <c r="D29" s="505"/>
      <c r="E29" s="505"/>
      <c r="F29" s="520" t="s">
        <v>22</v>
      </c>
      <c r="G29" s="505"/>
      <c r="H29" s="505"/>
      <c r="I29" s="520" t="s">
        <v>21</v>
      </c>
      <c r="J29" s="520" t="s">
        <v>23</v>
      </c>
      <c r="K29" s="506"/>
    </row>
    <row r="30" spans="2:11" s="503" customFormat="1" ht="14.45" customHeight="1">
      <c r="B30" s="504"/>
      <c r="C30" s="505"/>
      <c r="D30" s="521" t="s">
        <v>24</v>
      </c>
      <c r="E30" s="521" t="s">
        <v>25</v>
      </c>
      <c r="F30" s="522">
        <f>ROUND(SUM(BE88:BE278),2)</f>
        <v>0</v>
      </c>
      <c r="G30" s="505"/>
      <c r="H30" s="505"/>
      <c r="I30" s="523">
        <v>0.21</v>
      </c>
      <c r="J30" s="522">
        <f>ROUND(ROUND((SUM(BE88:BE278)),2)*I30,2)</f>
        <v>0</v>
      </c>
      <c r="K30" s="506"/>
    </row>
    <row r="31" spans="2:11" s="503" customFormat="1" ht="14.45" customHeight="1">
      <c r="B31" s="504"/>
      <c r="C31" s="505"/>
      <c r="D31" s="505"/>
      <c r="E31" s="521" t="s">
        <v>26</v>
      </c>
      <c r="F31" s="522">
        <f>ROUND(SUM(BF88:BF278),2)</f>
        <v>0</v>
      </c>
      <c r="G31" s="505"/>
      <c r="H31" s="505"/>
      <c r="I31" s="523">
        <v>0.15</v>
      </c>
      <c r="J31" s="522">
        <f>ROUND(ROUND((SUM(BF88:BF278)),2)*I31,2)</f>
        <v>0</v>
      </c>
      <c r="K31" s="506"/>
    </row>
    <row r="32" spans="2:11" s="503" customFormat="1" ht="14.45" customHeight="1" hidden="1">
      <c r="B32" s="504"/>
      <c r="C32" s="505"/>
      <c r="D32" s="505"/>
      <c r="E32" s="521" t="s">
        <v>27</v>
      </c>
      <c r="F32" s="522">
        <f>ROUND(SUM(BG88:BG278),2)</f>
        <v>0</v>
      </c>
      <c r="G32" s="505"/>
      <c r="H32" s="505"/>
      <c r="I32" s="523">
        <v>0.21</v>
      </c>
      <c r="J32" s="522">
        <v>0</v>
      </c>
      <c r="K32" s="506"/>
    </row>
    <row r="33" spans="2:11" s="503" customFormat="1" ht="14.45" customHeight="1" hidden="1">
      <c r="B33" s="504"/>
      <c r="C33" s="505"/>
      <c r="D33" s="505"/>
      <c r="E33" s="521" t="s">
        <v>28</v>
      </c>
      <c r="F33" s="522">
        <f>ROUND(SUM(BH88:BH278),2)</f>
        <v>0</v>
      </c>
      <c r="G33" s="505"/>
      <c r="H33" s="505"/>
      <c r="I33" s="523">
        <v>0.15</v>
      </c>
      <c r="J33" s="522">
        <v>0</v>
      </c>
      <c r="K33" s="506"/>
    </row>
    <row r="34" spans="2:11" s="503" customFormat="1" ht="14.45" customHeight="1" hidden="1">
      <c r="B34" s="504"/>
      <c r="C34" s="505"/>
      <c r="D34" s="505"/>
      <c r="E34" s="521" t="s">
        <v>29</v>
      </c>
      <c r="F34" s="522">
        <f>ROUND(SUM(BI88:BI278),2)</f>
        <v>0</v>
      </c>
      <c r="G34" s="505"/>
      <c r="H34" s="505"/>
      <c r="I34" s="523">
        <v>0</v>
      </c>
      <c r="J34" s="522">
        <v>0</v>
      </c>
      <c r="K34" s="506"/>
    </row>
    <row r="35" spans="2:11" s="503" customFormat="1" ht="6.95" customHeight="1">
      <c r="B35" s="504"/>
      <c r="C35" s="505"/>
      <c r="D35" s="505"/>
      <c r="E35" s="505"/>
      <c r="F35" s="505"/>
      <c r="G35" s="505"/>
      <c r="H35" s="505"/>
      <c r="I35" s="505"/>
      <c r="J35" s="505"/>
      <c r="K35" s="506"/>
    </row>
    <row r="36" spans="2:11" s="503" customFormat="1" ht="25.35" customHeight="1">
      <c r="B36" s="504"/>
      <c r="C36" s="524"/>
      <c r="D36" s="525" t="s">
        <v>30</v>
      </c>
      <c r="E36" s="526"/>
      <c r="F36" s="526"/>
      <c r="G36" s="527" t="s">
        <v>31</v>
      </c>
      <c r="H36" s="528" t="s">
        <v>32</v>
      </c>
      <c r="I36" s="526"/>
      <c r="J36" s="529">
        <f>SUM(J27:J34)</f>
        <v>0</v>
      </c>
      <c r="K36" s="530"/>
    </row>
    <row r="37" spans="2:11" s="503" customFormat="1" ht="14.45" customHeight="1">
      <c r="B37" s="531"/>
      <c r="C37" s="532"/>
      <c r="D37" s="532"/>
      <c r="E37" s="532"/>
      <c r="F37" s="532"/>
      <c r="G37" s="532"/>
      <c r="H37" s="532"/>
      <c r="I37" s="532"/>
      <c r="J37" s="532"/>
      <c r="K37" s="533"/>
    </row>
    <row r="41" spans="2:11" s="503" customFormat="1" ht="6.95" customHeight="1">
      <c r="B41" s="534"/>
      <c r="C41" s="535"/>
      <c r="D41" s="535"/>
      <c r="E41" s="535"/>
      <c r="F41" s="535"/>
      <c r="G41" s="535"/>
      <c r="H41" s="535"/>
      <c r="I41" s="535"/>
      <c r="J41" s="535"/>
      <c r="K41" s="536"/>
    </row>
    <row r="42" spans="2:11" s="503" customFormat="1" ht="36.95" customHeight="1">
      <c r="B42" s="504"/>
      <c r="C42" s="497" t="s">
        <v>47</v>
      </c>
      <c r="D42" s="505"/>
      <c r="E42" s="505"/>
      <c r="F42" s="505"/>
      <c r="G42" s="505"/>
      <c r="H42" s="505"/>
      <c r="I42" s="505"/>
      <c r="J42" s="505"/>
      <c r="K42" s="506"/>
    </row>
    <row r="43" spans="2:11" s="503" customFormat="1" ht="6.95" customHeight="1">
      <c r="B43" s="504"/>
      <c r="C43" s="505"/>
      <c r="D43" s="505"/>
      <c r="E43" s="505"/>
      <c r="F43" s="505"/>
      <c r="G43" s="505"/>
      <c r="H43" s="505"/>
      <c r="I43" s="505"/>
      <c r="J43" s="505"/>
      <c r="K43" s="506"/>
    </row>
    <row r="44" spans="2:11" s="503" customFormat="1" ht="14.45" customHeight="1">
      <c r="B44" s="504"/>
      <c r="C44" s="500" t="s">
        <v>6</v>
      </c>
      <c r="D44" s="505"/>
      <c r="E44" s="505"/>
      <c r="F44" s="505"/>
      <c r="G44" s="505"/>
      <c r="H44" s="505"/>
      <c r="I44" s="505"/>
      <c r="J44" s="505"/>
      <c r="K44" s="506"/>
    </row>
    <row r="45" spans="2:11" s="503" customFormat="1" ht="16.5" customHeight="1">
      <c r="B45" s="504"/>
      <c r="C45" s="505"/>
      <c r="D45" s="505"/>
      <c r="E45" s="501" t="str">
        <f>E7</f>
        <v>Biomedicínské centrum Lékařské fakulty University Karlovy v Plzni SO 01-objekt experimentálních laboratoří</v>
      </c>
      <c r="F45" s="502"/>
      <c r="G45" s="502"/>
      <c r="H45" s="502"/>
      <c r="I45" s="505"/>
      <c r="J45" s="505"/>
      <c r="K45" s="506"/>
    </row>
    <row r="46" spans="2:11" s="503" customFormat="1" ht="14.45" customHeight="1">
      <c r="B46" s="504"/>
      <c r="C46" s="500" t="s">
        <v>45</v>
      </c>
      <c r="D46" s="505"/>
      <c r="E46" s="505"/>
      <c r="F46" s="505"/>
      <c r="G46" s="505"/>
      <c r="H46" s="505"/>
      <c r="I46" s="505"/>
      <c r="J46" s="505"/>
      <c r="K46" s="506"/>
    </row>
    <row r="47" spans="2:11" s="503" customFormat="1" ht="17.25" customHeight="1">
      <c r="B47" s="504"/>
      <c r="C47" s="505"/>
      <c r="D47" s="505"/>
      <c r="E47" s="507" t="str">
        <f>E9</f>
        <v>SO 01 - Architektonicko-stavební řešení - místnost 01.1.03</v>
      </c>
      <c r="F47" s="508"/>
      <c r="G47" s="508"/>
      <c r="H47" s="508"/>
      <c r="I47" s="505"/>
      <c r="J47" s="505"/>
      <c r="K47" s="506"/>
    </row>
    <row r="48" spans="2:11" s="503" customFormat="1" ht="6.95" customHeight="1">
      <c r="B48" s="504"/>
      <c r="C48" s="505"/>
      <c r="D48" s="505"/>
      <c r="E48" s="505"/>
      <c r="F48" s="505"/>
      <c r="G48" s="505"/>
      <c r="H48" s="505"/>
      <c r="I48" s="505"/>
      <c r="J48" s="505"/>
      <c r="K48" s="506"/>
    </row>
    <row r="49" spans="2:11" s="503" customFormat="1" ht="18" customHeight="1">
      <c r="B49" s="504"/>
      <c r="C49" s="500" t="s">
        <v>9</v>
      </c>
      <c r="D49" s="505"/>
      <c r="E49" s="505"/>
      <c r="F49" s="509" t="str">
        <f>F12</f>
        <v>Lékařská fakulta University Karlovy v Plzni</v>
      </c>
      <c r="G49" s="505"/>
      <c r="H49" s="505"/>
      <c r="I49" s="500" t="s">
        <v>11</v>
      </c>
      <c r="J49" s="510" t="str">
        <f>IF(J12="","",J12)</f>
        <v>5. 11. 2018</v>
      </c>
      <c r="K49" s="506"/>
    </row>
    <row r="50" spans="2:11" s="503" customFormat="1" ht="6.95" customHeight="1">
      <c r="B50" s="504"/>
      <c r="C50" s="505"/>
      <c r="D50" s="505"/>
      <c r="E50" s="505"/>
      <c r="F50" s="505"/>
      <c r="G50" s="505"/>
      <c r="H50" s="505"/>
      <c r="I50" s="505"/>
      <c r="J50" s="505"/>
      <c r="K50" s="506"/>
    </row>
    <row r="51" spans="2:11" s="503" customFormat="1" ht="15">
      <c r="B51" s="504"/>
      <c r="C51" s="500" t="s">
        <v>12</v>
      </c>
      <c r="D51" s="505"/>
      <c r="E51" s="505"/>
      <c r="F51" s="509" t="str">
        <f>E15</f>
        <v>Univerzita Karlova v Praze LF v Plzni, Husova 3</v>
      </c>
      <c r="G51" s="505"/>
      <c r="H51" s="505"/>
      <c r="I51" s="500" t="s">
        <v>17</v>
      </c>
      <c r="J51" s="513" t="str">
        <f>E21</f>
        <v>ATELIER SOUKUP OPL ŠVEHLA s.r.o.</v>
      </c>
      <c r="K51" s="506"/>
    </row>
    <row r="52" spans="2:11" s="503" customFormat="1" ht="14.45" customHeight="1">
      <c r="B52" s="504"/>
      <c r="C52" s="500" t="s">
        <v>16</v>
      </c>
      <c r="D52" s="505"/>
      <c r="E52" s="505"/>
      <c r="F52" s="509" t="str">
        <f>IF(E18="","",E18)</f>
        <v/>
      </c>
      <c r="G52" s="505"/>
      <c r="H52" s="505"/>
      <c r="I52" s="505"/>
      <c r="J52" s="537"/>
      <c r="K52" s="506"/>
    </row>
    <row r="53" spans="2:11" s="503" customFormat="1" ht="10.35" customHeight="1">
      <c r="B53" s="504"/>
      <c r="C53" s="505"/>
      <c r="D53" s="505"/>
      <c r="E53" s="505"/>
      <c r="F53" s="505"/>
      <c r="G53" s="505"/>
      <c r="H53" s="505"/>
      <c r="I53" s="505"/>
      <c r="J53" s="505"/>
      <c r="K53" s="506"/>
    </row>
    <row r="54" spans="2:11" s="503" customFormat="1" ht="29.25" customHeight="1">
      <c r="B54" s="504"/>
      <c r="C54" s="538" t="s">
        <v>48</v>
      </c>
      <c r="D54" s="524"/>
      <c r="E54" s="524"/>
      <c r="F54" s="524"/>
      <c r="G54" s="524"/>
      <c r="H54" s="524"/>
      <c r="I54" s="524"/>
      <c r="J54" s="539" t="s">
        <v>49</v>
      </c>
      <c r="K54" s="540"/>
    </row>
    <row r="55" spans="2:11" s="503" customFormat="1" ht="10.35" customHeight="1">
      <c r="B55" s="504"/>
      <c r="C55" s="505"/>
      <c r="D55" s="505"/>
      <c r="E55" s="505"/>
      <c r="F55" s="505"/>
      <c r="G55" s="505"/>
      <c r="H55" s="505"/>
      <c r="I55" s="505"/>
      <c r="J55" s="505"/>
      <c r="K55" s="506"/>
    </row>
    <row r="56" spans="2:47" s="503" customFormat="1" ht="29.25" customHeight="1">
      <c r="B56" s="504"/>
      <c r="C56" s="541" t="s">
        <v>50</v>
      </c>
      <c r="D56" s="505"/>
      <c r="E56" s="505"/>
      <c r="F56" s="505"/>
      <c r="G56" s="505"/>
      <c r="H56" s="505"/>
      <c r="I56" s="505"/>
      <c r="J56" s="519">
        <f>J88</f>
        <v>0</v>
      </c>
      <c r="K56" s="506"/>
      <c r="AU56" s="491" t="s">
        <v>51</v>
      </c>
    </row>
    <row r="57" spans="2:11" s="548" customFormat="1" ht="24.95" customHeight="1">
      <c r="B57" s="542"/>
      <c r="C57" s="543"/>
      <c r="D57" s="544" t="s">
        <v>52</v>
      </c>
      <c r="E57" s="545"/>
      <c r="F57" s="545"/>
      <c r="G57" s="545"/>
      <c r="H57" s="545"/>
      <c r="I57" s="545"/>
      <c r="J57" s="546">
        <f>J89</f>
        <v>0</v>
      </c>
      <c r="K57" s="547"/>
    </row>
    <row r="58" spans="2:11" s="555" customFormat="1" ht="19.9" customHeight="1">
      <c r="B58" s="549"/>
      <c r="C58" s="550"/>
      <c r="D58" s="551" t="s">
        <v>450</v>
      </c>
      <c r="E58" s="552"/>
      <c r="F58" s="552"/>
      <c r="G58" s="552"/>
      <c r="H58" s="552"/>
      <c r="I58" s="552"/>
      <c r="J58" s="553">
        <f>J90</f>
        <v>0</v>
      </c>
      <c r="K58" s="554"/>
    </row>
    <row r="59" spans="2:11" s="555" customFormat="1" ht="19.9" customHeight="1">
      <c r="B59" s="549"/>
      <c r="C59" s="550"/>
      <c r="D59" s="551" t="s">
        <v>451</v>
      </c>
      <c r="E59" s="552"/>
      <c r="F59" s="552"/>
      <c r="G59" s="552"/>
      <c r="H59" s="552"/>
      <c r="I59" s="552"/>
      <c r="J59" s="553">
        <f>J103</f>
        <v>0</v>
      </c>
      <c r="K59" s="554"/>
    </row>
    <row r="60" spans="2:11" s="555" customFormat="1" ht="19.9" customHeight="1">
      <c r="B60" s="549"/>
      <c r="C60" s="550"/>
      <c r="D60" s="551" t="s">
        <v>53</v>
      </c>
      <c r="E60" s="552"/>
      <c r="F60" s="552"/>
      <c r="G60" s="552"/>
      <c r="H60" s="552"/>
      <c r="I60" s="552"/>
      <c r="J60" s="553">
        <f>J109</f>
        <v>0</v>
      </c>
      <c r="K60" s="554"/>
    </row>
    <row r="61" spans="2:11" s="555" customFormat="1" ht="14.85" customHeight="1">
      <c r="B61" s="549"/>
      <c r="C61" s="550"/>
      <c r="D61" s="551" t="s">
        <v>54</v>
      </c>
      <c r="E61" s="552"/>
      <c r="F61" s="552"/>
      <c r="G61" s="552"/>
      <c r="H61" s="552"/>
      <c r="I61" s="552"/>
      <c r="J61" s="553">
        <f>J161</f>
        <v>0</v>
      </c>
      <c r="K61" s="554"/>
    </row>
    <row r="62" spans="2:11" s="555" customFormat="1" ht="19.9" customHeight="1">
      <c r="B62" s="549"/>
      <c r="C62" s="550"/>
      <c r="D62" s="551" t="s">
        <v>55</v>
      </c>
      <c r="E62" s="552"/>
      <c r="F62" s="552"/>
      <c r="G62" s="552"/>
      <c r="H62" s="552"/>
      <c r="I62" s="552"/>
      <c r="J62" s="553">
        <f>J164</f>
        <v>0</v>
      </c>
      <c r="K62" s="554"/>
    </row>
    <row r="63" spans="2:11" s="548" customFormat="1" ht="24.95" customHeight="1">
      <c r="B63" s="542"/>
      <c r="C63" s="543"/>
      <c r="D63" s="544" t="s">
        <v>56</v>
      </c>
      <c r="E63" s="545"/>
      <c r="F63" s="545"/>
      <c r="G63" s="545"/>
      <c r="H63" s="545"/>
      <c r="I63" s="545"/>
      <c r="J63" s="546">
        <f>J170</f>
        <v>0</v>
      </c>
      <c r="K63" s="547"/>
    </row>
    <row r="64" spans="2:11" s="555" customFormat="1" ht="19.9" customHeight="1">
      <c r="B64" s="549"/>
      <c r="C64" s="550"/>
      <c r="D64" s="551" t="s">
        <v>452</v>
      </c>
      <c r="E64" s="552"/>
      <c r="F64" s="552"/>
      <c r="G64" s="552"/>
      <c r="H64" s="552"/>
      <c r="I64" s="552"/>
      <c r="J64" s="553">
        <f>J171</f>
        <v>0</v>
      </c>
      <c r="K64" s="554"/>
    </row>
    <row r="65" spans="2:11" s="555" customFormat="1" ht="19.9" customHeight="1">
      <c r="B65" s="549"/>
      <c r="C65" s="550"/>
      <c r="D65" s="551" t="s">
        <v>57</v>
      </c>
      <c r="E65" s="552"/>
      <c r="F65" s="552"/>
      <c r="G65" s="552"/>
      <c r="H65" s="552"/>
      <c r="I65" s="552"/>
      <c r="J65" s="553">
        <f>J177</f>
        <v>0</v>
      </c>
      <c r="K65" s="554"/>
    </row>
    <row r="66" spans="2:11" s="555" customFormat="1" ht="19.9" customHeight="1">
      <c r="B66" s="549"/>
      <c r="C66" s="550"/>
      <c r="D66" s="551" t="s">
        <v>58</v>
      </c>
      <c r="E66" s="552"/>
      <c r="F66" s="552"/>
      <c r="G66" s="552"/>
      <c r="H66" s="552"/>
      <c r="I66" s="552"/>
      <c r="J66" s="553">
        <f>J224</f>
        <v>0</v>
      </c>
      <c r="K66" s="554"/>
    </row>
    <row r="67" spans="2:11" s="555" customFormat="1" ht="19.9" customHeight="1">
      <c r="B67" s="549"/>
      <c r="C67" s="550"/>
      <c r="D67" s="551" t="s">
        <v>59</v>
      </c>
      <c r="E67" s="552"/>
      <c r="F67" s="552"/>
      <c r="G67" s="552"/>
      <c r="H67" s="552"/>
      <c r="I67" s="552"/>
      <c r="J67" s="553">
        <f>J240</f>
        <v>0</v>
      </c>
      <c r="K67" s="554"/>
    </row>
    <row r="68" spans="2:11" s="555" customFormat="1" ht="19.9" customHeight="1">
      <c r="B68" s="549"/>
      <c r="C68" s="550"/>
      <c r="D68" s="551" t="s">
        <v>60</v>
      </c>
      <c r="E68" s="552"/>
      <c r="F68" s="552"/>
      <c r="G68" s="552"/>
      <c r="H68" s="552"/>
      <c r="I68" s="552"/>
      <c r="J68" s="553">
        <f>J271</f>
        <v>0</v>
      </c>
      <c r="K68" s="554"/>
    </row>
    <row r="69" spans="2:11" s="503" customFormat="1" ht="21.75" customHeight="1">
      <c r="B69" s="504"/>
      <c r="C69" s="505"/>
      <c r="D69" s="505"/>
      <c r="E69" s="505"/>
      <c r="F69" s="505"/>
      <c r="G69" s="505"/>
      <c r="H69" s="505"/>
      <c r="I69" s="505"/>
      <c r="J69" s="505"/>
      <c r="K69" s="506"/>
    </row>
    <row r="70" spans="2:11" s="503" customFormat="1" ht="6.95" customHeight="1">
      <c r="B70" s="531"/>
      <c r="C70" s="532"/>
      <c r="D70" s="532"/>
      <c r="E70" s="532"/>
      <c r="F70" s="532"/>
      <c r="G70" s="532"/>
      <c r="H70" s="532"/>
      <c r="I70" s="532"/>
      <c r="J70" s="532"/>
      <c r="K70" s="533"/>
    </row>
    <row r="74" spans="2:12" s="503" customFormat="1" ht="6.95" customHeight="1">
      <c r="B74" s="534"/>
      <c r="C74" s="535"/>
      <c r="D74" s="535"/>
      <c r="E74" s="535"/>
      <c r="F74" s="535"/>
      <c r="G74" s="535"/>
      <c r="H74" s="535"/>
      <c r="I74" s="535"/>
      <c r="J74" s="535"/>
      <c r="K74" s="535"/>
      <c r="L74" s="504"/>
    </row>
    <row r="75" spans="2:12" s="503" customFormat="1" ht="36.95" customHeight="1">
      <c r="B75" s="504"/>
      <c r="C75" s="556" t="s">
        <v>61</v>
      </c>
      <c r="L75" s="504"/>
    </row>
    <row r="76" spans="2:12" s="503" customFormat="1" ht="6.95" customHeight="1">
      <c r="B76" s="504"/>
      <c r="L76" s="504"/>
    </row>
    <row r="77" spans="2:12" s="503" customFormat="1" ht="14.45" customHeight="1">
      <c r="B77" s="504"/>
      <c r="C77" s="557" t="s">
        <v>6</v>
      </c>
      <c r="L77" s="504"/>
    </row>
    <row r="78" spans="2:12" s="503" customFormat="1" ht="16.5" customHeight="1">
      <c r="B78" s="504"/>
      <c r="E78" s="558" t="str">
        <f>E7</f>
        <v>Biomedicínské centrum Lékařské fakulty University Karlovy v Plzni SO 01-objekt experimentálních laboratoří</v>
      </c>
      <c r="F78" s="559"/>
      <c r="G78" s="559"/>
      <c r="H78" s="559"/>
      <c r="L78" s="504"/>
    </row>
    <row r="79" spans="2:12" s="503" customFormat="1" ht="14.45" customHeight="1">
      <c r="B79" s="504"/>
      <c r="C79" s="557" t="s">
        <v>45</v>
      </c>
      <c r="L79" s="504"/>
    </row>
    <row r="80" spans="2:12" s="503" customFormat="1" ht="17.25" customHeight="1">
      <c r="B80" s="504"/>
      <c r="E80" s="560" t="str">
        <f>E9</f>
        <v>SO 01 - Architektonicko-stavební řešení - místnost 01.1.03</v>
      </c>
      <c r="F80" s="561"/>
      <c r="G80" s="561"/>
      <c r="H80" s="561"/>
      <c r="L80" s="504"/>
    </row>
    <row r="81" spans="2:12" s="503" customFormat="1" ht="6.95" customHeight="1">
      <c r="B81" s="504"/>
      <c r="L81" s="504"/>
    </row>
    <row r="82" spans="2:12" s="503" customFormat="1" ht="18" customHeight="1">
      <c r="B82" s="504"/>
      <c r="C82" s="557" t="s">
        <v>9</v>
      </c>
      <c r="F82" s="562" t="str">
        <f>F12</f>
        <v>Lékařská fakulta University Karlovy v Plzni</v>
      </c>
      <c r="I82" s="557" t="s">
        <v>11</v>
      </c>
      <c r="J82" s="563" t="str">
        <f>IF(J12="","",J12)</f>
        <v>5. 11. 2018</v>
      </c>
      <c r="L82" s="504"/>
    </row>
    <row r="83" spans="2:12" s="503" customFormat="1" ht="6.95" customHeight="1">
      <c r="B83" s="504"/>
      <c r="L83" s="504"/>
    </row>
    <row r="84" spans="2:12" s="503" customFormat="1" ht="15">
      <c r="B84" s="504"/>
      <c r="C84" s="557" t="s">
        <v>12</v>
      </c>
      <c r="F84" s="562" t="str">
        <f>E15</f>
        <v>Univerzita Karlova v Praze LF v Plzni, Husova 3</v>
      </c>
      <c r="I84" s="557" t="s">
        <v>17</v>
      </c>
      <c r="J84" s="562" t="str">
        <f>E21</f>
        <v>ATELIER SOUKUP OPL ŠVEHLA s.r.o.</v>
      </c>
      <c r="L84" s="504"/>
    </row>
    <row r="85" spans="2:12" s="503" customFormat="1" ht="14.45" customHeight="1">
      <c r="B85" s="504"/>
      <c r="C85" s="557" t="s">
        <v>16</v>
      </c>
      <c r="F85" s="562" t="str">
        <f>IF(E18="","",E18)</f>
        <v/>
      </c>
      <c r="L85" s="504"/>
    </row>
    <row r="86" spans="2:12" s="503" customFormat="1" ht="10.35" customHeight="1">
      <c r="B86" s="504"/>
      <c r="L86" s="504"/>
    </row>
    <row r="87" spans="2:20" s="571" customFormat="1" ht="29.25" customHeight="1">
      <c r="B87" s="564"/>
      <c r="C87" s="565" t="s">
        <v>62</v>
      </c>
      <c r="D87" s="566" t="s">
        <v>34</v>
      </c>
      <c r="E87" s="566" t="s">
        <v>33</v>
      </c>
      <c r="F87" s="566" t="s">
        <v>63</v>
      </c>
      <c r="G87" s="566" t="s">
        <v>64</v>
      </c>
      <c r="H87" s="566" t="s">
        <v>65</v>
      </c>
      <c r="I87" s="566" t="s">
        <v>66</v>
      </c>
      <c r="J87" s="566" t="s">
        <v>49</v>
      </c>
      <c r="K87" s="567" t="s">
        <v>67</v>
      </c>
      <c r="L87" s="564"/>
      <c r="M87" s="568" t="s">
        <v>68</v>
      </c>
      <c r="N87" s="569" t="s">
        <v>24</v>
      </c>
      <c r="O87" s="569" t="s">
        <v>69</v>
      </c>
      <c r="P87" s="569" t="s">
        <v>70</v>
      </c>
      <c r="Q87" s="569" t="s">
        <v>71</v>
      </c>
      <c r="R87" s="569" t="s">
        <v>72</v>
      </c>
      <c r="S87" s="569" t="s">
        <v>73</v>
      </c>
      <c r="T87" s="570" t="s">
        <v>74</v>
      </c>
    </row>
    <row r="88" spans="2:63" s="503" customFormat="1" ht="29.25" customHeight="1">
      <c r="B88" s="504"/>
      <c r="C88" s="572" t="s">
        <v>50</v>
      </c>
      <c r="J88" s="573">
        <f>BK88</f>
        <v>0</v>
      </c>
      <c r="L88" s="504"/>
      <c r="M88" s="574"/>
      <c r="N88" s="516"/>
      <c r="O88" s="516"/>
      <c r="P88" s="575">
        <f>P89+P170</f>
        <v>0</v>
      </c>
      <c r="Q88" s="516"/>
      <c r="R88" s="575">
        <f>R89+R170</f>
        <v>1.08257519</v>
      </c>
      <c r="S88" s="516"/>
      <c r="T88" s="576">
        <f>T89+T170</f>
        <v>0.322299</v>
      </c>
      <c r="AT88" s="491" t="s">
        <v>35</v>
      </c>
      <c r="AU88" s="491" t="s">
        <v>51</v>
      </c>
      <c r="BK88" s="577">
        <f>BK89+BK170</f>
        <v>0</v>
      </c>
    </row>
    <row r="89" spans="2:63" s="579" customFormat="1" ht="37.35" customHeight="1">
      <c r="B89" s="578"/>
      <c r="D89" s="580" t="s">
        <v>35</v>
      </c>
      <c r="E89" s="581" t="s">
        <v>75</v>
      </c>
      <c r="F89" s="581" t="s">
        <v>76</v>
      </c>
      <c r="J89" s="582">
        <f>BK89</f>
        <v>0</v>
      </c>
      <c r="L89" s="578"/>
      <c r="M89" s="583"/>
      <c r="N89" s="584"/>
      <c r="O89" s="584"/>
      <c r="P89" s="585">
        <f>P90+P103+P109+P164</f>
        <v>0</v>
      </c>
      <c r="Q89" s="584"/>
      <c r="R89" s="585">
        <f>R90+R103+R109+R164</f>
        <v>0.05347063</v>
      </c>
      <c r="S89" s="584"/>
      <c r="T89" s="586">
        <f>T90+T103+T109+T164</f>
        <v>0.0758</v>
      </c>
      <c r="AR89" s="580" t="s">
        <v>37</v>
      </c>
      <c r="AT89" s="587" t="s">
        <v>35</v>
      </c>
      <c r="AU89" s="587" t="s">
        <v>36</v>
      </c>
      <c r="AY89" s="580" t="s">
        <v>77</v>
      </c>
      <c r="BK89" s="588">
        <f>BK90+BK103+BK109+BK164</f>
        <v>0</v>
      </c>
    </row>
    <row r="90" spans="2:63" s="579" customFormat="1" ht="19.9" customHeight="1">
      <c r="B90" s="578"/>
      <c r="D90" s="580" t="s">
        <v>35</v>
      </c>
      <c r="E90" s="589" t="s">
        <v>93</v>
      </c>
      <c r="F90" s="589" t="s">
        <v>453</v>
      </c>
      <c r="J90" s="590">
        <f>BK90</f>
        <v>0</v>
      </c>
      <c r="L90" s="578"/>
      <c r="M90" s="583"/>
      <c r="N90" s="584"/>
      <c r="O90" s="584"/>
      <c r="P90" s="585">
        <f>SUM(P91:P102)</f>
        <v>0</v>
      </c>
      <c r="Q90" s="584"/>
      <c r="R90" s="585">
        <f>SUM(R91:R102)</f>
        <v>0.04087</v>
      </c>
      <c r="S90" s="584"/>
      <c r="T90" s="586">
        <f>SUM(T91:T102)</f>
        <v>0</v>
      </c>
      <c r="AR90" s="580" t="s">
        <v>37</v>
      </c>
      <c r="AT90" s="587" t="s">
        <v>35</v>
      </c>
      <c r="AU90" s="587" t="s">
        <v>37</v>
      </c>
      <c r="AY90" s="580" t="s">
        <v>77</v>
      </c>
      <c r="BK90" s="588">
        <f>SUM(BK91:BK102)</f>
        <v>0</v>
      </c>
    </row>
    <row r="91" spans="2:65" s="503" customFormat="1" ht="25.5" customHeight="1">
      <c r="B91" s="504"/>
      <c r="C91" s="651" t="s">
        <v>37</v>
      </c>
      <c r="D91" s="651" t="s">
        <v>80</v>
      </c>
      <c r="E91" s="652" t="s">
        <v>454</v>
      </c>
      <c r="F91" s="653" t="s">
        <v>516</v>
      </c>
      <c r="G91" s="654" t="s">
        <v>147</v>
      </c>
      <c r="H91" s="655">
        <v>1</v>
      </c>
      <c r="I91" s="340"/>
      <c r="J91" s="596">
        <f>ROUND(I91*H91,2)</f>
        <v>0</v>
      </c>
      <c r="K91" s="593" t="s">
        <v>83</v>
      </c>
      <c r="L91" s="504"/>
      <c r="M91" s="597" t="s">
        <v>1</v>
      </c>
      <c r="N91" s="598" t="s">
        <v>25</v>
      </c>
      <c r="O91" s="505"/>
      <c r="P91" s="599">
        <f>O91*H91</f>
        <v>0</v>
      </c>
      <c r="Q91" s="599">
        <v>0.01262</v>
      </c>
      <c r="R91" s="599">
        <f>Q91*H91</f>
        <v>0.01262</v>
      </c>
      <c r="S91" s="599">
        <v>0</v>
      </c>
      <c r="T91" s="600">
        <f>S91*H91</f>
        <v>0</v>
      </c>
      <c r="AR91" s="491" t="s">
        <v>84</v>
      </c>
      <c r="AT91" s="491" t="s">
        <v>80</v>
      </c>
      <c r="AU91" s="491" t="s">
        <v>38</v>
      </c>
      <c r="AY91" s="491" t="s">
        <v>77</v>
      </c>
      <c r="BE91" s="601">
        <f>IF(N91="základní",J91,0)</f>
        <v>0</v>
      </c>
      <c r="BF91" s="601">
        <f>IF(N91="snížená",J91,0)</f>
        <v>0</v>
      </c>
      <c r="BG91" s="601">
        <f>IF(N91="zákl. přenesená",J91,0)</f>
        <v>0</v>
      </c>
      <c r="BH91" s="601">
        <f>IF(N91="sníž. přenesená",J91,0)</f>
        <v>0</v>
      </c>
      <c r="BI91" s="601">
        <f>IF(N91="nulová",J91,0)</f>
        <v>0</v>
      </c>
      <c r="BJ91" s="491" t="s">
        <v>37</v>
      </c>
      <c r="BK91" s="601">
        <f>ROUND(I91*H91,2)</f>
        <v>0</v>
      </c>
      <c r="BL91" s="491" t="s">
        <v>84</v>
      </c>
      <c r="BM91" s="491" t="s">
        <v>455</v>
      </c>
    </row>
    <row r="92" spans="2:51" s="603" customFormat="1" ht="13.5">
      <c r="B92" s="602"/>
      <c r="D92" s="604" t="s">
        <v>126</v>
      </c>
      <c r="E92" s="605" t="s">
        <v>1</v>
      </c>
      <c r="F92" s="606" t="s">
        <v>512</v>
      </c>
      <c r="H92" s="605" t="s">
        <v>1</v>
      </c>
      <c r="L92" s="602"/>
      <c r="M92" s="607"/>
      <c r="N92" s="608"/>
      <c r="O92" s="608"/>
      <c r="P92" s="608"/>
      <c r="Q92" s="608"/>
      <c r="R92" s="608"/>
      <c r="S92" s="608"/>
      <c r="T92" s="609"/>
      <c r="AT92" s="605" t="s">
        <v>126</v>
      </c>
      <c r="AU92" s="605" t="s">
        <v>38</v>
      </c>
      <c r="AV92" s="603" t="s">
        <v>37</v>
      </c>
      <c r="AW92" s="603" t="s">
        <v>456</v>
      </c>
      <c r="AX92" s="603" t="s">
        <v>36</v>
      </c>
      <c r="AY92" s="605" t="s">
        <v>77</v>
      </c>
    </row>
    <row r="93" spans="2:51" s="611" customFormat="1" ht="13.5">
      <c r="B93" s="610"/>
      <c r="D93" s="604" t="s">
        <v>126</v>
      </c>
      <c r="E93" s="612" t="s">
        <v>1</v>
      </c>
      <c r="F93" s="613" t="s">
        <v>1</v>
      </c>
      <c r="H93" s="614">
        <v>0</v>
      </c>
      <c r="L93" s="610"/>
      <c r="M93" s="615"/>
      <c r="N93" s="616"/>
      <c r="O93" s="616"/>
      <c r="P93" s="616"/>
      <c r="Q93" s="616"/>
      <c r="R93" s="616"/>
      <c r="S93" s="616"/>
      <c r="T93" s="617"/>
      <c r="AT93" s="612" t="s">
        <v>126</v>
      </c>
      <c r="AU93" s="612" t="s">
        <v>38</v>
      </c>
      <c r="AV93" s="611" t="s">
        <v>38</v>
      </c>
      <c r="AW93" s="611" t="s">
        <v>456</v>
      </c>
      <c r="AX93" s="611" t="s">
        <v>36</v>
      </c>
      <c r="AY93" s="612" t="s">
        <v>77</v>
      </c>
    </row>
    <row r="94" spans="2:51" s="603" customFormat="1" ht="13.5">
      <c r="B94" s="602"/>
      <c r="D94" s="604" t="s">
        <v>126</v>
      </c>
      <c r="E94" s="605" t="s">
        <v>1</v>
      </c>
      <c r="F94" s="606" t="s">
        <v>457</v>
      </c>
      <c r="H94" s="605" t="s">
        <v>1</v>
      </c>
      <c r="L94" s="602"/>
      <c r="M94" s="607"/>
      <c r="N94" s="608"/>
      <c r="O94" s="608"/>
      <c r="P94" s="608"/>
      <c r="Q94" s="608"/>
      <c r="R94" s="608"/>
      <c r="S94" s="608"/>
      <c r="T94" s="609"/>
      <c r="AT94" s="605" t="s">
        <v>126</v>
      </c>
      <c r="AU94" s="605" t="s">
        <v>38</v>
      </c>
      <c r="AV94" s="603" t="s">
        <v>37</v>
      </c>
      <c r="AW94" s="603" t="s">
        <v>456</v>
      </c>
      <c r="AX94" s="603" t="s">
        <v>36</v>
      </c>
      <c r="AY94" s="605" t="s">
        <v>77</v>
      </c>
    </row>
    <row r="95" spans="2:51" s="611" customFormat="1" ht="13.5">
      <c r="B95" s="610"/>
      <c r="D95" s="604" t="s">
        <v>126</v>
      </c>
      <c r="E95" s="612" t="s">
        <v>1</v>
      </c>
      <c r="F95" s="613" t="s">
        <v>1</v>
      </c>
      <c r="H95" s="614">
        <v>0</v>
      </c>
      <c r="L95" s="610"/>
      <c r="M95" s="615"/>
      <c r="N95" s="616"/>
      <c r="O95" s="616"/>
      <c r="P95" s="616"/>
      <c r="Q95" s="616"/>
      <c r="R95" s="616"/>
      <c r="S95" s="616"/>
      <c r="T95" s="617"/>
      <c r="AT95" s="612" t="s">
        <v>126</v>
      </c>
      <c r="AU95" s="612" t="s">
        <v>38</v>
      </c>
      <c r="AV95" s="611" t="s">
        <v>38</v>
      </c>
      <c r="AW95" s="611" t="s">
        <v>456</v>
      </c>
      <c r="AX95" s="611" t="s">
        <v>36</v>
      </c>
      <c r="AY95" s="612" t="s">
        <v>77</v>
      </c>
    </row>
    <row r="96" spans="2:51" s="611" customFormat="1" ht="13.5">
      <c r="B96" s="610"/>
      <c r="D96" s="604" t="s">
        <v>126</v>
      </c>
      <c r="E96" s="612" t="s">
        <v>1</v>
      </c>
      <c r="F96" s="613" t="s">
        <v>37</v>
      </c>
      <c r="H96" s="614">
        <v>1</v>
      </c>
      <c r="L96" s="610"/>
      <c r="M96" s="615"/>
      <c r="N96" s="616"/>
      <c r="O96" s="616"/>
      <c r="P96" s="616"/>
      <c r="Q96" s="616"/>
      <c r="R96" s="616"/>
      <c r="S96" s="616"/>
      <c r="T96" s="617"/>
      <c r="AT96" s="612" t="s">
        <v>126</v>
      </c>
      <c r="AU96" s="612" t="s">
        <v>38</v>
      </c>
      <c r="AV96" s="611" t="s">
        <v>38</v>
      </c>
      <c r="AW96" s="611" t="s">
        <v>456</v>
      </c>
      <c r="AX96" s="611" t="s">
        <v>37</v>
      </c>
      <c r="AY96" s="612" t="s">
        <v>77</v>
      </c>
    </row>
    <row r="97" spans="2:65" s="503" customFormat="1" ht="25.5" customHeight="1">
      <c r="B97" s="504"/>
      <c r="C97" s="651" t="s">
        <v>38</v>
      </c>
      <c r="D97" s="651" t="s">
        <v>80</v>
      </c>
      <c r="E97" s="652" t="s">
        <v>458</v>
      </c>
      <c r="F97" s="653" t="s">
        <v>517</v>
      </c>
      <c r="G97" s="654" t="s">
        <v>147</v>
      </c>
      <c r="H97" s="655">
        <v>5</v>
      </c>
      <c r="I97" s="340"/>
      <c r="J97" s="596">
        <f>ROUND(I97*H97,2)</f>
        <v>0</v>
      </c>
      <c r="K97" s="593" t="s">
        <v>83</v>
      </c>
      <c r="L97" s="504"/>
      <c r="M97" s="597" t="s">
        <v>1</v>
      </c>
      <c r="N97" s="598" t="s">
        <v>25</v>
      </c>
      <c r="O97" s="505"/>
      <c r="P97" s="599">
        <f>O97*H97</f>
        <v>0</v>
      </c>
      <c r="Q97" s="599">
        <v>0.00565</v>
      </c>
      <c r="R97" s="599">
        <f>Q97*H97</f>
        <v>0.028249999999999997</v>
      </c>
      <c r="S97" s="599">
        <v>0</v>
      </c>
      <c r="T97" s="600">
        <f>S97*H97</f>
        <v>0</v>
      </c>
      <c r="AR97" s="491" t="s">
        <v>84</v>
      </c>
      <c r="AT97" s="491" t="s">
        <v>80</v>
      </c>
      <c r="AU97" s="491" t="s">
        <v>38</v>
      </c>
      <c r="AY97" s="491" t="s">
        <v>77</v>
      </c>
      <c r="BE97" s="601">
        <f>IF(N97="základní",J97,0)</f>
        <v>0</v>
      </c>
      <c r="BF97" s="601">
        <f>IF(N97="snížená",J97,0)</f>
        <v>0</v>
      </c>
      <c r="BG97" s="601">
        <f>IF(N97="zákl. přenesená",J97,0)</f>
        <v>0</v>
      </c>
      <c r="BH97" s="601">
        <f>IF(N97="sníž. přenesená",J97,0)</f>
        <v>0</v>
      </c>
      <c r="BI97" s="601">
        <f>IF(N97="nulová",J97,0)</f>
        <v>0</v>
      </c>
      <c r="BJ97" s="491" t="s">
        <v>37</v>
      </c>
      <c r="BK97" s="601">
        <f>ROUND(I97*H97,2)</f>
        <v>0</v>
      </c>
      <c r="BL97" s="491" t="s">
        <v>84</v>
      </c>
      <c r="BM97" s="491" t="s">
        <v>459</v>
      </c>
    </row>
    <row r="98" spans="2:51" s="603" customFormat="1" ht="13.5">
      <c r="B98" s="602"/>
      <c r="D98" s="604" t="s">
        <v>126</v>
      </c>
      <c r="E98" s="605" t="s">
        <v>1</v>
      </c>
      <c r="F98" s="606" t="s">
        <v>510</v>
      </c>
      <c r="H98" s="605" t="s">
        <v>1</v>
      </c>
      <c r="L98" s="602"/>
      <c r="M98" s="607"/>
      <c r="N98" s="608"/>
      <c r="O98" s="608"/>
      <c r="P98" s="608"/>
      <c r="Q98" s="608"/>
      <c r="R98" s="608"/>
      <c r="S98" s="608"/>
      <c r="T98" s="609"/>
      <c r="AT98" s="605" t="s">
        <v>126</v>
      </c>
      <c r="AU98" s="605" t="s">
        <v>38</v>
      </c>
      <c r="AV98" s="603" t="s">
        <v>37</v>
      </c>
      <c r="AW98" s="603" t="s">
        <v>456</v>
      </c>
      <c r="AX98" s="603" t="s">
        <v>36</v>
      </c>
      <c r="AY98" s="605" t="s">
        <v>77</v>
      </c>
    </row>
    <row r="99" spans="2:51" s="611" customFormat="1" ht="13.5">
      <c r="B99" s="610"/>
      <c r="D99" s="604" t="s">
        <v>126</v>
      </c>
      <c r="E99" s="612" t="s">
        <v>1</v>
      </c>
      <c r="F99" s="613" t="s">
        <v>1</v>
      </c>
      <c r="H99" s="614">
        <v>0</v>
      </c>
      <c r="L99" s="610"/>
      <c r="M99" s="615"/>
      <c r="N99" s="616"/>
      <c r="O99" s="616"/>
      <c r="P99" s="616"/>
      <c r="Q99" s="616"/>
      <c r="R99" s="616"/>
      <c r="S99" s="616"/>
      <c r="T99" s="617"/>
      <c r="AT99" s="612" t="s">
        <v>126</v>
      </c>
      <c r="AU99" s="612" t="s">
        <v>38</v>
      </c>
      <c r="AV99" s="611" t="s">
        <v>38</v>
      </c>
      <c r="AW99" s="611" t="s">
        <v>456</v>
      </c>
      <c r="AX99" s="611" t="s">
        <v>36</v>
      </c>
      <c r="AY99" s="612" t="s">
        <v>77</v>
      </c>
    </row>
    <row r="100" spans="2:51" s="603" customFormat="1" ht="13.5">
      <c r="B100" s="602"/>
      <c r="D100" s="604" t="s">
        <v>126</v>
      </c>
      <c r="E100" s="605" t="s">
        <v>1</v>
      </c>
      <c r="F100" s="606" t="s">
        <v>511</v>
      </c>
      <c r="H100" s="605" t="s">
        <v>1</v>
      </c>
      <c r="L100" s="602"/>
      <c r="M100" s="607"/>
      <c r="N100" s="608"/>
      <c r="O100" s="608"/>
      <c r="P100" s="608"/>
      <c r="Q100" s="608"/>
      <c r="R100" s="608"/>
      <c r="S100" s="608"/>
      <c r="T100" s="609"/>
      <c r="AT100" s="605" t="s">
        <v>126</v>
      </c>
      <c r="AU100" s="605" t="s">
        <v>38</v>
      </c>
      <c r="AV100" s="603" t="s">
        <v>37</v>
      </c>
      <c r="AW100" s="603" t="s">
        <v>456</v>
      </c>
      <c r="AX100" s="603" t="s">
        <v>36</v>
      </c>
      <c r="AY100" s="605" t="s">
        <v>77</v>
      </c>
    </row>
    <row r="101" spans="2:51" s="611" customFormat="1" ht="13.5">
      <c r="B101" s="610"/>
      <c r="D101" s="604" t="s">
        <v>126</v>
      </c>
      <c r="E101" s="612" t="s">
        <v>1</v>
      </c>
      <c r="F101" s="613" t="s">
        <v>1</v>
      </c>
      <c r="H101" s="614">
        <v>0</v>
      </c>
      <c r="L101" s="610"/>
      <c r="M101" s="615"/>
      <c r="N101" s="616"/>
      <c r="O101" s="616"/>
      <c r="P101" s="616"/>
      <c r="Q101" s="616"/>
      <c r="R101" s="616"/>
      <c r="S101" s="616"/>
      <c r="T101" s="617"/>
      <c r="AT101" s="612" t="s">
        <v>126</v>
      </c>
      <c r="AU101" s="612" t="s">
        <v>38</v>
      </c>
      <c r="AV101" s="611" t="s">
        <v>38</v>
      </c>
      <c r="AW101" s="611" t="s">
        <v>456</v>
      </c>
      <c r="AX101" s="611" t="s">
        <v>36</v>
      </c>
      <c r="AY101" s="612" t="s">
        <v>77</v>
      </c>
    </row>
    <row r="102" spans="2:51" s="611" customFormat="1" ht="13.5">
      <c r="B102" s="610"/>
      <c r="D102" s="604" t="s">
        <v>126</v>
      </c>
      <c r="E102" s="612" t="s">
        <v>1</v>
      </c>
      <c r="F102" s="613">
        <v>5</v>
      </c>
      <c r="H102" s="614">
        <v>3</v>
      </c>
      <c r="L102" s="610"/>
      <c r="M102" s="615"/>
      <c r="N102" s="616"/>
      <c r="O102" s="616"/>
      <c r="P102" s="616"/>
      <c r="Q102" s="616"/>
      <c r="R102" s="616"/>
      <c r="S102" s="616"/>
      <c r="T102" s="617"/>
      <c r="AT102" s="612" t="s">
        <v>126</v>
      </c>
      <c r="AU102" s="612" t="s">
        <v>38</v>
      </c>
      <c r="AV102" s="611" t="s">
        <v>38</v>
      </c>
      <c r="AW102" s="611" t="s">
        <v>456</v>
      </c>
      <c r="AX102" s="611" t="s">
        <v>37</v>
      </c>
      <c r="AY102" s="612" t="s">
        <v>77</v>
      </c>
    </row>
    <row r="103" spans="2:63" s="579" customFormat="1" ht="29.85" customHeight="1">
      <c r="B103" s="578"/>
      <c r="D103" s="580" t="s">
        <v>35</v>
      </c>
      <c r="E103" s="589" t="s">
        <v>107</v>
      </c>
      <c r="F103" s="589" t="s">
        <v>460</v>
      </c>
      <c r="J103" s="590">
        <f>BK103</f>
        <v>0</v>
      </c>
      <c r="L103" s="578"/>
      <c r="M103" s="583"/>
      <c r="N103" s="584"/>
      <c r="O103" s="584"/>
      <c r="P103" s="585">
        <f>SUM(P104:P108)</f>
        <v>0</v>
      </c>
      <c r="Q103" s="584"/>
      <c r="R103" s="585">
        <f>SUM(R104:R108)</f>
        <v>0</v>
      </c>
      <c r="S103" s="584"/>
      <c r="T103" s="586">
        <f>SUM(T104:T108)</f>
        <v>0</v>
      </c>
      <c r="AR103" s="580" t="s">
        <v>37</v>
      </c>
      <c r="AT103" s="587" t="s">
        <v>35</v>
      </c>
      <c r="AU103" s="587" t="s">
        <v>37</v>
      </c>
      <c r="AY103" s="580" t="s">
        <v>77</v>
      </c>
      <c r="BK103" s="588">
        <f>SUM(BK104:BK108)</f>
        <v>0</v>
      </c>
    </row>
    <row r="104" spans="2:65" s="503" customFormat="1" ht="25.5" customHeight="1">
      <c r="B104" s="504"/>
      <c r="C104" s="651" t="s">
        <v>93</v>
      </c>
      <c r="D104" s="651" t="s">
        <v>80</v>
      </c>
      <c r="E104" s="652" t="s">
        <v>461</v>
      </c>
      <c r="F104" s="653" t="s">
        <v>518</v>
      </c>
      <c r="G104" s="654" t="s">
        <v>82</v>
      </c>
      <c r="H104" s="655">
        <v>1.7</v>
      </c>
      <c r="I104" s="340"/>
      <c r="J104" s="596">
        <f>ROUND(I104*H104,2)</f>
        <v>0</v>
      </c>
      <c r="K104" s="593" t="s">
        <v>83</v>
      </c>
      <c r="L104" s="504"/>
      <c r="M104" s="597" t="s">
        <v>1</v>
      </c>
      <c r="N104" s="598" t="s">
        <v>25</v>
      </c>
      <c r="O104" s="505"/>
      <c r="P104" s="599">
        <f>O104*H104</f>
        <v>0</v>
      </c>
      <c r="Q104" s="599">
        <v>0</v>
      </c>
      <c r="R104" s="599">
        <f>Q104*H104</f>
        <v>0</v>
      </c>
      <c r="S104" s="599">
        <v>0</v>
      </c>
      <c r="T104" s="600">
        <f>S104*H104</f>
        <v>0</v>
      </c>
      <c r="AR104" s="491" t="s">
        <v>84</v>
      </c>
      <c r="AT104" s="491" t="s">
        <v>80</v>
      </c>
      <c r="AU104" s="491" t="s">
        <v>38</v>
      </c>
      <c r="AY104" s="491" t="s">
        <v>77</v>
      </c>
      <c r="BE104" s="601">
        <f>IF(N104="základní",J104,0)</f>
        <v>0</v>
      </c>
      <c r="BF104" s="601">
        <f>IF(N104="snížená",J104,0)</f>
        <v>0</v>
      </c>
      <c r="BG104" s="601">
        <f>IF(N104="zákl. přenesená",J104,0)</f>
        <v>0</v>
      </c>
      <c r="BH104" s="601">
        <f>IF(N104="sníž. přenesená",J104,0)</f>
        <v>0</v>
      </c>
      <c r="BI104" s="601">
        <f>IF(N104="nulová",J104,0)</f>
        <v>0</v>
      </c>
      <c r="BJ104" s="491" t="s">
        <v>37</v>
      </c>
      <c r="BK104" s="601">
        <f>ROUND(I104*H104,2)</f>
        <v>0</v>
      </c>
      <c r="BL104" s="491" t="s">
        <v>84</v>
      </c>
      <c r="BM104" s="491" t="s">
        <v>462</v>
      </c>
    </row>
    <row r="105" spans="2:47" s="503" customFormat="1" ht="27">
      <c r="B105" s="504"/>
      <c r="D105" s="604" t="s">
        <v>86</v>
      </c>
      <c r="F105" s="618" t="s">
        <v>463</v>
      </c>
      <c r="L105" s="504"/>
      <c r="M105" s="619"/>
      <c r="N105" s="505"/>
      <c r="O105" s="505"/>
      <c r="P105" s="505"/>
      <c r="Q105" s="505"/>
      <c r="R105" s="505"/>
      <c r="S105" s="505"/>
      <c r="T105" s="620"/>
      <c r="AT105" s="491" t="s">
        <v>86</v>
      </c>
      <c r="AU105" s="491" t="s">
        <v>38</v>
      </c>
    </row>
    <row r="106" spans="2:51" s="603" customFormat="1" ht="27">
      <c r="B106" s="602"/>
      <c r="D106" s="604" t="s">
        <v>126</v>
      </c>
      <c r="E106" s="605" t="s">
        <v>1</v>
      </c>
      <c r="F106" s="606" t="s">
        <v>464</v>
      </c>
      <c r="H106" s="605" t="s">
        <v>1</v>
      </c>
      <c r="L106" s="602"/>
      <c r="M106" s="607"/>
      <c r="N106" s="608"/>
      <c r="O106" s="608"/>
      <c r="P106" s="608"/>
      <c r="Q106" s="608"/>
      <c r="R106" s="608"/>
      <c r="S106" s="608"/>
      <c r="T106" s="609"/>
      <c r="AT106" s="605" t="s">
        <v>126</v>
      </c>
      <c r="AU106" s="605" t="s">
        <v>38</v>
      </c>
      <c r="AV106" s="603" t="s">
        <v>37</v>
      </c>
      <c r="AW106" s="603" t="s">
        <v>456</v>
      </c>
      <c r="AX106" s="603" t="s">
        <v>36</v>
      </c>
      <c r="AY106" s="605" t="s">
        <v>77</v>
      </c>
    </row>
    <row r="107" spans="2:51" s="611" customFormat="1" ht="13.5">
      <c r="B107" s="610"/>
      <c r="D107" s="604" t="s">
        <v>126</v>
      </c>
      <c r="E107" s="612" t="s">
        <v>1</v>
      </c>
      <c r="F107" s="613" t="s">
        <v>1</v>
      </c>
      <c r="H107" s="614">
        <v>0</v>
      </c>
      <c r="L107" s="610"/>
      <c r="M107" s="615"/>
      <c r="N107" s="616"/>
      <c r="O107" s="616"/>
      <c r="P107" s="616"/>
      <c r="Q107" s="616"/>
      <c r="R107" s="616"/>
      <c r="S107" s="616"/>
      <c r="T107" s="617"/>
      <c r="AT107" s="612" t="s">
        <v>126</v>
      </c>
      <c r="AU107" s="612" t="s">
        <v>38</v>
      </c>
      <c r="AV107" s="611" t="s">
        <v>38</v>
      </c>
      <c r="AW107" s="611" t="s">
        <v>456</v>
      </c>
      <c r="AX107" s="611" t="s">
        <v>36</v>
      </c>
      <c r="AY107" s="612" t="s">
        <v>77</v>
      </c>
    </row>
    <row r="108" spans="2:51" s="611" customFormat="1" ht="13.5">
      <c r="B108" s="610"/>
      <c r="D108" s="604" t="s">
        <v>126</v>
      </c>
      <c r="E108" s="612" t="s">
        <v>1</v>
      </c>
      <c r="F108" s="613" t="s">
        <v>465</v>
      </c>
      <c r="H108" s="614">
        <v>1.7</v>
      </c>
      <c r="L108" s="610"/>
      <c r="M108" s="615"/>
      <c r="N108" s="616"/>
      <c r="O108" s="616"/>
      <c r="P108" s="616"/>
      <c r="Q108" s="616"/>
      <c r="R108" s="616"/>
      <c r="S108" s="616"/>
      <c r="T108" s="617"/>
      <c r="AT108" s="612" t="s">
        <v>126</v>
      </c>
      <c r="AU108" s="612" t="s">
        <v>38</v>
      </c>
      <c r="AV108" s="611" t="s">
        <v>38</v>
      </c>
      <c r="AW108" s="611" t="s">
        <v>456</v>
      </c>
      <c r="AX108" s="611" t="s">
        <v>37</v>
      </c>
      <c r="AY108" s="612" t="s">
        <v>77</v>
      </c>
    </row>
    <row r="109" spans="2:63" s="579" customFormat="1" ht="29.85" customHeight="1">
      <c r="B109" s="578"/>
      <c r="D109" s="580" t="s">
        <v>35</v>
      </c>
      <c r="E109" s="589" t="s">
        <v>78</v>
      </c>
      <c r="F109" s="589" t="s">
        <v>79</v>
      </c>
      <c r="J109" s="590">
        <f>BK109</f>
        <v>0</v>
      </c>
      <c r="L109" s="578"/>
      <c r="M109" s="583"/>
      <c r="N109" s="584"/>
      <c r="O109" s="584"/>
      <c r="P109" s="585">
        <f>P110+SUM(P111:P161)</f>
        <v>0</v>
      </c>
      <c r="Q109" s="584"/>
      <c r="R109" s="585">
        <f>R110+SUM(R111:R161)</f>
        <v>0.01260063</v>
      </c>
      <c r="S109" s="584"/>
      <c r="T109" s="586">
        <f>T110+SUM(T111:T161)</f>
        <v>0.0758</v>
      </c>
      <c r="AR109" s="580" t="s">
        <v>37</v>
      </c>
      <c r="AT109" s="587" t="s">
        <v>35</v>
      </c>
      <c r="AU109" s="587" t="s">
        <v>37</v>
      </c>
      <c r="AY109" s="580" t="s">
        <v>77</v>
      </c>
      <c r="BK109" s="588">
        <f>BK110+SUM(BK111:BK161)</f>
        <v>0</v>
      </c>
    </row>
    <row r="110" spans="2:65" s="503" customFormat="1" ht="25.5" customHeight="1">
      <c r="B110" s="504"/>
      <c r="C110" s="591" t="s">
        <v>84</v>
      </c>
      <c r="D110" s="591" t="s">
        <v>80</v>
      </c>
      <c r="E110" s="592" t="s">
        <v>81</v>
      </c>
      <c r="F110" s="593" t="s">
        <v>519</v>
      </c>
      <c r="G110" s="594" t="s">
        <v>82</v>
      </c>
      <c r="H110" s="655">
        <v>74.34</v>
      </c>
      <c r="I110" s="340"/>
      <c r="J110" s="596">
        <f>ROUND(I110*H110,2)</f>
        <v>0</v>
      </c>
      <c r="K110" s="593" t="s">
        <v>83</v>
      </c>
      <c r="L110" s="504"/>
      <c r="M110" s="597" t="s">
        <v>1</v>
      </c>
      <c r="N110" s="598" t="s">
        <v>25</v>
      </c>
      <c r="O110" s="505"/>
      <c r="P110" s="599">
        <f>O110*H110</f>
        <v>0</v>
      </c>
      <c r="Q110" s="599">
        <v>0.00013</v>
      </c>
      <c r="R110" s="599">
        <f>Q110*H110</f>
        <v>0.0096642</v>
      </c>
      <c r="S110" s="599">
        <v>0</v>
      </c>
      <c r="T110" s="600">
        <f>S110*H110</f>
        <v>0</v>
      </c>
      <c r="AR110" s="491" t="s">
        <v>84</v>
      </c>
      <c r="AT110" s="491" t="s">
        <v>80</v>
      </c>
      <c r="AU110" s="491" t="s">
        <v>38</v>
      </c>
      <c r="AY110" s="491" t="s">
        <v>77</v>
      </c>
      <c r="BE110" s="601">
        <f>IF(N110="základní",J110,0)</f>
        <v>0</v>
      </c>
      <c r="BF110" s="601">
        <f>IF(N110="snížená",J110,0)</f>
        <v>0</v>
      </c>
      <c r="BG110" s="601">
        <f>IF(N110="zákl. přenesená",J110,0)</f>
        <v>0</v>
      </c>
      <c r="BH110" s="601">
        <f>IF(N110="sníž. přenesená",J110,0)</f>
        <v>0</v>
      </c>
      <c r="BI110" s="601">
        <f>IF(N110="nulová",J110,0)</f>
        <v>0</v>
      </c>
      <c r="BJ110" s="491" t="s">
        <v>37</v>
      </c>
      <c r="BK110" s="601">
        <f>ROUND(I110*H110,2)</f>
        <v>0</v>
      </c>
      <c r="BL110" s="491" t="s">
        <v>84</v>
      </c>
      <c r="BM110" s="491" t="s">
        <v>85</v>
      </c>
    </row>
    <row r="111" spans="2:47" s="503" customFormat="1" ht="54">
      <c r="B111" s="504"/>
      <c r="D111" s="604" t="s">
        <v>86</v>
      </c>
      <c r="F111" s="618" t="s">
        <v>87</v>
      </c>
      <c r="L111" s="504"/>
      <c r="M111" s="619"/>
      <c r="N111" s="505"/>
      <c r="O111" s="505"/>
      <c r="P111" s="505"/>
      <c r="Q111" s="505"/>
      <c r="R111" s="505"/>
      <c r="S111" s="505"/>
      <c r="T111" s="620"/>
      <c r="AT111" s="491" t="s">
        <v>86</v>
      </c>
      <c r="AU111" s="491" t="s">
        <v>38</v>
      </c>
    </row>
    <row r="112" spans="2:51" s="611" customFormat="1" ht="13.5">
      <c r="B112" s="610"/>
      <c r="D112" s="604" t="s">
        <v>126</v>
      </c>
      <c r="E112" s="612" t="s">
        <v>1</v>
      </c>
      <c r="F112" s="613" t="s">
        <v>466</v>
      </c>
      <c r="H112" s="614">
        <v>21.3</v>
      </c>
      <c r="L112" s="610"/>
      <c r="M112" s="615"/>
      <c r="N112" s="616"/>
      <c r="O112" s="616"/>
      <c r="P112" s="616"/>
      <c r="Q112" s="616"/>
      <c r="R112" s="616"/>
      <c r="S112" s="616"/>
      <c r="T112" s="617"/>
      <c r="AT112" s="612" t="s">
        <v>126</v>
      </c>
      <c r="AU112" s="612" t="s">
        <v>38</v>
      </c>
      <c r="AV112" s="611" t="s">
        <v>38</v>
      </c>
      <c r="AW112" s="611" t="s">
        <v>456</v>
      </c>
      <c r="AX112" s="611" t="s">
        <v>36</v>
      </c>
      <c r="AY112" s="612" t="s">
        <v>77</v>
      </c>
    </row>
    <row r="113" spans="2:51" s="611" customFormat="1" ht="13.5">
      <c r="B113" s="610"/>
      <c r="D113" s="604" t="s">
        <v>126</v>
      </c>
      <c r="E113" s="612" t="s">
        <v>1</v>
      </c>
      <c r="F113" s="613" t="s">
        <v>1</v>
      </c>
      <c r="H113" s="614">
        <v>0</v>
      </c>
      <c r="L113" s="610"/>
      <c r="M113" s="615"/>
      <c r="N113" s="616"/>
      <c r="O113" s="616"/>
      <c r="P113" s="616"/>
      <c r="Q113" s="616"/>
      <c r="R113" s="616"/>
      <c r="S113" s="616"/>
      <c r="T113" s="617"/>
      <c r="AT113" s="612" t="s">
        <v>126</v>
      </c>
      <c r="AU113" s="612" t="s">
        <v>38</v>
      </c>
      <c r="AV113" s="611" t="s">
        <v>38</v>
      </c>
      <c r="AW113" s="611" t="s">
        <v>456</v>
      </c>
      <c r="AX113" s="611" t="s">
        <v>36</v>
      </c>
      <c r="AY113" s="612" t="s">
        <v>77</v>
      </c>
    </row>
    <row r="114" spans="2:51" s="603" customFormat="1" ht="27">
      <c r="B114" s="602"/>
      <c r="D114" s="604" t="s">
        <v>126</v>
      </c>
      <c r="E114" s="605" t="s">
        <v>1</v>
      </c>
      <c r="F114" s="606" t="s">
        <v>467</v>
      </c>
      <c r="H114" s="605" t="s">
        <v>1</v>
      </c>
      <c r="L114" s="602"/>
      <c r="M114" s="607"/>
      <c r="N114" s="608"/>
      <c r="O114" s="608"/>
      <c r="P114" s="608"/>
      <c r="Q114" s="608"/>
      <c r="R114" s="608"/>
      <c r="S114" s="608"/>
      <c r="T114" s="609"/>
      <c r="AT114" s="605" t="s">
        <v>126</v>
      </c>
      <c r="AU114" s="605" t="s">
        <v>38</v>
      </c>
      <c r="AV114" s="603" t="s">
        <v>37</v>
      </c>
      <c r="AW114" s="603" t="s">
        <v>456</v>
      </c>
      <c r="AX114" s="603" t="s">
        <v>36</v>
      </c>
      <c r="AY114" s="605" t="s">
        <v>77</v>
      </c>
    </row>
    <row r="115" spans="2:51" s="611" customFormat="1" ht="13.5">
      <c r="B115" s="610"/>
      <c r="D115" s="604" t="s">
        <v>126</v>
      </c>
      <c r="E115" s="612" t="s">
        <v>1</v>
      </c>
      <c r="F115" s="613" t="s">
        <v>1</v>
      </c>
      <c r="H115" s="614">
        <v>0</v>
      </c>
      <c r="L115" s="610"/>
      <c r="M115" s="615"/>
      <c r="N115" s="616"/>
      <c r="O115" s="616"/>
      <c r="P115" s="616"/>
      <c r="Q115" s="616"/>
      <c r="R115" s="616"/>
      <c r="S115" s="616"/>
      <c r="T115" s="617"/>
      <c r="AT115" s="612" t="s">
        <v>126</v>
      </c>
      <c r="AU115" s="612" t="s">
        <v>38</v>
      </c>
      <c r="AV115" s="611" t="s">
        <v>38</v>
      </c>
      <c r="AW115" s="611" t="s">
        <v>456</v>
      </c>
      <c r="AX115" s="611" t="s">
        <v>36</v>
      </c>
      <c r="AY115" s="612" t="s">
        <v>77</v>
      </c>
    </row>
    <row r="116" spans="2:51" s="611" customFormat="1" ht="13.5">
      <c r="B116" s="610"/>
      <c r="D116" s="604" t="s">
        <v>126</v>
      </c>
      <c r="E116" s="612" t="s">
        <v>1</v>
      </c>
      <c r="F116" s="613" t="s">
        <v>468</v>
      </c>
      <c r="H116" s="614">
        <v>4.08</v>
      </c>
      <c r="L116" s="610"/>
      <c r="M116" s="615"/>
      <c r="N116" s="616"/>
      <c r="O116" s="616"/>
      <c r="P116" s="616"/>
      <c r="Q116" s="616"/>
      <c r="R116" s="616"/>
      <c r="S116" s="616"/>
      <c r="T116" s="617"/>
      <c r="AT116" s="612" t="s">
        <v>126</v>
      </c>
      <c r="AU116" s="612" t="s">
        <v>38</v>
      </c>
      <c r="AV116" s="611" t="s">
        <v>38</v>
      </c>
      <c r="AW116" s="611" t="s">
        <v>456</v>
      </c>
      <c r="AX116" s="611" t="s">
        <v>36</v>
      </c>
      <c r="AY116" s="612" t="s">
        <v>77</v>
      </c>
    </row>
    <row r="117" spans="2:51" s="622" customFormat="1" ht="13.5">
      <c r="B117" s="621"/>
      <c r="D117" s="604" t="s">
        <v>126</v>
      </c>
      <c r="E117" s="623" t="s">
        <v>1</v>
      </c>
      <c r="F117" s="624" t="s">
        <v>469</v>
      </c>
      <c r="H117" s="625">
        <v>25.38</v>
      </c>
      <c r="L117" s="621"/>
      <c r="M117" s="626"/>
      <c r="N117" s="627"/>
      <c r="O117" s="627"/>
      <c r="P117" s="627"/>
      <c r="Q117" s="627"/>
      <c r="R117" s="627"/>
      <c r="S117" s="627"/>
      <c r="T117" s="628"/>
      <c r="AT117" s="623" t="s">
        <v>126</v>
      </c>
      <c r="AU117" s="623" t="s">
        <v>38</v>
      </c>
      <c r="AV117" s="622" t="s">
        <v>93</v>
      </c>
      <c r="AW117" s="622" t="s">
        <v>456</v>
      </c>
      <c r="AX117" s="622" t="s">
        <v>36</v>
      </c>
      <c r="AY117" s="623" t="s">
        <v>77</v>
      </c>
    </row>
    <row r="118" spans="2:51" s="611" customFormat="1" ht="13.5">
      <c r="B118" s="610"/>
      <c r="D118" s="604" t="s">
        <v>126</v>
      </c>
      <c r="E118" s="612" t="s">
        <v>1</v>
      </c>
      <c r="F118" s="613" t="s">
        <v>1</v>
      </c>
      <c r="H118" s="614">
        <v>0</v>
      </c>
      <c r="L118" s="610"/>
      <c r="M118" s="615"/>
      <c r="N118" s="616"/>
      <c r="O118" s="616"/>
      <c r="P118" s="616"/>
      <c r="Q118" s="616"/>
      <c r="R118" s="616"/>
      <c r="S118" s="616"/>
      <c r="T118" s="617"/>
      <c r="AT118" s="612" t="s">
        <v>126</v>
      </c>
      <c r="AU118" s="612" t="s">
        <v>38</v>
      </c>
      <c r="AV118" s="611" t="s">
        <v>38</v>
      </c>
      <c r="AW118" s="611" t="s">
        <v>456</v>
      </c>
      <c r="AX118" s="611" t="s">
        <v>36</v>
      </c>
      <c r="AY118" s="612" t="s">
        <v>77</v>
      </c>
    </row>
    <row r="119" spans="2:51" s="603" customFormat="1" ht="27">
      <c r="B119" s="602"/>
      <c r="D119" s="604" t="s">
        <v>126</v>
      </c>
      <c r="E119" s="605" t="s">
        <v>1</v>
      </c>
      <c r="F119" s="606" t="s">
        <v>470</v>
      </c>
      <c r="H119" s="605" t="s">
        <v>1</v>
      </c>
      <c r="L119" s="602"/>
      <c r="M119" s="607"/>
      <c r="N119" s="608"/>
      <c r="O119" s="608"/>
      <c r="P119" s="608"/>
      <c r="Q119" s="608"/>
      <c r="R119" s="608"/>
      <c r="S119" s="608"/>
      <c r="T119" s="609"/>
      <c r="AT119" s="605" t="s">
        <v>126</v>
      </c>
      <c r="AU119" s="605" t="s">
        <v>38</v>
      </c>
      <c r="AV119" s="603" t="s">
        <v>37</v>
      </c>
      <c r="AW119" s="603" t="s">
        <v>456</v>
      </c>
      <c r="AX119" s="603" t="s">
        <v>36</v>
      </c>
      <c r="AY119" s="605" t="s">
        <v>77</v>
      </c>
    </row>
    <row r="120" spans="2:51" s="611" customFormat="1" ht="13.5">
      <c r="B120" s="610"/>
      <c r="D120" s="604" t="s">
        <v>126</v>
      </c>
      <c r="E120" s="612" t="s">
        <v>1</v>
      </c>
      <c r="F120" s="613" t="s">
        <v>1</v>
      </c>
      <c r="H120" s="614">
        <v>0</v>
      </c>
      <c r="L120" s="610"/>
      <c r="M120" s="615"/>
      <c r="N120" s="616"/>
      <c r="O120" s="616"/>
      <c r="P120" s="616"/>
      <c r="Q120" s="616"/>
      <c r="R120" s="616"/>
      <c r="S120" s="616"/>
      <c r="T120" s="617"/>
      <c r="AT120" s="612" t="s">
        <v>126</v>
      </c>
      <c r="AU120" s="612" t="s">
        <v>38</v>
      </c>
      <c r="AV120" s="611" t="s">
        <v>38</v>
      </c>
      <c r="AW120" s="611" t="s">
        <v>456</v>
      </c>
      <c r="AX120" s="611" t="s">
        <v>36</v>
      </c>
      <c r="AY120" s="612" t="s">
        <v>77</v>
      </c>
    </row>
    <row r="121" spans="2:51" s="611" customFormat="1" ht="13.5">
      <c r="B121" s="610"/>
      <c r="D121" s="604" t="s">
        <v>126</v>
      </c>
      <c r="E121" s="612" t="s">
        <v>1</v>
      </c>
      <c r="F121" s="613" t="s">
        <v>471</v>
      </c>
      <c r="H121" s="614">
        <v>42</v>
      </c>
      <c r="L121" s="610"/>
      <c r="M121" s="615"/>
      <c r="N121" s="616"/>
      <c r="O121" s="616"/>
      <c r="P121" s="616"/>
      <c r="Q121" s="616"/>
      <c r="R121" s="616"/>
      <c r="S121" s="616"/>
      <c r="T121" s="617"/>
      <c r="AT121" s="612" t="s">
        <v>126</v>
      </c>
      <c r="AU121" s="612" t="s">
        <v>38</v>
      </c>
      <c r="AV121" s="611" t="s">
        <v>38</v>
      </c>
      <c r="AW121" s="611" t="s">
        <v>456</v>
      </c>
      <c r="AX121" s="611" t="s">
        <v>36</v>
      </c>
      <c r="AY121" s="612" t="s">
        <v>77</v>
      </c>
    </row>
    <row r="122" spans="2:51" s="622" customFormat="1" ht="13.5">
      <c r="B122" s="621"/>
      <c r="D122" s="604" t="s">
        <v>126</v>
      </c>
      <c r="E122" s="623" t="s">
        <v>1</v>
      </c>
      <c r="F122" s="624" t="s">
        <v>469</v>
      </c>
      <c r="H122" s="625">
        <v>42</v>
      </c>
      <c r="L122" s="621"/>
      <c r="M122" s="626"/>
      <c r="N122" s="627"/>
      <c r="O122" s="627"/>
      <c r="P122" s="627"/>
      <c r="Q122" s="627"/>
      <c r="R122" s="627"/>
      <c r="S122" s="627"/>
      <c r="T122" s="628"/>
      <c r="AT122" s="623" t="s">
        <v>126</v>
      </c>
      <c r="AU122" s="623" t="s">
        <v>38</v>
      </c>
      <c r="AV122" s="622" t="s">
        <v>93</v>
      </c>
      <c r="AW122" s="622" t="s">
        <v>456</v>
      </c>
      <c r="AX122" s="622" t="s">
        <v>36</v>
      </c>
      <c r="AY122" s="623" t="s">
        <v>77</v>
      </c>
    </row>
    <row r="123" spans="2:51" s="611" customFormat="1" ht="13.5">
      <c r="B123" s="610"/>
      <c r="D123" s="604" t="s">
        <v>126</v>
      </c>
      <c r="E123" s="612" t="s">
        <v>1</v>
      </c>
      <c r="F123" s="613" t="s">
        <v>1</v>
      </c>
      <c r="H123" s="614">
        <v>0</v>
      </c>
      <c r="L123" s="610"/>
      <c r="M123" s="615"/>
      <c r="N123" s="616"/>
      <c r="O123" s="616"/>
      <c r="P123" s="616"/>
      <c r="Q123" s="616"/>
      <c r="R123" s="616"/>
      <c r="S123" s="616"/>
      <c r="T123" s="617"/>
      <c r="AT123" s="612" t="s">
        <v>126</v>
      </c>
      <c r="AU123" s="612" t="s">
        <v>38</v>
      </c>
      <c r="AV123" s="611" t="s">
        <v>38</v>
      </c>
      <c r="AW123" s="611" t="s">
        <v>456</v>
      </c>
      <c r="AX123" s="611" t="s">
        <v>36</v>
      </c>
      <c r="AY123" s="612" t="s">
        <v>77</v>
      </c>
    </row>
    <row r="124" spans="2:51" s="603" customFormat="1" ht="27">
      <c r="B124" s="602"/>
      <c r="D124" s="604" t="s">
        <v>126</v>
      </c>
      <c r="E124" s="605" t="s">
        <v>1</v>
      </c>
      <c r="F124" s="606" t="s">
        <v>520</v>
      </c>
      <c r="H124" s="605" t="s">
        <v>1</v>
      </c>
      <c r="L124" s="602"/>
      <c r="M124" s="607"/>
      <c r="N124" s="608"/>
      <c r="O124" s="608"/>
      <c r="P124" s="608"/>
      <c r="Q124" s="608"/>
      <c r="R124" s="608"/>
      <c r="S124" s="608"/>
      <c r="T124" s="609"/>
      <c r="AT124" s="605" t="s">
        <v>126</v>
      </c>
      <c r="AU124" s="605" t="s">
        <v>38</v>
      </c>
      <c r="AV124" s="603" t="s">
        <v>37</v>
      </c>
      <c r="AW124" s="603" t="s">
        <v>456</v>
      </c>
      <c r="AX124" s="603" t="s">
        <v>36</v>
      </c>
      <c r="AY124" s="605" t="s">
        <v>77</v>
      </c>
    </row>
    <row r="125" spans="2:51" s="611" customFormat="1" ht="13.5">
      <c r="B125" s="610"/>
      <c r="D125" s="604" t="s">
        <v>126</v>
      </c>
      <c r="E125" s="612" t="s">
        <v>1</v>
      </c>
      <c r="F125" s="613" t="s">
        <v>521</v>
      </c>
      <c r="H125" s="614">
        <v>6.96</v>
      </c>
      <c r="L125" s="610"/>
      <c r="M125" s="615"/>
      <c r="N125" s="616"/>
      <c r="O125" s="616"/>
      <c r="P125" s="616"/>
      <c r="Q125" s="616"/>
      <c r="R125" s="616"/>
      <c r="S125" s="616"/>
      <c r="T125" s="617"/>
      <c r="AT125" s="612" t="s">
        <v>126</v>
      </c>
      <c r="AU125" s="612" t="s">
        <v>38</v>
      </c>
      <c r="AV125" s="611" t="s">
        <v>38</v>
      </c>
      <c r="AW125" s="611" t="s">
        <v>456</v>
      </c>
      <c r="AX125" s="611" t="s">
        <v>36</v>
      </c>
      <c r="AY125" s="612" t="s">
        <v>77</v>
      </c>
    </row>
    <row r="126" spans="2:51" s="622" customFormat="1" ht="13.5">
      <c r="B126" s="621"/>
      <c r="D126" s="604" t="s">
        <v>126</v>
      </c>
      <c r="E126" s="623" t="s">
        <v>1</v>
      </c>
      <c r="F126" s="624" t="s">
        <v>469</v>
      </c>
      <c r="H126" s="625">
        <v>6.96</v>
      </c>
      <c r="L126" s="621"/>
      <c r="M126" s="626"/>
      <c r="N126" s="627"/>
      <c r="O126" s="627"/>
      <c r="P126" s="627"/>
      <c r="Q126" s="627"/>
      <c r="R126" s="627"/>
      <c r="S126" s="627"/>
      <c r="T126" s="628"/>
      <c r="AT126" s="623" t="s">
        <v>126</v>
      </c>
      <c r="AU126" s="623" t="s">
        <v>38</v>
      </c>
      <c r="AV126" s="622" t="s">
        <v>93</v>
      </c>
      <c r="AW126" s="622" t="s">
        <v>456</v>
      </c>
      <c r="AX126" s="622" t="s">
        <v>36</v>
      </c>
      <c r="AY126" s="623" t="s">
        <v>77</v>
      </c>
    </row>
    <row r="127" spans="2:51" s="611" customFormat="1" ht="13.5">
      <c r="B127" s="610"/>
      <c r="D127" s="604" t="s">
        <v>126</v>
      </c>
      <c r="E127" s="612" t="s">
        <v>1</v>
      </c>
      <c r="F127" s="613" t="s">
        <v>1</v>
      </c>
      <c r="H127" s="614">
        <v>0</v>
      </c>
      <c r="L127" s="610"/>
      <c r="M127" s="615"/>
      <c r="N127" s="616"/>
      <c r="O127" s="616"/>
      <c r="P127" s="616"/>
      <c r="Q127" s="616"/>
      <c r="R127" s="616"/>
      <c r="S127" s="616"/>
      <c r="T127" s="617"/>
      <c r="AT127" s="612" t="s">
        <v>126</v>
      </c>
      <c r="AU127" s="612" t="s">
        <v>38</v>
      </c>
      <c r="AV127" s="611" t="s">
        <v>38</v>
      </c>
      <c r="AW127" s="611" t="s">
        <v>456</v>
      </c>
      <c r="AX127" s="611" t="s">
        <v>36</v>
      </c>
      <c r="AY127" s="612" t="s">
        <v>77</v>
      </c>
    </row>
    <row r="128" spans="2:51" s="630" customFormat="1" ht="13.5">
      <c r="B128" s="629"/>
      <c r="D128" s="604" t="s">
        <v>126</v>
      </c>
      <c r="E128" s="631" t="s">
        <v>1</v>
      </c>
      <c r="F128" s="632" t="s">
        <v>472</v>
      </c>
      <c r="H128" s="633">
        <v>74.34</v>
      </c>
      <c r="L128" s="629"/>
      <c r="M128" s="634"/>
      <c r="N128" s="635"/>
      <c r="O128" s="635"/>
      <c r="P128" s="635"/>
      <c r="Q128" s="635"/>
      <c r="R128" s="635"/>
      <c r="S128" s="635"/>
      <c r="T128" s="636"/>
      <c r="AT128" s="631" t="s">
        <v>126</v>
      </c>
      <c r="AU128" s="631" t="s">
        <v>38</v>
      </c>
      <c r="AV128" s="630" t="s">
        <v>84</v>
      </c>
      <c r="AW128" s="630" t="s">
        <v>456</v>
      </c>
      <c r="AX128" s="630" t="s">
        <v>37</v>
      </c>
      <c r="AY128" s="631" t="s">
        <v>77</v>
      </c>
    </row>
    <row r="129" spans="2:65" s="503" customFormat="1" ht="25.5" customHeight="1">
      <c r="B129" s="504"/>
      <c r="C129" s="591" t="s">
        <v>103</v>
      </c>
      <c r="D129" s="591" t="s">
        <v>80</v>
      </c>
      <c r="E129" s="592" t="s">
        <v>88</v>
      </c>
      <c r="F129" s="593" t="s">
        <v>522</v>
      </c>
      <c r="G129" s="594" t="s">
        <v>82</v>
      </c>
      <c r="H129" s="655">
        <v>74.34</v>
      </c>
      <c r="I129" s="340"/>
      <c r="J129" s="596">
        <f>ROUND(I129*H129,2)</f>
        <v>0</v>
      </c>
      <c r="K129" s="593" t="s">
        <v>83</v>
      </c>
      <c r="L129" s="504"/>
      <c r="M129" s="597" t="s">
        <v>1</v>
      </c>
      <c r="N129" s="598" t="s">
        <v>25</v>
      </c>
      <c r="O129" s="505"/>
      <c r="P129" s="599">
        <f>O129*H129</f>
        <v>0</v>
      </c>
      <c r="Q129" s="599">
        <v>3.95E-05</v>
      </c>
      <c r="R129" s="599">
        <f>Q129*H129</f>
        <v>0.00293643</v>
      </c>
      <c r="S129" s="599">
        <v>0</v>
      </c>
      <c r="T129" s="600">
        <f>S129*H129</f>
        <v>0</v>
      </c>
      <c r="AR129" s="491" t="s">
        <v>84</v>
      </c>
      <c r="AT129" s="491" t="s">
        <v>80</v>
      </c>
      <c r="AU129" s="491" t="s">
        <v>38</v>
      </c>
      <c r="AY129" s="491" t="s">
        <v>77</v>
      </c>
      <c r="BE129" s="601">
        <f>IF(N129="základní",J129,0)</f>
        <v>0</v>
      </c>
      <c r="BF129" s="601">
        <f>IF(N129="snížená",J129,0)</f>
        <v>0</v>
      </c>
      <c r="BG129" s="601">
        <f>IF(N129="zákl. přenesená",J129,0)</f>
        <v>0</v>
      </c>
      <c r="BH129" s="601">
        <f>IF(N129="sníž. přenesená",J129,0)</f>
        <v>0</v>
      </c>
      <c r="BI129" s="601">
        <f>IF(N129="nulová",J129,0)</f>
        <v>0</v>
      </c>
      <c r="BJ129" s="491" t="s">
        <v>37</v>
      </c>
      <c r="BK129" s="601">
        <f>ROUND(I129*H129,2)</f>
        <v>0</v>
      </c>
      <c r="BL129" s="491" t="s">
        <v>84</v>
      </c>
      <c r="BM129" s="491" t="s">
        <v>89</v>
      </c>
    </row>
    <row r="130" spans="2:47" s="503" customFormat="1" ht="94.5">
      <c r="B130" s="504"/>
      <c r="D130" s="604" t="s">
        <v>86</v>
      </c>
      <c r="F130" s="618" t="s">
        <v>90</v>
      </c>
      <c r="L130" s="504"/>
      <c r="M130" s="619"/>
      <c r="N130" s="505"/>
      <c r="O130" s="505"/>
      <c r="P130" s="505"/>
      <c r="Q130" s="505"/>
      <c r="R130" s="505"/>
      <c r="S130" s="505"/>
      <c r="T130" s="620"/>
      <c r="AT130" s="491" t="s">
        <v>86</v>
      </c>
      <c r="AU130" s="491" t="s">
        <v>38</v>
      </c>
    </row>
    <row r="131" spans="2:51" s="611" customFormat="1" ht="13.5">
      <c r="B131" s="610"/>
      <c r="D131" s="604" t="s">
        <v>126</v>
      </c>
      <c r="E131" s="612" t="s">
        <v>1</v>
      </c>
      <c r="F131" s="613" t="s">
        <v>466</v>
      </c>
      <c r="H131" s="614">
        <v>21.3</v>
      </c>
      <c r="L131" s="610"/>
      <c r="M131" s="615"/>
      <c r="N131" s="616"/>
      <c r="O131" s="616"/>
      <c r="P131" s="616"/>
      <c r="Q131" s="616"/>
      <c r="R131" s="616"/>
      <c r="S131" s="616"/>
      <c r="T131" s="617"/>
      <c r="AT131" s="612" t="s">
        <v>126</v>
      </c>
      <c r="AU131" s="612" t="s">
        <v>38</v>
      </c>
      <c r="AV131" s="611" t="s">
        <v>38</v>
      </c>
      <c r="AW131" s="611" t="s">
        <v>456</v>
      </c>
      <c r="AX131" s="611" t="s">
        <v>36</v>
      </c>
      <c r="AY131" s="612" t="s">
        <v>77</v>
      </c>
    </row>
    <row r="132" spans="2:51" s="611" customFormat="1" ht="13.5">
      <c r="B132" s="610"/>
      <c r="D132" s="604" t="s">
        <v>126</v>
      </c>
      <c r="E132" s="612" t="s">
        <v>1</v>
      </c>
      <c r="F132" s="613" t="s">
        <v>1</v>
      </c>
      <c r="H132" s="614">
        <v>0</v>
      </c>
      <c r="L132" s="610"/>
      <c r="M132" s="615"/>
      <c r="N132" s="616"/>
      <c r="O132" s="616"/>
      <c r="P132" s="616"/>
      <c r="Q132" s="616"/>
      <c r="R132" s="616"/>
      <c r="S132" s="616"/>
      <c r="T132" s="617"/>
      <c r="AT132" s="612" t="s">
        <v>126</v>
      </c>
      <c r="AU132" s="612" t="s">
        <v>38</v>
      </c>
      <c r="AV132" s="611" t="s">
        <v>38</v>
      </c>
      <c r="AW132" s="611" t="s">
        <v>456</v>
      </c>
      <c r="AX132" s="611" t="s">
        <v>36</v>
      </c>
      <c r="AY132" s="612" t="s">
        <v>77</v>
      </c>
    </row>
    <row r="133" spans="2:51" s="603" customFormat="1" ht="27">
      <c r="B133" s="602"/>
      <c r="D133" s="604" t="s">
        <v>126</v>
      </c>
      <c r="E133" s="605" t="s">
        <v>1</v>
      </c>
      <c r="F133" s="606" t="s">
        <v>467</v>
      </c>
      <c r="H133" s="605" t="s">
        <v>1</v>
      </c>
      <c r="L133" s="602"/>
      <c r="M133" s="607"/>
      <c r="N133" s="608"/>
      <c r="O133" s="608"/>
      <c r="P133" s="608"/>
      <c r="Q133" s="608"/>
      <c r="R133" s="608"/>
      <c r="S133" s="608"/>
      <c r="T133" s="609"/>
      <c r="AT133" s="605" t="s">
        <v>126</v>
      </c>
      <c r="AU133" s="605" t="s">
        <v>38</v>
      </c>
      <c r="AV133" s="603" t="s">
        <v>37</v>
      </c>
      <c r="AW133" s="603" t="s">
        <v>456</v>
      </c>
      <c r="AX133" s="603" t="s">
        <v>36</v>
      </c>
      <c r="AY133" s="605" t="s">
        <v>77</v>
      </c>
    </row>
    <row r="134" spans="2:51" s="611" customFormat="1" ht="13.5">
      <c r="B134" s="610"/>
      <c r="D134" s="604" t="s">
        <v>126</v>
      </c>
      <c r="E134" s="612" t="s">
        <v>1</v>
      </c>
      <c r="F134" s="613" t="s">
        <v>1</v>
      </c>
      <c r="H134" s="614">
        <v>0</v>
      </c>
      <c r="L134" s="610"/>
      <c r="M134" s="615"/>
      <c r="N134" s="616"/>
      <c r="O134" s="616"/>
      <c r="P134" s="616"/>
      <c r="Q134" s="616"/>
      <c r="R134" s="616"/>
      <c r="S134" s="616"/>
      <c r="T134" s="617"/>
      <c r="AT134" s="612" t="s">
        <v>126</v>
      </c>
      <c r="AU134" s="612" t="s">
        <v>38</v>
      </c>
      <c r="AV134" s="611" t="s">
        <v>38</v>
      </c>
      <c r="AW134" s="611" t="s">
        <v>456</v>
      </c>
      <c r="AX134" s="611" t="s">
        <v>36</v>
      </c>
      <c r="AY134" s="612" t="s">
        <v>77</v>
      </c>
    </row>
    <row r="135" spans="2:51" s="611" customFormat="1" ht="13.5">
      <c r="B135" s="610"/>
      <c r="D135" s="604" t="s">
        <v>126</v>
      </c>
      <c r="E135" s="612" t="s">
        <v>1</v>
      </c>
      <c r="F135" s="613" t="s">
        <v>468</v>
      </c>
      <c r="H135" s="614">
        <v>4.08</v>
      </c>
      <c r="L135" s="610"/>
      <c r="M135" s="615"/>
      <c r="N135" s="616"/>
      <c r="O135" s="616"/>
      <c r="P135" s="616"/>
      <c r="Q135" s="616"/>
      <c r="R135" s="616"/>
      <c r="S135" s="616"/>
      <c r="T135" s="617"/>
      <c r="AT135" s="612" t="s">
        <v>126</v>
      </c>
      <c r="AU135" s="612" t="s">
        <v>38</v>
      </c>
      <c r="AV135" s="611" t="s">
        <v>38</v>
      </c>
      <c r="AW135" s="611" t="s">
        <v>456</v>
      </c>
      <c r="AX135" s="611" t="s">
        <v>36</v>
      </c>
      <c r="AY135" s="612" t="s">
        <v>77</v>
      </c>
    </row>
    <row r="136" spans="2:51" s="622" customFormat="1" ht="13.5">
      <c r="B136" s="621"/>
      <c r="D136" s="604" t="s">
        <v>126</v>
      </c>
      <c r="E136" s="623" t="s">
        <v>1</v>
      </c>
      <c r="F136" s="624" t="s">
        <v>469</v>
      </c>
      <c r="H136" s="625">
        <v>25.38</v>
      </c>
      <c r="L136" s="621"/>
      <c r="M136" s="626"/>
      <c r="N136" s="627"/>
      <c r="O136" s="627"/>
      <c r="P136" s="627"/>
      <c r="Q136" s="627"/>
      <c r="R136" s="627"/>
      <c r="S136" s="627"/>
      <c r="T136" s="628"/>
      <c r="AT136" s="623" t="s">
        <v>126</v>
      </c>
      <c r="AU136" s="623" t="s">
        <v>38</v>
      </c>
      <c r="AV136" s="622" t="s">
        <v>93</v>
      </c>
      <c r="AW136" s="622" t="s">
        <v>456</v>
      </c>
      <c r="AX136" s="622" t="s">
        <v>36</v>
      </c>
      <c r="AY136" s="623" t="s">
        <v>77</v>
      </c>
    </row>
    <row r="137" spans="2:51" s="611" customFormat="1" ht="13.5">
      <c r="B137" s="610"/>
      <c r="D137" s="604" t="s">
        <v>126</v>
      </c>
      <c r="E137" s="612" t="s">
        <v>1</v>
      </c>
      <c r="F137" s="613" t="s">
        <v>1</v>
      </c>
      <c r="H137" s="614">
        <v>0</v>
      </c>
      <c r="L137" s="610"/>
      <c r="M137" s="615"/>
      <c r="N137" s="616"/>
      <c r="O137" s="616"/>
      <c r="P137" s="616"/>
      <c r="Q137" s="616"/>
      <c r="R137" s="616"/>
      <c r="S137" s="616"/>
      <c r="T137" s="617"/>
      <c r="AT137" s="612" t="s">
        <v>126</v>
      </c>
      <c r="AU137" s="612" t="s">
        <v>38</v>
      </c>
      <c r="AV137" s="611" t="s">
        <v>38</v>
      </c>
      <c r="AW137" s="611" t="s">
        <v>456</v>
      </c>
      <c r="AX137" s="611" t="s">
        <v>36</v>
      </c>
      <c r="AY137" s="612" t="s">
        <v>77</v>
      </c>
    </row>
    <row r="138" spans="2:51" s="603" customFormat="1" ht="27">
      <c r="B138" s="602"/>
      <c r="D138" s="604" t="s">
        <v>126</v>
      </c>
      <c r="E138" s="605" t="s">
        <v>1</v>
      </c>
      <c r="F138" s="606" t="s">
        <v>470</v>
      </c>
      <c r="H138" s="605" t="s">
        <v>1</v>
      </c>
      <c r="L138" s="602"/>
      <c r="M138" s="607"/>
      <c r="N138" s="608"/>
      <c r="O138" s="608"/>
      <c r="P138" s="608"/>
      <c r="Q138" s="608"/>
      <c r="R138" s="608"/>
      <c r="S138" s="608"/>
      <c r="T138" s="609"/>
      <c r="AT138" s="605" t="s">
        <v>126</v>
      </c>
      <c r="AU138" s="605" t="s">
        <v>38</v>
      </c>
      <c r="AV138" s="603" t="s">
        <v>37</v>
      </c>
      <c r="AW138" s="603" t="s">
        <v>456</v>
      </c>
      <c r="AX138" s="603" t="s">
        <v>36</v>
      </c>
      <c r="AY138" s="605" t="s">
        <v>77</v>
      </c>
    </row>
    <row r="139" spans="2:51" s="611" customFormat="1" ht="13.5">
      <c r="B139" s="610"/>
      <c r="D139" s="604" t="s">
        <v>126</v>
      </c>
      <c r="E139" s="612" t="s">
        <v>1</v>
      </c>
      <c r="F139" s="613" t="s">
        <v>1</v>
      </c>
      <c r="H139" s="614">
        <v>0</v>
      </c>
      <c r="L139" s="610"/>
      <c r="M139" s="615"/>
      <c r="N139" s="616"/>
      <c r="O139" s="616"/>
      <c r="P139" s="616"/>
      <c r="Q139" s="616"/>
      <c r="R139" s="616"/>
      <c r="S139" s="616"/>
      <c r="T139" s="617"/>
      <c r="AT139" s="612" t="s">
        <v>126</v>
      </c>
      <c r="AU139" s="612" t="s">
        <v>38</v>
      </c>
      <c r="AV139" s="611" t="s">
        <v>38</v>
      </c>
      <c r="AW139" s="611" t="s">
        <v>456</v>
      </c>
      <c r="AX139" s="611" t="s">
        <v>36</v>
      </c>
      <c r="AY139" s="612" t="s">
        <v>77</v>
      </c>
    </row>
    <row r="140" spans="2:51" s="611" customFormat="1" ht="13.5">
      <c r="B140" s="610"/>
      <c r="D140" s="604" t="s">
        <v>126</v>
      </c>
      <c r="E140" s="612" t="s">
        <v>1</v>
      </c>
      <c r="F140" s="613" t="s">
        <v>471</v>
      </c>
      <c r="H140" s="614">
        <v>42</v>
      </c>
      <c r="L140" s="610"/>
      <c r="M140" s="615"/>
      <c r="N140" s="616"/>
      <c r="O140" s="616"/>
      <c r="P140" s="616"/>
      <c r="Q140" s="616"/>
      <c r="R140" s="616"/>
      <c r="S140" s="616"/>
      <c r="T140" s="617"/>
      <c r="AT140" s="612" t="s">
        <v>126</v>
      </c>
      <c r="AU140" s="612" t="s">
        <v>38</v>
      </c>
      <c r="AV140" s="611" t="s">
        <v>38</v>
      </c>
      <c r="AW140" s="611" t="s">
        <v>456</v>
      </c>
      <c r="AX140" s="611" t="s">
        <v>36</v>
      </c>
      <c r="AY140" s="612" t="s">
        <v>77</v>
      </c>
    </row>
    <row r="141" spans="2:51" s="622" customFormat="1" ht="13.5">
      <c r="B141" s="621"/>
      <c r="D141" s="604" t="s">
        <v>126</v>
      </c>
      <c r="E141" s="623" t="s">
        <v>1</v>
      </c>
      <c r="F141" s="624" t="s">
        <v>469</v>
      </c>
      <c r="H141" s="625">
        <v>42</v>
      </c>
      <c r="L141" s="621"/>
      <c r="M141" s="626"/>
      <c r="N141" s="627"/>
      <c r="O141" s="627"/>
      <c r="P141" s="627"/>
      <c r="Q141" s="627"/>
      <c r="R141" s="627"/>
      <c r="S141" s="627"/>
      <c r="T141" s="628"/>
      <c r="AT141" s="623" t="s">
        <v>126</v>
      </c>
      <c r="AU141" s="623" t="s">
        <v>38</v>
      </c>
      <c r="AV141" s="622" t="s">
        <v>93</v>
      </c>
      <c r="AW141" s="622" t="s">
        <v>456</v>
      </c>
      <c r="AX141" s="622" t="s">
        <v>36</v>
      </c>
      <c r="AY141" s="623" t="s">
        <v>77</v>
      </c>
    </row>
    <row r="142" spans="2:51" s="611" customFormat="1" ht="13.5">
      <c r="B142" s="610"/>
      <c r="D142" s="604" t="s">
        <v>126</v>
      </c>
      <c r="E142" s="612" t="s">
        <v>1</v>
      </c>
      <c r="F142" s="613" t="s">
        <v>1</v>
      </c>
      <c r="H142" s="614">
        <v>0</v>
      </c>
      <c r="L142" s="610"/>
      <c r="M142" s="615"/>
      <c r="N142" s="616"/>
      <c r="O142" s="616"/>
      <c r="P142" s="616"/>
      <c r="Q142" s="616"/>
      <c r="R142" s="616"/>
      <c r="S142" s="616"/>
      <c r="T142" s="617"/>
      <c r="AT142" s="612" t="s">
        <v>126</v>
      </c>
      <c r="AU142" s="612" t="s">
        <v>38</v>
      </c>
      <c r="AV142" s="611" t="s">
        <v>38</v>
      </c>
      <c r="AW142" s="611" t="s">
        <v>456</v>
      </c>
      <c r="AX142" s="611" t="s">
        <v>36</v>
      </c>
      <c r="AY142" s="612" t="s">
        <v>77</v>
      </c>
    </row>
    <row r="143" spans="2:51" s="603" customFormat="1" ht="27">
      <c r="B143" s="602"/>
      <c r="D143" s="604" t="s">
        <v>126</v>
      </c>
      <c r="E143" s="605" t="s">
        <v>1</v>
      </c>
      <c r="F143" s="606" t="s">
        <v>520</v>
      </c>
      <c r="H143" s="605" t="s">
        <v>1</v>
      </c>
      <c r="L143" s="602"/>
      <c r="M143" s="607"/>
      <c r="N143" s="608"/>
      <c r="O143" s="608"/>
      <c r="P143" s="608"/>
      <c r="Q143" s="608"/>
      <c r="R143" s="608"/>
      <c r="S143" s="608"/>
      <c r="T143" s="609"/>
      <c r="AT143" s="605" t="s">
        <v>126</v>
      </c>
      <c r="AU143" s="605" t="s">
        <v>38</v>
      </c>
      <c r="AV143" s="603" t="s">
        <v>37</v>
      </c>
      <c r="AW143" s="603" t="s">
        <v>456</v>
      </c>
      <c r="AX143" s="603" t="s">
        <v>36</v>
      </c>
      <c r="AY143" s="605" t="s">
        <v>77</v>
      </c>
    </row>
    <row r="144" spans="2:51" s="611" customFormat="1" ht="13.5">
      <c r="B144" s="610"/>
      <c r="D144" s="604" t="s">
        <v>126</v>
      </c>
      <c r="E144" s="612" t="s">
        <v>1</v>
      </c>
      <c r="F144" s="613" t="s">
        <v>521</v>
      </c>
      <c r="H144" s="614">
        <v>6.96</v>
      </c>
      <c r="L144" s="610"/>
      <c r="M144" s="615"/>
      <c r="N144" s="616"/>
      <c r="O144" s="616"/>
      <c r="P144" s="616"/>
      <c r="Q144" s="616"/>
      <c r="R144" s="616"/>
      <c r="S144" s="616"/>
      <c r="T144" s="617"/>
      <c r="AT144" s="612" t="s">
        <v>126</v>
      </c>
      <c r="AU144" s="612" t="s">
        <v>38</v>
      </c>
      <c r="AV144" s="611" t="s">
        <v>38</v>
      </c>
      <c r="AW144" s="611" t="s">
        <v>456</v>
      </c>
      <c r="AX144" s="611" t="s">
        <v>36</v>
      </c>
      <c r="AY144" s="612" t="s">
        <v>77</v>
      </c>
    </row>
    <row r="145" spans="2:51" s="622" customFormat="1" ht="13.5">
      <c r="B145" s="621"/>
      <c r="D145" s="604" t="s">
        <v>126</v>
      </c>
      <c r="E145" s="623" t="s">
        <v>1</v>
      </c>
      <c r="F145" s="624" t="s">
        <v>469</v>
      </c>
      <c r="H145" s="625">
        <v>6.96</v>
      </c>
      <c r="L145" s="621"/>
      <c r="M145" s="626"/>
      <c r="N145" s="627"/>
      <c r="O145" s="627"/>
      <c r="P145" s="627"/>
      <c r="Q145" s="627"/>
      <c r="R145" s="627"/>
      <c r="S145" s="627"/>
      <c r="T145" s="628"/>
      <c r="AT145" s="623" t="s">
        <v>126</v>
      </c>
      <c r="AU145" s="623" t="s">
        <v>38</v>
      </c>
      <c r="AV145" s="622" t="s">
        <v>93</v>
      </c>
      <c r="AW145" s="622" t="s">
        <v>456</v>
      </c>
      <c r="AX145" s="622" t="s">
        <v>36</v>
      </c>
      <c r="AY145" s="623" t="s">
        <v>77</v>
      </c>
    </row>
    <row r="146" spans="2:51" s="611" customFormat="1" ht="13.5">
      <c r="B146" s="610"/>
      <c r="D146" s="604" t="s">
        <v>126</v>
      </c>
      <c r="E146" s="612" t="s">
        <v>1</v>
      </c>
      <c r="F146" s="613" t="s">
        <v>1</v>
      </c>
      <c r="H146" s="614">
        <v>0</v>
      </c>
      <c r="L146" s="610"/>
      <c r="M146" s="615"/>
      <c r="N146" s="616"/>
      <c r="O146" s="616"/>
      <c r="P146" s="616"/>
      <c r="Q146" s="616"/>
      <c r="R146" s="616"/>
      <c r="S146" s="616"/>
      <c r="T146" s="617"/>
      <c r="AT146" s="612" t="s">
        <v>126</v>
      </c>
      <c r="AU146" s="612" t="s">
        <v>38</v>
      </c>
      <c r="AV146" s="611" t="s">
        <v>38</v>
      </c>
      <c r="AW146" s="611" t="s">
        <v>456</v>
      </c>
      <c r="AX146" s="611" t="s">
        <v>36</v>
      </c>
      <c r="AY146" s="612" t="s">
        <v>77</v>
      </c>
    </row>
    <row r="147" spans="2:51" s="630" customFormat="1" ht="13.5">
      <c r="B147" s="629"/>
      <c r="D147" s="604" t="s">
        <v>126</v>
      </c>
      <c r="E147" s="631" t="s">
        <v>1</v>
      </c>
      <c r="F147" s="632" t="s">
        <v>472</v>
      </c>
      <c r="H147" s="633">
        <v>74.34</v>
      </c>
      <c r="L147" s="629"/>
      <c r="M147" s="634"/>
      <c r="N147" s="635"/>
      <c r="O147" s="635"/>
      <c r="P147" s="635"/>
      <c r="Q147" s="635"/>
      <c r="R147" s="635"/>
      <c r="S147" s="635"/>
      <c r="T147" s="636"/>
      <c r="AT147" s="631" t="s">
        <v>126</v>
      </c>
      <c r="AU147" s="631" t="s">
        <v>38</v>
      </c>
      <c r="AV147" s="630" t="s">
        <v>84</v>
      </c>
      <c r="AW147" s="630" t="s">
        <v>456</v>
      </c>
      <c r="AX147" s="630" t="s">
        <v>37</v>
      </c>
      <c r="AY147" s="631" t="s">
        <v>77</v>
      </c>
    </row>
    <row r="148" spans="2:65" s="503" customFormat="1" ht="16.5" customHeight="1">
      <c r="B148" s="504"/>
      <c r="C148" s="651" t="s">
        <v>107</v>
      </c>
      <c r="D148" s="651" t="s">
        <v>80</v>
      </c>
      <c r="E148" s="652" t="s">
        <v>473</v>
      </c>
      <c r="F148" s="653" t="s">
        <v>523</v>
      </c>
      <c r="G148" s="654" t="s">
        <v>82</v>
      </c>
      <c r="H148" s="655">
        <v>1.7</v>
      </c>
      <c r="I148" s="340"/>
      <c r="J148" s="596">
        <f>ROUND(I148*H148,2)</f>
        <v>0</v>
      </c>
      <c r="K148" s="593" t="s">
        <v>83</v>
      </c>
      <c r="L148" s="504"/>
      <c r="M148" s="597" t="s">
        <v>1</v>
      </c>
      <c r="N148" s="598" t="s">
        <v>25</v>
      </c>
      <c r="O148" s="505"/>
      <c r="P148" s="599">
        <f>O148*H148</f>
        <v>0</v>
      </c>
      <c r="Q148" s="599">
        <v>0</v>
      </c>
      <c r="R148" s="599">
        <f>Q148*H148</f>
        <v>0</v>
      </c>
      <c r="S148" s="599">
        <v>0.014</v>
      </c>
      <c r="T148" s="600">
        <f>S148*H148</f>
        <v>0.023799999999999998</v>
      </c>
      <c r="AR148" s="491" t="s">
        <v>84</v>
      </c>
      <c r="AT148" s="491" t="s">
        <v>80</v>
      </c>
      <c r="AU148" s="491" t="s">
        <v>38</v>
      </c>
      <c r="AY148" s="491" t="s">
        <v>77</v>
      </c>
      <c r="BE148" s="601">
        <f>IF(N148="základní",J148,0)</f>
        <v>0</v>
      </c>
      <c r="BF148" s="601">
        <f>IF(N148="snížená",J148,0)</f>
        <v>0</v>
      </c>
      <c r="BG148" s="601">
        <f>IF(N148="zákl. přenesená",J148,0)</f>
        <v>0</v>
      </c>
      <c r="BH148" s="601">
        <f>IF(N148="sníž. přenesená",J148,0)</f>
        <v>0</v>
      </c>
      <c r="BI148" s="601">
        <f>IF(N148="nulová",J148,0)</f>
        <v>0</v>
      </c>
      <c r="BJ148" s="491" t="s">
        <v>37</v>
      </c>
      <c r="BK148" s="601">
        <f>ROUND(I148*H148,2)</f>
        <v>0</v>
      </c>
      <c r="BL148" s="491" t="s">
        <v>84</v>
      </c>
      <c r="BM148" s="491" t="s">
        <v>474</v>
      </c>
    </row>
    <row r="149" spans="2:47" s="503" customFormat="1" ht="27">
      <c r="B149" s="504"/>
      <c r="D149" s="604" t="s">
        <v>86</v>
      </c>
      <c r="F149" s="618" t="s">
        <v>475</v>
      </c>
      <c r="L149" s="504"/>
      <c r="M149" s="619"/>
      <c r="N149" s="505"/>
      <c r="O149" s="505"/>
      <c r="P149" s="505"/>
      <c r="Q149" s="505"/>
      <c r="R149" s="505"/>
      <c r="S149" s="505"/>
      <c r="T149" s="620"/>
      <c r="AT149" s="491" t="s">
        <v>86</v>
      </c>
      <c r="AU149" s="491" t="s">
        <v>38</v>
      </c>
    </row>
    <row r="150" spans="2:51" s="603" customFormat="1" ht="27">
      <c r="B150" s="602"/>
      <c r="D150" s="604" t="s">
        <v>126</v>
      </c>
      <c r="E150" s="605" t="s">
        <v>1</v>
      </c>
      <c r="F150" s="606" t="s">
        <v>464</v>
      </c>
      <c r="H150" s="605" t="s">
        <v>1</v>
      </c>
      <c r="L150" s="602"/>
      <c r="M150" s="607"/>
      <c r="N150" s="608"/>
      <c r="O150" s="608"/>
      <c r="P150" s="608"/>
      <c r="Q150" s="608"/>
      <c r="R150" s="608"/>
      <c r="S150" s="608"/>
      <c r="T150" s="609"/>
      <c r="AT150" s="605" t="s">
        <v>126</v>
      </c>
      <c r="AU150" s="605" t="s">
        <v>38</v>
      </c>
      <c r="AV150" s="603" t="s">
        <v>37</v>
      </c>
      <c r="AW150" s="603" t="s">
        <v>456</v>
      </c>
      <c r="AX150" s="603" t="s">
        <v>36</v>
      </c>
      <c r="AY150" s="605" t="s">
        <v>77</v>
      </c>
    </row>
    <row r="151" spans="2:51" s="611" customFormat="1" ht="13.5">
      <c r="B151" s="610"/>
      <c r="D151" s="604" t="s">
        <v>126</v>
      </c>
      <c r="E151" s="612" t="s">
        <v>1</v>
      </c>
      <c r="F151" s="613" t="s">
        <v>1</v>
      </c>
      <c r="H151" s="614">
        <v>0</v>
      </c>
      <c r="L151" s="610"/>
      <c r="M151" s="615"/>
      <c r="N151" s="616"/>
      <c r="O151" s="616"/>
      <c r="P151" s="616"/>
      <c r="Q151" s="616"/>
      <c r="R151" s="616"/>
      <c r="S151" s="616"/>
      <c r="T151" s="617"/>
      <c r="AT151" s="612" t="s">
        <v>126</v>
      </c>
      <c r="AU151" s="612" t="s">
        <v>38</v>
      </c>
      <c r="AV151" s="611" t="s">
        <v>38</v>
      </c>
      <c r="AW151" s="611" t="s">
        <v>456</v>
      </c>
      <c r="AX151" s="611" t="s">
        <v>36</v>
      </c>
      <c r="AY151" s="612" t="s">
        <v>77</v>
      </c>
    </row>
    <row r="152" spans="2:51" s="611" customFormat="1" ht="13.5">
      <c r="B152" s="610"/>
      <c r="D152" s="604" t="s">
        <v>126</v>
      </c>
      <c r="E152" s="612" t="s">
        <v>1</v>
      </c>
      <c r="F152" s="613" t="s">
        <v>465</v>
      </c>
      <c r="H152" s="614">
        <v>1.7</v>
      </c>
      <c r="L152" s="610"/>
      <c r="M152" s="615"/>
      <c r="N152" s="616"/>
      <c r="O152" s="616"/>
      <c r="P152" s="616"/>
      <c r="Q152" s="616"/>
      <c r="R152" s="616"/>
      <c r="S152" s="616"/>
      <c r="T152" s="617"/>
      <c r="AT152" s="612" t="s">
        <v>126</v>
      </c>
      <c r="AU152" s="612" t="s">
        <v>38</v>
      </c>
      <c r="AV152" s="611" t="s">
        <v>38</v>
      </c>
      <c r="AW152" s="611" t="s">
        <v>456</v>
      </c>
      <c r="AX152" s="611" t="s">
        <v>37</v>
      </c>
      <c r="AY152" s="612" t="s">
        <v>77</v>
      </c>
    </row>
    <row r="153" spans="2:65" s="503" customFormat="1" ht="25.5" customHeight="1">
      <c r="B153" s="504"/>
      <c r="C153" s="651" t="s">
        <v>115</v>
      </c>
      <c r="D153" s="651" t="s">
        <v>80</v>
      </c>
      <c r="E153" s="652" t="s">
        <v>476</v>
      </c>
      <c r="F153" s="653" t="s">
        <v>524</v>
      </c>
      <c r="G153" s="654" t="s">
        <v>147</v>
      </c>
      <c r="H153" s="655">
        <v>5</v>
      </c>
      <c r="I153" s="340"/>
      <c r="J153" s="596">
        <f>ROUND(I153*H153,2)</f>
        <v>0</v>
      </c>
      <c r="K153" s="593" t="s">
        <v>83</v>
      </c>
      <c r="L153" s="504"/>
      <c r="M153" s="597" t="s">
        <v>1</v>
      </c>
      <c r="N153" s="598" t="s">
        <v>25</v>
      </c>
      <c r="O153" s="505"/>
      <c r="P153" s="599">
        <f>O153*H153</f>
        <v>0</v>
      </c>
      <c r="Q153" s="599">
        <v>0</v>
      </c>
      <c r="R153" s="599">
        <f>Q153*H153</f>
        <v>0</v>
      </c>
      <c r="S153" s="599">
        <v>0.007</v>
      </c>
      <c r="T153" s="600">
        <f>S153*H153</f>
        <v>0.035</v>
      </c>
      <c r="AR153" s="491" t="s">
        <v>84</v>
      </c>
      <c r="AT153" s="491" t="s">
        <v>80</v>
      </c>
      <c r="AU153" s="491" t="s">
        <v>38</v>
      </c>
      <c r="AY153" s="491" t="s">
        <v>77</v>
      </c>
      <c r="BE153" s="601">
        <f>IF(N153="základní",J153,0)</f>
        <v>0</v>
      </c>
      <c r="BF153" s="601">
        <f>IF(N153="snížená",J153,0)</f>
        <v>0</v>
      </c>
      <c r="BG153" s="601">
        <f>IF(N153="zákl. přenesená",J153,0)</f>
        <v>0</v>
      </c>
      <c r="BH153" s="601">
        <f>IF(N153="sníž. přenesená",J153,0)</f>
        <v>0</v>
      </c>
      <c r="BI153" s="601">
        <f>IF(N153="nulová",J153,0)</f>
        <v>0</v>
      </c>
      <c r="BJ153" s="491" t="s">
        <v>37</v>
      </c>
      <c r="BK153" s="601">
        <f>ROUND(I153*H153,2)</f>
        <v>0</v>
      </c>
      <c r="BL153" s="491" t="s">
        <v>84</v>
      </c>
      <c r="BM153" s="491" t="s">
        <v>477</v>
      </c>
    </row>
    <row r="154" spans="2:51" s="603" customFormat="1" ht="13.5">
      <c r="B154" s="602"/>
      <c r="D154" s="604" t="s">
        <v>126</v>
      </c>
      <c r="E154" s="605" t="s">
        <v>1</v>
      </c>
      <c r="F154" s="606" t="s">
        <v>511</v>
      </c>
      <c r="H154" s="605" t="s">
        <v>1</v>
      </c>
      <c r="L154" s="602"/>
      <c r="M154" s="607"/>
      <c r="N154" s="608"/>
      <c r="O154" s="608"/>
      <c r="P154" s="608"/>
      <c r="Q154" s="608"/>
      <c r="R154" s="608"/>
      <c r="S154" s="608"/>
      <c r="T154" s="609"/>
      <c r="AT154" s="605" t="s">
        <v>126</v>
      </c>
      <c r="AU154" s="605" t="s">
        <v>38</v>
      </c>
      <c r="AV154" s="603" t="s">
        <v>37</v>
      </c>
      <c r="AW154" s="603" t="s">
        <v>456</v>
      </c>
      <c r="AX154" s="603" t="s">
        <v>36</v>
      </c>
      <c r="AY154" s="605" t="s">
        <v>77</v>
      </c>
    </row>
    <row r="155" spans="2:51" s="611" customFormat="1" ht="13.5">
      <c r="B155" s="610"/>
      <c r="D155" s="604" t="s">
        <v>126</v>
      </c>
      <c r="E155" s="612" t="s">
        <v>1</v>
      </c>
      <c r="F155" s="613" t="s">
        <v>1</v>
      </c>
      <c r="H155" s="614">
        <v>0</v>
      </c>
      <c r="L155" s="610"/>
      <c r="M155" s="615"/>
      <c r="N155" s="616"/>
      <c r="O155" s="616"/>
      <c r="P155" s="616"/>
      <c r="Q155" s="616"/>
      <c r="R155" s="616"/>
      <c r="S155" s="616"/>
      <c r="T155" s="617"/>
      <c r="AT155" s="612" t="s">
        <v>126</v>
      </c>
      <c r="AU155" s="612" t="s">
        <v>38</v>
      </c>
      <c r="AV155" s="611" t="s">
        <v>38</v>
      </c>
      <c r="AW155" s="611" t="s">
        <v>456</v>
      </c>
      <c r="AX155" s="611" t="s">
        <v>36</v>
      </c>
      <c r="AY155" s="612" t="s">
        <v>77</v>
      </c>
    </row>
    <row r="156" spans="2:51" s="611" customFormat="1" ht="13.5">
      <c r="B156" s="610"/>
      <c r="D156" s="604" t="s">
        <v>126</v>
      </c>
      <c r="E156" s="612" t="s">
        <v>1</v>
      </c>
      <c r="F156" s="613">
        <v>5</v>
      </c>
      <c r="H156" s="614">
        <v>3</v>
      </c>
      <c r="L156" s="610"/>
      <c r="M156" s="615"/>
      <c r="N156" s="616"/>
      <c r="O156" s="616"/>
      <c r="P156" s="616"/>
      <c r="Q156" s="616"/>
      <c r="R156" s="616"/>
      <c r="S156" s="616"/>
      <c r="T156" s="617"/>
      <c r="AT156" s="612" t="s">
        <v>126</v>
      </c>
      <c r="AU156" s="612" t="s">
        <v>38</v>
      </c>
      <c r="AV156" s="611" t="s">
        <v>38</v>
      </c>
      <c r="AW156" s="611" t="s">
        <v>456</v>
      </c>
      <c r="AX156" s="611" t="s">
        <v>37</v>
      </c>
      <c r="AY156" s="612" t="s">
        <v>77</v>
      </c>
    </row>
    <row r="157" spans="2:65" s="503" customFormat="1" ht="25.5" customHeight="1">
      <c r="B157" s="504"/>
      <c r="C157" s="651" t="s">
        <v>120</v>
      </c>
      <c r="D157" s="651" t="s">
        <v>80</v>
      </c>
      <c r="E157" s="652" t="s">
        <v>478</v>
      </c>
      <c r="F157" s="653" t="s">
        <v>525</v>
      </c>
      <c r="G157" s="654" t="s">
        <v>147</v>
      </c>
      <c r="H157" s="655">
        <v>1</v>
      </c>
      <c r="I157" s="340"/>
      <c r="J157" s="596">
        <f>ROUND(I157*H157,2)</f>
        <v>0</v>
      </c>
      <c r="K157" s="593" t="s">
        <v>83</v>
      </c>
      <c r="L157" s="504"/>
      <c r="M157" s="597" t="s">
        <v>1</v>
      </c>
      <c r="N157" s="598" t="s">
        <v>25</v>
      </c>
      <c r="O157" s="505"/>
      <c r="P157" s="599">
        <f>O157*H157</f>
        <v>0</v>
      </c>
      <c r="Q157" s="599">
        <v>0</v>
      </c>
      <c r="R157" s="599">
        <f>Q157*H157</f>
        <v>0</v>
      </c>
      <c r="S157" s="599">
        <v>0.017</v>
      </c>
      <c r="T157" s="600">
        <f>S157*H157</f>
        <v>0.017</v>
      </c>
      <c r="AR157" s="491" t="s">
        <v>84</v>
      </c>
      <c r="AT157" s="491" t="s">
        <v>80</v>
      </c>
      <c r="AU157" s="491" t="s">
        <v>38</v>
      </c>
      <c r="AY157" s="491" t="s">
        <v>77</v>
      </c>
      <c r="BE157" s="601">
        <f>IF(N157="základní",J157,0)</f>
        <v>0</v>
      </c>
      <c r="BF157" s="601">
        <f>IF(N157="snížená",J157,0)</f>
        <v>0</v>
      </c>
      <c r="BG157" s="601">
        <f>IF(N157="zákl. přenesená",J157,0)</f>
        <v>0</v>
      </c>
      <c r="BH157" s="601">
        <f>IF(N157="sníž. přenesená",J157,0)</f>
        <v>0</v>
      </c>
      <c r="BI157" s="601">
        <f>IF(N157="nulová",J157,0)</f>
        <v>0</v>
      </c>
      <c r="BJ157" s="491" t="s">
        <v>37</v>
      </c>
      <c r="BK157" s="601">
        <f>ROUND(I157*H157,2)</f>
        <v>0</v>
      </c>
      <c r="BL157" s="491" t="s">
        <v>84</v>
      </c>
      <c r="BM157" s="491" t="s">
        <v>479</v>
      </c>
    </row>
    <row r="158" spans="2:51" s="603" customFormat="1" ht="13.5">
      <c r="B158" s="602"/>
      <c r="D158" s="604" t="s">
        <v>126</v>
      </c>
      <c r="E158" s="605" t="s">
        <v>1</v>
      </c>
      <c r="F158" s="606" t="s">
        <v>457</v>
      </c>
      <c r="H158" s="605" t="s">
        <v>1</v>
      </c>
      <c r="L158" s="602"/>
      <c r="M158" s="607"/>
      <c r="N158" s="608"/>
      <c r="O158" s="608"/>
      <c r="P158" s="608"/>
      <c r="Q158" s="608"/>
      <c r="R158" s="608"/>
      <c r="S158" s="608"/>
      <c r="T158" s="609"/>
      <c r="AT158" s="605" t="s">
        <v>126</v>
      </c>
      <c r="AU158" s="605" t="s">
        <v>38</v>
      </c>
      <c r="AV158" s="603" t="s">
        <v>37</v>
      </c>
      <c r="AW158" s="603" t="s">
        <v>456</v>
      </c>
      <c r="AX158" s="603" t="s">
        <v>36</v>
      </c>
      <c r="AY158" s="605" t="s">
        <v>77</v>
      </c>
    </row>
    <row r="159" spans="2:51" s="611" customFormat="1" ht="13.5">
      <c r="B159" s="610"/>
      <c r="D159" s="604" t="s">
        <v>126</v>
      </c>
      <c r="E159" s="612" t="s">
        <v>1</v>
      </c>
      <c r="F159" s="613" t="s">
        <v>1</v>
      </c>
      <c r="H159" s="614">
        <v>0</v>
      </c>
      <c r="L159" s="610"/>
      <c r="M159" s="615"/>
      <c r="N159" s="616"/>
      <c r="O159" s="616"/>
      <c r="P159" s="616"/>
      <c r="Q159" s="616"/>
      <c r="R159" s="616"/>
      <c r="S159" s="616"/>
      <c r="T159" s="617"/>
      <c r="AT159" s="612" t="s">
        <v>126</v>
      </c>
      <c r="AU159" s="612" t="s">
        <v>38</v>
      </c>
      <c r="AV159" s="611" t="s">
        <v>38</v>
      </c>
      <c r="AW159" s="611" t="s">
        <v>456</v>
      </c>
      <c r="AX159" s="611" t="s">
        <v>36</v>
      </c>
      <c r="AY159" s="612" t="s">
        <v>77</v>
      </c>
    </row>
    <row r="160" spans="2:51" s="611" customFormat="1" ht="13.5">
      <c r="B160" s="610"/>
      <c r="D160" s="604" t="s">
        <v>126</v>
      </c>
      <c r="E160" s="612" t="s">
        <v>1</v>
      </c>
      <c r="F160" s="613" t="s">
        <v>37</v>
      </c>
      <c r="H160" s="614">
        <v>1</v>
      </c>
      <c r="L160" s="610"/>
      <c r="M160" s="615"/>
      <c r="N160" s="616"/>
      <c r="O160" s="616"/>
      <c r="P160" s="616"/>
      <c r="Q160" s="616"/>
      <c r="R160" s="616"/>
      <c r="S160" s="616"/>
      <c r="T160" s="617"/>
      <c r="AT160" s="612" t="s">
        <v>126</v>
      </c>
      <c r="AU160" s="612" t="s">
        <v>38</v>
      </c>
      <c r="AV160" s="611" t="s">
        <v>38</v>
      </c>
      <c r="AW160" s="611" t="s">
        <v>456</v>
      </c>
      <c r="AX160" s="611" t="s">
        <v>37</v>
      </c>
      <c r="AY160" s="612" t="s">
        <v>77</v>
      </c>
    </row>
    <row r="161" spans="2:63" s="579" customFormat="1" ht="22.35" customHeight="1">
      <c r="B161" s="578"/>
      <c r="D161" s="580" t="s">
        <v>35</v>
      </c>
      <c r="E161" s="589" t="s">
        <v>91</v>
      </c>
      <c r="F161" s="589" t="s">
        <v>92</v>
      </c>
      <c r="J161" s="590">
        <f>BK161</f>
        <v>0</v>
      </c>
      <c r="L161" s="578"/>
      <c r="M161" s="583"/>
      <c r="N161" s="584"/>
      <c r="O161" s="584"/>
      <c r="P161" s="585">
        <f>SUM(P162:P163)</f>
        <v>0</v>
      </c>
      <c r="Q161" s="584"/>
      <c r="R161" s="585">
        <f>SUM(R162:R163)</f>
        <v>0</v>
      </c>
      <c r="S161" s="584"/>
      <c r="T161" s="586">
        <f>SUM(T162:T163)</f>
        <v>0</v>
      </c>
      <c r="AR161" s="580" t="s">
        <v>37</v>
      </c>
      <c r="AT161" s="587" t="s">
        <v>35</v>
      </c>
      <c r="AU161" s="587" t="s">
        <v>38</v>
      </c>
      <c r="AY161" s="580" t="s">
        <v>77</v>
      </c>
      <c r="BK161" s="588">
        <f>SUM(BK162:BK163)</f>
        <v>0</v>
      </c>
    </row>
    <row r="162" spans="2:65" s="503" customFormat="1" ht="16.5" customHeight="1">
      <c r="B162" s="504"/>
      <c r="C162" s="591" t="s">
        <v>78</v>
      </c>
      <c r="D162" s="591" t="s">
        <v>80</v>
      </c>
      <c r="E162" s="592" t="s">
        <v>94</v>
      </c>
      <c r="F162" s="593" t="s">
        <v>526</v>
      </c>
      <c r="G162" s="594" t="s">
        <v>95</v>
      </c>
      <c r="H162" s="655">
        <v>0.042</v>
      </c>
      <c r="I162" s="340"/>
      <c r="J162" s="596">
        <f>ROUND(I162*H162,2)</f>
        <v>0</v>
      </c>
      <c r="K162" s="593" t="s">
        <v>83</v>
      </c>
      <c r="L162" s="504"/>
      <c r="M162" s="597" t="s">
        <v>1</v>
      </c>
      <c r="N162" s="598" t="s">
        <v>25</v>
      </c>
      <c r="O162" s="505"/>
      <c r="P162" s="599">
        <f>O162*H162</f>
        <v>0</v>
      </c>
      <c r="Q162" s="599">
        <v>0</v>
      </c>
      <c r="R162" s="599">
        <f>Q162*H162</f>
        <v>0</v>
      </c>
      <c r="S162" s="599">
        <v>0</v>
      </c>
      <c r="T162" s="600">
        <f>S162*H162</f>
        <v>0</v>
      </c>
      <c r="AR162" s="491" t="s">
        <v>84</v>
      </c>
      <c r="AT162" s="491" t="s">
        <v>80</v>
      </c>
      <c r="AU162" s="491" t="s">
        <v>93</v>
      </c>
      <c r="AY162" s="491" t="s">
        <v>77</v>
      </c>
      <c r="BE162" s="601">
        <f>IF(N162="základní",J162,0)</f>
        <v>0</v>
      </c>
      <c r="BF162" s="601">
        <f>IF(N162="snížená",J162,0)</f>
        <v>0</v>
      </c>
      <c r="BG162" s="601">
        <f>IF(N162="zákl. přenesená",J162,0)</f>
        <v>0</v>
      </c>
      <c r="BH162" s="601">
        <f>IF(N162="sníž. přenesená",J162,0)</f>
        <v>0</v>
      </c>
      <c r="BI162" s="601">
        <f>IF(N162="nulová",J162,0)</f>
        <v>0</v>
      </c>
      <c r="BJ162" s="491" t="s">
        <v>37</v>
      </c>
      <c r="BK162" s="601">
        <f>ROUND(I162*H162,2)</f>
        <v>0</v>
      </c>
      <c r="BL162" s="491" t="s">
        <v>84</v>
      </c>
      <c r="BM162" s="491" t="s">
        <v>96</v>
      </c>
    </row>
    <row r="163" spans="2:47" s="503" customFormat="1" ht="81">
      <c r="B163" s="504"/>
      <c r="D163" s="604" t="s">
        <v>86</v>
      </c>
      <c r="F163" s="618" t="s">
        <v>97</v>
      </c>
      <c r="L163" s="504"/>
      <c r="M163" s="619"/>
      <c r="N163" s="505"/>
      <c r="O163" s="505"/>
      <c r="P163" s="505"/>
      <c r="Q163" s="505"/>
      <c r="R163" s="505"/>
      <c r="S163" s="505"/>
      <c r="T163" s="620"/>
      <c r="AT163" s="491" t="s">
        <v>86</v>
      </c>
      <c r="AU163" s="491" t="s">
        <v>93</v>
      </c>
    </row>
    <row r="164" spans="2:63" s="579" customFormat="1" ht="29.85" customHeight="1">
      <c r="B164" s="578"/>
      <c r="D164" s="580" t="s">
        <v>35</v>
      </c>
      <c r="E164" s="589" t="s">
        <v>98</v>
      </c>
      <c r="F164" s="589" t="s">
        <v>99</v>
      </c>
      <c r="J164" s="590">
        <f>BK164</f>
        <v>0</v>
      </c>
      <c r="L164" s="578"/>
      <c r="M164" s="583"/>
      <c r="N164" s="584"/>
      <c r="O164" s="584"/>
      <c r="P164" s="585">
        <f>SUM(P165:P169)</f>
        <v>0</v>
      </c>
      <c r="Q164" s="584"/>
      <c r="R164" s="585">
        <f>SUM(R165:R169)</f>
        <v>0</v>
      </c>
      <c r="S164" s="584"/>
      <c r="T164" s="586">
        <f>SUM(T165:T169)</f>
        <v>0</v>
      </c>
      <c r="AR164" s="580" t="s">
        <v>37</v>
      </c>
      <c r="AT164" s="587" t="s">
        <v>35</v>
      </c>
      <c r="AU164" s="587" t="s">
        <v>37</v>
      </c>
      <c r="AY164" s="580" t="s">
        <v>77</v>
      </c>
      <c r="BK164" s="588">
        <f>SUM(BK165:BK169)</f>
        <v>0</v>
      </c>
    </row>
    <row r="165" spans="2:65" s="503" customFormat="1" ht="25.5" customHeight="1">
      <c r="B165" s="504"/>
      <c r="C165" s="591" t="s">
        <v>131</v>
      </c>
      <c r="D165" s="591" t="s">
        <v>80</v>
      </c>
      <c r="E165" s="592" t="s">
        <v>100</v>
      </c>
      <c r="F165" s="593" t="s">
        <v>527</v>
      </c>
      <c r="G165" s="594" t="s">
        <v>95</v>
      </c>
      <c r="H165" s="655">
        <v>0.322</v>
      </c>
      <c r="I165" s="340"/>
      <c r="J165" s="596">
        <f>ROUND(I165*H165,2)</f>
        <v>0</v>
      </c>
      <c r="K165" s="593" t="s">
        <v>83</v>
      </c>
      <c r="L165" s="504"/>
      <c r="M165" s="597" t="s">
        <v>1</v>
      </c>
      <c r="N165" s="598" t="s">
        <v>25</v>
      </c>
      <c r="O165" s="505"/>
      <c r="P165" s="599">
        <f>O165*H165</f>
        <v>0</v>
      </c>
      <c r="Q165" s="599">
        <v>0</v>
      </c>
      <c r="R165" s="599">
        <f>Q165*H165</f>
        <v>0</v>
      </c>
      <c r="S165" s="599">
        <v>0</v>
      </c>
      <c r="T165" s="600">
        <f>S165*H165</f>
        <v>0</v>
      </c>
      <c r="AR165" s="491" t="s">
        <v>84</v>
      </c>
      <c r="AT165" s="491" t="s">
        <v>80</v>
      </c>
      <c r="AU165" s="491" t="s">
        <v>38</v>
      </c>
      <c r="AY165" s="491" t="s">
        <v>77</v>
      </c>
      <c r="BE165" s="601">
        <f>IF(N165="základní",J165,0)</f>
        <v>0</v>
      </c>
      <c r="BF165" s="601">
        <f>IF(N165="snížená",J165,0)</f>
        <v>0</v>
      </c>
      <c r="BG165" s="601">
        <f>IF(N165="zákl. přenesená",J165,0)</f>
        <v>0</v>
      </c>
      <c r="BH165" s="601">
        <f>IF(N165="sníž. přenesená",J165,0)</f>
        <v>0</v>
      </c>
      <c r="BI165" s="601">
        <f>IF(N165="nulová",J165,0)</f>
        <v>0</v>
      </c>
      <c r="BJ165" s="491" t="s">
        <v>37</v>
      </c>
      <c r="BK165" s="601">
        <f>ROUND(I165*H165,2)</f>
        <v>0</v>
      </c>
      <c r="BL165" s="491" t="s">
        <v>84</v>
      </c>
      <c r="BM165" s="491" t="s">
        <v>101</v>
      </c>
    </row>
    <row r="166" spans="2:47" s="503" customFormat="1" ht="121.5">
      <c r="B166" s="504"/>
      <c r="D166" s="604" t="s">
        <v>86</v>
      </c>
      <c r="F166" s="618" t="s">
        <v>102</v>
      </c>
      <c r="L166" s="504"/>
      <c r="M166" s="619"/>
      <c r="N166" s="505"/>
      <c r="O166" s="505"/>
      <c r="P166" s="505"/>
      <c r="Q166" s="505"/>
      <c r="R166" s="505"/>
      <c r="S166" s="505"/>
      <c r="T166" s="620"/>
      <c r="AT166" s="491" t="s">
        <v>86</v>
      </c>
      <c r="AU166" s="491" t="s">
        <v>38</v>
      </c>
    </row>
    <row r="167" spans="2:65" s="503" customFormat="1" ht="25.5" customHeight="1">
      <c r="B167" s="504"/>
      <c r="C167" s="591" t="s">
        <v>135</v>
      </c>
      <c r="D167" s="591" t="s">
        <v>80</v>
      </c>
      <c r="E167" s="592" t="s">
        <v>104</v>
      </c>
      <c r="F167" s="593" t="s">
        <v>105</v>
      </c>
      <c r="G167" s="594" t="s">
        <v>95</v>
      </c>
      <c r="H167" s="655">
        <v>0.322</v>
      </c>
      <c r="I167" s="340"/>
      <c r="J167" s="596">
        <f>ROUND(I167*H167,2)</f>
        <v>0</v>
      </c>
      <c r="K167" s="593" t="s">
        <v>1</v>
      </c>
      <c r="L167" s="504"/>
      <c r="M167" s="597" t="s">
        <v>1</v>
      </c>
      <c r="N167" s="598" t="s">
        <v>25</v>
      </c>
      <c r="O167" s="505"/>
      <c r="P167" s="599">
        <f>O167*H167</f>
        <v>0</v>
      </c>
      <c r="Q167" s="599">
        <v>0</v>
      </c>
      <c r="R167" s="599">
        <f>Q167*H167</f>
        <v>0</v>
      </c>
      <c r="S167" s="599">
        <v>0</v>
      </c>
      <c r="T167" s="600">
        <f>S167*H167</f>
        <v>0</v>
      </c>
      <c r="AR167" s="491" t="s">
        <v>84</v>
      </c>
      <c r="AT167" s="491" t="s">
        <v>80</v>
      </c>
      <c r="AU167" s="491" t="s">
        <v>38</v>
      </c>
      <c r="AY167" s="491" t="s">
        <v>77</v>
      </c>
      <c r="BE167" s="601">
        <f>IF(N167="základní",J167,0)</f>
        <v>0</v>
      </c>
      <c r="BF167" s="601">
        <f>IF(N167="snížená",J167,0)</f>
        <v>0</v>
      </c>
      <c r="BG167" s="601">
        <f>IF(N167="zákl. přenesená",J167,0)</f>
        <v>0</v>
      </c>
      <c r="BH167" s="601">
        <f>IF(N167="sníž. přenesená",J167,0)</f>
        <v>0</v>
      </c>
      <c r="BI167" s="601">
        <f>IF(N167="nulová",J167,0)</f>
        <v>0</v>
      </c>
      <c r="BJ167" s="491" t="s">
        <v>37</v>
      </c>
      <c r="BK167" s="601">
        <f>ROUND(I167*H167,2)</f>
        <v>0</v>
      </c>
      <c r="BL167" s="491" t="s">
        <v>84</v>
      </c>
      <c r="BM167" s="491" t="s">
        <v>106</v>
      </c>
    </row>
    <row r="168" spans="2:65" s="503" customFormat="1" ht="25.5" customHeight="1">
      <c r="B168" s="504"/>
      <c r="C168" s="591" t="s">
        <v>139</v>
      </c>
      <c r="D168" s="591" t="s">
        <v>80</v>
      </c>
      <c r="E168" s="592" t="s">
        <v>108</v>
      </c>
      <c r="F168" s="593" t="s">
        <v>528</v>
      </c>
      <c r="G168" s="594" t="s">
        <v>95</v>
      </c>
      <c r="H168" s="655">
        <v>0.322</v>
      </c>
      <c r="I168" s="340"/>
      <c r="J168" s="596">
        <f>ROUND(I168*H168,2)</f>
        <v>0</v>
      </c>
      <c r="K168" s="593" t="s">
        <v>83</v>
      </c>
      <c r="L168" s="504"/>
      <c r="M168" s="597" t="s">
        <v>1</v>
      </c>
      <c r="N168" s="598" t="s">
        <v>25</v>
      </c>
      <c r="O168" s="505"/>
      <c r="P168" s="599">
        <f>O168*H168</f>
        <v>0</v>
      </c>
      <c r="Q168" s="599">
        <v>0</v>
      </c>
      <c r="R168" s="599">
        <f>Q168*H168</f>
        <v>0</v>
      </c>
      <c r="S168" s="599">
        <v>0</v>
      </c>
      <c r="T168" s="600">
        <f>S168*H168</f>
        <v>0</v>
      </c>
      <c r="AR168" s="491" t="s">
        <v>84</v>
      </c>
      <c r="AT168" s="491" t="s">
        <v>80</v>
      </c>
      <c r="AU168" s="491" t="s">
        <v>38</v>
      </c>
      <c r="AY168" s="491" t="s">
        <v>77</v>
      </c>
      <c r="BE168" s="601">
        <f>IF(N168="základní",J168,0)</f>
        <v>0</v>
      </c>
      <c r="BF168" s="601">
        <f>IF(N168="snížená",J168,0)</f>
        <v>0</v>
      </c>
      <c r="BG168" s="601">
        <f>IF(N168="zákl. přenesená",J168,0)</f>
        <v>0</v>
      </c>
      <c r="BH168" s="601">
        <f>IF(N168="sníž. přenesená",J168,0)</f>
        <v>0</v>
      </c>
      <c r="BI168" s="601">
        <f>IF(N168="nulová",J168,0)</f>
        <v>0</v>
      </c>
      <c r="BJ168" s="491" t="s">
        <v>37</v>
      </c>
      <c r="BK168" s="601">
        <f>ROUND(I168*H168,2)</f>
        <v>0</v>
      </c>
      <c r="BL168" s="491" t="s">
        <v>84</v>
      </c>
      <c r="BM168" s="491" t="s">
        <v>109</v>
      </c>
    </row>
    <row r="169" spans="2:47" s="503" customFormat="1" ht="67.5">
      <c r="B169" s="504"/>
      <c r="D169" s="604" t="s">
        <v>86</v>
      </c>
      <c r="F169" s="618" t="s">
        <v>110</v>
      </c>
      <c r="L169" s="504"/>
      <c r="M169" s="619"/>
      <c r="N169" s="505"/>
      <c r="O169" s="505"/>
      <c r="P169" s="505"/>
      <c r="Q169" s="505"/>
      <c r="R169" s="505"/>
      <c r="S169" s="505"/>
      <c r="T169" s="620"/>
      <c r="AT169" s="491" t="s">
        <v>86</v>
      </c>
      <c r="AU169" s="491" t="s">
        <v>38</v>
      </c>
    </row>
    <row r="170" spans="2:63" s="579" customFormat="1" ht="37.35" customHeight="1">
      <c r="B170" s="578"/>
      <c r="D170" s="580" t="s">
        <v>35</v>
      </c>
      <c r="E170" s="581" t="s">
        <v>111</v>
      </c>
      <c r="F170" s="581" t="s">
        <v>112</v>
      </c>
      <c r="J170" s="582">
        <f>BK170</f>
        <v>0</v>
      </c>
      <c r="L170" s="578"/>
      <c r="M170" s="583"/>
      <c r="N170" s="584"/>
      <c r="O170" s="584"/>
      <c r="P170" s="585">
        <f>P171+P177+P224+P240+P271</f>
        <v>0</v>
      </c>
      <c r="Q170" s="584"/>
      <c r="R170" s="585">
        <f>R171+R177+R224+R240+R271</f>
        <v>1.02910456</v>
      </c>
      <c r="S170" s="584"/>
      <c r="T170" s="586">
        <f>T171+T177+T224+T240+T271</f>
        <v>0.246499</v>
      </c>
      <c r="AR170" s="580" t="s">
        <v>38</v>
      </c>
      <c r="AT170" s="587" t="s">
        <v>35</v>
      </c>
      <c r="AU170" s="587" t="s">
        <v>36</v>
      </c>
      <c r="AY170" s="580" t="s">
        <v>77</v>
      </c>
      <c r="BK170" s="588">
        <f>BK171+BK177+BK224+BK240+BK271</f>
        <v>0</v>
      </c>
    </row>
    <row r="171" spans="2:63" s="579" customFormat="1" ht="19.9" customHeight="1">
      <c r="B171" s="578"/>
      <c r="D171" s="580" t="s">
        <v>35</v>
      </c>
      <c r="E171" s="589" t="s">
        <v>480</v>
      </c>
      <c r="F171" s="589" t="s">
        <v>481</v>
      </c>
      <c r="J171" s="590">
        <f>BK171</f>
        <v>0</v>
      </c>
      <c r="L171" s="578"/>
      <c r="M171" s="583"/>
      <c r="N171" s="584"/>
      <c r="O171" s="584"/>
      <c r="P171" s="585">
        <f>SUM(P172:P176)</f>
        <v>0</v>
      </c>
      <c r="Q171" s="584"/>
      <c r="R171" s="585">
        <f>SUM(R172:R176)</f>
        <v>0.00156</v>
      </c>
      <c r="S171" s="584"/>
      <c r="T171" s="586">
        <f>SUM(T172:T176)</f>
        <v>0</v>
      </c>
      <c r="AR171" s="580" t="s">
        <v>38</v>
      </c>
      <c r="AT171" s="587" t="s">
        <v>35</v>
      </c>
      <c r="AU171" s="587" t="s">
        <v>37</v>
      </c>
      <c r="AY171" s="580" t="s">
        <v>77</v>
      </c>
      <c r="BK171" s="588">
        <f>SUM(BK172:BK176)</f>
        <v>0</v>
      </c>
    </row>
    <row r="172" spans="2:65" s="503" customFormat="1" ht="25.5" customHeight="1">
      <c r="B172" s="504"/>
      <c r="C172" s="651" t="s">
        <v>144</v>
      </c>
      <c r="D172" s="651" t="s">
        <v>80</v>
      </c>
      <c r="E172" s="652" t="s">
        <v>482</v>
      </c>
      <c r="F172" s="653" t="s">
        <v>529</v>
      </c>
      <c r="G172" s="654" t="s">
        <v>147</v>
      </c>
      <c r="H172" s="655">
        <v>2</v>
      </c>
      <c r="I172" s="340"/>
      <c r="J172" s="596">
        <f>ROUND(I172*H172,2)</f>
        <v>0</v>
      </c>
      <c r="K172" s="593" t="s">
        <v>83</v>
      </c>
      <c r="L172" s="504"/>
      <c r="M172" s="597" t="s">
        <v>1</v>
      </c>
      <c r="N172" s="598" t="s">
        <v>25</v>
      </c>
      <c r="O172" s="505"/>
      <c r="P172" s="599">
        <f>O172*H172</f>
        <v>0</v>
      </c>
      <c r="Q172" s="599">
        <v>0.00078</v>
      </c>
      <c r="R172" s="599">
        <f>Q172*H172</f>
        <v>0.00156</v>
      </c>
      <c r="S172" s="599">
        <v>0</v>
      </c>
      <c r="T172" s="600">
        <f>S172*H172</f>
        <v>0</v>
      </c>
      <c r="AR172" s="491" t="s">
        <v>117</v>
      </c>
      <c r="AT172" s="491" t="s">
        <v>80</v>
      </c>
      <c r="AU172" s="491" t="s">
        <v>38</v>
      </c>
      <c r="AY172" s="491" t="s">
        <v>77</v>
      </c>
      <c r="BE172" s="601">
        <f>IF(N172="základní",J172,0)</f>
        <v>0</v>
      </c>
      <c r="BF172" s="601">
        <f>IF(N172="snížená",J172,0)</f>
        <v>0</v>
      </c>
      <c r="BG172" s="601">
        <f>IF(N172="zákl. přenesená",J172,0)</f>
        <v>0</v>
      </c>
      <c r="BH172" s="601">
        <f>IF(N172="sníž. přenesená",J172,0)</f>
        <v>0</v>
      </c>
      <c r="BI172" s="601">
        <f>IF(N172="nulová",J172,0)</f>
        <v>0</v>
      </c>
      <c r="BJ172" s="491" t="s">
        <v>37</v>
      </c>
      <c r="BK172" s="601">
        <f>ROUND(I172*H172,2)</f>
        <v>0</v>
      </c>
      <c r="BL172" s="491" t="s">
        <v>117</v>
      </c>
      <c r="BM172" s="491" t="s">
        <v>483</v>
      </c>
    </row>
    <row r="173" spans="2:47" s="503" customFormat="1" ht="108">
      <c r="B173" s="504"/>
      <c r="D173" s="604" t="s">
        <v>86</v>
      </c>
      <c r="F173" s="618" t="s">
        <v>484</v>
      </c>
      <c r="L173" s="504"/>
      <c r="M173" s="619"/>
      <c r="N173" s="505"/>
      <c r="O173" s="505"/>
      <c r="P173" s="505"/>
      <c r="Q173" s="505"/>
      <c r="R173" s="505"/>
      <c r="S173" s="505"/>
      <c r="T173" s="620"/>
      <c r="AT173" s="491" t="s">
        <v>86</v>
      </c>
      <c r="AU173" s="491" t="s">
        <v>38</v>
      </c>
    </row>
    <row r="174" spans="2:51" s="603" customFormat="1" ht="13.5">
      <c r="B174" s="602"/>
      <c r="D174" s="604" t="s">
        <v>126</v>
      </c>
      <c r="E174" s="605" t="s">
        <v>1</v>
      </c>
      <c r="F174" s="606" t="s">
        <v>485</v>
      </c>
      <c r="H174" s="605" t="s">
        <v>1</v>
      </c>
      <c r="L174" s="602"/>
      <c r="M174" s="607"/>
      <c r="N174" s="608"/>
      <c r="O174" s="608"/>
      <c r="P174" s="608"/>
      <c r="Q174" s="608"/>
      <c r="R174" s="608"/>
      <c r="S174" s="608"/>
      <c r="T174" s="609"/>
      <c r="AT174" s="605" t="s">
        <v>126</v>
      </c>
      <c r="AU174" s="605" t="s">
        <v>38</v>
      </c>
      <c r="AV174" s="603" t="s">
        <v>37</v>
      </c>
      <c r="AW174" s="603" t="s">
        <v>456</v>
      </c>
      <c r="AX174" s="603" t="s">
        <v>36</v>
      </c>
      <c r="AY174" s="605" t="s">
        <v>77</v>
      </c>
    </row>
    <row r="175" spans="2:51" s="611" customFormat="1" ht="13.5">
      <c r="B175" s="610"/>
      <c r="D175" s="604" t="s">
        <v>126</v>
      </c>
      <c r="E175" s="612" t="s">
        <v>1</v>
      </c>
      <c r="F175" s="613" t="s">
        <v>1</v>
      </c>
      <c r="H175" s="614">
        <v>0</v>
      </c>
      <c r="L175" s="610"/>
      <c r="M175" s="615"/>
      <c r="N175" s="616"/>
      <c r="O175" s="616"/>
      <c r="P175" s="616"/>
      <c r="Q175" s="616"/>
      <c r="R175" s="616"/>
      <c r="S175" s="616"/>
      <c r="T175" s="617"/>
      <c r="AT175" s="612" t="s">
        <v>126</v>
      </c>
      <c r="AU175" s="612" t="s">
        <v>38</v>
      </c>
      <c r="AV175" s="611" t="s">
        <v>38</v>
      </c>
      <c r="AW175" s="611" t="s">
        <v>456</v>
      </c>
      <c r="AX175" s="611" t="s">
        <v>36</v>
      </c>
      <c r="AY175" s="612" t="s">
        <v>77</v>
      </c>
    </row>
    <row r="176" spans="2:51" s="611" customFormat="1" ht="13.5">
      <c r="B176" s="610"/>
      <c r="D176" s="604" t="s">
        <v>126</v>
      </c>
      <c r="E176" s="612" t="s">
        <v>1</v>
      </c>
      <c r="F176" s="613" t="s">
        <v>38</v>
      </c>
      <c r="H176" s="614">
        <v>2</v>
      </c>
      <c r="L176" s="610"/>
      <c r="M176" s="615"/>
      <c r="N176" s="616"/>
      <c r="O176" s="616"/>
      <c r="P176" s="616"/>
      <c r="Q176" s="616"/>
      <c r="R176" s="616"/>
      <c r="S176" s="616"/>
      <c r="T176" s="617"/>
      <c r="AT176" s="612" t="s">
        <v>126</v>
      </c>
      <c r="AU176" s="612" t="s">
        <v>38</v>
      </c>
      <c r="AV176" s="611" t="s">
        <v>38</v>
      </c>
      <c r="AW176" s="611" t="s">
        <v>456</v>
      </c>
      <c r="AX176" s="611" t="s">
        <v>37</v>
      </c>
      <c r="AY176" s="612" t="s">
        <v>77</v>
      </c>
    </row>
    <row r="177" spans="2:63" s="579" customFormat="1" ht="29.85" customHeight="1">
      <c r="B177" s="578"/>
      <c r="D177" s="580" t="s">
        <v>35</v>
      </c>
      <c r="E177" s="589" t="s">
        <v>113</v>
      </c>
      <c r="F177" s="589" t="s">
        <v>114</v>
      </c>
      <c r="J177" s="590">
        <f>BK177</f>
        <v>0</v>
      </c>
      <c r="L177" s="578"/>
      <c r="M177" s="583"/>
      <c r="N177" s="584"/>
      <c r="O177" s="584"/>
      <c r="P177" s="585">
        <f>SUM(P178:P223)</f>
        <v>0</v>
      </c>
      <c r="Q177" s="584"/>
      <c r="R177" s="585">
        <f>SUM(R178:R223)</f>
        <v>0.03252856</v>
      </c>
      <c r="S177" s="584"/>
      <c r="T177" s="586">
        <f>SUM(T178:T223)</f>
        <v>0.025773</v>
      </c>
      <c r="AR177" s="580" t="s">
        <v>38</v>
      </c>
      <c r="AT177" s="587" t="s">
        <v>35</v>
      </c>
      <c r="AU177" s="587" t="s">
        <v>37</v>
      </c>
      <c r="AY177" s="580" t="s">
        <v>77</v>
      </c>
      <c r="BK177" s="588">
        <f>SUM(BK178:BK223)</f>
        <v>0</v>
      </c>
    </row>
    <row r="178" spans="2:65" s="503" customFormat="1" ht="25.5" customHeight="1">
      <c r="B178" s="504"/>
      <c r="C178" s="591" t="s">
        <v>151</v>
      </c>
      <c r="D178" s="591" t="s">
        <v>80</v>
      </c>
      <c r="E178" s="592" t="s">
        <v>116</v>
      </c>
      <c r="F178" s="593" t="s">
        <v>530</v>
      </c>
      <c r="G178" s="594" t="s">
        <v>82</v>
      </c>
      <c r="H178" s="595">
        <v>21.3</v>
      </c>
      <c r="I178" s="340"/>
      <c r="J178" s="596">
        <f>ROUND(I178*H178,2)</f>
        <v>0</v>
      </c>
      <c r="K178" s="593" t="s">
        <v>83</v>
      </c>
      <c r="L178" s="504"/>
      <c r="M178" s="597" t="s">
        <v>1</v>
      </c>
      <c r="N178" s="598" t="s">
        <v>25</v>
      </c>
      <c r="O178" s="505"/>
      <c r="P178" s="599">
        <f>O178*H178</f>
        <v>0</v>
      </c>
      <c r="Q178" s="599">
        <v>0.00117</v>
      </c>
      <c r="R178" s="599">
        <f>Q178*H178</f>
        <v>0.024921000000000002</v>
      </c>
      <c r="S178" s="599">
        <v>0</v>
      </c>
      <c r="T178" s="600">
        <f>S178*H178</f>
        <v>0</v>
      </c>
      <c r="AR178" s="491" t="s">
        <v>117</v>
      </c>
      <c r="AT178" s="491" t="s">
        <v>80</v>
      </c>
      <c r="AU178" s="491" t="s">
        <v>38</v>
      </c>
      <c r="AY178" s="491" t="s">
        <v>77</v>
      </c>
      <c r="BE178" s="601">
        <f>IF(N178="základní",J178,0)</f>
        <v>0</v>
      </c>
      <c r="BF178" s="601">
        <f>IF(N178="snížená",J178,0)</f>
        <v>0</v>
      </c>
      <c r="BG178" s="601">
        <f>IF(N178="zákl. přenesená",J178,0)</f>
        <v>0</v>
      </c>
      <c r="BH178" s="601">
        <f>IF(N178="sníž. přenesená",J178,0)</f>
        <v>0</v>
      </c>
      <c r="BI178" s="601">
        <f>IF(N178="nulová",J178,0)</f>
        <v>0</v>
      </c>
      <c r="BJ178" s="491" t="s">
        <v>37</v>
      </c>
      <c r="BK178" s="601">
        <f>ROUND(I178*H178,2)</f>
        <v>0</v>
      </c>
      <c r="BL178" s="491" t="s">
        <v>117</v>
      </c>
      <c r="BM178" s="491" t="s">
        <v>118</v>
      </c>
    </row>
    <row r="179" spans="2:47" s="503" customFormat="1" ht="67.5">
      <c r="B179" s="504"/>
      <c r="D179" s="604" t="s">
        <v>86</v>
      </c>
      <c r="F179" s="618" t="s">
        <v>119</v>
      </c>
      <c r="L179" s="504"/>
      <c r="M179" s="619"/>
      <c r="N179" s="505"/>
      <c r="O179" s="505"/>
      <c r="P179" s="505"/>
      <c r="Q179" s="505"/>
      <c r="R179" s="505"/>
      <c r="S179" s="505"/>
      <c r="T179" s="620"/>
      <c r="AT179" s="491" t="s">
        <v>86</v>
      </c>
      <c r="AU179" s="491" t="s">
        <v>38</v>
      </c>
    </row>
    <row r="180" spans="2:51" s="611" customFormat="1" ht="13.5">
      <c r="B180" s="610"/>
      <c r="D180" s="604" t="s">
        <v>126</v>
      </c>
      <c r="E180" s="612" t="s">
        <v>1</v>
      </c>
      <c r="F180" s="613" t="s">
        <v>466</v>
      </c>
      <c r="H180" s="614">
        <v>21.3</v>
      </c>
      <c r="L180" s="610"/>
      <c r="M180" s="615"/>
      <c r="N180" s="616"/>
      <c r="O180" s="616"/>
      <c r="P180" s="616"/>
      <c r="Q180" s="616"/>
      <c r="R180" s="616"/>
      <c r="S180" s="616"/>
      <c r="T180" s="617"/>
      <c r="AT180" s="612" t="s">
        <v>126</v>
      </c>
      <c r="AU180" s="612" t="s">
        <v>38</v>
      </c>
      <c r="AV180" s="611" t="s">
        <v>38</v>
      </c>
      <c r="AW180" s="611" t="s">
        <v>456</v>
      </c>
      <c r="AX180" s="611" t="s">
        <v>36</v>
      </c>
      <c r="AY180" s="612" t="s">
        <v>77</v>
      </c>
    </row>
    <row r="181" spans="2:51" s="611" customFormat="1" ht="13.5">
      <c r="B181" s="610"/>
      <c r="D181" s="604" t="s">
        <v>126</v>
      </c>
      <c r="E181" s="612" t="s">
        <v>1</v>
      </c>
      <c r="F181" s="613" t="s">
        <v>1</v>
      </c>
      <c r="H181" s="614">
        <v>0</v>
      </c>
      <c r="L181" s="610"/>
      <c r="M181" s="615"/>
      <c r="N181" s="616"/>
      <c r="O181" s="616"/>
      <c r="P181" s="616"/>
      <c r="Q181" s="616"/>
      <c r="R181" s="616"/>
      <c r="S181" s="616"/>
      <c r="T181" s="617"/>
      <c r="AT181" s="612" t="s">
        <v>126</v>
      </c>
      <c r="AU181" s="612" t="s">
        <v>38</v>
      </c>
      <c r="AV181" s="611" t="s">
        <v>38</v>
      </c>
      <c r="AW181" s="611" t="s">
        <v>456</v>
      </c>
      <c r="AX181" s="611" t="s">
        <v>36</v>
      </c>
      <c r="AY181" s="612" t="s">
        <v>77</v>
      </c>
    </row>
    <row r="182" spans="2:51" s="630" customFormat="1" ht="13.5">
      <c r="B182" s="629"/>
      <c r="D182" s="604" t="s">
        <v>126</v>
      </c>
      <c r="E182" s="631" t="s">
        <v>1</v>
      </c>
      <c r="F182" s="632" t="s">
        <v>472</v>
      </c>
      <c r="H182" s="633">
        <v>21.3</v>
      </c>
      <c r="L182" s="629"/>
      <c r="M182" s="634"/>
      <c r="N182" s="635"/>
      <c r="O182" s="635"/>
      <c r="P182" s="635"/>
      <c r="Q182" s="635"/>
      <c r="R182" s="635"/>
      <c r="S182" s="635"/>
      <c r="T182" s="636"/>
      <c r="AT182" s="631" t="s">
        <v>126</v>
      </c>
      <c r="AU182" s="631" t="s">
        <v>38</v>
      </c>
      <c r="AV182" s="630" t="s">
        <v>84</v>
      </c>
      <c r="AW182" s="630" t="s">
        <v>456</v>
      </c>
      <c r="AX182" s="630" t="s">
        <v>37</v>
      </c>
      <c r="AY182" s="631" t="s">
        <v>77</v>
      </c>
    </row>
    <row r="183" spans="2:65" s="503" customFormat="1" ht="16.5" customHeight="1">
      <c r="B183" s="504"/>
      <c r="C183" s="637" t="s">
        <v>4</v>
      </c>
      <c r="D183" s="637" t="s">
        <v>121</v>
      </c>
      <c r="E183" s="638" t="s">
        <v>122</v>
      </c>
      <c r="F183" s="639" t="s">
        <v>123</v>
      </c>
      <c r="G183" s="640" t="s">
        <v>82</v>
      </c>
      <c r="H183" s="641">
        <v>2.268</v>
      </c>
      <c r="I183" s="341"/>
      <c r="J183" s="642">
        <f>ROUND(I183*H183,2)</f>
        <v>0</v>
      </c>
      <c r="K183" s="639" t="s">
        <v>1</v>
      </c>
      <c r="L183" s="643"/>
      <c r="M183" s="644" t="s">
        <v>1</v>
      </c>
      <c r="N183" s="645" t="s">
        <v>25</v>
      </c>
      <c r="O183" s="505"/>
      <c r="P183" s="599">
        <f>O183*H183</f>
        <v>0</v>
      </c>
      <c r="Q183" s="599">
        <v>0.00167</v>
      </c>
      <c r="R183" s="599">
        <f>Q183*H183</f>
        <v>0.0037875599999999997</v>
      </c>
      <c r="S183" s="599">
        <v>0</v>
      </c>
      <c r="T183" s="600">
        <f>S183*H183</f>
        <v>0</v>
      </c>
      <c r="AR183" s="491" t="s">
        <v>124</v>
      </c>
      <c r="AT183" s="491" t="s">
        <v>121</v>
      </c>
      <c r="AU183" s="491" t="s">
        <v>38</v>
      </c>
      <c r="AY183" s="491" t="s">
        <v>77</v>
      </c>
      <c r="BE183" s="601">
        <f>IF(N183="základní",J183,0)</f>
        <v>0</v>
      </c>
      <c r="BF183" s="601">
        <f>IF(N183="snížená",J183,0)</f>
        <v>0</v>
      </c>
      <c r="BG183" s="601">
        <f>IF(N183="zákl. přenesená",J183,0)</f>
        <v>0</v>
      </c>
      <c r="BH183" s="601">
        <f>IF(N183="sníž. přenesená",J183,0)</f>
        <v>0</v>
      </c>
      <c r="BI183" s="601">
        <f>IF(N183="nulová",J183,0)</f>
        <v>0</v>
      </c>
      <c r="BJ183" s="491" t="s">
        <v>37</v>
      </c>
      <c r="BK183" s="601">
        <f>ROUND(I183*H183,2)</f>
        <v>0</v>
      </c>
      <c r="BL183" s="491" t="s">
        <v>117</v>
      </c>
      <c r="BM183" s="491" t="s">
        <v>125</v>
      </c>
    </row>
    <row r="184" spans="2:51" s="603" customFormat="1" ht="13.5">
      <c r="B184" s="602"/>
      <c r="D184" s="604" t="s">
        <v>126</v>
      </c>
      <c r="E184" s="605" t="s">
        <v>1</v>
      </c>
      <c r="F184" s="606" t="s">
        <v>486</v>
      </c>
      <c r="H184" s="605" t="s">
        <v>1</v>
      </c>
      <c r="L184" s="602"/>
      <c r="M184" s="607"/>
      <c r="N184" s="608"/>
      <c r="O184" s="608"/>
      <c r="P184" s="608"/>
      <c r="Q184" s="608"/>
      <c r="R184" s="608"/>
      <c r="S184" s="608"/>
      <c r="T184" s="609"/>
      <c r="AT184" s="605" t="s">
        <v>126</v>
      </c>
      <c r="AU184" s="605" t="s">
        <v>38</v>
      </c>
      <c r="AV184" s="603" t="s">
        <v>37</v>
      </c>
      <c r="AW184" s="603" t="s">
        <v>456</v>
      </c>
      <c r="AX184" s="603" t="s">
        <v>36</v>
      </c>
      <c r="AY184" s="605" t="s">
        <v>77</v>
      </c>
    </row>
    <row r="185" spans="2:51" s="611" customFormat="1" ht="13.5">
      <c r="B185" s="610"/>
      <c r="D185" s="604" t="s">
        <v>126</v>
      </c>
      <c r="E185" s="612" t="s">
        <v>1</v>
      </c>
      <c r="F185" s="613" t="s">
        <v>1</v>
      </c>
      <c r="H185" s="614">
        <v>0</v>
      </c>
      <c r="L185" s="610"/>
      <c r="M185" s="615"/>
      <c r="N185" s="616"/>
      <c r="O185" s="616"/>
      <c r="P185" s="616"/>
      <c r="Q185" s="616"/>
      <c r="R185" s="616"/>
      <c r="S185" s="616"/>
      <c r="T185" s="617"/>
      <c r="AT185" s="612" t="s">
        <v>126</v>
      </c>
      <c r="AU185" s="612" t="s">
        <v>38</v>
      </c>
      <c r="AV185" s="611" t="s">
        <v>38</v>
      </c>
      <c r="AW185" s="611" t="s">
        <v>456</v>
      </c>
      <c r="AX185" s="611" t="s">
        <v>36</v>
      </c>
      <c r="AY185" s="612" t="s">
        <v>77</v>
      </c>
    </row>
    <row r="186" spans="2:51" s="611" customFormat="1" ht="13.5">
      <c r="B186" s="610"/>
      <c r="D186" s="604" t="s">
        <v>126</v>
      </c>
      <c r="E186" s="612" t="s">
        <v>1</v>
      </c>
      <c r="F186" s="613" t="s">
        <v>487</v>
      </c>
      <c r="H186" s="614">
        <v>2.16</v>
      </c>
      <c r="L186" s="610"/>
      <c r="M186" s="615"/>
      <c r="N186" s="616"/>
      <c r="O186" s="616"/>
      <c r="P186" s="616"/>
      <c r="Q186" s="616"/>
      <c r="R186" s="616"/>
      <c r="S186" s="616"/>
      <c r="T186" s="617"/>
      <c r="AT186" s="612" t="s">
        <v>126</v>
      </c>
      <c r="AU186" s="612" t="s">
        <v>38</v>
      </c>
      <c r="AV186" s="611" t="s">
        <v>38</v>
      </c>
      <c r="AW186" s="611" t="s">
        <v>456</v>
      </c>
      <c r="AX186" s="611" t="s">
        <v>37</v>
      </c>
      <c r="AY186" s="612" t="s">
        <v>77</v>
      </c>
    </row>
    <row r="187" spans="2:51" s="611" customFormat="1" ht="13.5">
      <c r="B187" s="610"/>
      <c r="D187" s="604" t="s">
        <v>126</v>
      </c>
      <c r="F187" s="613" t="s">
        <v>127</v>
      </c>
      <c r="H187" s="614">
        <v>2.268</v>
      </c>
      <c r="L187" s="610"/>
      <c r="M187" s="615"/>
      <c r="N187" s="616"/>
      <c r="O187" s="616"/>
      <c r="P187" s="616"/>
      <c r="Q187" s="616"/>
      <c r="R187" s="616"/>
      <c r="S187" s="616"/>
      <c r="T187" s="617"/>
      <c r="AT187" s="612" t="s">
        <v>126</v>
      </c>
      <c r="AU187" s="612" t="s">
        <v>38</v>
      </c>
      <c r="AV187" s="611" t="s">
        <v>38</v>
      </c>
      <c r="AW187" s="611" t="s">
        <v>2</v>
      </c>
      <c r="AX187" s="611" t="s">
        <v>37</v>
      </c>
      <c r="AY187" s="612" t="s">
        <v>77</v>
      </c>
    </row>
    <row r="188" spans="2:65" s="503" customFormat="1" ht="16.5" customHeight="1">
      <c r="B188" s="504"/>
      <c r="C188" s="591" t="s">
        <v>117</v>
      </c>
      <c r="D188" s="591" t="s">
        <v>80</v>
      </c>
      <c r="E188" s="592" t="s">
        <v>128</v>
      </c>
      <c r="F188" s="593" t="s">
        <v>531</v>
      </c>
      <c r="G188" s="594" t="s">
        <v>129</v>
      </c>
      <c r="H188" s="595">
        <v>19.1</v>
      </c>
      <c r="I188" s="340"/>
      <c r="J188" s="596">
        <f>ROUND(I188*H188,2)</f>
        <v>0</v>
      </c>
      <c r="K188" s="593" t="s">
        <v>83</v>
      </c>
      <c r="L188" s="504"/>
      <c r="M188" s="597" t="s">
        <v>1</v>
      </c>
      <c r="N188" s="598" t="s">
        <v>25</v>
      </c>
      <c r="O188" s="505"/>
      <c r="P188" s="599">
        <f>O188*H188</f>
        <v>0</v>
      </c>
      <c r="Q188" s="599">
        <v>0.0002</v>
      </c>
      <c r="R188" s="599">
        <f>Q188*H188</f>
        <v>0.0038200000000000005</v>
      </c>
      <c r="S188" s="599">
        <v>0</v>
      </c>
      <c r="T188" s="600">
        <f>S188*H188</f>
        <v>0</v>
      </c>
      <c r="AR188" s="491" t="s">
        <v>117</v>
      </c>
      <c r="AT188" s="491" t="s">
        <v>80</v>
      </c>
      <c r="AU188" s="491" t="s">
        <v>38</v>
      </c>
      <c r="AY188" s="491" t="s">
        <v>77</v>
      </c>
      <c r="BE188" s="601">
        <f>IF(N188="základní",J188,0)</f>
        <v>0</v>
      </c>
      <c r="BF188" s="601">
        <f>IF(N188="snížená",J188,0)</f>
        <v>0</v>
      </c>
      <c r="BG188" s="601">
        <f>IF(N188="zákl. přenesená",J188,0)</f>
        <v>0</v>
      </c>
      <c r="BH188" s="601">
        <f>IF(N188="sníž. přenesená",J188,0)</f>
        <v>0</v>
      </c>
      <c r="BI188" s="601">
        <f>IF(N188="nulová",J188,0)</f>
        <v>0</v>
      </c>
      <c r="BJ188" s="491" t="s">
        <v>37</v>
      </c>
      <c r="BK188" s="601">
        <f>ROUND(I188*H188,2)</f>
        <v>0</v>
      </c>
      <c r="BL188" s="491" t="s">
        <v>117</v>
      </c>
      <c r="BM188" s="491" t="s">
        <v>130</v>
      </c>
    </row>
    <row r="189" spans="2:47" s="503" customFormat="1" ht="67.5">
      <c r="B189" s="504"/>
      <c r="D189" s="604" t="s">
        <v>86</v>
      </c>
      <c r="F189" s="618" t="s">
        <v>119</v>
      </c>
      <c r="L189" s="504"/>
      <c r="M189" s="619"/>
      <c r="N189" s="505"/>
      <c r="O189" s="505"/>
      <c r="P189" s="505"/>
      <c r="Q189" s="505"/>
      <c r="R189" s="505"/>
      <c r="S189" s="505"/>
      <c r="T189" s="620"/>
      <c r="AT189" s="491" t="s">
        <v>86</v>
      </c>
      <c r="AU189" s="491" t="s">
        <v>38</v>
      </c>
    </row>
    <row r="190" spans="2:51" s="603" customFormat="1" ht="13.5">
      <c r="B190" s="602"/>
      <c r="D190" s="604" t="s">
        <v>126</v>
      </c>
      <c r="E190" s="605" t="s">
        <v>1</v>
      </c>
      <c r="F190" s="606" t="s">
        <v>488</v>
      </c>
      <c r="H190" s="605" t="s">
        <v>1</v>
      </c>
      <c r="L190" s="602"/>
      <c r="M190" s="607"/>
      <c r="N190" s="608"/>
      <c r="O190" s="608"/>
      <c r="P190" s="608"/>
      <c r="Q190" s="608"/>
      <c r="R190" s="608"/>
      <c r="S190" s="608"/>
      <c r="T190" s="609"/>
      <c r="AT190" s="605" t="s">
        <v>126</v>
      </c>
      <c r="AU190" s="605" t="s">
        <v>38</v>
      </c>
      <c r="AV190" s="603" t="s">
        <v>37</v>
      </c>
      <c r="AW190" s="603" t="s">
        <v>456</v>
      </c>
      <c r="AX190" s="603" t="s">
        <v>36</v>
      </c>
      <c r="AY190" s="605" t="s">
        <v>77</v>
      </c>
    </row>
    <row r="191" spans="2:51" s="603" customFormat="1" ht="13.5">
      <c r="B191" s="602"/>
      <c r="D191" s="604" t="s">
        <v>126</v>
      </c>
      <c r="E191" s="605" t="s">
        <v>1</v>
      </c>
      <c r="F191" s="606" t="s">
        <v>489</v>
      </c>
      <c r="H191" s="605" t="s">
        <v>1</v>
      </c>
      <c r="L191" s="602"/>
      <c r="M191" s="607"/>
      <c r="N191" s="608"/>
      <c r="O191" s="608"/>
      <c r="P191" s="608"/>
      <c r="Q191" s="608"/>
      <c r="R191" s="608"/>
      <c r="S191" s="608"/>
      <c r="T191" s="609"/>
      <c r="AT191" s="605" t="s">
        <v>126</v>
      </c>
      <c r="AU191" s="605" t="s">
        <v>38</v>
      </c>
      <c r="AV191" s="603" t="s">
        <v>37</v>
      </c>
      <c r="AW191" s="603" t="s">
        <v>456</v>
      </c>
      <c r="AX191" s="603" t="s">
        <v>36</v>
      </c>
      <c r="AY191" s="605" t="s">
        <v>77</v>
      </c>
    </row>
    <row r="192" spans="2:51" s="603" customFormat="1" ht="13.5">
      <c r="B192" s="602"/>
      <c r="D192" s="604" t="s">
        <v>126</v>
      </c>
      <c r="E192" s="605" t="s">
        <v>1</v>
      </c>
      <c r="F192" s="606" t="s">
        <v>490</v>
      </c>
      <c r="H192" s="605" t="s">
        <v>1</v>
      </c>
      <c r="L192" s="602"/>
      <c r="M192" s="607"/>
      <c r="N192" s="608"/>
      <c r="O192" s="608"/>
      <c r="P192" s="608"/>
      <c r="Q192" s="608"/>
      <c r="R192" s="608"/>
      <c r="S192" s="608"/>
      <c r="T192" s="609"/>
      <c r="AT192" s="605" t="s">
        <v>126</v>
      </c>
      <c r="AU192" s="605" t="s">
        <v>38</v>
      </c>
      <c r="AV192" s="603" t="s">
        <v>37</v>
      </c>
      <c r="AW192" s="603" t="s">
        <v>456</v>
      </c>
      <c r="AX192" s="603" t="s">
        <v>36</v>
      </c>
      <c r="AY192" s="605" t="s">
        <v>77</v>
      </c>
    </row>
    <row r="193" spans="2:51" s="603" customFormat="1" ht="13.5">
      <c r="B193" s="602"/>
      <c r="D193" s="604" t="s">
        <v>126</v>
      </c>
      <c r="E193" s="605" t="s">
        <v>1</v>
      </c>
      <c r="F193" s="606" t="s">
        <v>491</v>
      </c>
      <c r="H193" s="605" t="s">
        <v>1</v>
      </c>
      <c r="L193" s="602"/>
      <c r="M193" s="607"/>
      <c r="N193" s="608"/>
      <c r="O193" s="608"/>
      <c r="P193" s="608"/>
      <c r="Q193" s="608"/>
      <c r="R193" s="608"/>
      <c r="S193" s="608"/>
      <c r="T193" s="609"/>
      <c r="AT193" s="605" t="s">
        <v>126</v>
      </c>
      <c r="AU193" s="605" t="s">
        <v>38</v>
      </c>
      <c r="AV193" s="603" t="s">
        <v>37</v>
      </c>
      <c r="AW193" s="603" t="s">
        <v>456</v>
      </c>
      <c r="AX193" s="603" t="s">
        <v>36</v>
      </c>
      <c r="AY193" s="605" t="s">
        <v>77</v>
      </c>
    </row>
    <row r="194" spans="2:51" s="611" customFormat="1" ht="13.5">
      <c r="B194" s="610"/>
      <c r="D194" s="604" t="s">
        <v>126</v>
      </c>
      <c r="E194" s="612" t="s">
        <v>1</v>
      </c>
      <c r="F194" s="613" t="s">
        <v>1</v>
      </c>
      <c r="H194" s="614">
        <v>0</v>
      </c>
      <c r="L194" s="610"/>
      <c r="M194" s="615"/>
      <c r="N194" s="616"/>
      <c r="O194" s="616"/>
      <c r="P194" s="616"/>
      <c r="Q194" s="616"/>
      <c r="R194" s="616"/>
      <c r="S194" s="616"/>
      <c r="T194" s="617"/>
      <c r="AT194" s="612" t="s">
        <v>126</v>
      </c>
      <c r="AU194" s="612" t="s">
        <v>38</v>
      </c>
      <c r="AV194" s="611" t="s">
        <v>38</v>
      </c>
      <c r="AW194" s="611" t="s">
        <v>456</v>
      </c>
      <c r="AX194" s="611" t="s">
        <v>36</v>
      </c>
      <c r="AY194" s="612" t="s">
        <v>77</v>
      </c>
    </row>
    <row r="195" spans="2:51" s="611" customFormat="1" ht="13.5">
      <c r="B195" s="610"/>
      <c r="D195" s="604" t="s">
        <v>126</v>
      </c>
      <c r="E195" s="612" t="s">
        <v>1</v>
      </c>
      <c r="F195" s="613" t="s">
        <v>492</v>
      </c>
      <c r="H195" s="614">
        <v>19.1</v>
      </c>
      <c r="L195" s="610"/>
      <c r="M195" s="615"/>
      <c r="N195" s="616"/>
      <c r="O195" s="616"/>
      <c r="P195" s="616"/>
      <c r="Q195" s="616"/>
      <c r="R195" s="616"/>
      <c r="S195" s="616"/>
      <c r="T195" s="617"/>
      <c r="AT195" s="612" t="s">
        <v>126</v>
      </c>
      <c r="AU195" s="612" t="s">
        <v>38</v>
      </c>
      <c r="AV195" s="611" t="s">
        <v>38</v>
      </c>
      <c r="AW195" s="611" t="s">
        <v>456</v>
      </c>
      <c r="AX195" s="611" t="s">
        <v>37</v>
      </c>
      <c r="AY195" s="612" t="s">
        <v>77</v>
      </c>
    </row>
    <row r="196" spans="2:65" s="503" customFormat="1" ht="16.5" customHeight="1">
      <c r="B196" s="504"/>
      <c r="C196" s="651" t="s">
        <v>161</v>
      </c>
      <c r="D196" s="651" t="s">
        <v>80</v>
      </c>
      <c r="E196" s="652" t="s">
        <v>532</v>
      </c>
      <c r="F196" s="653" t="s">
        <v>533</v>
      </c>
      <c r="G196" s="654" t="s">
        <v>82</v>
      </c>
      <c r="H196" s="655">
        <v>11.04</v>
      </c>
      <c r="I196" s="340"/>
      <c r="J196" s="596">
        <f>ROUND(I196*H196,2)</f>
        <v>0</v>
      </c>
      <c r="K196" s="593" t="s">
        <v>83</v>
      </c>
      <c r="L196" s="504"/>
      <c r="M196" s="597" t="s">
        <v>1</v>
      </c>
      <c r="N196" s="598" t="s">
        <v>25</v>
      </c>
      <c r="O196" s="505"/>
      <c r="P196" s="599">
        <f>O196*H196</f>
        <v>0</v>
      </c>
      <c r="Q196" s="599">
        <v>0</v>
      </c>
      <c r="R196" s="599">
        <f>Q196*H196</f>
        <v>0</v>
      </c>
      <c r="S196" s="599">
        <v>0</v>
      </c>
      <c r="T196" s="600">
        <f>S196*H196</f>
        <v>0</v>
      </c>
      <c r="AR196" s="491" t="s">
        <v>117</v>
      </c>
      <c r="AT196" s="491" t="s">
        <v>80</v>
      </c>
      <c r="AU196" s="491" t="s">
        <v>38</v>
      </c>
      <c r="AY196" s="491" t="s">
        <v>77</v>
      </c>
      <c r="BE196" s="601">
        <f>IF(N196="základní",J196,0)</f>
        <v>0</v>
      </c>
      <c r="BF196" s="601">
        <f>IF(N196="snížená",J196,0)</f>
        <v>0</v>
      </c>
      <c r="BG196" s="601">
        <f>IF(N196="zákl. přenesená",J196,0)</f>
        <v>0</v>
      </c>
      <c r="BH196" s="601">
        <f>IF(N196="sníž. přenesená",J196,0)</f>
        <v>0</v>
      </c>
      <c r="BI196" s="601">
        <f>IF(N196="nulová",J196,0)</f>
        <v>0</v>
      </c>
      <c r="BJ196" s="491" t="s">
        <v>37</v>
      </c>
      <c r="BK196" s="601">
        <f>ROUND(I196*H196,2)</f>
        <v>0</v>
      </c>
      <c r="BL196" s="491" t="s">
        <v>117</v>
      </c>
      <c r="BM196" s="491" t="s">
        <v>534</v>
      </c>
    </row>
    <row r="197" spans="2:47" s="503" customFormat="1" ht="67.5">
      <c r="B197" s="504"/>
      <c r="D197" s="604" t="s">
        <v>86</v>
      </c>
      <c r="F197" s="618" t="s">
        <v>535</v>
      </c>
      <c r="L197" s="504"/>
      <c r="M197" s="619"/>
      <c r="N197" s="505"/>
      <c r="O197" s="505"/>
      <c r="P197" s="505"/>
      <c r="Q197" s="505"/>
      <c r="R197" s="505"/>
      <c r="S197" s="505"/>
      <c r="T197" s="620"/>
      <c r="AT197" s="491" t="s">
        <v>86</v>
      </c>
      <c r="AU197" s="491" t="s">
        <v>38</v>
      </c>
    </row>
    <row r="198" spans="2:51" s="603" customFormat="1" ht="27">
      <c r="B198" s="602"/>
      <c r="D198" s="604" t="s">
        <v>126</v>
      </c>
      <c r="E198" s="605" t="s">
        <v>1</v>
      </c>
      <c r="F198" s="606" t="s">
        <v>536</v>
      </c>
      <c r="H198" s="605" t="s">
        <v>1</v>
      </c>
      <c r="L198" s="602"/>
      <c r="M198" s="607"/>
      <c r="N198" s="608"/>
      <c r="O198" s="608"/>
      <c r="P198" s="608"/>
      <c r="Q198" s="608"/>
      <c r="R198" s="608"/>
      <c r="S198" s="608"/>
      <c r="T198" s="609"/>
      <c r="AT198" s="605" t="s">
        <v>126</v>
      </c>
      <c r="AU198" s="605" t="s">
        <v>38</v>
      </c>
      <c r="AV198" s="603" t="s">
        <v>37</v>
      </c>
      <c r="AW198" s="603" t="s">
        <v>456</v>
      </c>
      <c r="AX198" s="603" t="s">
        <v>36</v>
      </c>
      <c r="AY198" s="605" t="s">
        <v>77</v>
      </c>
    </row>
    <row r="199" spans="2:51" s="611" customFormat="1" ht="13.5">
      <c r="B199" s="610"/>
      <c r="D199" s="604" t="s">
        <v>126</v>
      </c>
      <c r="E199" s="612" t="s">
        <v>1</v>
      </c>
      <c r="F199" s="613" t="s">
        <v>1</v>
      </c>
      <c r="H199" s="614">
        <v>0</v>
      </c>
      <c r="L199" s="610"/>
      <c r="M199" s="615"/>
      <c r="N199" s="616"/>
      <c r="O199" s="616"/>
      <c r="P199" s="616"/>
      <c r="Q199" s="616"/>
      <c r="R199" s="616"/>
      <c r="S199" s="616"/>
      <c r="T199" s="617"/>
      <c r="AT199" s="612" t="s">
        <v>126</v>
      </c>
      <c r="AU199" s="612" t="s">
        <v>38</v>
      </c>
      <c r="AV199" s="611" t="s">
        <v>38</v>
      </c>
      <c r="AW199" s="611" t="s">
        <v>456</v>
      </c>
      <c r="AX199" s="611" t="s">
        <v>36</v>
      </c>
      <c r="AY199" s="612" t="s">
        <v>77</v>
      </c>
    </row>
    <row r="200" spans="2:51" s="611" customFormat="1" ht="13.5">
      <c r="B200" s="610"/>
      <c r="D200" s="604" t="s">
        <v>126</v>
      </c>
      <c r="E200" s="612" t="s">
        <v>1</v>
      </c>
      <c r="F200" s="613" t="s">
        <v>468</v>
      </c>
      <c r="H200" s="614">
        <v>4.08</v>
      </c>
      <c r="L200" s="610"/>
      <c r="M200" s="615"/>
      <c r="N200" s="616"/>
      <c r="O200" s="616"/>
      <c r="P200" s="616"/>
      <c r="Q200" s="616"/>
      <c r="R200" s="616"/>
      <c r="S200" s="616"/>
      <c r="T200" s="617"/>
      <c r="AT200" s="612" t="s">
        <v>126</v>
      </c>
      <c r="AU200" s="612" t="s">
        <v>38</v>
      </c>
      <c r="AV200" s="611" t="s">
        <v>38</v>
      </c>
      <c r="AW200" s="611" t="s">
        <v>456</v>
      </c>
      <c r="AX200" s="611" t="s">
        <v>36</v>
      </c>
      <c r="AY200" s="612" t="s">
        <v>77</v>
      </c>
    </row>
    <row r="201" spans="2:51" s="611" customFormat="1" ht="13.5">
      <c r="B201" s="610"/>
      <c r="D201" s="604" t="s">
        <v>126</v>
      </c>
      <c r="E201" s="612" t="s">
        <v>1</v>
      </c>
      <c r="F201" s="613" t="s">
        <v>1</v>
      </c>
      <c r="H201" s="614">
        <v>0</v>
      </c>
      <c r="L201" s="610"/>
      <c r="M201" s="615"/>
      <c r="N201" s="616"/>
      <c r="O201" s="616"/>
      <c r="P201" s="616"/>
      <c r="Q201" s="616"/>
      <c r="R201" s="616"/>
      <c r="S201" s="616"/>
      <c r="T201" s="617"/>
      <c r="AT201" s="612" t="s">
        <v>126</v>
      </c>
      <c r="AU201" s="612" t="s">
        <v>38</v>
      </c>
      <c r="AV201" s="611" t="s">
        <v>38</v>
      </c>
      <c r="AW201" s="611" t="s">
        <v>456</v>
      </c>
      <c r="AX201" s="611" t="s">
        <v>36</v>
      </c>
      <c r="AY201" s="612" t="s">
        <v>77</v>
      </c>
    </row>
    <row r="202" spans="2:51" s="603" customFormat="1" ht="13.5">
      <c r="B202" s="602"/>
      <c r="D202" s="604" t="s">
        <v>126</v>
      </c>
      <c r="E202" s="605" t="s">
        <v>1</v>
      </c>
      <c r="F202" s="606" t="s">
        <v>537</v>
      </c>
      <c r="H202" s="605" t="s">
        <v>1</v>
      </c>
      <c r="L202" s="602"/>
      <c r="M202" s="607"/>
      <c r="N202" s="608"/>
      <c r="O202" s="608"/>
      <c r="P202" s="608"/>
      <c r="Q202" s="608"/>
      <c r="R202" s="608"/>
      <c r="S202" s="608"/>
      <c r="T202" s="609"/>
      <c r="AT202" s="605" t="s">
        <v>126</v>
      </c>
      <c r="AU202" s="605" t="s">
        <v>38</v>
      </c>
      <c r="AV202" s="603" t="s">
        <v>37</v>
      </c>
      <c r="AW202" s="603" t="s">
        <v>456</v>
      </c>
      <c r="AX202" s="603" t="s">
        <v>36</v>
      </c>
      <c r="AY202" s="605" t="s">
        <v>77</v>
      </c>
    </row>
    <row r="203" spans="2:51" s="611" customFormat="1" ht="13.5">
      <c r="B203" s="610"/>
      <c r="D203" s="604" t="s">
        <v>126</v>
      </c>
      <c r="E203" s="612" t="s">
        <v>1</v>
      </c>
      <c r="F203" s="613" t="s">
        <v>521</v>
      </c>
      <c r="H203" s="614">
        <v>6.96</v>
      </c>
      <c r="L203" s="610"/>
      <c r="M203" s="615"/>
      <c r="N203" s="616"/>
      <c r="O203" s="616"/>
      <c r="P203" s="616"/>
      <c r="Q203" s="616"/>
      <c r="R203" s="616"/>
      <c r="S203" s="616"/>
      <c r="T203" s="617"/>
      <c r="AT203" s="612" t="s">
        <v>126</v>
      </c>
      <c r="AU203" s="612" t="s">
        <v>38</v>
      </c>
      <c r="AV203" s="611" t="s">
        <v>38</v>
      </c>
      <c r="AW203" s="611" t="s">
        <v>456</v>
      </c>
      <c r="AX203" s="611" t="s">
        <v>36</v>
      </c>
      <c r="AY203" s="612" t="s">
        <v>77</v>
      </c>
    </row>
    <row r="204" spans="2:51" s="630" customFormat="1" ht="13.5">
      <c r="B204" s="629"/>
      <c r="D204" s="604" t="s">
        <v>126</v>
      </c>
      <c r="E204" s="631" t="s">
        <v>1</v>
      </c>
      <c r="F204" s="632" t="s">
        <v>472</v>
      </c>
      <c r="H204" s="633">
        <v>11.04</v>
      </c>
      <c r="L204" s="629"/>
      <c r="M204" s="634"/>
      <c r="N204" s="635"/>
      <c r="O204" s="635"/>
      <c r="P204" s="635"/>
      <c r="Q204" s="635"/>
      <c r="R204" s="635"/>
      <c r="S204" s="635"/>
      <c r="T204" s="636"/>
      <c r="AT204" s="631" t="s">
        <v>126</v>
      </c>
      <c r="AU204" s="631" t="s">
        <v>38</v>
      </c>
      <c r="AV204" s="630" t="s">
        <v>84</v>
      </c>
      <c r="AW204" s="630" t="s">
        <v>456</v>
      </c>
      <c r="AX204" s="630" t="s">
        <v>37</v>
      </c>
      <c r="AY204" s="631" t="s">
        <v>77</v>
      </c>
    </row>
    <row r="205" spans="2:65" s="503" customFormat="1" ht="25.5" customHeight="1">
      <c r="B205" s="504"/>
      <c r="C205" s="591" t="s">
        <v>165</v>
      </c>
      <c r="D205" s="591" t="s">
        <v>80</v>
      </c>
      <c r="E205" s="592" t="s">
        <v>132</v>
      </c>
      <c r="F205" s="593" t="s">
        <v>538</v>
      </c>
      <c r="G205" s="594" t="s">
        <v>82</v>
      </c>
      <c r="H205" s="595">
        <v>21.3</v>
      </c>
      <c r="I205" s="340"/>
      <c r="J205" s="596">
        <f>ROUND(I205*H205,2)</f>
        <v>0</v>
      </c>
      <c r="K205" s="593" t="s">
        <v>83</v>
      </c>
      <c r="L205" s="504"/>
      <c r="M205" s="597" t="s">
        <v>1</v>
      </c>
      <c r="N205" s="598" t="s">
        <v>25</v>
      </c>
      <c r="O205" s="505"/>
      <c r="P205" s="599">
        <f>O205*H205</f>
        <v>0</v>
      </c>
      <c r="Q205" s="599">
        <v>0</v>
      </c>
      <c r="R205" s="599">
        <f>Q205*H205</f>
        <v>0</v>
      </c>
      <c r="S205" s="599">
        <v>0.00121</v>
      </c>
      <c r="T205" s="600">
        <f>S205*H205</f>
        <v>0.025773</v>
      </c>
      <c r="AR205" s="491" t="s">
        <v>117</v>
      </c>
      <c r="AT205" s="491" t="s">
        <v>80</v>
      </c>
      <c r="AU205" s="491" t="s">
        <v>38</v>
      </c>
      <c r="AY205" s="491" t="s">
        <v>77</v>
      </c>
      <c r="BE205" s="601">
        <f>IF(N205="základní",J205,0)</f>
        <v>0</v>
      </c>
      <c r="BF205" s="601">
        <f>IF(N205="snížená",J205,0)</f>
        <v>0</v>
      </c>
      <c r="BG205" s="601">
        <f>IF(N205="zákl. přenesená",J205,0)</f>
        <v>0</v>
      </c>
      <c r="BH205" s="601">
        <f>IF(N205="sníž. přenesená",J205,0)</f>
        <v>0</v>
      </c>
      <c r="BI205" s="601">
        <f>IF(N205="nulová",J205,0)</f>
        <v>0</v>
      </c>
      <c r="BJ205" s="491" t="s">
        <v>37</v>
      </c>
      <c r="BK205" s="601">
        <f>ROUND(I205*H205,2)</f>
        <v>0</v>
      </c>
      <c r="BL205" s="491" t="s">
        <v>117</v>
      </c>
      <c r="BM205" s="491" t="s">
        <v>133</v>
      </c>
    </row>
    <row r="206" spans="2:47" s="503" customFormat="1" ht="40.5">
      <c r="B206" s="504"/>
      <c r="D206" s="604" t="s">
        <v>86</v>
      </c>
      <c r="F206" s="618" t="s">
        <v>134</v>
      </c>
      <c r="L206" s="504"/>
      <c r="M206" s="619"/>
      <c r="N206" s="505"/>
      <c r="O206" s="505"/>
      <c r="P206" s="505"/>
      <c r="Q206" s="505"/>
      <c r="R206" s="505"/>
      <c r="S206" s="505"/>
      <c r="T206" s="620"/>
      <c r="AT206" s="491" t="s">
        <v>86</v>
      </c>
      <c r="AU206" s="491" t="s">
        <v>38</v>
      </c>
    </row>
    <row r="207" spans="2:51" s="611" customFormat="1" ht="13.5">
      <c r="B207" s="610"/>
      <c r="D207" s="604" t="s">
        <v>126</v>
      </c>
      <c r="E207" s="612" t="s">
        <v>1</v>
      </c>
      <c r="F207" s="613" t="s">
        <v>466</v>
      </c>
      <c r="H207" s="614">
        <v>21.3</v>
      </c>
      <c r="L207" s="610"/>
      <c r="M207" s="615"/>
      <c r="N207" s="616"/>
      <c r="O207" s="616"/>
      <c r="P207" s="616"/>
      <c r="Q207" s="616"/>
      <c r="R207" s="616"/>
      <c r="S207" s="616"/>
      <c r="T207" s="617"/>
      <c r="AT207" s="612" t="s">
        <v>126</v>
      </c>
      <c r="AU207" s="612" t="s">
        <v>38</v>
      </c>
      <c r="AV207" s="611" t="s">
        <v>38</v>
      </c>
      <c r="AW207" s="611" t="s">
        <v>456</v>
      </c>
      <c r="AX207" s="611" t="s">
        <v>36</v>
      </c>
      <c r="AY207" s="612" t="s">
        <v>77</v>
      </c>
    </row>
    <row r="208" spans="2:51" s="611" customFormat="1" ht="13.5">
      <c r="B208" s="610"/>
      <c r="D208" s="604"/>
      <c r="E208" s="612"/>
      <c r="F208" s="613"/>
      <c r="H208" s="614"/>
      <c r="L208" s="610"/>
      <c r="M208" s="615"/>
      <c r="N208" s="616"/>
      <c r="O208" s="616"/>
      <c r="P208" s="616"/>
      <c r="Q208" s="616"/>
      <c r="R208" s="616"/>
      <c r="S208" s="616"/>
      <c r="T208" s="617"/>
      <c r="AT208" s="612" t="s">
        <v>126</v>
      </c>
      <c r="AU208" s="612" t="s">
        <v>38</v>
      </c>
      <c r="AV208" s="611" t="s">
        <v>38</v>
      </c>
      <c r="AW208" s="611" t="s">
        <v>456</v>
      </c>
      <c r="AX208" s="611" t="s">
        <v>36</v>
      </c>
      <c r="AY208" s="612" t="s">
        <v>77</v>
      </c>
    </row>
    <row r="209" spans="2:65" s="630" customFormat="1" ht="27">
      <c r="B209" s="629"/>
      <c r="C209" s="651">
        <v>19</v>
      </c>
      <c r="D209" s="651" t="s">
        <v>80</v>
      </c>
      <c r="E209" s="652" t="s">
        <v>132</v>
      </c>
      <c r="F209" s="653" t="s">
        <v>538</v>
      </c>
      <c r="G209" s="654" t="s">
        <v>82</v>
      </c>
      <c r="H209" s="655">
        <v>11.04</v>
      </c>
      <c r="I209" s="340"/>
      <c r="J209" s="596">
        <f>ROUND(I209*H209,2)</f>
        <v>0</v>
      </c>
      <c r="K209" s="593" t="s">
        <v>83</v>
      </c>
      <c r="L209" s="629"/>
      <c r="M209" s="634"/>
      <c r="N209" s="635"/>
      <c r="O209" s="635"/>
      <c r="P209" s="635"/>
      <c r="Q209" s="635"/>
      <c r="R209" s="635"/>
      <c r="S209" s="635"/>
      <c r="T209" s="636"/>
      <c r="AR209" s="491" t="s">
        <v>117</v>
      </c>
      <c r="AS209" s="503"/>
      <c r="AT209" s="491" t="s">
        <v>80</v>
      </c>
      <c r="AU209" s="491" t="s">
        <v>38</v>
      </c>
      <c r="AV209" s="503"/>
      <c r="AW209" s="503"/>
      <c r="AX209" s="503"/>
      <c r="AY209" s="491" t="s">
        <v>77</v>
      </c>
      <c r="AZ209" s="503"/>
      <c r="BA209" s="503"/>
      <c r="BB209" s="503"/>
      <c r="BC209" s="503"/>
      <c r="BD209" s="503"/>
      <c r="BE209" s="601">
        <f>IF(N209="základní",J209,0)</f>
        <v>0</v>
      </c>
      <c r="BF209" s="601">
        <f>IF(N209="snížená",J209,0)</f>
        <v>0</v>
      </c>
      <c r="BG209" s="601">
        <f>IF(N209="zákl. přenesená",J209,0)</f>
        <v>0</v>
      </c>
      <c r="BH209" s="601">
        <f>IF(N209="sníž. přenesená",J209,0)</f>
        <v>0</v>
      </c>
      <c r="BI209" s="601">
        <f>IF(N209="nulová",J209,0)</f>
        <v>0</v>
      </c>
      <c r="BJ209" s="491" t="s">
        <v>37</v>
      </c>
      <c r="BK209" s="601">
        <f>ROUND(I209*H209,2)</f>
        <v>0</v>
      </c>
      <c r="BL209" s="491" t="s">
        <v>117</v>
      </c>
      <c r="BM209" s="491" t="s">
        <v>133</v>
      </c>
    </row>
    <row r="210" spans="2:51" s="630" customFormat="1" ht="40.5">
      <c r="B210" s="629"/>
      <c r="C210" s="503"/>
      <c r="D210" s="604" t="s">
        <v>86</v>
      </c>
      <c r="E210" s="503"/>
      <c r="F210" s="618" t="s">
        <v>539</v>
      </c>
      <c r="G210" s="503"/>
      <c r="H210" s="503"/>
      <c r="I210" s="503"/>
      <c r="J210" s="503"/>
      <c r="K210" s="503"/>
      <c r="L210" s="629"/>
      <c r="M210" s="634"/>
      <c r="N210" s="635"/>
      <c r="O210" s="635"/>
      <c r="P210" s="635"/>
      <c r="Q210" s="635"/>
      <c r="R210" s="635"/>
      <c r="S210" s="635"/>
      <c r="T210" s="636"/>
      <c r="AT210" s="631"/>
      <c r="AU210" s="631"/>
      <c r="AY210" s="631"/>
    </row>
    <row r="211" spans="2:51" s="630" customFormat="1" ht="27">
      <c r="B211" s="629"/>
      <c r="C211" s="603"/>
      <c r="D211" s="604" t="s">
        <v>126</v>
      </c>
      <c r="E211" s="605" t="s">
        <v>1</v>
      </c>
      <c r="F211" s="606" t="s">
        <v>540</v>
      </c>
      <c r="G211" s="603"/>
      <c r="H211" s="605" t="s">
        <v>1</v>
      </c>
      <c r="I211" s="603"/>
      <c r="J211" s="603"/>
      <c r="K211" s="603"/>
      <c r="L211" s="629"/>
      <c r="M211" s="634"/>
      <c r="N211" s="635"/>
      <c r="O211" s="635"/>
      <c r="P211" s="635"/>
      <c r="Q211" s="635"/>
      <c r="R211" s="635"/>
      <c r="S211" s="635"/>
      <c r="T211" s="636"/>
      <c r="AT211" s="631"/>
      <c r="AU211" s="631"/>
      <c r="AY211" s="631"/>
    </row>
    <row r="212" spans="2:51" s="630" customFormat="1" ht="13.5">
      <c r="B212" s="629"/>
      <c r="C212" s="611"/>
      <c r="D212" s="604" t="s">
        <v>126</v>
      </c>
      <c r="E212" s="612" t="s">
        <v>1</v>
      </c>
      <c r="F212" s="613" t="s">
        <v>1</v>
      </c>
      <c r="G212" s="611"/>
      <c r="H212" s="614">
        <v>0</v>
      </c>
      <c r="I212" s="611"/>
      <c r="J212" s="611"/>
      <c r="K212" s="611"/>
      <c r="L212" s="629"/>
      <c r="M212" s="634"/>
      <c r="N212" s="635"/>
      <c r="O212" s="635"/>
      <c r="P212" s="635"/>
      <c r="Q212" s="635"/>
      <c r="R212" s="635"/>
      <c r="S212" s="635"/>
      <c r="T212" s="636"/>
      <c r="AT212" s="631"/>
      <c r="AU212" s="631"/>
      <c r="AY212" s="631"/>
    </row>
    <row r="213" spans="2:51" s="630" customFormat="1" ht="13.5">
      <c r="B213" s="629"/>
      <c r="C213" s="611"/>
      <c r="D213" s="604" t="s">
        <v>126</v>
      </c>
      <c r="E213" s="612" t="s">
        <v>1</v>
      </c>
      <c r="F213" s="613" t="s">
        <v>468</v>
      </c>
      <c r="G213" s="611"/>
      <c r="H213" s="614">
        <v>4.08</v>
      </c>
      <c r="I213" s="611"/>
      <c r="J213" s="611"/>
      <c r="K213" s="611"/>
      <c r="L213" s="629"/>
      <c r="M213" s="634"/>
      <c r="N213" s="635"/>
      <c r="O213" s="635"/>
      <c r="P213" s="635"/>
      <c r="Q213" s="635"/>
      <c r="R213" s="635"/>
      <c r="S213" s="635"/>
      <c r="T213" s="636"/>
      <c r="AT213" s="631"/>
      <c r="AU213" s="631"/>
      <c r="AY213" s="631"/>
    </row>
    <row r="214" spans="2:51" s="630" customFormat="1" ht="13.5">
      <c r="B214" s="629"/>
      <c r="C214" s="611"/>
      <c r="D214" s="604" t="s">
        <v>126</v>
      </c>
      <c r="E214" s="612" t="s">
        <v>1</v>
      </c>
      <c r="F214" s="613" t="s">
        <v>1</v>
      </c>
      <c r="G214" s="611"/>
      <c r="H214" s="614">
        <v>0</v>
      </c>
      <c r="I214" s="611"/>
      <c r="J214" s="611"/>
      <c r="K214" s="611"/>
      <c r="L214" s="629"/>
      <c r="M214" s="634"/>
      <c r="N214" s="635"/>
      <c r="O214" s="635"/>
      <c r="P214" s="635"/>
      <c r="Q214" s="635"/>
      <c r="R214" s="635"/>
      <c r="S214" s="635"/>
      <c r="T214" s="636"/>
      <c r="AT214" s="631"/>
      <c r="AU214" s="631"/>
      <c r="AY214" s="631"/>
    </row>
    <row r="215" spans="2:51" s="630" customFormat="1" ht="13.5">
      <c r="B215" s="629"/>
      <c r="C215" s="603"/>
      <c r="D215" s="604" t="s">
        <v>126</v>
      </c>
      <c r="E215" s="605" t="s">
        <v>1</v>
      </c>
      <c r="F215" s="606" t="s">
        <v>541</v>
      </c>
      <c r="G215" s="603"/>
      <c r="H215" s="605" t="s">
        <v>1</v>
      </c>
      <c r="I215" s="603"/>
      <c r="J215" s="603"/>
      <c r="K215" s="603"/>
      <c r="L215" s="629"/>
      <c r="M215" s="634"/>
      <c r="N215" s="635"/>
      <c r="O215" s="635"/>
      <c r="P215" s="635"/>
      <c r="Q215" s="635"/>
      <c r="R215" s="635"/>
      <c r="S215" s="635"/>
      <c r="T215" s="636"/>
      <c r="AT215" s="631"/>
      <c r="AU215" s="631"/>
      <c r="AY215" s="631"/>
    </row>
    <row r="216" spans="2:51" s="630" customFormat="1" ht="13.5">
      <c r="B216" s="629"/>
      <c r="C216" s="611"/>
      <c r="D216" s="604" t="s">
        <v>126</v>
      </c>
      <c r="E216" s="612" t="s">
        <v>1</v>
      </c>
      <c r="F216" s="613" t="s">
        <v>521</v>
      </c>
      <c r="G216" s="611"/>
      <c r="H216" s="614">
        <v>6.96</v>
      </c>
      <c r="I216" s="611"/>
      <c r="J216" s="611"/>
      <c r="K216" s="611"/>
      <c r="L216" s="629"/>
      <c r="M216" s="634"/>
      <c r="N216" s="635"/>
      <c r="O216" s="635"/>
      <c r="P216" s="635"/>
      <c r="Q216" s="635"/>
      <c r="R216" s="635"/>
      <c r="S216" s="635"/>
      <c r="T216" s="636"/>
      <c r="AT216" s="631"/>
      <c r="AU216" s="631"/>
      <c r="AY216" s="631"/>
    </row>
    <row r="217" spans="2:51" s="630" customFormat="1" ht="13.5">
      <c r="B217" s="629"/>
      <c r="C217" s="611"/>
      <c r="D217" s="604" t="s">
        <v>126</v>
      </c>
      <c r="E217" s="612" t="s">
        <v>1</v>
      </c>
      <c r="F217" s="613" t="s">
        <v>1</v>
      </c>
      <c r="G217" s="611"/>
      <c r="H217" s="614">
        <v>0</v>
      </c>
      <c r="I217" s="611"/>
      <c r="J217" s="611"/>
      <c r="K217" s="611"/>
      <c r="L217" s="629"/>
      <c r="M217" s="634"/>
      <c r="N217" s="635"/>
      <c r="O217" s="635"/>
      <c r="P217" s="635"/>
      <c r="Q217" s="635"/>
      <c r="R217" s="635"/>
      <c r="S217" s="635"/>
      <c r="T217" s="636"/>
      <c r="AT217" s="631"/>
      <c r="AU217" s="631"/>
      <c r="AY217" s="631"/>
    </row>
    <row r="218" spans="2:51" s="630" customFormat="1" ht="13.5">
      <c r="B218" s="629"/>
      <c r="C218" s="611"/>
      <c r="D218" s="604" t="s">
        <v>126</v>
      </c>
      <c r="E218" s="612" t="s">
        <v>1</v>
      </c>
      <c r="F218" s="613" t="s">
        <v>1</v>
      </c>
      <c r="G218" s="611"/>
      <c r="H218" s="614">
        <v>0</v>
      </c>
      <c r="I218" s="611"/>
      <c r="J218" s="611"/>
      <c r="K218" s="611"/>
      <c r="L218" s="629"/>
      <c r="M218" s="634"/>
      <c r="N218" s="635"/>
      <c r="O218" s="635"/>
      <c r="P218" s="635"/>
      <c r="Q218" s="635"/>
      <c r="R218" s="635"/>
      <c r="S218" s="635"/>
      <c r="T218" s="636"/>
      <c r="AT218" s="631"/>
      <c r="AU218" s="631"/>
      <c r="AY218" s="631"/>
    </row>
    <row r="219" spans="2:51" s="630" customFormat="1" ht="13.5">
      <c r="B219" s="629"/>
      <c r="D219" s="604" t="s">
        <v>126</v>
      </c>
      <c r="E219" s="631" t="s">
        <v>1</v>
      </c>
      <c r="F219" s="632" t="s">
        <v>472</v>
      </c>
      <c r="H219" s="633">
        <v>11.04</v>
      </c>
      <c r="L219" s="629"/>
      <c r="M219" s="634"/>
      <c r="N219" s="635"/>
      <c r="O219" s="635"/>
      <c r="P219" s="635"/>
      <c r="Q219" s="635"/>
      <c r="R219" s="635"/>
      <c r="S219" s="635"/>
      <c r="T219" s="636"/>
      <c r="AT219" s="631"/>
      <c r="AU219" s="631"/>
      <c r="AY219" s="631"/>
    </row>
    <row r="220" spans="2:65" s="503" customFormat="1" ht="25.5" customHeight="1">
      <c r="B220" s="504"/>
      <c r="C220" s="591">
        <v>20</v>
      </c>
      <c r="D220" s="591" t="s">
        <v>80</v>
      </c>
      <c r="E220" s="592" t="s">
        <v>136</v>
      </c>
      <c r="F220" s="593" t="s">
        <v>542</v>
      </c>
      <c r="G220" s="594" t="s">
        <v>95</v>
      </c>
      <c r="H220" s="595">
        <v>0.033</v>
      </c>
      <c r="I220" s="340"/>
      <c r="J220" s="596">
        <f>ROUND(I220*H220,2)</f>
        <v>0</v>
      </c>
      <c r="K220" s="593" t="s">
        <v>83</v>
      </c>
      <c r="L220" s="504"/>
      <c r="M220" s="597" t="s">
        <v>1</v>
      </c>
      <c r="N220" s="598" t="s">
        <v>25</v>
      </c>
      <c r="O220" s="505"/>
      <c r="P220" s="599">
        <f>O220*H220</f>
        <v>0</v>
      </c>
      <c r="Q220" s="599">
        <v>0</v>
      </c>
      <c r="R220" s="599">
        <f>Q220*H220</f>
        <v>0</v>
      </c>
      <c r="S220" s="599">
        <v>0</v>
      </c>
      <c r="T220" s="600">
        <f>S220*H220</f>
        <v>0</v>
      </c>
      <c r="AR220" s="491" t="s">
        <v>117</v>
      </c>
      <c r="AT220" s="491" t="s">
        <v>80</v>
      </c>
      <c r="AU220" s="491" t="s">
        <v>38</v>
      </c>
      <c r="AY220" s="491" t="s">
        <v>77</v>
      </c>
      <c r="BE220" s="601">
        <f>IF(N220="základní",J220,0)</f>
        <v>0</v>
      </c>
      <c r="BF220" s="601">
        <f>IF(N220="snížená",J220,0)</f>
        <v>0</v>
      </c>
      <c r="BG220" s="601">
        <f>IF(N220="zákl. přenesená",J220,0)</f>
        <v>0</v>
      </c>
      <c r="BH220" s="601">
        <f>IF(N220="sníž. přenesená",J220,0)</f>
        <v>0</v>
      </c>
      <c r="BI220" s="601">
        <f>IF(N220="nulová",J220,0)</f>
        <v>0</v>
      </c>
      <c r="BJ220" s="491" t="s">
        <v>37</v>
      </c>
      <c r="BK220" s="601">
        <f>ROUND(I220*H220,2)</f>
        <v>0</v>
      </c>
      <c r="BL220" s="491" t="s">
        <v>117</v>
      </c>
      <c r="BM220" s="491" t="s">
        <v>137</v>
      </c>
    </row>
    <row r="221" spans="2:47" s="503" customFormat="1" ht="121.5">
      <c r="B221" s="504"/>
      <c r="D221" s="604" t="s">
        <v>86</v>
      </c>
      <c r="F221" s="618" t="s">
        <v>138</v>
      </c>
      <c r="L221" s="504"/>
      <c r="M221" s="619"/>
      <c r="N221" s="505"/>
      <c r="O221" s="505"/>
      <c r="P221" s="505"/>
      <c r="Q221" s="505"/>
      <c r="R221" s="505"/>
      <c r="S221" s="505"/>
      <c r="T221" s="620"/>
      <c r="AT221" s="491" t="s">
        <v>86</v>
      </c>
      <c r="AU221" s="491" t="s">
        <v>38</v>
      </c>
    </row>
    <row r="222" spans="2:65" s="503" customFormat="1" ht="25.5" customHeight="1">
      <c r="B222" s="504"/>
      <c r="C222" s="591">
        <v>21</v>
      </c>
      <c r="D222" s="591" t="s">
        <v>80</v>
      </c>
      <c r="E222" s="592" t="s">
        <v>140</v>
      </c>
      <c r="F222" s="593" t="s">
        <v>543</v>
      </c>
      <c r="G222" s="594" t="s">
        <v>95</v>
      </c>
      <c r="H222" s="595">
        <v>0.033</v>
      </c>
      <c r="I222" s="340"/>
      <c r="J222" s="596">
        <f>ROUND(I222*H222,2)</f>
        <v>0</v>
      </c>
      <c r="K222" s="593" t="s">
        <v>83</v>
      </c>
      <c r="L222" s="504"/>
      <c r="M222" s="597" t="s">
        <v>1</v>
      </c>
      <c r="N222" s="598" t="s">
        <v>25</v>
      </c>
      <c r="O222" s="505"/>
      <c r="P222" s="599">
        <f>O222*H222</f>
        <v>0</v>
      </c>
      <c r="Q222" s="599">
        <v>0</v>
      </c>
      <c r="R222" s="599">
        <f>Q222*H222</f>
        <v>0</v>
      </c>
      <c r="S222" s="599">
        <v>0</v>
      </c>
      <c r="T222" s="600">
        <f>S222*H222</f>
        <v>0</v>
      </c>
      <c r="AR222" s="491" t="s">
        <v>117</v>
      </c>
      <c r="AT222" s="491" t="s">
        <v>80</v>
      </c>
      <c r="AU222" s="491" t="s">
        <v>38</v>
      </c>
      <c r="AY222" s="491" t="s">
        <v>77</v>
      </c>
      <c r="BE222" s="601">
        <f>IF(N222="základní",J222,0)</f>
        <v>0</v>
      </c>
      <c r="BF222" s="601">
        <f>IF(N222="snížená",J222,0)</f>
        <v>0</v>
      </c>
      <c r="BG222" s="601">
        <f>IF(N222="zákl. přenesená",J222,0)</f>
        <v>0</v>
      </c>
      <c r="BH222" s="601">
        <f>IF(N222="sníž. přenesená",J222,0)</f>
        <v>0</v>
      </c>
      <c r="BI222" s="601">
        <f>IF(N222="nulová",J222,0)</f>
        <v>0</v>
      </c>
      <c r="BJ222" s="491" t="s">
        <v>37</v>
      </c>
      <c r="BK222" s="601">
        <f>ROUND(I222*H222,2)</f>
        <v>0</v>
      </c>
      <c r="BL222" s="491" t="s">
        <v>117</v>
      </c>
      <c r="BM222" s="491" t="s">
        <v>141</v>
      </c>
    </row>
    <row r="223" spans="2:47" s="503" customFormat="1" ht="121.5">
      <c r="B223" s="504"/>
      <c r="D223" s="604" t="s">
        <v>86</v>
      </c>
      <c r="F223" s="618" t="s">
        <v>138</v>
      </c>
      <c r="L223" s="504"/>
      <c r="M223" s="619"/>
      <c r="N223" s="505"/>
      <c r="O223" s="505"/>
      <c r="P223" s="505"/>
      <c r="Q223" s="505"/>
      <c r="R223" s="505"/>
      <c r="S223" s="505"/>
      <c r="T223" s="620"/>
      <c r="AT223" s="491" t="s">
        <v>86</v>
      </c>
      <c r="AU223" s="491" t="s">
        <v>38</v>
      </c>
    </row>
    <row r="224" spans="2:63" s="579" customFormat="1" ht="29.85" customHeight="1">
      <c r="B224" s="578"/>
      <c r="D224" s="580" t="s">
        <v>35</v>
      </c>
      <c r="E224" s="589" t="s">
        <v>142</v>
      </c>
      <c r="F224" s="589" t="s">
        <v>143</v>
      </c>
      <c r="J224" s="590">
        <f>BK224</f>
        <v>0</v>
      </c>
      <c r="L224" s="578"/>
      <c r="M224" s="583"/>
      <c r="N224" s="584"/>
      <c r="O224" s="584"/>
      <c r="P224" s="585">
        <f>SUM(P225:P239)</f>
        <v>0</v>
      </c>
      <c r="Q224" s="584"/>
      <c r="R224" s="585">
        <f>SUM(R225:R239)</f>
        <v>0.35168</v>
      </c>
      <c r="S224" s="584"/>
      <c r="T224" s="586">
        <f>SUM(T225:T239)</f>
        <v>0.21</v>
      </c>
      <c r="AR224" s="580" t="s">
        <v>38</v>
      </c>
      <c r="AT224" s="587" t="s">
        <v>35</v>
      </c>
      <c r="AU224" s="587" t="s">
        <v>37</v>
      </c>
      <c r="AY224" s="580" t="s">
        <v>77</v>
      </c>
      <c r="BK224" s="588">
        <f>SUM(BK225:BK239)</f>
        <v>0</v>
      </c>
    </row>
    <row r="225" spans="2:65" s="503" customFormat="1" ht="25.5" customHeight="1">
      <c r="B225" s="504"/>
      <c r="C225" s="591">
        <v>22</v>
      </c>
      <c r="D225" s="591" t="s">
        <v>80</v>
      </c>
      <c r="E225" s="592" t="s">
        <v>145</v>
      </c>
      <c r="F225" s="593" t="s">
        <v>146</v>
      </c>
      <c r="G225" s="594" t="s">
        <v>147</v>
      </c>
      <c r="H225" s="595">
        <v>1</v>
      </c>
      <c r="I225" s="340"/>
      <c r="J225" s="596">
        <f>ROUND(I225*H225,2)</f>
        <v>0</v>
      </c>
      <c r="K225" s="593" t="s">
        <v>1</v>
      </c>
      <c r="L225" s="504"/>
      <c r="M225" s="597" t="s">
        <v>1</v>
      </c>
      <c r="N225" s="598" t="s">
        <v>25</v>
      </c>
      <c r="O225" s="505"/>
      <c r="P225" s="599">
        <f>O225*H225</f>
        <v>0</v>
      </c>
      <c r="Q225" s="599">
        <v>0.35</v>
      </c>
      <c r="R225" s="599">
        <f>Q225*H225</f>
        <v>0.35</v>
      </c>
      <c r="S225" s="599">
        <v>0</v>
      </c>
      <c r="T225" s="600">
        <f>S225*H225</f>
        <v>0</v>
      </c>
      <c r="AR225" s="491" t="s">
        <v>117</v>
      </c>
      <c r="AT225" s="491" t="s">
        <v>80</v>
      </c>
      <c r="AU225" s="491" t="s">
        <v>38</v>
      </c>
      <c r="AY225" s="491" t="s">
        <v>77</v>
      </c>
      <c r="BE225" s="601">
        <f>IF(N225="základní",J225,0)</f>
        <v>0</v>
      </c>
      <c r="BF225" s="601">
        <f>IF(N225="snížená",J225,0)</f>
        <v>0</v>
      </c>
      <c r="BG225" s="601">
        <f>IF(N225="zákl. přenesená",J225,0)</f>
        <v>0</v>
      </c>
      <c r="BH225" s="601">
        <f>IF(N225="sníž. přenesená",J225,0)</f>
        <v>0</v>
      </c>
      <c r="BI225" s="601">
        <f>IF(N225="nulová",J225,0)</f>
        <v>0</v>
      </c>
      <c r="BJ225" s="491" t="s">
        <v>37</v>
      </c>
      <c r="BK225" s="601">
        <f>ROUND(I225*H225,2)</f>
        <v>0</v>
      </c>
      <c r="BL225" s="491" t="s">
        <v>117</v>
      </c>
      <c r="BM225" s="491" t="s">
        <v>148</v>
      </c>
    </row>
    <row r="226" spans="2:47" s="503" customFormat="1" ht="148.5">
      <c r="B226" s="504"/>
      <c r="D226" s="604" t="s">
        <v>149</v>
      </c>
      <c r="F226" s="618" t="s">
        <v>150</v>
      </c>
      <c r="L226" s="504"/>
      <c r="M226" s="619"/>
      <c r="N226" s="505"/>
      <c r="O226" s="505"/>
      <c r="P226" s="505"/>
      <c r="Q226" s="505"/>
      <c r="R226" s="505"/>
      <c r="S226" s="505"/>
      <c r="T226" s="620"/>
      <c r="AT226" s="491" t="s">
        <v>149</v>
      </c>
      <c r="AU226" s="491" t="s">
        <v>38</v>
      </c>
    </row>
    <row r="227" spans="2:65" s="503" customFormat="1" ht="16.5" customHeight="1">
      <c r="B227" s="504"/>
      <c r="C227" s="651">
        <v>23</v>
      </c>
      <c r="D227" s="651" t="s">
        <v>80</v>
      </c>
      <c r="E227" s="652" t="s">
        <v>493</v>
      </c>
      <c r="F227" s="653" t="s">
        <v>544</v>
      </c>
      <c r="G227" s="654" t="s">
        <v>82</v>
      </c>
      <c r="H227" s="655">
        <v>42</v>
      </c>
      <c r="I227" s="340"/>
      <c r="J227" s="596">
        <f>ROUND(I227*H227,2)</f>
        <v>0</v>
      </c>
      <c r="K227" s="593" t="s">
        <v>83</v>
      </c>
      <c r="L227" s="504"/>
      <c r="M227" s="597" t="s">
        <v>1</v>
      </c>
      <c r="N227" s="598" t="s">
        <v>25</v>
      </c>
      <c r="O227" s="505"/>
      <c r="P227" s="599">
        <f>O227*H227</f>
        <v>0</v>
      </c>
      <c r="Q227" s="599">
        <v>0</v>
      </c>
      <c r="R227" s="599">
        <f>Q227*H227</f>
        <v>0</v>
      </c>
      <c r="S227" s="599">
        <v>0.005</v>
      </c>
      <c r="T227" s="600">
        <f>S227*H227</f>
        <v>0.21</v>
      </c>
      <c r="AR227" s="491" t="s">
        <v>117</v>
      </c>
      <c r="AT227" s="491" t="s">
        <v>80</v>
      </c>
      <c r="AU227" s="491" t="s">
        <v>38</v>
      </c>
      <c r="AY227" s="491" t="s">
        <v>77</v>
      </c>
      <c r="BE227" s="601">
        <f>IF(N227="základní",J227,0)</f>
        <v>0</v>
      </c>
      <c r="BF227" s="601">
        <f>IF(N227="snížená",J227,0)</f>
        <v>0</v>
      </c>
      <c r="BG227" s="601">
        <f>IF(N227="zákl. přenesená",J227,0)</f>
        <v>0</v>
      </c>
      <c r="BH227" s="601">
        <f>IF(N227="sníž. přenesená",J227,0)</f>
        <v>0</v>
      </c>
      <c r="BI227" s="601">
        <f>IF(N227="nulová",J227,0)</f>
        <v>0</v>
      </c>
      <c r="BJ227" s="491" t="s">
        <v>37</v>
      </c>
      <c r="BK227" s="601">
        <f>ROUND(I227*H227,2)</f>
        <v>0</v>
      </c>
      <c r="BL227" s="491" t="s">
        <v>117</v>
      </c>
      <c r="BM227" s="491" t="s">
        <v>494</v>
      </c>
    </row>
    <row r="228" spans="2:51" s="603" customFormat="1" ht="27">
      <c r="B228" s="602"/>
      <c r="D228" s="604" t="s">
        <v>126</v>
      </c>
      <c r="E228" s="605" t="s">
        <v>1</v>
      </c>
      <c r="F228" s="606" t="s">
        <v>545</v>
      </c>
      <c r="H228" s="605" t="s">
        <v>1</v>
      </c>
      <c r="L228" s="602"/>
      <c r="M228" s="607"/>
      <c r="N228" s="608"/>
      <c r="O228" s="608"/>
      <c r="P228" s="608"/>
      <c r="Q228" s="608"/>
      <c r="R228" s="608"/>
      <c r="S228" s="608"/>
      <c r="T228" s="609"/>
      <c r="AT228" s="605" t="s">
        <v>126</v>
      </c>
      <c r="AU228" s="605" t="s">
        <v>38</v>
      </c>
      <c r="AV228" s="603" t="s">
        <v>37</v>
      </c>
      <c r="AW228" s="603" t="s">
        <v>456</v>
      </c>
      <c r="AX228" s="603" t="s">
        <v>36</v>
      </c>
      <c r="AY228" s="605" t="s">
        <v>77</v>
      </c>
    </row>
    <row r="229" spans="2:51" s="611" customFormat="1" ht="13.5">
      <c r="B229" s="610"/>
      <c r="D229" s="604" t="s">
        <v>126</v>
      </c>
      <c r="E229" s="612" t="s">
        <v>1</v>
      </c>
      <c r="F229" s="613" t="s">
        <v>1</v>
      </c>
      <c r="H229" s="614">
        <v>0</v>
      </c>
      <c r="L229" s="610"/>
      <c r="M229" s="615"/>
      <c r="N229" s="616"/>
      <c r="O229" s="616"/>
      <c r="P229" s="616"/>
      <c r="Q229" s="616"/>
      <c r="R229" s="616"/>
      <c r="S229" s="616"/>
      <c r="T229" s="617"/>
      <c r="AT229" s="612" t="s">
        <v>126</v>
      </c>
      <c r="AU229" s="612" t="s">
        <v>38</v>
      </c>
      <c r="AV229" s="611" t="s">
        <v>38</v>
      </c>
      <c r="AW229" s="611" t="s">
        <v>456</v>
      </c>
      <c r="AX229" s="611" t="s">
        <v>36</v>
      </c>
      <c r="AY229" s="612" t="s">
        <v>77</v>
      </c>
    </row>
    <row r="230" spans="2:51" s="611" customFormat="1" ht="13.5">
      <c r="B230" s="610"/>
      <c r="D230" s="604" t="s">
        <v>126</v>
      </c>
      <c r="E230" s="612" t="s">
        <v>1</v>
      </c>
      <c r="F230" s="613" t="s">
        <v>471</v>
      </c>
      <c r="H230" s="614">
        <v>42</v>
      </c>
      <c r="L230" s="610"/>
      <c r="M230" s="615"/>
      <c r="N230" s="616"/>
      <c r="O230" s="616"/>
      <c r="P230" s="616"/>
      <c r="Q230" s="616"/>
      <c r="R230" s="616"/>
      <c r="S230" s="616"/>
      <c r="T230" s="617"/>
      <c r="AT230" s="612" t="s">
        <v>126</v>
      </c>
      <c r="AU230" s="612" t="s">
        <v>38</v>
      </c>
      <c r="AV230" s="611" t="s">
        <v>38</v>
      </c>
      <c r="AW230" s="611" t="s">
        <v>456</v>
      </c>
      <c r="AX230" s="611" t="s">
        <v>37</v>
      </c>
      <c r="AY230" s="612" t="s">
        <v>77</v>
      </c>
    </row>
    <row r="231" spans="2:65" s="503" customFormat="1" ht="16.5" customHeight="1">
      <c r="B231" s="504"/>
      <c r="C231" s="651">
        <v>24</v>
      </c>
      <c r="D231" s="651" t="s">
        <v>80</v>
      </c>
      <c r="E231" s="652" t="s">
        <v>495</v>
      </c>
      <c r="F231" s="653" t="s">
        <v>546</v>
      </c>
      <c r="G231" s="654" t="s">
        <v>82</v>
      </c>
      <c r="H231" s="655">
        <v>42</v>
      </c>
      <c r="I231" s="340"/>
      <c r="J231" s="596">
        <f>ROUND(I231*H231,2)</f>
        <v>0</v>
      </c>
      <c r="K231" s="593" t="s">
        <v>83</v>
      </c>
      <c r="L231" s="504"/>
      <c r="M231" s="597" t="s">
        <v>1</v>
      </c>
      <c r="N231" s="598" t="s">
        <v>25</v>
      </c>
      <c r="O231" s="505"/>
      <c r="P231" s="599">
        <f>O231*H231</f>
        <v>0</v>
      </c>
      <c r="Q231" s="599">
        <v>4E-05</v>
      </c>
      <c r="R231" s="599">
        <f>Q231*H231</f>
        <v>0.00168</v>
      </c>
      <c r="S231" s="599">
        <v>0</v>
      </c>
      <c r="T231" s="600">
        <f>S231*H231</f>
        <v>0</v>
      </c>
      <c r="AR231" s="491" t="s">
        <v>117</v>
      </c>
      <c r="AT231" s="491" t="s">
        <v>80</v>
      </c>
      <c r="AU231" s="491" t="s">
        <v>38</v>
      </c>
      <c r="AY231" s="491" t="s">
        <v>77</v>
      </c>
      <c r="BE231" s="601">
        <f>IF(N231="základní",J231,0)</f>
        <v>0</v>
      </c>
      <c r="BF231" s="601">
        <f>IF(N231="snížená",J231,0)</f>
        <v>0</v>
      </c>
      <c r="BG231" s="601">
        <f>IF(N231="zákl. přenesená",J231,0)</f>
        <v>0</v>
      </c>
      <c r="BH231" s="601">
        <f>IF(N231="sníž. přenesená",J231,0)</f>
        <v>0</v>
      </c>
      <c r="BI231" s="601">
        <f>IF(N231="nulová",J231,0)</f>
        <v>0</v>
      </c>
      <c r="BJ231" s="491" t="s">
        <v>37</v>
      </c>
      <c r="BK231" s="601">
        <f>ROUND(I231*H231,2)</f>
        <v>0</v>
      </c>
      <c r="BL231" s="491" t="s">
        <v>117</v>
      </c>
      <c r="BM231" s="491" t="s">
        <v>496</v>
      </c>
    </row>
    <row r="232" spans="2:47" s="503" customFormat="1" ht="94.5">
      <c r="B232" s="504"/>
      <c r="D232" s="604" t="s">
        <v>86</v>
      </c>
      <c r="F232" s="618" t="s">
        <v>497</v>
      </c>
      <c r="L232" s="504"/>
      <c r="M232" s="619"/>
      <c r="N232" s="505"/>
      <c r="O232" s="505"/>
      <c r="P232" s="505"/>
      <c r="Q232" s="505"/>
      <c r="R232" s="505"/>
      <c r="S232" s="505"/>
      <c r="T232" s="620"/>
      <c r="AT232" s="491" t="s">
        <v>86</v>
      </c>
      <c r="AU232" s="491" t="s">
        <v>38</v>
      </c>
    </row>
    <row r="233" spans="2:51" s="603" customFormat="1" ht="27">
      <c r="B233" s="602"/>
      <c r="D233" s="604" t="s">
        <v>126</v>
      </c>
      <c r="E233" s="605" t="s">
        <v>1</v>
      </c>
      <c r="F233" s="606" t="s">
        <v>547</v>
      </c>
      <c r="H233" s="605" t="s">
        <v>1</v>
      </c>
      <c r="L233" s="602"/>
      <c r="M233" s="607"/>
      <c r="N233" s="608"/>
      <c r="O233" s="608"/>
      <c r="P233" s="608"/>
      <c r="Q233" s="608"/>
      <c r="R233" s="608"/>
      <c r="S233" s="608"/>
      <c r="T233" s="609"/>
      <c r="AT233" s="605" t="s">
        <v>126</v>
      </c>
      <c r="AU233" s="605" t="s">
        <v>38</v>
      </c>
      <c r="AV233" s="603" t="s">
        <v>37</v>
      </c>
      <c r="AW233" s="603" t="s">
        <v>456</v>
      </c>
      <c r="AX233" s="603" t="s">
        <v>36</v>
      </c>
      <c r="AY233" s="605" t="s">
        <v>77</v>
      </c>
    </row>
    <row r="234" spans="2:51" s="611" customFormat="1" ht="13.5">
      <c r="B234" s="610"/>
      <c r="D234" s="604" t="s">
        <v>126</v>
      </c>
      <c r="E234" s="612" t="s">
        <v>1</v>
      </c>
      <c r="F234" s="613" t="s">
        <v>1</v>
      </c>
      <c r="H234" s="614">
        <v>0</v>
      </c>
      <c r="L234" s="610"/>
      <c r="M234" s="615"/>
      <c r="N234" s="616"/>
      <c r="O234" s="616"/>
      <c r="P234" s="616"/>
      <c r="Q234" s="616"/>
      <c r="R234" s="616"/>
      <c r="S234" s="616"/>
      <c r="T234" s="617"/>
      <c r="AT234" s="612" t="s">
        <v>126</v>
      </c>
      <c r="AU234" s="612" t="s">
        <v>38</v>
      </c>
      <c r="AV234" s="611" t="s">
        <v>38</v>
      </c>
      <c r="AW234" s="611" t="s">
        <v>456</v>
      </c>
      <c r="AX234" s="611" t="s">
        <v>36</v>
      </c>
      <c r="AY234" s="612" t="s">
        <v>77</v>
      </c>
    </row>
    <row r="235" spans="2:51" s="611" customFormat="1" ht="13.5">
      <c r="B235" s="610"/>
      <c r="D235" s="604" t="s">
        <v>126</v>
      </c>
      <c r="E235" s="612" t="s">
        <v>1</v>
      </c>
      <c r="F235" s="613" t="s">
        <v>471</v>
      </c>
      <c r="H235" s="614">
        <v>42</v>
      </c>
      <c r="L235" s="610"/>
      <c r="M235" s="615"/>
      <c r="N235" s="616"/>
      <c r="O235" s="616"/>
      <c r="P235" s="616"/>
      <c r="Q235" s="616"/>
      <c r="R235" s="616"/>
      <c r="S235" s="616"/>
      <c r="T235" s="617"/>
      <c r="AT235" s="612" t="s">
        <v>126</v>
      </c>
      <c r="AU235" s="612" t="s">
        <v>38</v>
      </c>
      <c r="AV235" s="611" t="s">
        <v>38</v>
      </c>
      <c r="AW235" s="611" t="s">
        <v>456</v>
      </c>
      <c r="AX235" s="611" t="s">
        <v>37</v>
      </c>
      <c r="AY235" s="612" t="s">
        <v>77</v>
      </c>
    </row>
    <row r="236" spans="2:65" s="503" customFormat="1" ht="25.5" customHeight="1">
      <c r="B236" s="504"/>
      <c r="C236" s="591">
        <v>25</v>
      </c>
      <c r="D236" s="591" t="s">
        <v>80</v>
      </c>
      <c r="E236" s="592" t="s">
        <v>152</v>
      </c>
      <c r="F236" s="593" t="s">
        <v>548</v>
      </c>
      <c r="G236" s="594" t="s">
        <v>95</v>
      </c>
      <c r="H236" s="655">
        <v>0.352</v>
      </c>
      <c r="I236" s="340"/>
      <c r="J236" s="596">
        <f>ROUND(I236*H236,2)</f>
        <v>0</v>
      </c>
      <c r="K236" s="593" t="s">
        <v>83</v>
      </c>
      <c r="L236" s="504"/>
      <c r="M236" s="597" t="s">
        <v>1</v>
      </c>
      <c r="N236" s="598" t="s">
        <v>25</v>
      </c>
      <c r="O236" s="505"/>
      <c r="P236" s="599">
        <f>O236*H236</f>
        <v>0</v>
      </c>
      <c r="Q236" s="599">
        <v>0</v>
      </c>
      <c r="R236" s="599">
        <f>Q236*H236</f>
        <v>0</v>
      </c>
      <c r="S236" s="599">
        <v>0</v>
      </c>
      <c r="T236" s="600">
        <f>S236*H236</f>
        <v>0</v>
      </c>
      <c r="AR236" s="491" t="s">
        <v>117</v>
      </c>
      <c r="AT236" s="491" t="s">
        <v>80</v>
      </c>
      <c r="AU236" s="491" t="s">
        <v>38</v>
      </c>
      <c r="AY236" s="491" t="s">
        <v>77</v>
      </c>
      <c r="BE236" s="601">
        <f>IF(N236="základní",J236,0)</f>
        <v>0</v>
      </c>
      <c r="BF236" s="601">
        <f>IF(N236="snížená",J236,0)</f>
        <v>0</v>
      </c>
      <c r="BG236" s="601">
        <f>IF(N236="zákl. přenesená",J236,0)</f>
        <v>0</v>
      </c>
      <c r="BH236" s="601">
        <f>IF(N236="sníž. přenesená",J236,0)</f>
        <v>0</v>
      </c>
      <c r="BI236" s="601">
        <f>IF(N236="nulová",J236,0)</f>
        <v>0</v>
      </c>
      <c r="BJ236" s="491" t="s">
        <v>37</v>
      </c>
      <c r="BK236" s="601">
        <f>ROUND(I236*H236,2)</f>
        <v>0</v>
      </c>
      <c r="BL236" s="491" t="s">
        <v>117</v>
      </c>
      <c r="BM236" s="491" t="s">
        <v>153</v>
      </c>
    </row>
    <row r="237" spans="2:47" s="503" customFormat="1" ht="121.5">
      <c r="B237" s="504"/>
      <c r="D237" s="604" t="s">
        <v>86</v>
      </c>
      <c r="F237" s="618" t="s">
        <v>154</v>
      </c>
      <c r="L237" s="504"/>
      <c r="M237" s="619"/>
      <c r="N237" s="505"/>
      <c r="O237" s="505"/>
      <c r="P237" s="505"/>
      <c r="Q237" s="505"/>
      <c r="R237" s="505"/>
      <c r="S237" s="505"/>
      <c r="T237" s="620"/>
      <c r="AT237" s="491" t="s">
        <v>86</v>
      </c>
      <c r="AU237" s="491" t="s">
        <v>38</v>
      </c>
    </row>
    <row r="238" spans="2:65" s="503" customFormat="1" ht="25.5" customHeight="1">
      <c r="B238" s="504"/>
      <c r="C238" s="591">
        <v>26</v>
      </c>
      <c r="D238" s="591" t="s">
        <v>80</v>
      </c>
      <c r="E238" s="592" t="s">
        <v>155</v>
      </c>
      <c r="F238" s="593" t="s">
        <v>549</v>
      </c>
      <c r="G238" s="594" t="s">
        <v>95</v>
      </c>
      <c r="H238" s="655">
        <v>0.352</v>
      </c>
      <c r="I238" s="340"/>
      <c r="J238" s="596">
        <f>ROUND(I238*H238,2)</f>
        <v>0</v>
      </c>
      <c r="K238" s="593" t="s">
        <v>83</v>
      </c>
      <c r="L238" s="504"/>
      <c r="M238" s="597" t="s">
        <v>1</v>
      </c>
      <c r="N238" s="598" t="s">
        <v>25</v>
      </c>
      <c r="O238" s="505"/>
      <c r="P238" s="599">
        <f>O238*H238</f>
        <v>0</v>
      </c>
      <c r="Q238" s="599">
        <v>0</v>
      </c>
      <c r="R238" s="599">
        <f>Q238*H238</f>
        <v>0</v>
      </c>
      <c r="S238" s="599">
        <v>0</v>
      </c>
      <c r="T238" s="600">
        <f>S238*H238</f>
        <v>0</v>
      </c>
      <c r="AR238" s="491" t="s">
        <v>117</v>
      </c>
      <c r="AT238" s="491" t="s">
        <v>80</v>
      </c>
      <c r="AU238" s="491" t="s">
        <v>38</v>
      </c>
      <c r="AY238" s="491" t="s">
        <v>77</v>
      </c>
      <c r="BE238" s="601">
        <f>IF(N238="základní",J238,0)</f>
        <v>0</v>
      </c>
      <c r="BF238" s="601">
        <f>IF(N238="snížená",J238,0)</f>
        <v>0</v>
      </c>
      <c r="BG238" s="601">
        <f>IF(N238="zákl. přenesená",J238,0)</f>
        <v>0</v>
      </c>
      <c r="BH238" s="601">
        <f>IF(N238="sníž. přenesená",J238,0)</f>
        <v>0</v>
      </c>
      <c r="BI238" s="601">
        <f>IF(N238="nulová",J238,0)</f>
        <v>0</v>
      </c>
      <c r="BJ238" s="491" t="s">
        <v>37</v>
      </c>
      <c r="BK238" s="601">
        <f>ROUND(I238*H238,2)</f>
        <v>0</v>
      </c>
      <c r="BL238" s="491" t="s">
        <v>117</v>
      </c>
      <c r="BM238" s="491" t="s">
        <v>156</v>
      </c>
    </row>
    <row r="239" spans="2:47" s="503" customFormat="1" ht="121.5">
      <c r="B239" s="504"/>
      <c r="D239" s="604" t="s">
        <v>86</v>
      </c>
      <c r="F239" s="618" t="s">
        <v>154</v>
      </c>
      <c r="L239" s="504"/>
      <c r="M239" s="619"/>
      <c r="N239" s="505"/>
      <c r="O239" s="505"/>
      <c r="P239" s="505"/>
      <c r="Q239" s="505"/>
      <c r="R239" s="505"/>
      <c r="S239" s="505"/>
      <c r="T239" s="620"/>
      <c r="AT239" s="491" t="s">
        <v>86</v>
      </c>
      <c r="AU239" s="491" t="s">
        <v>38</v>
      </c>
    </row>
    <row r="240" spans="2:63" s="579" customFormat="1" ht="29.85" customHeight="1">
      <c r="B240" s="578"/>
      <c r="D240" s="580" t="s">
        <v>35</v>
      </c>
      <c r="E240" s="589" t="s">
        <v>157</v>
      </c>
      <c r="F240" s="589" t="s">
        <v>158</v>
      </c>
      <c r="J240" s="590">
        <f>BK240</f>
        <v>0</v>
      </c>
      <c r="L240" s="578"/>
      <c r="M240" s="583"/>
      <c r="N240" s="584"/>
      <c r="O240" s="584"/>
      <c r="P240" s="585">
        <f>SUM(P241:P270)</f>
        <v>0</v>
      </c>
      <c r="Q240" s="584"/>
      <c r="R240" s="585">
        <f>SUM(R241:R270)</f>
        <v>0.60377</v>
      </c>
      <c r="S240" s="584"/>
      <c r="T240" s="586">
        <f>SUM(T241:T270)</f>
        <v>0</v>
      </c>
      <c r="AR240" s="580" t="s">
        <v>38</v>
      </c>
      <c r="AT240" s="587" t="s">
        <v>35</v>
      </c>
      <c r="AU240" s="587" t="s">
        <v>37</v>
      </c>
      <c r="AY240" s="580" t="s">
        <v>77</v>
      </c>
      <c r="BK240" s="588">
        <f>SUM(BK241:BK270)</f>
        <v>0</v>
      </c>
    </row>
    <row r="241" spans="2:65" s="503" customFormat="1" ht="25.5" customHeight="1">
      <c r="B241" s="504"/>
      <c r="C241" s="591">
        <v>27</v>
      </c>
      <c r="D241" s="591" t="s">
        <v>80</v>
      </c>
      <c r="E241" s="592" t="s">
        <v>159</v>
      </c>
      <c r="F241" s="593" t="s">
        <v>550</v>
      </c>
      <c r="G241" s="594" t="s">
        <v>82</v>
      </c>
      <c r="H241" s="595">
        <v>34.6</v>
      </c>
      <c r="I241" s="340"/>
      <c r="J241" s="596">
        <f>ROUND(I241*H241,2)</f>
        <v>0</v>
      </c>
      <c r="K241" s="593" t="s">
        <v>83</v>
      </c>
      <c r="L241" s="504"/>
      <c r="M241" s="597" t="s">
        <v>1</v>
      </c>
      <c r="N241" s="598" t="s">
        <v>25</v>
      </c>
      <c r="O241" s="505"/>
      <c r="P241" s="599">
        <f>O241*H241</f>
        <v>0</v>
      </c>
      <c r="Q241" s="599">
        <v>0.0025</v>
      </c>
      <c r="R241" s="599">
        <f>Q241*H241</f>
        <v>0.08650000000000001</v>
      </c>
      <c r="S241" s="599">
        <v>0</v>
      </c>
      <c r="T241" s="600">
        <f>S241*H241</f>
        <v>0</v>
      </c>
      <c r="AR241" s="491" t="s">
        <v>117</v>
      </c>
      <c r="AT241" s="491" t="s">
        <v>80</v>
      </c>
      <c r="AU241" s="491" t="s">
        <v>38</v>
      </c>
      <c r="AY241" s="491" t="s">
        <v>77</v>
      </c>
      <c r="BE241" s="601">
        <f>IF(N241="základní",J241,0)</f>
        <v>0</v>
      </c>
      <c r="BF241" s="601">
        <f>IF(N241="snížená",J241,0)</f>
        <v>0</v>
      </c>
      <c r="BG241" s="601">
        <f>IF(N241="zákl. přenesená",J241,0)</f>
        <v>0</v>
      </c>
      <c r="BH241" s="601">
        <f>IF(N241="sníž. přenesená",J241,0)</f>
        <v>0</v>
      </c>
      <c r="BI241" s="601">
        <f>IF(N241="nulová",J241,0)</f>
        <v>0</v>
      </c>
      <c r="BJ241" s="491" t="s">
        <v>37</v>
      </c>
      <c r="BK241" s="601">
        <f>ROUND(I241*H241,2)</f>
        <v>0</v>
      </c>
      <c r="BL241" s="491" t="s">
        <v>117</v>
      </c>
      <c r="BM241" s="491" t="s">
        <v>160</v>
      </c>
    </row>
    <row r="242" spans="2:51" s="603" customFormat="1" ht="27">
      <c r="B242" s="602"/>
      <c r="D242" s="604" t="s">
        <v>126</v>
      </c>
      <c r="E242" s="605" t="s">
        <v>1</v>
      </c>
      <c r="F242" s="606" t="s">
        <v>498</v>
      </c>
      <c r="H242" s="605" t="s">
        <v>1</v>
      </c>
      <c r="L242" s="602"/>
      <c r="M242" s="607"/>
      <c r="N242" s="608"/>
      <c r="O242" s="608"/>
      <c r="P242" s="608"/>
      <c r="Q242" s="608"/>
      <c r="R242" s="608"/>
      <c r="S242" s="608"/>
      <c r="T242" s="609"/>
      <c r="AT242" s="605" t="s">
        <v>126</v>
      </c>
      <c r="AU242" s="605" t="s">
        <v>38</v>
      </c>
      <c r="AV242" s="603" t="s">
        <v>37</v>
      </c>
      <c r="AW242" s="603" t="s">
        <v>456</v>
      </c>
      <c r="AX242" s="603" t="s">
        <v>36</v>
      </c>
      <c r="AY242" s="605" t="s">
        <v>77</v>
      </c>
    </row>
    <row r="243" spans="2:51" s="611" customFormat="1" ht="13.5">
      <c r="B243" s="610"/>
      <c r="D243" s="604" t="s">
        <v>126</v>
      </c>
      <c r="E243" s="612" t="s">
        <v>1</v>
      </c>
      <c r="F243" s="613" t="s">
        <v>499</v>
      </c>
      <c r="H243" s="614">
        <v>38.2</v>
      </c>
      <c r="L243" s="610"/>
      <c r="M243" s="615"/>
      <c r="N243" s="616"/>
      <c r="O243" s="616"/>
      <c r="P243" s="616"/>
      <c r="Q243" s="616"/>
      <c r="R243" s="616"/>
      <c r="S243" s="616"/>
      <c r="T243" s="617"/>
      <c r="AT243" s="612" t="s">
        <v>126</v>
      </c>
      <c r="AU243" s="612" t="s">
        <v>38</v>
      </c>
      <c r="AV243" s="611" t="s">
        <v>38</v>
      </c>
      <c r="AW243" s="611" t="s">
        <v>456</v>
      </c>
      <c r="AX243" s="611" t="s">
        <v>36</v>
      </c>
      <c r="AY243" s="612" t="s">
        <v>77</v>
      </c>
    </row>
    <row r="244" spans="2:51" s="611" customFormat="1" ht="13.5">
      <c r="B244" s="610"/>
      <c r="D244" s="604" t="s">
        <v>126</v>
      </c>
      <c r="E244" s="612" t="s">
        <v>1</v>
      </c>
      <c r="F244" s="613" t="s">
        <v>500</v>
      </c>
      <c r="H244" s="614">
        <v>-3.6</v>
      </c>
      <c r="L244" s="610"/>
      <c r="M244" s="615"/>
      <c r="N244" s="616"/>
      <c r="O244" s="616"/>
      <c r="P244" s="616"/>
      <c r="Q244" s="616"/>
      <c r="R244" s="616"/>
      <c r="S244" s="616"/>
      <c r="T244" s="617"/>
      <c r="AT244" s="612" t="s">
        <v>126</v>
      </c>
      <c r="AU244" s="612" t="s">
        <v>38</v>
      </c>
      <c r="AV244" s="611" t="s">
        <v>38</v>
      </c>
      <c r="AW244" s="611" t="s">
        <v>456</v>
      </c>
      <c r="AX244" s="611" t="s">
        <v>36</v>
      </c>
      <c r="AY244" s="612" t="s">
        <v>77</v>
      </c>
    </row>
    <row r="245" spans="2:51" s="630" customFormat="1" ht="13.5">
      <c r="B245" s="629"/>
      <c r="D245" s="604" t="s">
        <v>126</v>
      </c>
      <c r="E245" s="631" t="s">
        <v>1</v>
      </c>
      <c r="F245" s="632" t="s">
        <v>472</v>
      </c>
      <c r="H245" s="633">
        <v>34.6</v>
      </c>
      <c r="L245" s="629"/>
      <c r="M245" s="634"/>
      <c r="N245" s="635"/>
      <c r="O245" s="635"/>
      <c r="P245" s="635"/>
      <c r="Q245" s="635"/>
      <c r="R245" s="635"/>
      <c r="S245" s="635"/>
      <c r="T245" s="636"/>
      <c r="AT245" s="631" t="s">
        <v>126</v>
      </c>
      <c r="AU245" s="631" t="s">
        <v>38</v>
      </c>
      <c r="AV245" s="630" t="s">
        <v>84</v>
      </c>
      <c r="AW245" s="630" t="s">
        <v>456</v>
      </c>
      <c r="AX245" s="630" t="s">
        <v>37</v>
      </c>
      <c r="AY245" s="631" t="s">
        <v>77</v>
      </c>
    </row>
    <row r="246" spans="2:65" s="503" customFormat="1" ht="16.5" customHeight="1">
      <c r="B246" s="504"/>
      <c r="C246" s="637">
        <v>28</v>
      </c>
      <c r="D246" s="637" t="s">
        <v>121</v>
      </c>
      <c r="E246" s="638" t="s">
        <v>162</v>
      </c>
      <c r="F246" s="639" t="s">
        <v>551</v>
      </c>
      <c r="G246" s="640" t="s">
        <v>82</v>
      </c>
      <c r="H246" s="641">
        <v>39.79</v>
      </c>
      <c r="I246" s="341"/>
      <c r="J246" s="642">
        <f>ROUND(I246*H246,2)</f>
        <v>0</v>
      </c>
      <c r="K246" s="639" t="s">
        <v>1</v>
      </c>
      <c r="L246" s="643"/>
      <c r="M246" s="644" t="s">
        <v>1</v>
      </c>
      <c r="N246" s="645" t="s">
        <v>25</v>
      </c>
      <c r="O246" s="505"/>
      <c r="P246" s="599">
        <f>O246*H246</f>
        <v>0</v>
      </c>
      <c r="Q246" s="599">
        <v>0.0126</v>
      </c>
      <c r="R246" s="599">
        <f>Q246*H246</f>
        <v>0.501354</v>
      </c>
      <c r="S246" s="599">
        <v>0</v>
      </c>
      <c r="T246" s="600">
        <f>S246*H246</f>
        <v>0</v>
      </c>
      <c r="AR246" s="491" t="s">
        <v>124</v>
      </c>
      <c r="AT246" s="491" t="s">
        <v>121</v>
      </c>
      <c r="AU246" s="491" t="s">
        <v>38</v>
      </c>
      <c r="AY246" s="491" t="s">
        <v>77</v>
      </c>
      <c r="BE246" s="601">
        <f>IF(N246="základní",J246,0)</f>
        <v>0</v>
      </c>
      <c r="BF246" s="601">
        <f>IF(N246="snížená",J246,0)</f>
        <v>0</v>
      </c>
      <c r="BG246" s="601">
        <f>IF(N246="zákl. přenesená",J246,0)</f>
        <v>0</v>
      </c>
      <c r="BH246" s="601">
        <f>IF(N246="sníž. přenesená",J246,0)</f>
        <v>0</v>
      </c>
      <c r="BI246" s="601">
        <f>IF(N246="nulová",J246,0)</f>
        <v>0</v>
      </c>
      <c r="BJ246" s="491" t="s">
        <v>37</v>
      </c>
      <c r="BK246" s="601">
        <f>ROUND(I246*H246,2)</f>
        <v>0</v>
      </c>
      <c r="BL246" s="491" t="s">
        <v>117</v>
      </c>
      <c r="BM246" s="491" t="s">
        <v>163</v>
      </c>
    </row>
    <row r="247" spans="2:51" s="611" customFormat="1" ht="13.5">
      <c r="B247" s="610"/>
      <c r="D247" s="604" t="s">
        <v>126</v>
      </c>
      <c r="F247" s="613" t="s">
        <v>164</v>
      </c>
      <c r="H247" s="614">
        <v>39.79</v>
      </c>
      <c r="L247" s="610"/>
      <c r="M247" s="615"/>
      <c r="N247" s="616"/>
      <c r="O247" s="616"/>
      <c r="P247" s="616"/>
      <c r="Q247" s="616"/>
      <c r="R247" s="616"/>
      <c r="S247" s="616"/>
      <c r="T247" s="617"/>
      <c r="AT247" s="612" t="s">
        <v>126</v>
      </c>
      <c r="AU247" s="612" t="s">
        <v>38</v>
      </c>
      <c r="AV247" s="611" t="s">
        <v>38</v>
      </c>
      <c r="AW247" s="611" t="s">
        <v>2</v>
      </c>
      <c r="AX247" s="611" t="s">
        <v>37</v>
      </c>
      <c r="AY247" s="612" t="s">
        <v>77</v>
      </c>
    </row>
    <row r="248" spans="2:65" s="503" customFormat="1" ht="16.5" customHeight="1">
      <c r="B248" s="504"/>
      <c r="C248" s="591">
        <v>29</v>
      </c>
      <c r="D248" s="591" t="s">
        <v>80</v>
      </c>
      <c r="E248" s="592" t="s">
        <v>166</v>
      </c>
      <c r="F248" s="593" t="s">
        <v>552</v>
      </c>
      <c r="G248" s="594" t="s">
        <v>82</v>
      </c>
      <c r="H248" s="595">
        <v>34.6</v>
      </c>
      <c r="I248" s="340"/>
      <c r="J248" s="596">
        <f>ROUND(I248*H248,2)</f>
        <v>0</v>
      </c>
      <c r="K248" s="593" t="s">
        <v>83</v>
      </c>
      <c r="L248" s="504"/>
      <c r="M248" s="597" t="s">
        <v>1</v>
      </c>
      <c r="N248" s="598" t="s">
        <v>25</v>
      </c>
      <c r="O248" s="505"/>
      <c r="P248" s="599">
        <f>O248*H248</f>
        <v>0</v>
      </c>
      <c r="Q248" s="599">
        <v>0</v>
      </c>
      <c r="R248" s="599">
        <f>Q248*H248</f>
        <v>0</v>
      </c>
      <c r="S248" s="599">
        <v>0</v>
      </c>
      <c r="T248" s="600">
        <f>S248*H248</f>
        <v>0</v>
      </c>
      <c r="AR248" s="491" t="s">
        <v>117</v>
      </c>
      <c r="AT248" s="491" t="s">
        <v>80</v>
      </c>
      <c r="AU248" s="491" t="s">
        <v>38</v>
      </c>
      <c r="AY248" s="491" t="s">
        <v>77</v>
      </c>
      <c r="BE248" s="601">
        <f>IF(N248="základní",J248,0)</f>
        <v>0</v>
      </c>
      <c r="BF248" s="601">
        <f>IF(N248="snížená",J248,0)</f>
        <v>0</v>
      </c>
      <c r="BG248" s="601">
        <f>IF(N248="zákl. přenesená",J248,0)</f>
        <v>0</v>
      </c>
      <c r="BH248" s="601">
        <f>IF(N248="sníž. přenesená",J248,0)</f>
        <v>0</v>
      </c>
      <c r="BI248" s="601">
        <f>IF(N248="nulová",J248,0)</f>
        <v>0</v>
      </c>
      <c r="BJ248" s="491" t="s">
        <v>37</v>
      </c>
      <c r="BK248" s="601">
        <f>ROUND(I248*H248,2)</f>
        <v>0</v>
      </c>
      <c r="BL248" s="491" t="s">
        <v>117</v>
      </c>
      <c r="BM248" s="491" t="s">
        <v>167</v>
      </c>
    </row>
    <row r="249" spans="2:65" s="503" customFormat="1" ht="16.5" customHeight="1">
      <c r="B249" s="504"/>
      <c r="C249" s="591">
        <v>30</v>
      </c>
      <c r="D249" s="591" t="s">
        <v>80</v>
      </c>
      <c r="E249" s="592" t="s">
        <v>168</v>
      </c>
      <c r="F249" s="593" t="s">
        <v>553</v>
      </c>
      <c r="G249" s="594" t="s">
        <v>129</v>
      </c>
      <c r="H249" s="595">
        <v>17.3</v>
      </c>
      <c r="I249" s="340"/>
      <c r="J249" s="596">
        <f>ROUND(I249*H249,2)</f>
        <v>0</v>
      </c>
      <c r="K249" s="593" t="s">
        <v>83</v>
      </c>
      <c r="L249" s="504"/>
      <c r="M249" s="597" t="s">
        <v>1</v>
      </c>
      <c r="N249" s="598" t="s">
        <v>25</v>
      </c>
      <c r="O249" s="505"/>
      <c r="P249" s="599">
        <f>O249*H249</f>
        <v>0</v>
      </c>
      <c r="Q249" s="599">
        <v>0.00026</v>
      </c>
      <c r="R249" s="599">
        <f>Q249*H249</f>
        <v>0.004497999999999999</v>
      </c>
      <c r="S249" s="599">
        <v>0</v>
      </c>
      <c r="T249" s="600">
        <f>S249*H249</f>
        <v>0</v>
      </c>
      <c r="AR249" s="491" t="s">
        <v>117</v>
      </c>
      <c r="AT249" s="491" t="s">
        <v>80</v>
      </c>
      <c r="AU249" s="491" t="s">
        <v>38</v>
      </c>
      <c r="AY249" s="491" t="s">
        <v>77</v>
      </c>
      <c r="BE249" s="601">
        <f>IF(N249="základní",J249,0)</f>
        <v>0</v>
      </c>
      <c r="BF249" s="601">
        <f>IF(N249="snížená",J249,0)</f>
        <v>0</v>
      </c>
      <c r="BG249" s="601">
        <f>IF(N249="zákl. přenesená",J249,0)</f>
        <v>0</v>
      </c>
      <c r="BH249" s="601">
        <f>IF(N249="sníž. přenesená",J249,0)</f>
        <v>0</v>
      </c>
      <c r="BI249" s="601">
        <f>IF(N249="nulová",J249,0)</f>
        <v>0</v>
      </c>
      <c r="BJ249" s="491" t="s">
        <v>37</v>
      </c>
      <c r="BK249" s="601">
        <f>ROUND(I249*H249,2)</f>
        <v>0</v>
      </c>
      <c r="BL249" s="491" t="s">
        <v>117</v>
      </c>
      <c r="BM249" s="491" t="s">
        <v>169</v>
      </c>
    </row>
    <row r="250" spans="2:47" s="503" customFormat="1" ht="40.5">
      <c r="B250" s="504"/>
      <c r="D250" s="604" t="s">
        <v>86</v>
      </c>
      <c r="F250" s="618" t="s">
        <v>170</v>
      </c>
      <c r="L250" s="504"/>
      <c r="M250" s="619"/>
      <c r="N250" s="505"/>
      <c r="O250" s="505"/>
      <c r="P250" s="505"/>
      <c r="Q250" s="505"/>
      <c r="R250" s="505"/>
      <c r="S250" s="505"/>
      <c r="T250" s="620"/>
      <c r="AT250" s="491" t="s">
        <v>86</v>
      </c>
      <c r="AU250" s="491" t="s">
        <v>38</v>
      </c>
    </row>
    <row r="251" spans="2:51" s="603" customFormat="1" ht="13.5">
      <c r="B251" s="602"/>
      <c r="D251" s="604" t="s">
        <v>126</v>
      </c>
      <c r="E251" s="605" t="s">
        <v>1</v>
      </c>
      <c r="F251" s="606" t="s">
        <v>501</v>
      </c>
      <c r="H251" s="605" t="s">
        <v>1</v>
      </c>
      <c r="L251" s="602"/>
      <c r="M251" s="607"/>
      <c r="N251" s="608"/>
      <c r="O251" s="608"/>
      <c r="P251" s="608"/>
      <c r="Q251" s="608"/>
      <c r="R251" s="608"/>
      <c r="S251" s="608"/>
      <c r="T251" s="609"/>
      <c r="AT251" s="605" t="s">
        <v>126</v>
      </c>
      <c r="AU251" s="605" t="s">
        <v>38</v>
      </c>
      <c r="AV251" s="603" t="s">
        <v>37</v>
      </c>
      <c r="AW251" s="603" t="s">
        <v>456</v>
      </c>
      <c r="AX251" s="603" t="s">
        <v>36</v>
      </c>
      <c r="AY251" s="605" t="s">
        <v>77</v>
      </c>
    </row>
    <row r="252" spans="2:51" s="611" customFormat="1" ht="13.5">
      <c r="B252" s="610"/>
      <c r="D252" s="604" t="s">
        <v>126</v>
      </c>
      <c r="E252" s="612" t="s">
        <v>1</v>
      </c>
      <c r="F252" s="613" t="s">
        <v>1</v>
      </c>
      <c r="H252" s="614">
        <v>0</v>
      </c>
      <c r="L252" s="610"/>
      <c r="M252" s="615"/>
      <c r="N252" s="616"/>
      <c r="O252" s="616"/>
      <c r="P252" s="616"/>
      <c r="Q252" s="616"/>
      <c r="R252" s="616"/>
      <c r="S252" s="616"/>
      <c r="T252" s="617"/>
      <c r="AT252" s="612" t="s">
        <v>126</v>
      </c>
      <c r="AU252" s="612" t="s">
        <v>38</v>
      </c>
      <c r="AV252" s="611" t="s">
        <v>38</v>
      </c>
      <c r="AW252" s="611" t="s">
        <v>456</v>
      </c>
      <c r="AX252" s="611" t="s">
        <v>36</v>
      </c>
      <c r="AY252" s="612" t="s">
        <v>77</v>
      </c>
    </row>
    <row r="253" spans="2:51" s="603" customFormat="1" ht="13.5">
      <c r="B253" s="602"/>
      <c r="D253" s="604" t="s">
        <v>126</v>
      </c>
      <c r="E253" s="605" t="s">
        <v>1</v>
      </c>
      <c r="F253" s="606" t="s">
        <v>502</v>
      </c>
      <c r="H253" s="605" t="s">
        <v>1</v>
      </c>
      <c r="L253" s="602"/>
      <c r="M253" s="607"/>
      <c r="N253" s="608"/>
      <c r="O253" s="608"/>
      <c r="P253" s="608"/>
      <c r="Q253" s="608"/>
      <c r="R253" s="608"/>
      <c r="S253" s="608"/>
      <c r="T253" s="609"/>
      <c r="AT253" s="605" t="s">
        <v>126</v>
      </c>
      <c r="AU253" s="605" t="s">
        <v>38</v>
      </c>
      <c r="AV253" s="603" t="s">
        <v>37</v>
      </c>
      <c r="AW253" s="603" t="s">
        <v>456</v>
      </c>
      <c r="AX253" s="603" t="s">
        <v>36</v>
      </c>
      <c r="AY253" s="605" t="s">
        <v>77</v>
      </c>
    </row>
    <row r="254" spans="2:51" s="603" customFormat="1" ht="27">
      <c r="B254" s="602"/>
      <c r="D254" s="604" t="s">
        <v>126</v>
      </c>
      <c r="E254" s="605" t="s">
        <v>1</v>
      </c>
      <c r="F254" s="606" t="s">
        <v>498</v>
      </c>
      <c r="H254" s="605" t="s">
        <v>1</v>
      </c>
      <c r="L254" s="602"/>
      <c r="M254" s="607"/>
      <c r="N254" s="608"/>
      <c r="O254" s="608"/>
      <c r="P254" s="608"/>
      <c r="Q254" s="608"/>
      <c r="R254" s="608"/>
      <c r="S254" s="608"/>
      <c r="T254" s="609"/>
      <c r="AT254" s="605" t="s">
        <v>126</v>
      </c>
      <c r="AU254" s="605" t="s">
        <v>38</v>
      </c>
      <c r="AV254" s="603" t="s">
        <v>37</v>
      </c>
      <c r="AW254" s="603" t="s">
        <v>456</v>
      </c>
      <c r="AX254" s="603" t="s">
        <v>36</v>
      </c>
      <c r="AY254" s="605" t="s">
        <v>77</v>
      </c>
    </row>
    <row r="255" spans="2:51" s="611" customFormat="1" ht="13.5">
      <c r="B255" s="610"/>
      <c r="D255" s="604" t="s">
        <v>126</v>
      </c>
      <c r="E255" s="612" t="s">
        <v>1</v>
      </c>
      <c r="F255" s="613" t="s">
        <v>503</v>
      </c>
      <c r="H255" s="614">
        <v>19.1</v>
      </c>
      <c r="L255" s="610"/>
      <c r="M255" s="615"/>
      <c r="N255" s="616"/>
      <c r="O255" s="616"/>
      <c r="P255" s="616"/>
      <c r="Q255" s="616"/>
      <c r="R255" s="616"/>
      <c r="S255" s="616"/>
      <c r="T255" s="617"/>
      <c r="AT255" s="612" t="s">
        <v>126</v>
      </c>
      <c r="AU255" s="612" t="s">
        <v>38</v>
      </c>
      <c r="AV255" s="611" t="s">
        <v>38</v>
      </c>
      <c r="AW255" s="611" t="s">
        <v>456</v>
      </c>
      <c r="AX255" s="611" t="s">
        <v>36</v>
      </c>
      <c r="AY255" s="612" t="s">
        <v>77</v>
      </c>
    </row>
    <row r="256" spans="2:51" s="611" customFormat="1" ht="13.5">
      <c r="B256" s="610"/>
      <c r="D256" s="604" t="s">
        <v>126</v>
      </c>
      <c r="E256" s="612" t="s">
        <v>1</v>
      </c>
      <c r="F256" s="613" t="s">
        <v>504</v>
      </c>
      <c r="H256" s="614">
        <v>-1.8</v>
      </c>
      <c r="L256" s="610"/>
      <c r="M256" s="615"/>
      <c r="N256" s="616"/>
      <c r="O256" s="616"/>
      <c r="P256" s="616"/>
      <c r="Q256" s="616"/>
      <c r="R256" s="616"/>
      <c r="S256" s="616"/>
      <c r="T256" s="617"/>
      <c r="AT256" s="612" t="s">
        <v>126</v>
      </c>
      <c r="AU256" s="612" t="s">
        <v>38</v>
      </c>
      <c r="AV256" s="611" t="s">
        <v>38</v>
      </c>
      <c r="AW256" s="611" t="s">
        <v>456</v>
      </c>
      <c r="AX256" s="611" t="s">
        <v>36</v>
      </c>
      <c r="AY256" s="612" t="s">
        <v>77</v>
      </c>
    </row>
    <row r="257" spans="2:51" s="630" customFormat="1" ht="13.5">
      <c r="B257" s="629"/>
      <c r="D257" s="604" t="s">
        <v>126</v>
      </c>
      <c r="E257" s="631" t="s">
        <v>1</v>
      </c>
      <c r="F257" s="632" t="s">
        <v>472</v>
      </c>
      <c r="H257" s="633">
        <v>17.3</v>
      </c>
      <c r="L257" s="629"/>
      <c r="M257" s="634"/>
      <c r="N257" s="635"/>
      <c r="O257" s="635"/>
      <c r="P257" s="635"/>
      <c r="Q257" s="635"/>
      <c r="R257" s="635"/>
      <c r="S257" s="635"/>
      <c r="T257" s="636"/>
      <c r="AT257" s="631" t="s">
        <v>126</v>
      </c>
      <c r="AU257" s="631" t="s">
        <v>38</v>
      </c>
      <c r="AV257" s="630" t="s">
        <v>84</v>
      </c>
      <c r="AW257" s="630" t="s">
        <v>456</v>
      </c>
      <c r="AX257" s="630" t="s">
        <v>37</v>
      </c>
      <c r="AY257" s="631" t="s">
        <v>77</v>
      </c>
    </row>
    <row r="258" spans="2:65" s="503" customFormat="1" ht="16.5" customHeight="1">
      <c r="B258" s="504"/>
      <c r="C258" s="591">
        <v>31</v>
      </c>
      <c r="D258" s="591" t="s">
        <v>80</v>
      </c>
      <c r="E258" s="592" t="s">
        <v>171</v>
      </c>
      <c r="F258" s="593" t="s">
        <v>554</v>
      </c>
      <c r="G258" s="594" t="s">
        <v>82</v>
      </c>
      <c r="H258" s="595">
        <v>34.6</v>
      </c>
      <c r="I258" s="340"/>
      <c r="J258" s="596">
        <f>ROUND(I258*H258,2)</f>
        <v>0</v>
      </c>
      <c r="K258" s="593" t="s">
        <v>83</v>
      </c>
      <c r="L258" s="504"/>
      <c r="M258" s="597" t="s">
        <v>1</v>
      </c>
      <c r="N258" s="598" t="s">
        <v>25</v>
      </c>
      <c r="O258" s="505"/>
      <c r="P258" s="599">
        <f>O258*H258</f>
        <v>0</v>
      </c>
      <c r="Q258" s="599">
        <v>0.0003</v>
      </c>
      <c r="R258" s="599">
        <f>Q258*H258</f>
        <v>0.01038</v>
      </c>
      <c r="S258" s="599">
        <v>0</v>
      </c>
      <c r="T258" s="600">
        <f>S258*H258</f>
        <v>0</v>
      </c>
      <c r="AR258" s="491" t="s">
        <v>117</v>
      </c>
      <c r="AT258" s="491" t="s">
        <v>80</v>
      </c>
      <c r="AU258" s="491" t="s">
        <v>38</v>
      </c>
      <c r="AY258" s="491" t="s">
        <v>77</v>
      </c>
      <c r="BE258" s="601">
        <f>IF(N258="základní",J258,0)</f>
        <v>0</v>
      </c>
      <c r="BF258" s="601">
        <f>IF(N258="snížená",J258,0)</f>
        <v>0</v>
      </c>
      <c r="BG258" s="601">
        <f>IF(N258="zákl. přenesená",J258,0)</f>
        <v>0</v>
      </c>
      <c r="BH258" s="601">
        <f>IF(N258="sníž. přenesená",J258,0)</f>
        <v>0</v>
      </c>
      <c r="BI258" s="601">
        <f>IF(N258="nulová",J258,0)</f>
        <v>0</v>
      </c>
      <c r="BJ258" s="491" t="s">
        <v>37</v>
      </c>
      <c r="BK258" s="601">
        <f>ROUND(I258*H258,2)</f>
        <v>0</v>
      </c>
      <c r="BL258" s="491" t="s">
        <v>117</v>
      </c>
      <c r="BM258" s="491" t="s">
        <v>172</v>
      </c>
    </row>
    <row r="259" spans="2:47" s="503" customFormat="1" ht="40.5">
      <c r="B259" s="504"/>
      <c r="D259" s="604" t="s">
        <v>86</v>
      </c>
      <c r="F259" s="618" t="s">
        <v>170</v>
      </c>
      <c r="L259" s="504"/>
      <c r="M259" s="619"/>
      <c r="N259" s="505"/>
      <c r="O259" s="505"/>
      <c r="P259" s="505"/>
      <c r="Q259" s="505"/>
      <c r="R259" s="505"/>
      <c r="S259" s="505"/>
      <c r="T259" s="620"/>
      <c r="AT259" s="491" t="s">
        <v>86</v>
      </c>
      <c r="AU259" s="491" t="s">
        <v>38</v>
      </c>
    </row>
    <row r="260" spans="2:65" s="503" customFormat="1" ht="16.5" customHeight="1">
      <c r="B260" s="504"/>
      <c r="C260" s="591">
        <v>32</v>
      </c>
      <c r="D260" s="591" t="s">
        <v>80</v>
      </c>
      <c r="E260" s="592" t="s">
        <v>173</v>
      </c>
      <c r="F260" s="593" t="s">
        <v>555</v>
      </c>
      <c r="G260" s="594" t="s">
        <v>129</v>
      </c>
      <c r="H260" s="595">
        <v>34.6</v>
      </c>
      <c r="I260" s="340"/>
      <c r="J260" s="596">
        <f>ROUND(I260*H260,2)</f>
        <v>0</v>
      </c>
      <c r="K260" s="593" t="s">
        <v>83</v>
      </c>
      <c r="L260" s="504"/>
      <c r="M260" s="597" t="s">
        <v>1</v>
      </c>
      <c r="N260" s="598" t="s">
        <v>25</v>
      </c>
      <c r="O260" s="505"/>
      <c r="P260" s="599">
        <f>O260*H260</f>
        <v>0</v>
      </c>
      <c r="Q260" s="599">
        <v>3E-05</v>
      </c>
      <c r="R260" s="599">
        <f>Q260*H260</f>
        <v>0.001038</v>
      </c>
      <c r="S260" s="599">
        <v>0</v>
      </c>
      <c r="T260" s="600">
        <f>S260*H260</f>
        <v>0</v>
      </c>
      <c r="AR260" s="491" t="s">
        <v>117</v>
      </c>
      <c r="AT260" s="491" t="s">
        <v>80</v>
      </c>
      <c r="AU260" s="491" t="s">
        <v>38</v>
      </c>
      <c r="AY260" s="491" t="s">
        <v>77</v>
      </c>
      <c r="BE260" s="601">
        <f>IF(N260="základní",J260,0)</f>
        <v>0</v>
      </c>
      <c r="BF260" s="601">
        <f>IF(N260="snížená",J260,0)</f>
        <v>0</v>
      </c>
      <c r="BG260" s="601">
        <f>IF(N260="zákl. přenesená",J260,0)</f>
        <v>0</v>
      </c>
      <c r="BH260" s="601">
        <f>IF(N260="sníž. přenesená",J260,0)</f>
        <v>0</v>
      </c>
      <c r="BI260" s="601">
        <f>IF(N260="nulová",J260,0)</f>
        <v>0</v>
      </c>
      <c r="BJ260" s="491" t="s">
        <v>37</v>
      </c>
      <c r="BK260" s="601">
        <f>ROUND(I260*H260,2)</f>
        <v>0</v>
      </c>
      <c r="BL260" s="491" t="s">
        <v>117</v>
      </c>
      <c r="BM260" s="491" t="s">
        <v>174</v>
      </c>
    </row>
    <row r="261" spans="2:47" s="503" customFormat="1" ht="40.5">
      <c r="B261" s="504"/>
      <c r="D261" s="604" t="s">
        <v>86</v>
      </c>
      <c r="F261" s="618" t="s">
        <v>170</v>
      </c>
      <c r="L261" s="504"/>
      <c r="M261" s="619"/>
      <c r="N261" s="505"/>
      <c r="O261" s="505"/>
      <c r="P261" s="505"/>
      <c r="Q261" s="505"/>
      <c r="R261" s="505"/>
      <c r="S261" s="505"/>
      <c r="T261" s="620"/>
      <c r="AT261" s="491" t="s">
        <v>86</v>
      </c>
      <c r="AU261" s="491" t="s">
        <v>38</v>
      </c>
    </row>
    <row r="262" spans="2:51" s="603" customFormat="1" ht="13.5">
      <c r="B262" s="602"/>
      <c r="D262" s="604" t="s">
        <v>126</v>
      </c>
      <c r="E262" s="605" t="s">
        <v>1</v>
      </c>
      <c r="F262" s="606" t="s">
        <v>505</v>
      </c>
      <c r="H262" s="605" t="s">
        <v>1</v>
      </c>
      <c r="L262" s="602"/>
      <c r="M262" s="607"/>
      <c r="N262" s="608"/>
      <c r="O262" s="608"/>
      <c r="P262" s="608"/>
      <c r="Q262" s="608"/>
      <c r="R262" s="608"/>
      <c r="S262" s="608"/>
      <c r="T262" s="609"/>
      <c r="AT262" s="605" t="s">
        <v>126</v>
      </c>
      <c r="AU262" s="605" t="s">
        <v>38</v>
      </c>
      <c r="AV262" s="603" t="s">
        <v>37</v>
      </c>
      <c r="AW262" s="603" t="s">
        <v>456</v>
      </c>
      <c r="AX262" s="603" t="s">
        <v>36</v>
      </c>
      <c r="AY262" s="605" t="s">
        <v>77</v>
      </c>
    </row>
    <row r="263" spans="2:51" s="603" customFormat="1" ht="27">
      <c r="B263" s="602"/>
      <c r="D263" s="604" t="s">
        <v>126</v>
      </c>
      <c r="E263" s="605" t="s">
        <v>1</v>
      </c>
      <c r="F263" s="606" t="s">
        <v>498</v>
      </c>
      <c r="H263" s="605" t="s">
        <v>1</v>
      </c>
      <c r="L263" s="602"/>
      <c r="M263" s="607"/>
      <c r="N263" s="608"/>
      <c r="O263" s="608"/>
      <c r="P263" s="608"/>
      <c r="Q263" s="608"/>
      <c r="R263" s="608"/>
      <c r="S263" s="608"/>
      <c r="T263" s="609"/>
      <c r="AT263" s="605" t="s">
        <v>126</v>
      </c>
      <c r="AU263" s="605" t="s">
        <v>38</v>
      </c>
      <c r="AV263" s="603" t="s">
        <v>37</v>
      </c>
      <c r="AW263" s="603" t="s">
        <v>456</v>
      </c>
      <c r="AX263" s="603" t="s">
        <v>36</v>
      </c>
      <c r="AY263" s="605" t="s">
        <v>77</v>
      </c>
    </row>
    <row r="264" spans="2:51" s="611" customFormat="1" ht="13.5">
      <c r="B264" s="610"/>
      <c r="D264" s="604" t="s">
        <v>126</v>
      </c>
      <c r="E264" s="612" t="s">
        <v>1</v>
      </c>
      <c r="F264" s="613" t="s">
        <v>499</v>
      </c>
      <c r="H264" s="614">
        <v>38.2</v>
      </c>
      <c r="L264" s="610"/>
      <c r="M264" s="615"/>
      <c r="N264" s="616"/>
      <c r="O264" s="616"/>
      <c r="P264" s="616"/>
      <c r="Q264" s="616"/>
      <c r="R264" s="616"/>
      <c r="S264" s="616"/>
      <c r="T264" s="617"/>
      <c r="AT264" s="612" t="s">
        <v>126</v>
      </c>
      <c r="AU264" s="612" t="s">
        <v>38</v>
      </c>
      <c r="AV264" s="611" t="s">
        <v>38</v>
      </c>
      <c r="AW264" s="611" t="s">
        <v>456</v>
      </c>
      <c r="AX264" s="611" t="s">
        <v>36</v>
      </c>
      <c r="AY264" s="612" t="s">
        <v>77</v>
      </c>
    </row>
    <row r="265" spans="2:51" s="611" customFormat="1" ht="13.5">
      <c r="B265" s="610"/>
      <c r="D265" s="604" t="s">
        <v>126</v>
      </c>
      <c r="E265" s="612" t="s">
        <v>1</v>
      </c>
      <c r="F265" s="613" t="s">
        <v>500</v>
      </c>
      <c r="H265" s="614">
        <v>-3.6</v>
      </c>
      <c r="L265" s="610"/>
      <c r="M265" s="615"/>
      <c r="N265" s="616"/>
      <c r="O265" s="616"/>
      <c r="P265" s="616"/>
      <c r="Q265" s="616"/>
      <c r="R265" s="616"/>
      <c r="S265" s="616"/>
      <c r="T265" s="617"/>
      <c r="AT265" s="612" t="s">
        <v>126</v>
      </c>
      <c r="AU265" s="612" t="s">
        <v>38</v>
      </c>
      <c r="AV265" s="611" t="s">
        <v>38</v>
      </c>
      <c r="AW265" s="611" t="s">
        <v>456</v>
      </c>
      <c r="AX265" s="611" t="s">
        <v>36</v>
      </c>
      <c r="AY265" s="612" t="s">
        <v>77</v>
      </c>
    </row>
    <row r="266" spans="2:51" s="630" customFormat="1" ht="13.5">
      <c r="B266" s="629"/>
      <c r="D266" s="604" t="s">
        <v>126</v>
      </c>
      <c r="E266" s="631" t="s">
        <v>1</v>
      </c>
      <c r="F266" s="632" t="s">
        <v>472</v>
      </c>
      <c r="H266" s="633">
        <v>34.6</v>
      </c>
      <c r="L266" s="629"/>
      <c r="M266" s="634"/>
      <c r="N266" s="635"/>
      <c r="O266" s="635"/>
      <c r="P266" s="635"/>
      <c r="Q266" s="635"/>
      <c r="R266" s="635"/>
      <c r="S266" s="635"/>
      <c r="T266" s="636"/>
      <c r="AT266" s="631" t="s">
        <v>126</v>
      </c>
      <c r="AU266" s="631" t="s">
        <v>38</v>
      </c>
      <c r="AV266" s="630" t="s">
        <v>84</v>
      </c>
      <c r="AW266" s="630" t="s">
        <v>456</v>
      </c>
      <c r="AX266" s="630" t="s">
        <v>37</v>
      </c>
      <c r="AY266" s="631" t="s">
        <v>77</v>
      </c>
    </row>
    <row r="267" spans="2:65" s="503" customFormat="1" ht="16.5" customHeight="1">
      <c r="B267" s="504"/>
      <c r="C267" s="591">
        <v>33</v>
      </c>
      <c r="D267" s="591" t="s">
        <v>80</v>
      </c>
      <c r="E267" s="592" t="s">
        <v>175</v>
      </c>
      <c r="F267" s="593" t="s">
        <v>556</v>
      </c>
      <c r="G267" s="594" t="s">
        <v>95</v>
      </c>
      <c r="H267" s="595">
        <v>0.604</v>
      </c>
      <c r="I267" s="340"/>
      <c r="J267" s="596">
        <f>ROUND(I267*H267,2)</f>
        <v>0</v>
      </c>
      <c r="K267" s="593" t="s">
        <v>83</v>
      </c>
      <c r="L267" s="504"/>
      <c r="M267" s="597" t="s">
        <v>1</v>
      </c>
      <c r="N267" s="598" t="s">
        <v>25</v>
      </c>
      <c r="O267" s="505"/>
      <c r="P267" s="599">
        <f>O267*H267</f>
        <v>0</v>
      </c>
      <c r="Q267" s="599">
        <v>0</v>
      </c>
      <c r="R267" s="599">
        <f>Q267*H267</f>
        <v>0</v>
      </c>
      <c r="S267" s="599">
        <v>0</v>
      </c>
      <c r="T267" s="600">
        <f>S267*H267</f>
        <v>0</v>
      </c>
      <c r="AR267" s="491" t="s">
        <v>117</v>
      </c>
      <c r="AT267" s="491" t="s">
        <v>80</v>
      </c>
      <c r="AU267" s="491" t="s">
        <v>38</v>
      </c>
      <c r="AY267" s="491" t="s">
        <v>77</v>
      </c>
      <c r="BE267" s="601">
        <f>IF(N267="základní",J267,0)</f>
        <v>0</v>
      </c>
      <c r="BF267" s="601">
        <f>IF(N267="snížená",J267,0)</f>
        <v>0</v>
      </c>
      <c r="BG267" s="601">
        <f>IF(N267="zákl. přenesená",J267,0)</f>
        <v>0</v>
      </c>
      <c r="BH267" s="601">
        <f>IF(N267="sníž. přenesená",J267,0)</f>
        <v>0</v>
      </c>
      <c r="BI267" s="601">
        <f>IF(N267="nulová",J267,0)</f>
        <v>0</v>
      </c>
      <c r="BJ267" s="491" t="s">
        <v>37</v>
      </c>
      <c r="BK267" s="601">
        <f>ROUND(I267*H267,2)</f>
        <v>0</v>
      </c>
      <c r="BL267" s="491" t="s">
        <v>117</v>
      </c>
      <c r="BM267" s="491" t="s">
        <v>176</v>
      </c>
    </row>
    <row r="268" spans="2:47" s="503" customFormat="1" ht="121.5">
      <c r="B268" s="504"/>
      <c r="D268" s="604" t="s">
        <v>86</v>
      </c>
      <c r="F268" s="618" t="s">
        <v>177</v>
      </c>
      <c r="L268" s="504"/>
      <c r="M268" s="619"/>
      <c r="N268" s="505"/>
      <c r="O268" s="505"/>
      <c r="P268" s="505"/>
      <c r="Q268" s="505"/>
      <c r="R268" s="505"/>
      <c r="S268" s="505"/>
      <c r="T268" s="620"/>
      <c r="AT268" s="491" t="s">
        <v>86</v>
      </c>
      <c r="AU268" s="491" t="s">
        <v>38</v>
      </c>
    </row>
    <row r="269" spans="2:65" s="503" customFormat="1" ht="25.5" customHeight="1">
      <c r="B269" s="504"/>
      <c r="C269" s="591">
        <v>34</v>
      </c>
      <c r="D269" s="591" t="s">
        <v>80</v>
      </c>
      <c r="E269" s="592" t="s">
        <v>178</v>
      </c>
      <c r="F269" s="593" t="s">
        <v>557</v>
      </c>
      <c r="G269" s="594" t="s">
        <v>95</v>
      </c>
      <c r="H269" s="595">
        <v>0.604</v>
      </c>
      <c r="I269" s="340"/>
      <c r="J269" s="596">
        <f>ROUND(I269*H269,2)</f>
        <v>0</v>
      </c>
      <c r="K269" s="593" t="s">
        <v>83</v>
      </c>
      <c r="L269" s="504"/>
      <c r="M269" s="597" t="s">
        <v>1</v>
      </c>
      <c r="N269" s="598" t="s">
        <v>25</v>
      </c>
      <c r="O269" s="505"/>
      <c r="P269" s="599">
        <f>O269*H269</f>
        <v>0</v>
      </c>
      <c r="Q269" s="599">
        <v>0</v>
      </c>
      <c r="R269" s="599">
        <f>Q269*H269</f>
        <v>0</v>
      </c>
      <c r="S269" s="599">
        <v>0</v>
      </c>
      <c r="T269" s="600">
        <f>S269*H269</f>
        <v>0</v>
      </c>
      <c r="AR269" s="491" t="s">
        <v>117</v>
      </c>
      <c r="AT269" s="491" t="s">
        <v>80</v>
      </c>
      <c r="AU269" s="491" t="s">
        <v>38</v>
      </c>
      <c r="AY269" s="491" t="s">
        <v>77</v>
      </c>
      <c r="BE269" s="601">
        <f>IF(N269="základní",J269,0)</f>
        <v>0</v>
      </c>
      <c r="BF269" s="601">
        <f>IF(N269="snížená",J269,0)</f>
        <v>0</v>
      </c>
      <c r="BG269" s="601">
        <f>IF(N269="zákl. přenesená",J269,0)</f>
        <v>0</v>
      </c>
      <c r="BH269" s="601">
        <f>IF(N269="sníž. přenesená",J269,0)</f>
        <v>0</v>
      </c>
      <c r="BI269" s="601">
        <f>IF(N269="nulová",J269,0)</f>
        <v>0</v>
      </c>
      <c r="BJ269" s="491" t="s">
        <v>37</v>
      </c>
      <c r="BK269" s="601">
        <f>ROUND(I269*H269,2)</f>
        <v>0</v>
      </c>
      <c r="BL269" s="491" t="s">
        <v>117</v>
      </c>
      <c r="BM269" s="491" t="s">
        <v>179</v>
      </c>
    </row>
    <row r="270" spans="2:47" s="503" customFormat="1" ht="121.5">
      <c r="B270" s="504"/>
      <c r="D270" s="604" t="s">
        <v>86</v>
      </c>
      <c r="F270" s="618" t="s">
        <v>177</v>
      </c>
      <c r="L270" s="504"/>
      <c r="M270" s="619"/>
      <c r="N270" s="505"/>
      <c r="O270" s="505"/>
      <c r="P270" s="505"/>
      <c r="Q270" s="505"/>
      <c r="R270" s="505"/>
      <c r="S270" s="505"/>
      <c r="T270" s="620"/>
      <c r="AT270" s="491" t="s">
        <v>86</v>
      </c>
      <c r="AU270" s="491" t="s">
        <v>38</v>
      </c>
    </row>
    <row r="271" spans="2:63" s="579" customFormat="1" ht="29.85" customHeight="1">
      <c r="B271" s="578"/>
      <c r="D271" s="580" t="s">
        <v>35</v>
      </c>
      <c r="E271" s="589" t="s">
        <v>180</v>
      </c>
      <c r="F271" s="589" t="s">
        <v>181</v>
      </c>
      <c r="J271" s="590">
        <f>BK271</f>
        <v>0</v>
      </c>
      <c r="L271" s="578"/>
      <c r="M271" s="583"/>
      <c r="N271" s="584"/>
      <c r="O271" s="584"/>
      <c r="P271" s="585">
        <f>SUM(P272:P278)</f>
        <v>0</v>
      </c>
      <c r="Q271" s="584"/>
      <c r="R271" s="585">
        <f>SUM(R272:R278)</f>
        <v>0.039566</v>
      </c>
      <c r="S271" s="584"/>
      <c r="T271" s="586">
        <f>SUM(T272:T278)</f>
        <v>0.010726000000000001</v>
      </c>
      <c r="AR271" s="580" t="s">
        <v>38</v>
      </c>
      <c r="AT271" s="587" t="s">
        <v>35</v>
      </c>
      <c r="AU271" s="587" t="s">
        <v>37</v>
      </c>
      <c r="AY271" s="580" t="s">
        <v>77</v>
      </c>
      <c r="BK271" s="588">
        <f>SUM(BK272:BK278)</f>
        <v>0</v>
      </c>
    </row>
    <row r="272" spans="2:65" s="503" customFormat="1" ht="16.5" customHeight="1">
      <c r="B272" s="504"/>
      <c r="C272" s="591">
        <v>35</v>
      </c>
      <c r="D272" s="591" t="s">
        <v>80</v>
      </c>
      <c r="E272" s="592" t="s">
        <v>182</v>
      </c>
      <c r="F272" s="593" t="s">
        <v>558</v>
      </c>
      <c r="G272" s="594" t="s">
        <v>82</v>
      </c>
      <c r="H272" s="595">
        <v>34.6</v>
      </c>
      <c r="I272" s="340"/>
      <c r="J272" s="596">
        <f>ROUND(I272*H272,2)</f>
        <v>0</v>
      </c>
      <c r="K272" s="593" t="s">
        <v>83</v>
      </c>
      <c r="L272" s="504"/>
      <c r="M272" s="597" t="s">
        <v>1</v>
      </c>
      <c r="N272" s="598" t="s">
        <v>25</v>
      </c>
      <c r="O272" s="505"/>
      <c r="P272" s="599">
        <f>O272*H272</f>
        <v>0</v>
      </c>
      <c r="Q272" s="599">
        <v>0.001</v>
      </c>
      <c r="R272" s="599">
        <f>Q272*H272</f>
        <v>0.0346</v>
      </c>
      <c r="S272" s="599">
        <v>0.00031</v>
      </c>
      <c r="T272" s="600">
        <f>S272*H272</f>
        <v>0.010726000000000001</v>
      </c>
      <c r="AR272" s="491" t="s">
        <v>117</v>
      </c>
      <c r="AT272" s="491" t="s">
        <v>80</v>
      </c>
      <c r="AU272" s="491" t="s">
        <v>38</v>
      </c>
      <c r="AY272" s="491" t="s">
        <v>77</v>
      </c>
      <c r="BE272" s="601">
        <f>IF(N272="základní",J272,0)</f>
        <v>0</v>
      </c>
      <c r="BF272" s="601">
        <f>IF(N272="snížená",J272,0)</f>
        <v>0</v>
      </c>
      <c r="BG272" s="601">
        <f>IF(N272="zákl. přenesená",J272,0)</f>
        <v>0</v>
      </c>
      <c r="BH272" s="601">
        <f>IF(N272="sníž. přenesená",J272,0)</f>
        <v>0</v>
      </c>
      <c r="BI272" s="601">
        <f>IF(N272="nulová",J272,0)</f>
        <v>0</v>
      </c>
      <c r="BJ272" s="491" t="s">
        <v>37</v>
      </c>
      <c r="BK272" s="601">
        <f>ROUND(I272*H272,2)</f>
        <v>0</v>
      </c>
      <c r="BL272" s="491" t="s">
        <v>117</v>
      </c>
      <c r="BM272" s="491" t="s">
        <v>183</v>
      </c>
    </row>
    <row r="273" spans="2:47" s="503" customFormat="1" ht="27">
      <c r="B273" s="504"/>
      <c r="D273" s="604" t="s">
        <v>86</v>
      </c>
      <c r="F273" s="618" t="s">
        <v>184</v>
      </c>
      <c r="L273" s="504"/>
      <c r="M273" s="619"/>
      <c r="N273" s="505"/>
      <c r="O273" s="505"/>
      <c r="P273" s="505"/>
      <c r="Q273" s="505"/>
      <c r="R273" s="505"/>
      <c r="S273" s="505"/>
      <c r="T273" s="620"/>
      <c r="AT273" s="491" t="s">
        <v>86</v>
      </c>
      <c r="AU273" s="491" t="s">
        <v>38</v>
      </c>
    </row>
    <row r="274" spans="2:51" s="603" customFormat="1" ht="13.5">
      <c r="B274" s="602"/>
      <c r="D274" s="604" t="s">
        <v>126</v>
      </c>
      <c r="E274" s="605" t="s">
        <v>1</v>
      </c>
      <c r="F274" s="606" t="s">
        <v>506</v>
      </c>
      <c r="H274" s="605" t="s">
        <v>1</v>
      </c>
      <c r="L274" s="602"/>
      <c r="M274" s="607"/>
      <c r="N274" s="608"/>
      <c r="O274" s="608"/>
      <c r="P274" s="608"/>
      <c r="Q274" s="608"/>
      <c r="R274" s="608"/>
      <c r="S274" s="608"/>
      <c r="T274" s="609"/>
      <c r="AT274" s="605" t="s">
        <v>126</v>
      </c>
      <c r="AU274" s="605" t="s">
        <v>38</v>
      </c>
      <c r="AV274" s="603" t="s">
        <v>37</v>
      </c>
      <c r="AW274" s="603" t="s">
        <v>456</v>
      </c>
      <c r="AX274" s="603" t="s">
        <v>36</v>
      </c>
      <c r="AY274" s="605" t="s">
        <v>77</v>
      </c>
    </row>
    <row r="275" spans="2:51" s="611" customFormat="1" ht="13.5">
      <c r="B275" s="610"/>
      <c r="D275" s="604" t="s">
        <v>126</v>
      </c>
      <c r="E275" s="612" t="s">
        <v>1</v>
      </c>
      <c r="F275" s="613" t="s">
        <v>507</v>
      </c>
      <c r="H275" s="614">
        <v>34.6</v>
      </c>
      <c r="L275" s="610"/>
      <c r="M275" s="615"/>
      <c r="N275" s="616"/>
      <c r="O275" s="616"/>
      <c r="P275" s="616"/>
      <c r="Q275" s="616"/>
      <c r="R275" s="616"/>
      <c r="S275" s="616"/>
      <c r="T275" s="617"/>
      <c r="AT275" s="612" t="s">
        <v>126</v>
      </c>
      <c r="AU275" s="612" t="s">
        <v>38</v>
      </c>
      <c r="AV275" s="611" t="s">
        <v>38</v>
      </c>
      <c r="AW275" s="611" t="s">
        <v>456</v>
      </c>
      <c r="AX275" s="611" t="s">
        <v>37</v>
      </c>
      <c r="AY275" s="612" t="s">
        <v>77</v>
      </c>
    </row>
    <row r="276" spans="2:65" s="503" customFormat="1" ht="25.5" customHeight="1">
      <c r="B276" s="504"/>
      <c r="C276" s="591">
        <v>36</v>
      </c>
      <c r="D276" s="591" t="s">
        <v>80</v>
      </c>
      <c r="E276" s="592" t="s">
        <v>185</v>
      </c>
      <c r="F276" s="593" t="s">
        <v>559</v>
      </c>
      <c r="G276" s="594" t="s">
        <v>82</v>
      </c>
      <c r="H276" s="595">
        <v>19.1</v>
      </c>
      <c r="I276" s="340"/>
      <c r="J276" s="596">
        <f>ROUND(I276*H276,2)</f>
        <v>0</v>
      </c>
      <c r="K276" s="593" t="s">
        <v>83</v>
      </c>
      <c r="L276" s="504"/>
      <c r="M276" s="597" t="s">
        <v>1</v>
      </c>
      <c r="N276" s="598" t="s">
        <v>25</v>
      </c>
      <c r="O276" s="505"/>
      <c r="P276" s="599">
        <f>O276*H276</f>
        <v>0</v>
      </c>
      <c r="Q276" s="599">
        <v>0.00026</v>
      </c>
      <c r="R276" s="599">
        <f>Q276*H276</f>
        <v>0.004966</v>
      </c>
      <c r="S276" s="599">
        <v>0</v>
      </c>
      <c r="T276" s="600">
        <f>S276*H276</f>
        <v>0</v>
      </c>
      <c r="AR276" s="491" t="s">
        <v>117</v>
      </c>
      <c r="AT276" s="491" t="s">
        <v>80</v>
      </c>
      <c r="AU276" s="491" t="s">
        <v>38</v>
      </c>
      <c r="AY276" s="491" t="s">
        <v>77</v>
      </c>
      <c r="BE276" s="601">
        <f>IF(N276="základní",J276,0)</f>
        <v>0</v>
      </c>
      <c r="BF276" s="601">
        <f>IF(N276="snížená",J276,0)</f>
        <v>0</v>
      </c>
      <c r="BG276" s="601">
        <f>IF(N276="zákl. přenesená",J276,0)</f>
        <v>0</v>
      </c>
      <c r="BH276" s="601">
        <f>IF(N276="sníž. přenesená",J276,0)</f>
        <v>0</v>
      </c>
      <c r="BI276" s="601">
        <f>IF(N276="nulová",J276,0)</f>
        <v>0</v>
      </c>
      <c r="BJ276" s="491" t="s">
        <v>37</v>
      </c>
      <c r="BK276" s="601">
        <f>ROUND(I276*H276,2)</f>
        <v>0</v>
      </c>
      <c r="BL276" s="491" t="s">
        <v>117</v>
      </c>
      <c r="BM276" s="491" t="s">
        <v>186</v>
      </c>
    </row>
    <row r="277" spans="2:51" s="611" customFormat="1" ht="13.5">
      <c r="B277" s="610"/>
      <c r="D277" s="604" t="s">
        <v>126</v>
      </c>
      <c r="E277" s="612" t="s">
        <v>1</v>
      </c>
      <c r="F277" s="613" t="s">
        <v>508</v>
      </c>
      <c r="H277" s="614">
        <v>19.1</v>
      </c>
      <c r="L277" s="610"/>
      <c r="M277" s="615"/>
      <c r="N277" s="616"/>
      <c r="O277" s="616"/>
      <c r="P277" s="616"/>
      <c r="Q277" s="616"/>
      <c r="R277" s="616"/>
      <c r="S277" s="616"/>
      <c r="T277" s="617"/>
      <c r="AT277" s="612" t="s">
        <v>126</v>
      </c>
      <c r="AU277" s="612" t="s">
        <v>38</v>
      </c>
      <c r="AV277" s="611" t="s">
        <v>38</v>
      </c>
      <c r="AW277" s="611" t="s">
        <v>456</v>
      </c>
      <c r="AX277" s="611" t="s">
        <v>36</v>
      </c>
      <c r="AY277" s="612" t="s">
        <v>77</v>
      </c>
    </row>
    <row r="278" spans="2:51" s="630" customFormat="1" ht="13.5">
      <c r="B278" s="629"/>
      <c r="D278" s="604" t="s">
        <v>126</v>
      </c>
      <c r="E278" s="631" t="s">
        <v>1</v>
      </c>
      <c r="F278" s="632" t="s">
        <v>472</v>
      </c>
      <c r="H278" s="633">
        <v>19.1</v>
      </c>
      <c r="L278" s="629"/>
      <c r="M278" s="646"/>
      <c r="N278" s="647"/>
      <c r="O278" s="647"/>
      <c r="P278" s="647"/>
      <c r="Q278" s="647"/>
      <c r="R278" s="647"/>
      <c r="S278" s="647"/>
      <c r="T278" s="648"/>
      <c r="AT278" s="631" t="s">
        <v>126</v>
      </c>
      <c r="AU278" s="631" t="s">
        <v>38</v>
      </c>
      <c r="AV278" s="630" t="s">
        <v>84</v>
      </c>
      <c r="AW278" s="630" t="s">
        <v>456</v>
      </c>
      <c r="AX278" s="630" t="s">
        <v>37</v>
      </c>
      <c r="AY278" s="631" t="s">
        <v>77</v>
      </c>
    </row>
    <row r="279" spans="2:12" s="503" customFormat="1" ht="6.95" customHeight="1">
      <c r="B279" s="531"/>
      <c r="C279" s="532"/>
      <c r="D279" s="532"/>
      <c r="E279" s="532"/>
      <c r="F279" s="532"/>
      <c r="G279" s="532"/>
      <c r="H279" s="532"/>
      <c r="I279" s="532"/>
      <c r="J279" s="532"/>
      <c r="K279" s="532"/>
      <c r="L279" s="504"/>
    </row>
  </sheetData>
  <sheetProtection password="EF1C" sheet="1" objects="1" scenarios="1"/>
  <autoFilter ref="C87:K278"/>
  <mergeCells count="10">
    <mergeCell ref="L2:V2"/>
    <mergeCell ref="E7:H7"/>
    <mergeCell ref="E9:H9"/>
    <mergeCell ref="E24:H24"/>
    <mergeCell ref="E45:H45"/>
    <mergeCell ref="E47:H47"/>
    <mergeCell ref="J51:J52"/>
    <mergeCell ref="E78:H78"/>
    <mergeCell ref="E80:H80"/>
    <mergeCell ref="G1:H1"/>
  </mergeCells>
  <hyperlinks>
    <hyperlink ref="F1:G1" location="C2" display="1) Krycí list soupisu"/>
    <hyperlink ref="G1:H1" location="C54" display="2) Rekapitulace"/>
    <hyperlink ref="J1" location="C8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
  <sheetViews>
    <sheetView showGridLines="0" workbookViewId="0" topLeftCell="A1">
      <pane ySplit="1" topLeftCell="A65" activePane="bottomLeft" state="frozen"/>
      <selection pane="bottomLeft" activeCell="I83" sqref="I83"/>
    </sheetView>
  </sheetViews>
  <sheetFormatPr defaultColWidth="9.33203125" defaultRowHeight="13.5"/>
  <cols>
    <col min="1" max="1" width="8.33203125" style="367" customWidth="1"/>
    <col min="2" max="2" width="1.66796875" style="367" customWidth="1"/>
    <col min="3" max="3" width="4.16015625" style="367" customWidth="1"/>
    <col min="4" max="4" width="4.33203125" style="367" customWidth="1"/>
    <col min="5" max="5" width="17.16015625" style="367" customWidth="1"/>
    <col min="6" max="6" width="75" style="367" customWidth="1"/>
    <col min="7" max="7" width="8.66015625" style="367" customWidth="1"/>
    <col min="8" max="8" width="11.16015625" style="367" customWidth="1"/>
    <col min="9" max="9" width="12.66015625" style="367" customWidth="1"/>
    <col min="10" max="10" width="23.5" style="367" customWidth="1"/>
    <col min="11" max="11" width="15.5" style="367" customWidth="1"/>
    <col min="12" max="12" width="9.33203125" style="367" customWidth="1"/>
    <col min="13" max="18" width="9.33203125" style="367" hidden="1" customWidth="1"/>
    <col min="19" max="19" width="8.16015625" style="367" hidden="1" customWidth="1"/>
    <col min="20" max="20" width="29.66015625" style="367" hidden="1" customWidth="1"/>
    <col min="21" max="21" width="16.33203125" style="367" hidden="1" customWidth="1"/>
    <col min="22" max="22" width="12.33203125" style="367" hidden="1" customWidth="1"/>
    <col min="23" max="23" width="16.33203125" style="367" hidden="1" customWidth="1"/>
    <col min="24" max="24" width="12.33203125" style="367" customWidth="1"/>
    <col min="25" max="25" width="15" style="367" customWidth="1"/>
    <col min="26" max="26" width="11" style="367" customWidth="1"/>
    <col min="27" max="27" width="15" style="367" customWidth="1"/>
    <col min="28" max="28" width="16.33203125" style="367" customWidth="1"/>
    <col min="29" max="29" width="11" style="367" customWidth="1"/>
    <col min="30" max="30" width="15" style="367" customWidth="1"/>
    <col min="31" max="31" width="16.33203125" style="367" customWidth="1"/>
    <col min="32" max="16384" width="9.33203125" style="367" customWidth="1"/>
  </cols>
  <sheetData>
    <row r="1" spans="1:70" ht="21.75" customHeight="1">
      <c r="A1" s="361"/>
      <c r="B1" s="362"/>
      <c r="C1" s="362"/>
      <c r="D1" s="363" t="s">
        <v>0</v>
      </c>
      <c r="E1" s="362"/>
      <c r="F1" s="364" t="s">
        <v>39</v>
      </c>
      <c r="G1" s="365" t="s">
        <v>40</v>
      </c>
      <c r="H1" s="365"/>
      <c r="I1" s="362"/>
      <c r="J1" s="364" t="s">
        <v>41</v>
      </c>
      <c r="K1" s="363" t="s">
        <v>42</v>
      </c>
      <c r="L1" s="364" t="s">
        <v>43</v>
      </c>
      <c r="M1" s="364"/>
      <c r="N1" s="364"/>
      <c r="O1" s="364"/>
      <c r="P1" s="364"/>
      <c r="Q1" s="364"/>
      <c r="R1" s="364"/>
      <c r="S1" s="364"/>
      <c r="T1" s="364"/>
      <c r="U1" s="366"/>
      <c r="V1" s="366"/>
      <c r="W1" s="361"/>
      <c r="X1" s="361"/>
      <c r="Y1" s="361"/>
      <c r="Z1" s="361"/>
      <c r="AA1" s="361"/>
      <c r="AB1" s="361"/>
      <c r="AC1" s="361"/>
      <c r="AD1" s="361"/>
      <c r="AE1" s="361"/>
      <c r="AF1" s="361"/>
      <c r="AG1" s="361"/>
      <c r="AH1" s="361"/>
      <c r="AI1" s="361"/>
      <c r="AJ1" s="361"/>
      <c r="AK1" s="361"/>
      <c r="AL1" s="361"/>
      <c r="AM1" s="361"/>
      <c r="AN1" s="361"/>
      <c r="AO1" s="361"/>
      <c r="AP1" s="361"/>
      <c r="AQ1" s="361"/>
      <c r="AR1" s="361"/>
      <c r="AS1" s="361"/>
      <c r="AT1" s="361"/>
      <c r="AU1" s="361"/>
      <c r="AV1" s="361"/>
      <c r="AW1" s="361"/>
      <c r="AX1" s="361"/>
      <c r="AY1" s="361"/>
      <c r="AZ1" s="361"/>
      <c r="BA1" s="361"/>
      <c r="BB1" s="361"/>
      <c r="BC1" s="361"/>
      <c r="BD1" s="361"/>
      <c r="BE1" s="361"/>
      <c r="BF1" s="361"/>
      <c r="BG1" s="361"/>
      <c r="BH1" s="361"/>
      <c r="BI1" s="361"/>
      <c r="BJ1" s="361"/>
      <c r="BK1" s="361"/>
      <c r="BL1" s="361"/>
      <c r="BM1" s="361"/>
      <c r="BN1" s="361"/>
      <c r="BO1" s="361"/>
      <c r="BP1" s="361"/>
      <c r="BQ1" s="361"/>
      <c r="BR1" s="361"/>
    </row>
    <row r="2" spans="3:46" ht="36.95" customHeight="1">
      <c r="L2" s="368" t="s">
        <v>3</v>
      </c>
      <c r="M2" s="369"/>
      <c r="N2" s="369"/>
      <c r="O2" s="369"/>
      <c r="P2" s="369"/>
      <c r="Q2" s="369"/>
      <c r="R2" s="369"/>
      <c r="S2" s="369"/>
      <c r="T2" s="369"/>
      <c r="U2" s="369"/>
      <c r="V2" s="369"/>
      <c r="AT2" s="370" t="s">
        <v>509</v>
      </c>
    </row>
    <row r="3" spans="2:46" ht="6.95" customHeight="1">
      <c r="B3" s="371"/>
      <c r="C3" s="372"/>
      <c r="D3" s="372"/>
      <c r="E3" s="372"/>
      <c r="F3" s="372"/>
      <c r="G3" s="372"/>
      <c r="H3" s="372"/>
      <c r="I3" s="372"/>
      <c r="J3" s="372"/>
      <c r="K3" s="373"/>
      <c r="AT3" s="370" t="s">
        <v>38</v>
      </c>
    </row>
    <row r="4" spans="2:46" ht="36.95" customHeight="1">
      <c r="B4" s="374"/>
      <c r="C4" s="375"/>
      <c r="D4" s="376" t="s">
        <v>44</v>
      </c>
      <c r="E4" s="375"/>
      <c r="F4" s="375"/>
      <c r="G4" s="375"/>
      <c r="H4" s="375"/>
      <c r="I4" s="375"/>
      <c r="J4" s="375"/>
      <c r="K4" s="377"/>
      <c r="M4" s="378" t="s">
        <v>5</v>
      </c>
      <c r="AT4" s="370" t="s">
        <v>2</v>
      </c>
    </row>
    <row r="5" spans="2:11" ht="6.95" customHeight="1">
      <c r="B5" s="374"/>
      <c r="C5" s="375"/>
      <c r="D5" s="375"/>
      <c r="E5" s="375"/>
      <c r="F5" s="375"/>
      <c r="G5" s="375"/>
      <c r="H5" s="375"/>
      <c r="I5" s="375"/>
      <c r="J5" s="375"/>
      <c r="K5" s="377"/>
    </row>
    <row r="6" spans="2:11" ht="15">
      <c r="B6" s="374"/>
      <c r="C6" s="375"/>
      <c r="D6" s="379" t="s">
        <v>6</v>
      </c>
      <c r="E6" s="375"/>
      <c r="F6" s="375"/>
      <c r="G6" s="375"/>
      <c r="H6" s="375"/>
      <c r="I6" s="375"/>
      <c r="J6" s="375"/>
      <c r="K6" s="377"/>
    </row>
    <row r="7" spans="2:11" ht="16.5" customHeight="1">
      <c r="B7" s="374"/>
      <c r="C7" s="375"/>
      <c r="D7" s="375"/>
      <c r="E7" s="380" t="s">
        <v>514</v>
      </c>
      <c r="F7" s="381"/>
      <c r="G7" s="381"/>
      <c r="H7" s="381"/>
      <c r="I7" s="375"/>
      <c r="J7" s="375"/>
      <c r="K7" s="377"/>
    </row>
    <row r="8" spans="2:11" s="382" customFormat="1" ht="15">
      <c r="B8" s="383"/>
      <c r="C8" s="384"/>
      <c r="D8" s="379" t="s">
        <v>45</v>
      </c>
      <c r="E8" s="384"/>
      <c r="F8" s="384"/>
      <c r="G8" s="384"/>
      <c r="H8" s="384"/>
      <c r="I8" s="384"/>
      <c r="J8" s="384"/>
      <c r="K8" s="385"/>
    </row>
    <row r="9" spans="2:11" s="382" customFormat="1" ht="36.95" customHeight="1">
      <c r="B9" s="383"/>
      <c r="C9" s="384"/>
      <c r="D9" s="384"/>
      <c r="E9" s="386" t="s">
        <v>187</v>
      </c>
      <c r="F9" s="387"/>
      <c r="G9" s="387"/>
      <c r="H9" s="387"/>
      <c r="I9" s="384"/>
      <c r="J9" s="384"/>
      <c r="K9" s="385"/>
    </row>
    <row r="10" spans="2:11" s="382" customFormat="1" ht="13.5">
      <c r="B10" s="383"/>
      <c r="C10" s="384"/>
      <c r="D10" s="384"/>
      <c r="E10" s="384"/>
      <c r="F10" s="384"/>
      <c r="G10" s="384"/>
      <c r="H10" s="384"/>
      <c r="I10" s="384"/>
      <c r="J10" s="384"/>
      <c r="K10" s="385"/>
    </row>
    <row r="11" spans="2:11" s="382" customFormat="1" ht="14.45" customHeight="1">
      <c r="B11" s="383"/>
      <c r="C11" s="384"/>
      <c r="D11" s="379" t="s">
        <v>7</v>
      </c>
      <c r="E11" s="384"/>
      <c r="F11" s="388" t="s">
        <v>1</v>
      </c>
      <c r="G11" s="384"/>
      <c r="H11" s="384"/>
      <c r="I11" s="379" t="s">
        <v>8</v>
      </c>
      <c r="J11" s="388" t="s">
        <v>1</v>
      </c>
      <c r="K11" s="385"/>
    </row>
    <row r="12" spans="2:11" s="382" customFormat="1" ht="14.45" customHeight="1">
      <c r="B12" s="383"/>
      <c r="C12" s="384"/>
      <c r="D12" s="379" t="s">
        <v>9</v>
      </c>
      <c r="E12" s="384"/>
      <c r="F12" s="388" t="s">
        <v>10</v>
      </c>
      <c r="G12" s="384"/>
      <c r="H12" s="384"/>
      <c r="I12" s="379" t="s">
        <v>11</v>
      </c>
      <c r="J12" s="389" t="s">
        <v>515</v>
      </c>
      <c r="K12" s="385"/>
    </row>
    <row r="13" spans="2:11" s="382" customFormat="1" ht="10.9" customHeight="1">
      <c r="B13" s="383"/>
      <c r="C13" s="384"/>
      <c r="D13" s="384"/>
      <c r="E13" s="384"/>
      <c r="F13" s="384"/>
      <c r="G13" s="384"/>
      <c r="H13" s="384"/>
      <c r="I13" s="384"/>
      <c r="J13" s="384"/>
      <c r="K13" s="385"/>
    </row>
    <row r="14" spans="2:11" s="382" customFormat="1" ht="14.45" customHeight="1">
      <c r="B14" s="383"/>
      <c r="C14" s="384"/>
      <c r="D14" s="379" t="s">
        <v>12</v>
      </c>
      <c r="E14" s="384"/>
      <c r="F14" s="384"/>
      <c r="G14" s="384"/>
      <c r="H14" s="384"/>
      <c r="I14" s="379" t="s">
        <v>13</v>
      </c>
      <c r="J14" s="388" t="s">
        <v>1</v>
      </c>
      <c r="K14" s="385"/>
    </row>
    <row r="15" spans="2:11" s="382" customFormat="1" ht="18" customHeight="1">
      <c r="B15" s="383"/>
      <c r="C15" s="384"/>
      <c r="D15" s="384"/>
      <c r="E15" s="388" t="s">
        <v>14</v>
      </c>
      <c r="F15" s="384"/>
      <c r="G15" s="384"/>
      <c r="H15" s="384"/>
      <c r="I15" s="379" t="s">
        <v>15</v>
      </c>
      <c r="J15" s="388" t="s">
        <v>1</v>
      </c>
      <c r="K15" s="385"/>
    </row>
    <row r="16" spans="2:11" s="382" customFormat="1" ht="6.95" customHeight="1">
      <c r="B16" s="383"/>
      <c r="C16" s="384"/>
      <c r="D16" s="384"/>
      <c r="E16" s="384"/>
      <c r="F16" s="384"/>
      <c r="G16" s="384"/>
      <c r="H16" s="384"/>
      <c r="I16" s="384"/>
      <c r="J16" s="384"/>
      <c r="K16" s="385"/>
    </row>
    <row r="17" spans="2:11" s="382" customFormat="1" ht="14.45" customHeight="1">
      <c r="B17" s="383"/>
      <c r="C17" s="384"/>
      <c r="D17" s="379" t="s">
        <v>16</v>
      </c>
      <c r="E17" s="384"/>
      <c r="F17" s="384"/>
      <c r="G17" s="384"/>
      <c r="H17" s="384"/>
      <c r="I17" s="379" t="s">
        <v>13</v>
      </c>
      <c r="J17" s="388" t="s">
        <v>1</v>
      </c>
      <c r="K17" s="385"/>
    </row>
    <row r="18" spans="2:11" s="382" customFormat="1" ht="18" customHeight="1">
      <c r="B18" s="383"/>
      <c r="C18" s="384"/>
      <c r="D18" s="384"/>
      <c r="E18" s="388" t="s">
        <v>1</v>
      </c>
      <c r="F18" s="384"/>
      <c r="G18" s="384"/>
      <c r="H18" s="384"/>
      <c r="I18" s="379" t="s">
        <v>15</v>
      </c>
      <c r="J18" s="388" t="s">
        <v>1</v>
      </c>
      <c r="K18" s="385"/>
    </row>
    <row r="19" spans="2:11" s="382" customFormat="1" ht="6.95" customHeight="1">
      <c r="B19" s="383"/>
      <c r="C19" s="384"/>
      <c r="D19" s="384"/>
      <c r="E19" s="384"/>
      <c r="F19" s="384"/>
      <c r="G19" s="384"/>
      <c r="H19" s="384"/>
      <c r="I19" s="384"/>
      <c r="J19" s="384"/>
      <c r="K19" s="385"/>
    </row>
    <row r="20" spans="2:11" s="382" customFormat="1" ht="14.45" customHeight="1">
      <c r="B20" s="383"/>
      <c r="C20" s="384"/>
      <c r="D20" s="379" t="s">
        <v>17</v>
      </c>
      <c r="E20" s="384"/>
      <c r="F20" s="384"/>
      <c r="G20" s="384"/>
      <c r="H20" s="384"/>
      <c r="I20" s="379" t="s">
        <v>13</v>
      </c>
      <c r="J20" s="388" t="s">
        <v>1</v>
      </c>
      <c r="K20" s="385"/>
    </row>
    <row r="21" spans="2:11" s="382" customFormat="1" ht="18" customHeight="1">
      <c r="B21" s="383"/>
      <c r="C21" s="384"/>
      <c r="D21" s="384"/>
      <c r="E21" s="388" t="s">
        <v>18</v>
      </c>
      <c r="F21" s="384"/>
      <c r="G21" s="384"/>
      <c r="H21" s="384"/>
      <c r="I21" s="379" t="s">
        <v>15</v>
      </c>
      <c r="J21" s="388" t="s">
        <v>1</v>
      </c>
      <c r="K21" s="385"/>
    </row>
    <row r="22" spans="2:11" s="382" customFormat="1" ht="6.95" customHeight="1">
      <c r="B22" s="383"/>
      <c r="C22" s="384"/>
      <c r="D22" s="384"/>
      <c r="E22" s="384"/>
      <c r="F22" s="384"/>
      <c r="G22" s="384"/>
      <c r="H22" s="384"/>
      <c r="I22" s="384"/>
      <c r="J22" s="384"/>
      <c r="K22" s="385"/>
    </row>
    <row r="23" spans="2:11" s="382" customFormat="1" ht="14.45" customHeight="1">
      <c r="B23" s="383"/>
      <c r="C23" s="384"/>
      <c r="D23" s="379" t="s">
        <v>19</v>
      </c>
      <c r="E23" s="384"/>
      <c r="F23" s="384"/>
      <c r="G23" s="384"/>
      <c r="H23" s="384"/>
      <c r="I23" s="384"/>
      <c r="J23" s="384"/>
      <c r="K23" s="385"/>
    </row>
    <row r="24" spans="2:11" s="394" customFormat="1" ht="85.5" customHeight="1">
      <c r="B24" s="390"/>
      <c r="C24" s="391"/>
      <c r="D24" s="391"/>
      <c r="E24" s="392" t="s">
        <v>449</v>
      </c>
      <c r="F24" s="392"/>
      <c r="G24" s="392"/>
      <c r="H24" s="392"/>
      <c r="I24" s="391"/>
      <c r="J24" s="391"/>
      <c r="K24" s="393"/>
    </row>
    <row r="25" spans="2:11" s="382" customFormat="1" ht="6.95" customHeight="1">
      <c r="B25" s="383"/>
      <c r="C25" s="384"/>
      <c r="D25" s="384"/>
      <c r="E25" s="384"/>
      <c r="F25" s="384"/>
      <c r="G25" s="384"/>
      <c r="H25" s="384"/>
      <c r="I25" s="384"/>
      <c r="J25" s="384"/>
      <c r="K25" s="385"/>
    </row>
    <row r="26" spans="2:11" s="382" customFormat="1" ht="6.95" customHeight="1">
      <c r="B26" s="383"/>
      <c r="C26" s="384"/>
      <c r="D26" s="395"/>
      <c r="E26" s="395"/>
      <c r="F26" s="395"/>
      <c r="G26" s="395"/>
      <c r="H26" s="395"/>
      <c r="I26" s="395"/>
      <c r="J26" s="395"/>
      <c r="K26" s="396"/>
    </row>
    <row r="27" spans="2:11" s="382" customFormat="1" ht="25.35" customHeight="1">
      <c r="B27" s="383"/>
      <c r="C27" s="384"/>
      <c r="D27" s="397" t="s">
        <v>20</v>
      </c>
      <c r="E27" s="384"/>
      <c r="F27" s="384"/>
      <c r="G27" s="384"/>
      <c r="H27" s="384"/>
      <c r="I27" s="384"/>
      <c r="J27" s="398">
        <f>ROUND(J80,2)</f>
        <v>0</v>
      </c>
      <c r="K27" s="385"/>
    </row>
    <row r="28" spans="2:11" s="382" customFormat="1" ht="6.95" customHeight="1">
      <c r="B28" s="383"/>
      <c r="C28" s="384"/>
      <c r="D28" s="395"/>
      <c r="E28" s="395"/>
      <c r="F28" s="395"/>
      <c r="G28" s="395"/>
      <c r="H28" s="395"/>
      <c r="I28" s="395"/>
      <c r="J28" s="395"/>
      <c r="K28" s="396"/>
    </row>
    <row r="29" spans="2:11" s="382" customFormat="1" ht="14.45" customHeight="1">
      <c r="B29" s="383"/>
      <c r="C29" s="384"/>
      <c r="D29" s="384"/>
      <c r="E29" s="384"/>
      <c r="F29" s="399" t="s">
        <v>22</v>
      </c>
      <c r="G29" s="384"/>
      <c r="H29" s="384"/>
      <c r="I29" s="399" t="s">
        <v>21</v>
      </c>
      <c r="J29" s="399" t="s">
        <v>23</v>
      </c>
      <c r="K29" s="385"/>
    </row>
    <row r="30" spans="2:11" s="382" customFormat="1" ht="14.45" customHeight="1">
      <c r="B30" s="383"/>
      <c r="C30" s="384"/>
      <c r="D30" s="400" t="s">
        <v>24</v>
      </c>
      <c r="E30" s="400" t="s">
        <v>25</v>
      </c>
      <c r="F30" s="401">
        <f>ROUND(SUM(BE80:BE87),2)</f>
        <v>0</v>
      </c>
      <c r="G30" s="384"/>
      <c r="H30" s="384"/>
      <c r="I30" s="402">
        <v>0.21</v>
      </c>
      <c r="J30" s="401">
        <f>ROUND(ROUND((SUM(BE80:BE87)),2)*I30,2)</f>
        <v>0</v>
      </c>
      <c r="K30" s="385"/>
    </row>
    <row r="31" spans="2:11" s="382" customFormat="1" ht="14.45" customHeight="1">
      <c r="B31" s="383"/>
      <c r="C31" s="384"/>
      <c r="D31" s="384"/>
      <c r="E31" s="400" t="s">
        <v>26</v>
      </c>
      <c r="F31" s="401">
        <f>ROUND(SUM(BF80:BF87),2)</f>
        <v>0</v>
      </c>
      <c r="G31" s="384"/>
      <c r="H31" s="384"/>
      <c r="I31" s="402">
        <v>0.15</v>
      </c>
      <c r="J31" s="401">
        <f>ROUND(ROUND((SUM(BF80:BF87)),2)*I31,2)</f>
        <v>0</v>
      </c>
      <c r="K31" s="385"/>
    </row>
    <row r="32" spans="2:11" s="382" customFormat="1" ht="14.45" customHeight="1" hidden="1">
      <c r="B32" s="383"/>
      <c r="C32" s="384"/>
      <c r="D32" s="384"/>
      <c r="E32" s="400" t="s">
        <v>27</v>
      </c>
      <c r="F32" s="401">
        <f>ROUND(SUM(BG80:BG87),2)</f>
        <v>0</v>
      </c>
      <c r="G32" s="384"/>
      <c r="H32" s="384"/>
      <c r="I32" s="402">
        <v>0.21</v>
      </c>
      <c r="J32" s="401">
        <v>0</v>
      </c>
      <c r="K32" s="385"/>
    </row>
    <row r="33" spans="2:11" s="382" customFormat="1" ht="14.45" customHeight="1" hidden="1">
      <c r="B33" s="383"/>
      <c r="C33" s="384"/>
      <c r="D33" s="384"/>
      <c r="E33" s="400" t="s">
        <v>28</v>
      </c>
      <c r="F33" s="401">
        <f>ROUND(SUM(BH80:BH87),2)</f>
        <v>0</v>
      </c>
      <c r="G33" s="384"/>
      <c r="H33" s="384"/>
      <c r="I33" s="402">
        <v>0.15</v>
      </c>
      <c r="J33" s="401">
        <v>0</v>
      </c>
      <c r="K33" s="385"/>
    </row>
    <row r="34" spans="2:11" s="382" customFormat="1" ht="14.45" customHeight="1" hidden="1">
      <c r="B34" s="383"/>
      <c r="C34" s="384"/>
      <c r="D34" s="384"/>
      <c r="E34" s="400" t="s">
        <v>29</v>
      </c>
      <c r="F34" s="401">
        <f>ROUND(SUM(BI80:BI87),2)</f>
        <v>0</v>
      </c>
      <c r="G34" s="384"/>
      <c r="H34" s="384"/>
      <c r="I34" s="402">
        <v>0</v>
      </c>
      <c r="J34" s="401">
        <v>0</v>
      </c>
      <c r="K34" s="385"/>
    </row>
    <row r="35" spans="2:11" s="382" customFormat="1" ht="6.95" customHeight="1">
      <c r="B35" s="383"/>
      <c r="C35" s="384"/>
      <c r="D35" s="384"/>
      <c r="E35" s="384"/>
      <c r="F35" s="384"/>
      <c r="G35" s="384"/>
      <c r="H35" s="384"/>
      <c r="I35" s="384"/>
      <c r="J35" s="384"/>
      <c r="K35" s="385"/>
    </row>
    <row r="36" spans="2:11" s="382" customFormat="1" ht="25.35" customHeight="1">
      <c r="B36" s="383"/>
      <c r="C36" s="403"/>
      <c r="D36" s="404" t="s">
        <v>30</v>
      </c>
      <c r="E36" s="405"/>
      <c r="F36" s="405"/>
      <c r="G36" s="406" t="s">
        <v>31</v>
      </c>
      <c r="H36" s="407" t="s">
        <v>32</v>
      </c>
      <c r="I36" s="405"/>
      <c r="J36" s="408">
        <f>SUM(J27:J34)</f>
        <v>0</v>
      </c>
      <c r="K36" s="409"/>
    </row>
    <row r="37" spans="2:11" s="382" customFormat="1" ht="14.45" customHeight="1">
      <c r="B37" s="410"/>
      <c r="C37" s="411"/>
      <c r="D37" s="411"/>
      <c r="E37" s="411"/>
      <c r="F37" s="411"/>
      <c r="G37" s="411"/>
      <c r="H37" s="411"/>
      <c r="I37" s="411"/>
      <c r="J37" s="411"/>
      <c r="K37" s="412"/>
    </row>
    <row r="41" spans="2:11" s="382" customFormat="1" ht="6.95" customHeight="1">
      <c r="B41" s="413"/>
      <c r="C41" s="414"/>
      <c r="D41" s="414"/>
      <c r="E41" s="414"/>
      <c r="F41" s="414"/>
      <c r="G41" s="414"/>
      <c r="H41" s="414"/>
      <c r="I41" s="414"/>
      <c r="J41" s="414"/>
      <c r="K41" s="415"/>
    </row>
    <row r="42" spans="2:11" s="382" customFormat="1" ht="36.95" customHeight="1">
      <c r="B42" s="383"/>
      <c r="C42" s="376" t="s">
        <v>47</v>
      </c>
      <c r="D42" s="384"/>
      <c r="E42" s="384"/>
      <c r="F42" s="384"/>
      <c r="G42" s="384"/>
      <c r="H42" s="384"/>
      <c r="I42" s="384"/>
      <c r="J42" s="384"/>
      <c r="K42" s="385"/>
    </row>
    <row r="43" spans="2:11" s="382" customFormat="1" ht="6.95" customHeight="1">
      <c r="B43" s="383"/>
      <c r="C43" s="384"/>
      <c r="D43" s="384"/>
      <c r="E43" s="384"/>
      <c r="F43" s="384"/>
      <c r="G43" s="384"/>
      <c r="H43" s="384"/>
      <c r="I43" s="384"/>
      <c r="J43" s="384"/>
      <c r="K43" s="385"/>
    </row>
    <row r="44" spans="2:11" s="382" customFormat="1" ht="14.45" customHeight="1">
      <c r="B44" s="383"/>
      <c r="C44" s="379" t="s">
        <v>6</v>
      </c>
      <c r="D44" s="384"/>
      <c r="E44" s="384"/>
      <c r="F44" s="384"/>
      <c r="G44" s="384"/>
      <c r="H44" s="384"/>
      <c r="I44" s="384"/>
      <c r="J44" s="384"/>
      <c r="K44" s="385"/>
    </row>
    <row r="45" spans="2:11" s="382" customFormat="1" ht="16.5" customHeight="1">
      <c r="B45" s="383"/>
      <c r="C45" s="384"/>
      <c r="D45" s="384"/>
      <c r="E45" s="380" t="str">
        <f>E7</f>
        <v>Biomedicínské centrum Lékařské fakulty University Karlovy v Plzni SO 01-objekt experimentálních laboratoří</v>
      </c>
      <c r="F45" s="381"/>
      <c r="G45" s="381"/>
      <c r="H45" s="381"/>
      <c r="I45" s="384"/>
      <c r="J45" s="384"/>
      <c r="K45" s="385"/>
    </row>
    <row r="46" spans="2:11" s="382" customFormat="1" ht="14.45" customHeight="1">
      <c r="B46" s="383"/>
      <c r="C46" s="379" t="s">
        <v>45</v>
      </c>
      <c r="D46" s="384"/>
      <c r="E46" s="384"/>
      <c r="F46" s="384"/>
      <c r="G46" s="384"/>
      <c r="H46" s="384"/>
      <c r="I46" s="384"/>
      <c r="J46" s="384"/>
      <c r="K46" s="385"/>
    </row>
    <row r="47" spans="2:11" s="382" customFormat="1" ht="17.25" customHeight="1">
      <c r="B47" s="383"/>
      <c r="C47" s="384"/>
      <c r="D47" s="384"/>
      <c r="E47" s="386" t="str">
        <f>E9</f>
        <v>000 - VON - Vedlější a ostatní náklady stavby</v>
      </c>
      <c r="F47" s="387"/>
      <c r="G47" s="387"/>
      <c r="H47" s="387"/>
      <c r="I47" s="384"/>
      <c r="J47" s="384"/>
      <c r="K47" s="385"/>
    </row>
    <row r="48" spans="2:11" s="382" customFormat="1" ht="6.95" customHeight="1">
      <c r="B48" s="383"/>
      <c r="C48" s="384"/>
      <c r="D48" s="384"/>
      <c r="E48" s="384"/>
      <c r="F48" s="384"/>
      <c r="G48" s="384"/>
      <c r="H48" s="384"/>
      <c r="I48" s="384"/>
      <c r="J48" s="384"/>
      <c r="K48" s="385"/>
    </row>
    <row r="49" spans="2:11" s="382" customFormat="1" ht="18" customHeight="1">
      <c r="B49" s="383"/>
      <c r="C49" s="379" t="s">
        <v>9</v>
      </c>
      <c r="D49" s="384"/>
      <c r="E49" s="384"/>
      <c r="F49" s="388" t="str">
        <f>F12</f>
        <v>Lékařská fakulta University Karlovy v Plzni</v>
      </c>
      <c r="G49" s="384"/>
      <c r="H49" s="384"/>
      <c r="I49" s="379" t="s">
        <v>11</v>
      </c>
      <c r="J49" s="389" t="str">
        <f>IF(J12="","",J12)</f>
        <v>5. 11. 2018</v>
      </c>
      <c r="K49" s="385"/>
    </row>
    <row r="50" spans="2:11" s="382" customFormat="1" ht="6.95" customHeight="1">
      <c r="B50" s="383"/>
      <c r="C50" s="384"/>
      <c r="D50" s="384"/>
      <c r="E50" s="384"/>
      <c r="F50" s="384"/>
      <c r="G50" s="384"/>
      <c r="H50" s="384"/>
      <c r="I50" s="384"/>
      <c r="J50" s="384"/>
      <c r="K50" s="385"/>
    </row>
    <row r="51" spans="2:11" s="382" customFormat="1" ht="15">
      <c r="B51" s="383"/>
      <c r="C51" s="379" t="s">
        <v>12</v>
      </c>
      <c r="D51" s="384"/>
      <c r="E51" s="384"/>
      <c r="F51" s="388" t="str">
        <f>E15</f>
        <v>Univerzita Karlova v Praze LF v Plzni, Husova 3</v>
      </c>
      <c r="G51" s="384"/>
      <c r="H51" s="384"/>
      <c r="I51" s="379" t="s">
        <v>17</v>
      </c>
      <c r="J51" s="392" t="str">
        <f>E21</f>
        <v>ATELIER SOUKUP OPL ŠVEHLA s.r.o.</v>
      </c>
      <c r="K51" s="385"/>
    </row>
    <row r="52" spans="2:11" s="382" customFormat="1" ht="14.45" customHeight="1">
      <c r="B52" s="383"/>
      <c r="C52" s="379" t="s">
        <v>16</v>
      </c>
      <c r="D52" s="384"/>
      <c r="E52" s="384"/>
      <c r="F52" s="388" t="str">
        <f>IF(E18="","",E18)</f>
        <v/>
      </c>
      <c r="G52" s="384"/>
      <c r="H52" s="384"/>
      <c r="I52" s="384"/>
      <c r="J52" s="416"/>
      <c r="K52" s="385"/>
    </row>
    <row r="53" spans="2:11" s="382" customFormat="1" ht="10.35" customHeight="1">
      <c r="B53" s="383"/>
      <c r="C53" s="384"/>
      <c r="D53" s="384"/>
      <c r="E53" s="384"/>
      <c r="F53" s="384"/>
      <c r="G53" s="384"/>
      <c r="H53" s="384"/>
      <c r="I53" s="384"/>
      <c r="J53" s="384"/>
      <c r="K53" s="385"/>
    </row>
    <row r="54" spans="2:11" s="382" customFormat="1" ht="29.25" customHeight="1">
      <c r="B54" s="383"/>
      <c r="C54" s="417" t="s">
        <v>48</v>
      </c>
      <c r="D54" s="403"/>
      <c r="E54" s="403"/>
      <c r="F54" s="403"/>
      <c r="G54" s="403"/>
      <c r="H54" s="403"/>
      <c r="I54" s="403"/>
      <c r="J54" s="418" t="s">
        <v>49</v>
      </c>
      <c r="K54" s="419"/>
    </row>
    <row r="55" spans="2:11" s="382" customFormat="1" ht="10.35" customHeight="1">
      <c r="B55" s="383"/>
      <c r="C55" s="384"/>
      <c r="D55" s="384"/>
      <c r="E55" s="384"/>
      <c r="F55" s="384"/>
      <c r="G55" s="384"/>
      <c r="H55" s="384"/>
      <c r="I55" s="384"/>
      <c r="J55" s="384"/>
      <c r="K55" s="385"/>
    </row>
    <row r="56" spans="2:47" s="382" customFormat="1" ht="29.25" customHeight="1">
      <c r="B56" s="383"/>
      <c r="C56" s="420" t="s">
        <v>50</v>
      </c>
      <c r="D56" s="384"/>
      <c r="E56" s="384"/>
      <c r="F56" s="384"/>
      <c r="G56" s="384"/>
      <c r="H56" s="384"/>
      <c r="I56" s="384"/>
      <c r="J56" s="398">
        <f>J80</f>
        <v>0</v>
      </c>
      <c r="K56" s="385"/>
      <c r="AU56" s="370" t="s">
        <v>51</v>
      </c>
    </row>
    <row r="57" spans="2:11" s="427" customFormat="1" ht="24.95" customHeight="1">
      <c r="B57" s="421"/>
      <c r="C57" s="422"/>
      <c r="D57" s="423" t="s">
        <v>188</v>
      </c>
      <c r="E57" s="424"/>
      <c r="F57" s="424"/>
      <c r="G57" s="424"/>
      <c r="H57" s="424"/>
      <c r="I57" s="424"/>
      <c r="J57" s="425">
        <f>J81</f>
        <v>0</v>
      </c>
      <c r="K57" s="426"/>
    </row>
    <row r="58" spans="2:11" s="434" customFormat="1" ht="19.9" customHeight="1">
      <c r="B58" s="428"/>
      <c r="C58" s="429"/>
      <c r="D58" s="430" t="s">
        <v>189</v>
      </c>
      <c r="E58" s="431"/>
      <c r="F58" s="431"/>
      <c r="G58" s="431"/>
      <c r="H58" s="431"/>
      <c r="I58" s="431"/>
      <c r="J58" s="432">
        <f>J82</f>
        <v>0</v>
      </c>
      <c r="K58" s="433"/>
    </row>
    <row r="59" spans="2:11" s="434" customFormat="1" ht="19.9" customHeight="1">
      <c r="B59" s="428"/>
      <c r="C59" s="429"/>
      <c r="D59" s="430" t="s">
        <v>190</v>
      </c>
      <c r="E59" s="431"/>
      <c r="F59" s="431"/>
      <c r="G59" s="431"/>
      <c r="H59" s="431"/>
      <c r="I59" s="431"/>
      <c r="J59" s="432">
        <f>J84</f>
        <v>0</v>
      </c>
      <c r="K59" s="433"/>
    </row>
    <row r="60" spans="2:11" s="434" customFormat="1" ht="19.9" customHeight="1">
      <c r="B60" s="428"/>
      <c r="C60" s="429"/>
      <c r="D60" s="430" t="s">
        <v>191</v>
      </c>
      <c r="E60" s="431"/>
      <c r="F60" s="431"/>
      <c r="G60" s="431"/>
      <c r="H60" s="431"/>
      <c r="I60" s="431"/>
      <c r="J60" s="432">
        <f>J86</f>
        <v>0</v>
      </c>
      <c r="K60" s="433"/>
    </row>
    <row r="61" spans="2:11" s="382" customFormat="1" ht="21.75" customHeight="1">
      <c r="B61" s="383"/>
      <c r="C61" s="384"/>
      <c r="D61" s="384"/>
      <c r="E61" s="384"/>
      <c r="F61" s="384"/>
      <c r="G61" s="384"/>
      <c r="H61" s="384"/>
      <c r="I61" s="384"/>
      <c r="J61" s="384"/>
      <c r="K61" s="385"/>
    </row>
    <row r="62" spans="2:11" s="382" customFormat="1" ht="6.95" customHeight="1">
      <c r="B62" s="410"/>
      <c r="C62" s="411"/>
      <c r="D62" s="411"/>
      <c r="E62" s="411"/>
      <c r="F62" s="411"/>
      <c r="G62" s="411"/>
      <c r="H62" s="411"/>
      <c r="I62" s="411"/>
      <c r="J62" s="411"/>
      <c r="K62" s="412"/>
    </row>
    <row r="66" spans="2:12" s="382" customFormat="1" ht="6.95" customHeight="1">
      <c r="B66" s="413"/>
      <c r="C66" s="414"/>
      <c r="D66" s="414"/>
      <c r="E66" s="414"/>
      <c r="F66" s="414"/>
      <c r="G66" s="414"/>
      <c r="H66" s="414"/>
      <c r="I66" s="414"/>
      <c r="J66" s="414"/>
      <c r="K66" s="414"/>
      <c r="L66" s="383"/>
    </row>
    <row r="67" spans="2:12" s="382" customFormat="1" ht="36.95" customHeight="1">
      <c r="B67" s="383"/>
      <c r="C67" s="435" t="s">
        <v>61</v>
      </c>
      <c r="L67" s="383"/>
    </row>
    <row r="68" spans="2:12" s="382" customFormat="1" ht="6.95" customHeight="1">
      <c r="B68" s="383"/>
      <c r="L68" s="383"/>
    </row>
    <row r="69" spans="2:12" s="382" customFormat="1" ht="14.45" customHeight="1">
      <c r="B69" s="383"/>
      <c r="C69" s="436" t="s">
        <v>6</v>
      </c>
      <c r="L69" s="383"/>
    </row>
    <row r="70" spans="2:12" s="382" customFormat="1" ht="16.5" customHeight="1">
      <c r="B70" s="383"/>
      <c r="E70" s="437" t="str">
        <f>E7</f>
        <v>Biomedicínské centrum Lékařské fakulty University Karlovy v Plzni SO 01-objekt experimentálních laboratoří</v>
      </c>
      <c r="F70" s="438"/>
      <c r="G70" s="438"/>
      <c r="H70" s="438"/>
      <c r="L70" s="383"/>
    </row>
    <row r="71" spans="2:12" s="382" customFormat="1" ht="14.45" customHeight="1">
      <c r="B71" s="383"/>
      <c r="C71" s="436" t="s">
        <v>45</v>
      </c>
      <c r="L71" s="383"/>
    </row>
    <row r="72" spans="2:12" s="382" customFormat="1" ht="17.25" customHeight="1">
      <c r="B72" s="383"/>
      <c r="E72" s="439" t="str">
        <f>E9</f>
        <v>000 - VON - Vedlější a ostatní náklady stavby</v>
      </c>
      <c r="F72" s="440"/>
      <c r="G72" s="440"/>
      <c r="H72" s="440"/>
      <c r="L72" s="383"/>
    </row>
    <row r="73" spans="2:12" s="382" customFormat="1" ht="6.95" customHeight="1">
      <c r="B73" s="383"/>
      <c r="L73" s="383"/>
    </row>
    <row r="74" spans="2:12" s="382" customFormat="1" ht="18" customHeight="1">
      <c r="B74" s="383"/>
      <c r="C74" s="436" t="s">
        <v>9</v>
      </c>
      <c r="F74" s="441" t="str">
        <f>F12</f>
        <v>Lékařská fakulta University Karlovy v Plzni</v>
      </c>
      <c r="I74" s="436" t="s">
        <v>11</v>
      </c>
      <c r="J74" s="442" t="str">
        <f>IF(J12="","",J12)</f>
        <v>5. 11. 2018</v>
      </c>
      <c r="L74" s="383"/>
    </row>
    <row r="75" spans="2:12" s="382" customFormat="1" ht="6.95" customHeight="1">
      <c r="B75" s="383"/>
      <c r="L75" s="383"/>
    </row>
    <row r="76" spans="2:12" s="382" customFormat="1" ht="15">
      <c r="B76" s="383"/>
      <c r="C76" s="436" t="s">
        <v>12</v>
      </c>
      <c r="F76" s="441" t="str">
        <f>E15</f>
        <v>Univerzita Karlova v Praze LF v Plzni, Husova 3</v>
      </c>
      <c r="I76" s="436" t="s">
        <v>17</v>
      </c>
      <c r="J76" s="441" t="str">
        <f>E21</f>
        <v>ATELIER SOUKUP OPL ŠVEHLA s.r.o.</v>
      </c>
      <c r="L76" s="383"/>
    </row>
    <row r="77" spans="2:12" s="382" customFormat="1" ht="14.45" customHeight="1">
      <c r="B77" s="383"/>
      <c r="C77" s="436" t="s">
        <v>16</v>
      </c>
      <c r="F77" s="441" t="str">
        <f>IF(E18="","",E18)</f>
        <v/>
      </c>
      <c r="L77" s="383"/>
    </row>
    <row r="78" spans="2:12" s="382" customFormat="1" ht="10.35" customHeight="1">
      <c r="B78" s="383"/>
      <c r="L78" s="383"/>
    </row>
    <row r="79" spans="2:20" s="450" customFormat="1" ht="29.25" customHeight="1">
      <c r="B79" s="443"/>
      <c r="C79" s="444" t="s">
        <v>62</v>
      </c>
      <c r="D79" s="445" t="s">
        <v>34</v>
      </c>
      <c r="E79" s="445" t="s">
        <v>33</v>
      </c>
      <c r="F79" s="445" t="s">
        <v>63</v>
      </c>
      <c r="G79" s="445" t="s">
        <v>64</v>
      </c>
      <c r="H79" s="445" t="s">
        <v>65</v>
      </c>
      <c r="I79" s="445" t="s">
        <v>66</v>
      </c>
      <c r="J79" s="445" t="s">
        <v>49</v>
      </c>
      <c r="K79" s="446" t="s">
        <v>67</v>
      </c>
      <c r="L79" s="443"/>
      <c r="M79" s="447" t="s">
        <v>68</v>
      </c>
      <c r="N79" s="448" t="s">
        <v>24</v>
      </c>
      <c r="O79" s="448" t="s">
        <v>69</v>
      </c>
      <c r="P79" s="448" t="s">
        <v>70</v>
      </c>
      <c r="Q79" s="448" t="s">
        <v>71</v>
      </c>
      <c r="R79" s="448" t="s">
        <v>72</v>
      </c>
      <c r="S79" s="448" t="s">
        <v>73</v>
      </c>
      <c r="T79" s="449" t="s">
        <v>74</v>
      </c>
    </row>
    <row r="80" spans="2:63" s="382" customFormat="1" ht="29.25" customHeight="1">
      <c r="B80" s="383"/>
      <c r="C80" s="451" t="s">
        <v>50</v>
      </c>
      <c r="J80" s="452">
        <f>BK80</f>
        <v>0</v>
      </c>
      <c r="L80" s="383"/>
      <c r="M80" s="453"/>
      <c r="N80" s="395"/>
      <c r="O80" s="395"/>
      <c r="P80" s="454">
        <f>P81</f>
        <v>0</v>
      </c>
      <c r="Q80" s="395"/>
      <c r="R80" s="454">
        <f>R81</f>
        <v>0</v>
      </c>
      <c r="S80" s="395"/>
      <c r="T80" s="455">
        <f>T81</f>
        <v>0</v>
      </c>
      <c r="AT80" s="370" t="s">
        <v>35</v>
      </c>
      <c r="AU80" s="370" t="s">
        <v>51</v>
      </c>
      <c r="BK80" s="456">
        <f>BK81</f>
        <v>0</v>
      </c>
    </row>
    <row r="81" spans="2:63" s="458" customFormat="1" ht="37.35" customHeight="1">
      <c r="B81" s="457"/>
      <c r="D81" s="459" t="s">
        <v>35</v>
      </c>
      <c r="E81" s="460" t="s">
        <v>192</v>
      </c>
      <c r="F81" s="460" t="s">
        <v>193</v>
      </c>
      <c r="J81" s="461">
        <f>BK81</f>
        <v>0</v>
      </c>
      <c r="L81" s="457"/>
      <c r="M81" s="462"/>
      <c r="N81" s="463"/>
      <c r="O81" s="463"/>
      <c r="P81" s="464">
        <f>P82+P84+P86</f>
        <v>0</v>
      </c>
      <c r="Q81" s="463"/>
      <c r="R81" s="464">
        <f>R82+R84+R86</f>
        <v>0</v>
      </c>
      <c r="S81" s="463"/>
      <c r="T81" s="465">
        <f>T82+T84+T86</f>
        <v>0</v>
      </c>
      <c r="AR81" s="459" t="s">
        <v>103</v>
      </c>
      <c r="AT81" s="466" t="s">
        <v>35</v>
      </c>
      <c r="AU81" s="466" t="s">
        <v>36</v>
      </c>
      <c r="AY81" s="459" t="s">
        <v>77</v>
      </c>
      <c r="BK81" s="467">
        <f>BK82+BK84+BK86</f>
        <v>0</v>
      </c>
    </row>
    <row r="82" spans="2:63" s="458" customFormat="1" ht="19.9" customHeight="1">
      <c r="B82" s="457"/>
      <c r="D82" s="459" t="s">
        <v>35</v>
      </c>
      <c r="E82" s="468" t="s">
        <v>194</v>
      </c>
      <c r="F82" s="468" t="s">
        <v>195</v>
      </c>
      <c r="J82" s="469">
        <f>BK82</f>
        <v>0</v>
      </c>
      <c r="L82" s="457"/>
      <c r="M82" s="462"/>
      <c r="N82" s="463"/>
      <c r="O82" s="463"/>
      <c r="P82" s="464">
        <f>P83</f>
        <v>0</v>
      </c>
      <c r="Q82" s="463"/>
      <c r="R82" s="464">
        <f>R83</f>
        <v>0</v>
      </c>
      <c r="S82" s="463"/>
      <c r="T82" s="465">
        <f>T83</f>
        <v>0</v>
      </c>
      <c r="AR82" s="459" t="s">
        <v>103</v>
      </c>
      <c r="AT82" s="466" t="s">
        <v>35</v>
      </c>
      <c r="AU82" s="466" t="s">
        <v>37</v>
      </c>
      <c r="AY82" s="459" t="s">
        <v>77</v>
      </c>
      <c r="BK82" s="467">
        <f>BK83</f>
        <v>0</v>
      </c>
    </row>
    <row r="83" spans="2:65" s="382" customFormat="1" ht="16.5" customHeight="1">
      <c r="B83" s="383"/>
      <c r="C83" s="470" t="s">
        <v>37</v>
      </c>
      <c r="D83" s="470" t="s">
        <v>80</v>
      </c>
      <c r="E83" s="471" t="s">
        <v>196</v>
      </c>
      <c r="F83" s="472" t="s">
        <v>195</v>
      </c>
      <c r="G83" s="473" t="s">
        <v>197</v>
      </c>
      <c r="H83" s="474">
        <v>1</v>
      </c>
      <c r="I83" s="338"/>
      <c r="J83" s="475">
        <f>ROUND(I83*H83,2)</f>
        <v>0</v>
      </c>
      <c r="K83" s="472" t="s">
        <v>83</v>
      </c>
      <c r="L83" s="383"/>
      <c r="M83" s="476" t="s">
        <v>1</v>
      </c>
      <c r="N83" s="477" t="s">
        <v>25</v>
      </c>
      <c r="O83" s="384"/>
      <c r="P83" s="478">
        <f>O83*H83</f>
        <v>0</v>
      </c>
      <c r="Q83" s="478">
        <v>0</v>
      </c>
      <c r="R83" s="478">
        <f>Q83*H83</f>
        <v>0</v>
      </c>
      <c r="S83" s="478">
        <v>0</v>
      </c>
      <c r="T83" s="479">
        <f>S83*H83</f>
        <v>0</v>
      </c>
      <c r="AR83" s="370" t="s">
        <v>198</v>
      </c>
      <c r="AT83" s="370" t="s">
        <v>80</v>
      </c>
      <c r="AU83" s="370" t="s">
        <v>38</v>
      </c>
      <c r="AY83" s="370" t="s">
        <v>77</v>
      </c>
      <c r="BE83" s="480">
        <f>IF(N83="základní",J83,0)</f>
        <v>0</v>
      </c>
      <c r="BF83" s="480">
        <f>IF(N83="snížená",J83,0)</f>
        <v>0</v>
      </c>
      <c r="BG83" s="480">
        <f>IF(N83="zákl. přenesená",J83,0)</f>
        <v>0</v>
      </c>
      <c r="BH83" s="480">
        <f>IF(N83="sníž. přenesená",J83,0)</f>
        <v>0</v>
      </c>
      <c r="BI83" s="480">
        <f>IF(N83="nulová",J83,0)</f>
        <v>0</v>
      </c>
      <c r="BJ83" s="370" t="s">
        <v>37</v>
      </c>
      <c r="BK83" s="480">
        <f>ROUND(I83*H83,2)</f>
        <v>0</v>
      </c>
      <c r="BL83" s="370" t="s">
        <v>198</v>
      </c>
      <c r="BM83" s="370" t="s">
        <v>199</v>
      </c>
    </row>
    <row r="84" spans="2:63" s="458" customFormat="1" ht="29.85" customHeight="1">
      <c r="B84" s="457"/>
      <c r="D84" s="459" t="s">
        <v>35</v>
      </c>
      <c r="E84" s="468" t="s">
        <v>200</v>
      </c>
      <c r="F84" s="468" t="s">
        <v>201</v>
      </c>
      <c r="J84" s="469">
        <f>BK84</f>
        <v>0</v>
      </c>
      <c r="L84" s="457"/>
      <c r="M84" s="462"/>
      <c r="N84" s="463"/>
      <c r="O84" s="463"/>
      <c r="P84" s="464">
        <f>P85</f>
        <v>0</v>
      </c>
      <c r="Q84" s="463"/>
      <c r="R84" s="464">
        <f>R85</f>
        <v>0</v>
      </c>
      <c r="S84" s="463"/>
      <c r="T84" s="465">
        <f>T85</f>
        <v>0</v>
      </c>
      <c r="AR84" s="459" t="s">
        <v>103</v>
      </c>
      <c r="AT84" s="466" t="s">
        <v>35</v>
      </c>
      <c r="AU84" s="466" t="s">
        <v>37</v>
      </c>
      <c r="AY84" s="459" t="s">
        <v>77</v>
      </c>
      <c r="BK84" s="467">
        <f>BK85</f>
        <v>0</v>
      </c>
    </row>
    <row r="85" spans="2:65" s="382" customFormat="1" ht="16.5" customHeight="1">
      <c r="B85" s="383"/>
      <c r="C85" s="470" t="s">
        <v>38</v>
      </c>
      <c r="D85" s="470" t="s">
        <v>80</v>
      </c>
      <c r="E85" s="471" t="s">
        <v>202</v>
      </c>
      <c r="F85" s="472" t="s">
        <v>201</v>
      </c>
      <c r="G85" s="473" t="s">
        <v>197</v>
      </c>
      <c r="H85" s="474">
        <v>1</v>
      </c>
      <c r="I85" s="338"/>
      <c r="J85" s="475">
        <f>ROUND(I85*H85,2)</f>
        <v>0</v>
      </c>
      <c r="K85" s="472" t="s">
        <v>83</v>
      </c>
      <c r="L85" s="383"/>
      <c r="M85" s="476" t="s">
        <v>1</v>
      </c>
      <c r="N85" s="477" t="s">
        <v>25</v>
      </c>
      <c r="O85" s="384"/>
      <c r="P85" s="478">
        <f>O85*H85</f>
        <v>0</v>
      </c>
      <c r="Q85" s="478">
        <v>0</v>
      </c>
      <c r="R85" s="478">
        <f>Q85*H85</f>
        <v>0</v>
      </c>
      <c r="S85" s="478">
        <v>0</v>
      </c>
      <c r="T85" s="479">
        <f>S85*H85</f>
        <v>0</v>
      </c>
      <c r="AR85" s="370" t="s">
        <v>198</v>
      </c>
      <c r="AT85" s="370" t="s">
        <v>80</v>
      </c>
      <c r="AU85" s="370" t="s">
        <v>38</v>
      </c>
      <c r="AY85" s="370" t="s">
        <v>77</v>
      </c>
      <c r="BE85" s="480">
        <f>IF(N85="základní",J85,0)</f>
        <v>0</v>
      </c>
      <c r="BF85" s="480">
        <f>IF(N85="snížená",J85,0)</f>
        <v>0</v>
      </c>
      <c r="BG85" s="480">
        <f>IF(N85="zákl. přenesená",J85,0)</f>
        <v>0</v>
      </c>
      <c r="BH85" s="480">
        <f>IF(N85="sníž. přenesená",J85,0)</f>
        <v>0</v>
      </c>
      <c r="BI85" s="480">
        <f>IF(N85="nulová",J85,0)</f>
        <v>0</v>
      </c>
      <c r="BJ85" s="370" t="s">
        <v>37</v>
      </c>
      <c r="BK85" s="480">
        <f>ROUND(I85*H85,2)</f>
        <v>0</v>
      </c>
      <c r="BL85" s="370" t="s">
        <v>198</v>
      </c>
      <c r="BM85" s="370" t="s">
        <v>203</v>
      </c>
    </row>
    <row r="86" spans="2:63" s="458" customFormat="1" ht="29.85" customHeight="1">
      <c r="B86" s="457"/>
      <c r="D86" s="459" t="s">
        <v>35</v>
      </c>
      <c r="E86" s="468" t="s">
        <v>204</v>
      </c>
      <c r="F86" s="468" t="s">
        <v>205</v>
      </c>
      <c r="J86" s="469">
        <f>BK86</f>
        <v>0</v>
      </c>
      <c r="L86" s="457"/>
      <c r="M86" s="462"/>
      <c r="N86" s="463"/>
      <c r="O86" s="463"/>
      <c r="P86" s="464">
        <f>P87</f>
        <v>0</v>
      </c>
      <c r="Q86" s="463"/>
      <c r="R86" s="464">
        <f>R87</f>
        <v>0</v>
      </c>
      <c r="S86" s="463"/>
      <c r="T86" s="465">
        <f>T87</f>
        <v>0</v>
      </c>
      <c r="AR86" s="459" t="s">
        <v>103</v>
      </c>
      <c r="AT86" s="466" t="s">
        <v>35</v>
      </c>
      <c r="AU86" s="466" t="s">
        <v>37</v>
      </c>
      <c r="AY86" s="459" t="s">
        <v>77</v>
      </c>
      <c r="BK86" s="467">
        <f>BK87</f>
        <v>0</v>
      </c>
    </row>
    <row r="87" spans="2:65" s="382" customFormat="1" ht="16.5" customHeight="1">
      <c r="B87" s="383"/>
      <c r="C87" s="470" t="s">
        <v>93</v>
      </c>
      <c r="D87" s="470" t="s">
        <v>80</v>
      </c>
      <c r="E87" s="471" t="s">
        <v>206</v>
      </c>
      <c r="F87" s="472" t="s">
        <v>205</v>
      </c>
      <c r="G87" s="473" t="s">
        <v>197</v>
      </c>
      <c r="H87" s="474">
        <v>1</v>
      </c>
      <c r="I87" s="338"/>
      <c r="J87" s="475">
        <f>ROUND(I87*H87,2)</f>
        <v>0</v>
      </c>
      <c r="K87" s="472" t="s">
        <v>83</v>
      </c>
      <c r="L87" s="383"/>
      <c r="M87" s="476" t="s">
        <v>1</v>
      </c>
      <c r="N87" s="481" t="s">
        <v>25</v>
      </c>
      <c r="O87" s="482"/>
      <c r="P87" s="483">
        <f>O87*H87</f>
        <v>0</v>
      </c>
      <c r="Q87" s="483">
        <v>0</v>
      </c>
      <c r="R87" s="483">
        <f>Q87*H87</f>
        <v>0</v>
      </c>
      <c r="S87" s="483">
        <v>0</v>
      </c>
      <c r="T87" s="484">
        <f>S87*H87</f>
        <v>0</v>
      </c>
      <c r="AR87" s="370" t="s">
        <v>198</v>
      </c>
      <c r="AT87" s="370" t="s">
        <v>80</v>
      </c>
      <c r="AU87" s="370" t="s">
        <v>38</v>
      </c>
      <c r="AY87" s="370" t="s">
        <v>77</v>
      </c>
      <c r="BE87" s="480">
        <f>IF(N87="základní",J87,0)</f>
        <v>0</v>
      </c>
      <c r="BF87" s="480">
        <f>IF(N87="snížená",J87,0)</f>
        <v>0</v>
      </c>
      <c r="BG87" s="480">
        <f>IF(N87="zákl. přenesená",J87,0)</f>
        <v>0</v>
      </c>
      <c r="BH87" s="480">
        <f>IF(N87="sníž. přenesená",J87,0)</f>
        <v>0</v>
      </c>
      <c r="BI87" s="480">
        <f>IF(N87="nulová",J87,0)</f>
        <v>0</v>
      </c>
      <c r="BJ87" s="370" t="s">
        <v>37</v>
      </c>
      <c r="BK87" s="480">
        <f>ROUND(I87*H87,2)</f>
        <v>0</v>
      </c>
      <c r="BL87" s="370" t="s">
        <v>198</v>
      </c>
      <c r="BM87" s="370" t="s">
        <v>207</v>
      </c>
    </row>
    <row r="88" spans="2:12" s="382" customFormat="1" ht="6.95" customHeight="1">
      <c r="B88" s="410"/>
      <c r="C88" s="411"/>
      <c r="D88" s="411"/>
      <c r="E88" s="411"/>
      <c r="F88" s="411"/>
      <c r="G88" s="411"/>
      <c r="H88" s="411"/>
      <c r="I88" s="411"/>
      <c r="J88" s="411"/>
      <c r="K88" s="411"/>
      <c r="L88" s="383"/>
    </row>
  </sheetData>
  <sheetProtection password="EF1C" sheet="1" objects="1" scenarios="1"/>
  <autoFilter ref="C79:K87"/>
  <mergeCells count="10">
    <mergeCell ref="L2:V2"/>
    <mergeCell ref="E7:H7"/>
    <mergeCell ref="E9:H9"/>
    <mergeCell ref="E24:H24"/>
    <mergeCell ref="E45:H45"/>
    <mergeCell ref="E47:H47"/>
    <mergeCell ref="J51:J52"/>
    <mergeCell ref="E70:H70"/>
    <mergeCell ref="E72:H72"/>
    <mergeCell ref="G1:H1"/>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Q130"/>
  <sheetViews>
    <sheetView zoomScaleSheetLayoutView="55" workbookViewId="0" topLeftCell="A55">
      <selection activeCell="I72" sqref="I72"/>
    </sheetView>
  </sheetViews>
  <sheetFormatPr defaultColWidth="9.33203125" defaultRowHeight="13.5"/>
  <cols>
    <col min="1" max="1" width="6.16015625" style="208" bestFit="1" customWidth="1"/>
    <col min="2" max="2" width="15.16015625" style="209" customWidth="1"/>
    <col min="3" max="3" width="66.5" style="210" customWidth="1"/>
    <col min="4" max="4" width="8.5" style="211" customWidth="1"/>
    <col min="5" max="5" width="12.5" style="306" customWidth="1"/>
    <col min="6" max="6" width="12.16015625" style="201" customWidth="1"/>
    <col min="7" max="7" width="12.16015625" style="213" customWidth="1"/>
    <col min="8" max="8" width="7.16015625" style="214" customWidth="1"/>
    <col min="9" max="9" width="8.16015625" style="201" customWidth="1"/>
    <col min="10" max="10" width="11.33203125" style="202" customWidth="1"/>
    <col min="11" max="11" width="12.83203125" style="202" customWidth="1"/>
    <col min="12" max="12" width="13.83203125" style="202" customWidth="1"/>
    <col min="13" max="13" width="14.16015625" style="202" customWidth="1"/>
    <col min="14" max="14" width="16.66015625" style="203" customWidth="1"/>
    <col min="15" max="15" width="13.5" style="203" customWidth="1"/>
    <col min="16" max="16" width="9.33203125" style="202" customWidth="1"/>
    <col min="17" max="17" width="70.16015625" style="202" customWidth="1"/>
    <col min="18" max="255" width="9.33203125" style="202" customWidth="1"/>
    <col min="256" max="256" width="6.16015625" style="202" bestFit="1" customWidth="1"/>
    <col min="257" max="257" width="15.16015625" style="202" customWidth="1"/>
    <col min="258" max="258" width="66.5" style="202" customWidth="1"/>
    <col min="259" max="259" width="8.5" style="202" customWidth="1"/>
    <col min="260" max="260" width="12.5" style="202" customWidth="1"/>
    <col min="261" max="262" width="12.16015625" style="202" customWidth="1"/>
    <col min="263" max="263" width="7.16015625" style="202" customWidth="1"/>
    <col min="264" max="264" width="8.16015625" style="202" customWidth="1"/>
    <col min="265" max="272" width="9.33203125" style="202" hidden="1" customWidth="1"/>
    <col min="273" max="273" width="70.16015625" style="202" customWidth="1"/>
    <col min="274" max="511" width="9.33203125" style="202" customWidth="1"/>
    <col min="512" max="512" width="6.16015625" style="202" bestFit="1" customWidth="1"/>
    <col min="513" max="513" width="15.16015625" style="202" customWidth="1"/>
    <col min="514" max="514" width="66.5" style="202" customWidth="1"/>
    <col min="515" max="515" width="8.5" style="202" customWidth="1"/>
    <col min="516" max="516" width="12.5" style="202" customWidth="1"/>
    <col min="517" max="518" width="12.16015625" style="202" customWidth="1"/>
    <col min="519" max="519" width="7.16015625" style="202" customWidth="1"/>
    <col min="520" max="520" width="8.16015625" style="202" customWidth="1"/>
    <col min="521" max="528" width="9.33203125" style="202" hidden="1" customWidth="1"/>
    <col min="529" max="529" width="70.16015625" style="202" customWidth="1"/>
    <col min="530" max="767" width="9.33203125" style="202" customWidth="1"/>
    <col min="768" max="768" width="6.16015625" style="202" bestFit="1" customWidth="1"/>
    <col min="769" max="769" width="15.16015625" style="202" customWidth="1"/>
    <col min="770" max="770" width="66.5" style="202" customWidth="1"/>
    <col min="771" max="771" width="8.5" style="202" customWidth="1"/>
    <col min="772" max="772" width="12.5" style="202" customWidth="1"/>
    <col min="773" max="774" width="12.16015625" style="202" customWidth="1"/>
    <col min="775" max="775" width="7.16015625" style="202" customWidth="1"/>
    <col min="776" max="776" width="8.16015625" style="202" customWidth="1"/>
    <col min="777" max="784" width="9.33203125" style="202" hidden="1" customWidth="1"/>
    <col min="785" max="785" width="70.16015625" style="202" customWidth="1"/>
    <col min="786" max="1023" width="9.33203125" style="202" customWidth="1"/>
    <col min="1024" max="1024" width="6.16015625" style="202" bestFit="1" customWidth="1"/>
    <col min="1025" max="1025" width="15.16015625" style="202" customWidth="1"/>
    <col min="1026" max="1026" width="66.5" style="202" customWidth="1"/>
    <col min="1027" max="1027" width="8.5" style="202" customWidth="1"/>
    <col min="1028" max="1028" width="12.5" style="202" customWidth="1"/>
    <col min="1029" max="1030" width="12.16015625" style="202" customWidth="1"/>
    <col min="1031" max="1031" width="7.16015625" style="202" customWidth="1"/>
    <col min="1032" max="1032" width="8.16015625" style="202" customWidth="1"/>
    <col min="1033" max="1040" width="9.33203125" style="202" hidden="1" customWidth="1"/>
    <col min="1041" max="1041" width="70.16015625" style="202" customWidth="1"/>
    <col min="1042" max="1279" width="9.33203125" style="202" customWidth="1"/>
    <col min="1280" max="1280" width="6.16015625" style="202" bestFit="1" customWidth="1"/>
    <col min="1281" max="1281" width="15.16015625" style="202" customWidth="1"/>
    <col min="1282" max="1282" width="66.5" style="202" customWidth="1"/>
    <col min="1283" max="1283" width="8.5" style="202" customWidth="1"/>
    <col min="1284" max="1284" width="12.5" style="202" customWidth="1"/>
    <col min="1285" max="1286" width="12.16015625" style="202" customWidth="1"/>
    <col min="1287" max="1287" width="7.16015625" style="202" customWidth="1"/>
    <col min="1288" max="1288" width="8.16015625" style="202" customWidth="1"/>
    <col min="1289" max="1296" width="9.33203125" style="202" hidden="1" customWidth="1"/>
    <col min="1297" max="1297" width="70.16015625" style="202" customWidth="1"/>
    <col min="1298" max="1535" width="9.33203125" style="202" customWidth="1"/>
    <col min="1536" max="1536" width="6.16015625" style="202" bestFit="1" customWidth="1"/>
    <col min="1537" max="1537" width="15.16015625" style="202" customWidth="1"/>
    <col min="1538" max="1538" width="66.5" style="202" customWidth="1"/>
    <col min="1539" max="1539" width="8.5" style="202" customWidth="1"/>
    <col min="1540" max="1540" width="12.5" style="202" customWidth="1"/>
    <col min="1541" max="1542" width="12.16015625" style="202" customWidth="1"/>
    <col min="1543" max="1543" width="7.16015625" style="202" customWidth="1"/>
    <col min="1544" max="1544" width="8.16015625" style="202" customWidth="1"/>
    <col min="1545" max="1552" width="9.33203125" style="202" hidden="1" customWidth="1"/>
    <col min="1553" max="1553" width="70.16015625" style="202" customWidth="1"/>
    <col min="1554" max="1791" width="9.33203125" style="202" customWidth="1"/>
    <col min="1792" max="1792" width="6.16015625" style="202" bestFit="1" customWidth="1"/>
    <col min="1793" max="1793" width="15.16015625" style="202" customWidth="1"/>
    <col min="1794" max="1794" width="66.5" style="202" customWidth="1"/>
    <col min="1795" max="1795" width="8.5" style="202" customWidth="1"/>
    <col min="1796" max="1796" width="12.5" style="202" customWidth="1"/>
    <col min="1797" max="1798" width="12.16015625" style="202" customWidth="1"/>
    <col min="1799" max="1799" width="7.16015625" style="202" customWidth="1"/>
    <col min="1800" max="1800" width="8.16015625" style="202" customWidth="1"/>
    <col min="1801" max="1808" width="9.33203125" style="202" hidden="1" customWidth="1"/>
    <col min="1809" max="1809" width="70.16015625" style="202" customWidth="1"/>
    <col min="1810" max="2047" width="9.33203125" style="202" customWidth="1"/>
    <col min="2048" max="2048" width="6.16015625" style="202" bestFit="1" customWidth="1"/>
    <col min="2049" max="2049" width="15.16015625" style="202" customWidth="1"/>
    <col min="2050" max="2050" width="66.5" style="202" customWidth="1"/>
    <col min="2051" max="2051" width="8.5" style="202" customWidth="1"/>
    <col min="2052" max="2052" width="12.5" style="202" customWidth="1"/>
    <col min="2053" max="2054" width="12.16015625" style="202" customWidth="1"/>
    <col min="2055" max="2055" width="7.16015625" style="202" customWidth="1"/>
    <col min="2056" max="2056" width="8.16015625" style="202" customWidth="1"/>
    <col min="2057" max="2064" width="9.33203125" style="202" hidden="1" customWidth="1"/>
    <col min="2065" max="2065" width="70.16015625" style="202" customWidth="1"/>
    <col min="2066" max="2303" width="9.33203125" style="202" customWidth="1"/>
    <col min="2304" max="2304" width="6.16015625" style="202" bestFit="1" customWidth="1"/>
    <col min="2305" max="2305" width="15.16015625" style="202" customWidth="1"/>
    <col min="2306" max="2306" width="66.5" style="202" customWidth="1"/>
    <col min="2307" max="2307" width="8.5" style="202" customWidth="1"/>
    <col min="2308" max="2308" width="12.5" style="202" customWidth="1"/>
    <col min="2309" max="2310" width="12.16015625" style="202" customWidth="1"/>
    <col min="2311" max="2311" width="7.16015625" style="202" customWidth="1"/>
    <col min="2312" max="2312" width="8.16015625" style="202" customWidth="1"/>
    <col min="2313" max="2320" width="9.33203125" style="202" hidden="1" customWidth="1"/>
    <col min="2321" max="2321" width="70.16015625" style="202" customWidth="1"/>
    <col min="2322" max="2559" width="9.33203125" style="202" customWidth="1"/>
    <col min="2560" max="2560" width="6.16015625" style="202" bestFit="1" customWidth="1"/>
    <col min="2561" max="2561" width="15.16015625" style="202" customWidth="1"/>
    <col min="2562" max="2562" width="66.5" style="202" customWidth="1"/>
    <col min="2563" max="2563" width="8.5" style="202" customWidth="1"/>
    <col min="2564" max="2564" width="12.5" style="202" customWidth="1"/>
    <col min="2565" max="2566" width="12.16015625" style="202" customWidth="1"/>
    <col min="2567" max="2567" width="7.16015625" style="202" customWidth="1"/>
    <col min="2568" max="2568" width="8.16015625" style="202" customWidth="1"/>
    <col min="2569" max="2576" width="9.33203125" style="202" hidden="1" customWidth="1"/>
    <col min="2577" max="2577" width="70.16015625" style="202" customWidth="1"/>
    <col min="2578" max="2815" width="9.33203125" style="202" customWidth="1"/>
    <col min="2816" max="2816" width="6.16015625" style="202" bestFit="1" customWidth="1"/>
    <col min="2817" max="2817" width="15.16015625" style="202" customWidth="1"/>
    <col min="2818" max="2818" width="66.5" style="202" customWidth="1"/>
    <col min="2819" max="2819" width="8.5" style="202" customWidth="1"/>
    <col min="2820" max="2820" width="12.5" style="202" customWidth="1"/>
    <col min="2821" max="2822" width="12.16015625" style="202" customWidth="1"/>
    <col min="2823" max="2823" width="7.16015625" style="202" customWidth="1"/>
    <col min="2824" max="2824" width="8.16015625" style="202" customWidth="1"/>
    <col min="2825" max="2832" width="9.33203125" style="202" hidden="1" customWidth="1"/>
    <col min="2833" max="2833" width="70.16015625" style="202" customWidth="1"/>
    <col min="2834" max="3071" width="9.33203125" style="202" customWidth="1"/>
    <col min="3072" max="3072" width="6.16015625" style="202" bestFit="1" customWidth="1"/>
    <col min="3073" max="3073" width="15.16015625" style="202" customWidth="1"/>
    <col min="3074" max="3074" width="66.5" style="202" customWidth="1"/>
    <col min="3075" max="3075" width="8.5" style="202" customWidth="1"/>
    <col min="3076" max="3076" width="12.5" style="202" customWidth="1"/>
    <col min="3077" max="3078" width="12.16015625" style="202" customWidth="1"/>
    <col min="3079" max="3079" width="7.16015625" style="202" customWidth="1"/>
    <col min="3080" max="3080" width="8.16015625" style="202" customWidth="1"/>
    <col min="3081" max="3088" width="9.33203125" style="202" hidden="1" customWidth="1"/>
    <col min="3089" max="3089" width="70.16015625" style="202" customWidth="1"/>
    <col min="3090" max="3327" width="9.33203125" style="202" customWidth="1"/>
    <col min="3328" max="3328" width="6.16015625" style="202" bestFit="1" customWidth="1"/>
    <col min="3329" max="3329" width="15.16015625" style="202" customWidth="1"/>
    <col min="3330" max="3330" width="66.5" style="202" customWidth="1"/>
    <col min="3331" max="3331" width="8.5" style="202" customWidth="1"/>
    <col min="3332" max="3332" width="12.5" style="202" customWidth="1"/>
    <col min="3333" max="3334" width="12.16015625" style="202" customWidth="1"/>
    <col min="3335" max="3335" width="7.16015625" style="202" customWidth="1"/>
    <col min="3336" max="3336" width="8.16015625" style="202" customWidth="1"/>
    <col min="3337" max="3344" width="9.33203125" style="202" hidden="1" customWidth="1"/>
    <col min="3345" max="3345" width="70.16015625" style="202" customWidth="1"/>
    <col min="3346" max="3583" width="9.33203125" style="202" customWidth="1"/>
    <col min="3584" max="3584" width="6.16015625" style="202" bestFit="1" customWidth="1"/>
    <col min="3585" max="3585" width="15.16015625" style="202" customWidth="1"/>
    <col min="3586" max="3586" width="66.5" style="202" customWidth="1"/>
    <col min="3587" max="3587" width="8.5" style="202" customWidth="1"/>
    <col min="3588" max="3588" width="12.5" style="202" customWidth="1"/>
    <col min="3589" max="3590" width="12.16015625" style="202" customWidth="1"/>
    <col min="3591" max="3591" width="7.16015625" style="202" customWidth="1"/>
    <col min="3592" max="3592" width="8.16015625" style="202" customWidth="1"/>
    <col min="3593" max="3600" width="9.33203125" style="202" hidden="1" customWidth="1"/>
    <col min="3601" max="3601" width="70.16015625" style="202" customWidth="1"/>
    <col min="3602" max="3839" width="9.33203125" style="202" customWidth="1"/>
    <col min="3840" max="3840" width="6.16015625" style="202" bestFit="1" customWidth="1"/>
    <col min="3841" max="3841" width="15.16015625" style="202" customWidth="1"/>
    <col min="3842" max="3842" width="66.5" style="202" customWidth="1"/>
    <col min="3843" max="3843" width="8.5" style="202" customWidth="1"/>
    <col min="3844" max="3844" width="12.5" style="202" customWidth="1"/>
    <col min="3845" max="3846" width="12.16015625" style="202" customWidth="1"/>
    <col min="3847" max="3847" width="7.16015625" style="202" customWidth="1"/>
    <col min="3848" max="3848" width="8.16015625" style="202" customWidth="1"/>
    <col min="3849" max="3856" width="9.33203125" style="202" hidden="1" customWidth="1"/>
    <col min="3857" max="3857" width="70.16015625" style="202" customWidth="1"/>
    <col min="3858" max="4095" width="9.33203125" style="202" customWidth="1"/>
    <col min="4096" max="4096" width="6.16015625" style="202" bestFit="1" customWidth="1"/>
    <col min="4097" max="4097" width="15.16015625" style="202" customWidth="1"/>
    <col min="4098" max="4098" width="66.5" style="202" customWidth="1"/>
    <col min="4099" max="4099" width="8.5" style="202" customWidth="1"/>
    <col min="4100" max="4100" width="12.5" style="202" customWidth="1"/>
    <col min="4101" max="4102" width="12.16015625" style="202" customWidth="1"/>
    <col min="4103" max="4103" width="7.16015625" style="202" customWidth="1"/>
    <col min="4104" max="4104" width="8.16015625" style="202" customWidth="1"/>
    <col min="4105" max="4112" width="9.33203125" style="202" hidden="1" customWidth="1"/>
    <col min="4113" max="4113" width="70.16015625" style="202" customWidth="1"/>
    <col min="4114" max="4351" width="9.33203125" style="202" customWidth="1"/>
    <col min="4352" max="4352" width="6.16015625" style="202" bestFit="1" customWidth="1"/>
    <col min="4353" max="4353" width="15.16015625" style="202" customWidth="1"/>
    <col min="4354" max="4354" width="66.5" style="202" customWidth="1"/>
    <col min="4355" max="4355" width="8.5" style="202" customWidth="1"/>
    <col min="4356" max="4356" width="12.5" style="202" customWidth="1"/>
    <col min="4357" max="4358" width="12.16015625" style="202" customWidth="1"/>
    <col min="4359" max="4359" width="7.16015625" style="202" customWidth="1"/>
    <col min="4360" max="4360" width="8.16015625" style="202" customWidth="1"/>
    <col min="4361" max="4368" width="9.33203125" style="202" hidden="1" customWidth="1"/>
    <col min="4369" max="4369" width="70.16015625" style="202" customWidth="1"/>
    <col min="4370" max="4607" width="9.33203125" style="202" customWidth="1"/>
    <col min="4608" max="4608" width="6.16015625" style="202" bestFit="1" customWidth="1"/>
    <col min="4609" max="4609" width="15.16015625" style="202" customWidth="1"/>
    <col min="4610" max="4610" width="66.5" style="202" customWidth="1"/>
    <col min="4611" max="4611" width="8.5" style="202" customWidth="1"/>
    <col min="4612" max="4612" width="12.5" style="202" customWidth="1"/>
    <col min="4613" max="4614" width="12.16015625" style="202" customWidth="1"/>
    <col min="4615" max="4615" width="7.16015625" style="202" customWidth="1"/>
    <col min="4616" max="4616" width="8.16015625" style="202" customWidth="1"/>
    <col min="4617" max="4624" width="9.33203125" style="202" hidden="1" customWidth="1"/>
    <col min="4625" max="4625" width="70.16015625" style="202" customWidth="1"/>
    <col min="4626" max="4863" width="9.33203125" style="202" customWidth="1"/>
    <col min="4864" max="4864" width="6.16015625" style="202" bestFit="1" customWidth="1"/>
    <col min="4865" max="4865" width="15.16015625" style="202" customWidth="1"/>
    <col min="4866" max="4866" width="66.5" style="202" customWidth="1"/>
    <col min="4867" max="4867" width="8.5" style="202" customWidth="1"/>
    <col min="4868" max="4868" width="12.5" style="202" customWidth="1"/>
    <col min="4869" max="4870" width="12.16015625" style="202" customWidth="1"/>
    <col min="4871" max="4871" width="7.16015625" style="202" customWidth="1"/>
    <col min="4872" max="4872" width="8.16015625" style="202" customWidth="1"/>
    <col min="4873" max="4880" width="9.33203125" style="202" hidden="1" customWidth="1"/>
    <col min="4881" max="4881" width="70.16015625" style="202" customWidth="1"/>
    <col min="4882" max="5119" width="9.33203125" style="202" customWidth="1"/>
    <col min="5120" max="5120" width="6.16015625" style="202" bestFit="1" customWidth="1"/>
    <col min="5121" max="5121" width="15.16015625" style="202" customWidth="1"/>
    <col min="5122" max="5122" width="66.5" style="202" customWidth="1"/>
    <col min="5123" max="5123" width="8.5" style="202" customWidth="1"/>
    <col min="5124" max="5124" width="12.5" style="202" customWidth="1"/>
    <col min="5125" max="5126" width="12.16015625" style="202" customWidth="1"/>
    <col min="5127" max="5127" width="7.16015625" style="202" customWidth="1"/>
    <col min="5128" max="5128" width="8.16015625" style="202" customWidth="1"/>
    <col min="5129" max="5136" width="9.33203125" style="202" hidden="1" customWidth="1"/>
    <col min="5137" max="5137" width="70.16015625" style="202" customWidth="1"/>
    <col min="5138" max="5375" width="9.33203125" style="202" customWidth="1"/>
    <col min="5376" max="5376" width="6.16015625" style="202" bestFit="1" customWidth="1"/>
    <col min="5377" max="5377" width="15.16015625" style="202" customWidth="1"/>
    <col min="5378" max="5378" width="66.5" style="202" customWidth="1"/>
    <col min="5379" max="5379" width="8.5" style="202" customWidth="1"/>
    <col min="5380" max="5380" width="12.5" style="202" customWidth="1"/>
    <col min="5381" max="5382" width="12.16015625" style="202" customWidth="1"/>
    <col min="5383" max="5383" width="7.16015625" style="202" customWidth="1"/>
    <col min="5384" max="5384" width="8.16015625" style="202" customWidth="1"/>
    <col min="5385" max="5392" width="9.33203125" style="202" hidden="1" customWidth="1"/>
    <col min="5393" max="5393" width="70.16015625" style="202" customWidth="1"/>
    <col min="5394" max="5631" width="9.33203125" style="202" customWidth="1"/>
    <col min="5632" max="5632" width="6.16015625" style="202" bestFit="1" customWidth="1"/>
    <col min="5633" max="5633" width="15.16015625" style="202" customWidth="1"/>
    <col min="5634" max="5634" width="66.5" style="202" customWidth="1"/>
    <col min="5635" max="5635" width="8.5" style="202" customWidth="1"/>
    <col min="5636" max="5636" width="12.5" style="202" customWidth="1"/>
    <col min="5637" max="5638" width="12.16015625" style="202" customWidth="1"/>
    <col min="5639" max="5639" width="7.16015625" style="202" customWidth="1"/>
    <col min="5640" max="5640" width="8.16015625" style="202" customWidth="1"/>
    <col min="5641" max="5648" width="9.33203125" style="202" hidden="1" customWidth="1"/>
    <col min="5649" max="5649" width="70.16015625" style="202" customWidth="1"/>
    <col min="5650" max="5887" width="9.33203125" style="202" customWidth="1"/>
    <col min="5888" max="5888" width="6.16015625" style="202" bestFit="1" customWidth="1"/>
    <col min="5889" max="5889" width="15.16015625" style="202" customWidth="1"/>
    <col min="5890" max="5890" width="66.5" style="202" customWidth="1"/>
    <col min="5891" max="5891" width="8.5" style="202" customWidth="1"/>
    <col min="5892" max="5892" width="12.5" style="202" customWidth="1"/>
    <col min="5893" max="5894" width="12.16015625" style="202" customWidth="1"/>
    <col min="5895" max="5895" width="7.16015625" style="202" customWidth="1"/>
    <col min="5896" max="5896" width="8.16015625" style="202" customWidth="1"/>
    <col min="5897" max="5904" width="9.33203125" style="202" hidden="1" customWidth="1"/>
    <col min="5905" max="5905" width="70.16015625" style="202" customWidth="1"/>
    <col min="5906" max="6143" width="9.33203125" style="202" customWidth="1"/>
    <col min="6144" max="6144" width="6.16015625" style="202" bestFit="1" customWidth="1"/>
    <col min="6145" max="6145" width="15.16015625" style="202" customWidth="1"/>
    <col min="6146" max="6146" width="66.5" style="202" customWidth="1"/>
    <col min="6147" max="6147" width="8.5" style="202" customWidth="1"/>
    <col min="6148" max="6148" width="12.5" style="202" customWidth="1"/>
    <col min="6149" max="6150" width="12.16015625" style="202" customWidth="1"/>
    <col min="6151" max="6151" width="7.16015625" style="202" customWidth="1"/>
    <col min="6152" max="6152" width="8.16015625" style="202" customWidth="1"/>
    <col min="6153" max="6160" width="9.33203125" style="202" hidden="1" customWidth="1"/>
    <col min="6161" max="6161" width="70.16015625" style="202" customWidth="1"/>
    <col min="6162" max="6399" width="9.33203125" style="202" customWidth="1"/>
    <col min="6400" max="6400" width="6.16015625" style="202" bestFit="1" customWidth="1"/>
    <col min="6401" max="6401" width="15.16015625" style="202" customWidth="1"/>
    <col min="6402" max="6402" width="66.5" style="202" customWidth="1"/>
    <col min="6403" max="6403" width="8.5" style="202" customWidth="1"/>
    <col min="6404" max="6404" width="12.5" style="202" customWidth="1"/>
    <col min="6405" max="6406" width="12.16015625" style="202" customWidth="1"/>
    <col min="6407" max="6407" width="7.16015625" style="202" customWidth="1"/>
    <col min="6408" max="6408" width="8.16015625" style="202" customWidth="1"/>
    <col min="6409" max="6416" width="9.33203125" style="202" hidden="1" customWidth="1"/>
    <col min="6417" max="6417" width="70.16015625" style="202" customWidth="1"/>
    <col min="6418" max="6655" width="9.33203125" style="202" customWidth="1"/>
    <col min="6656" max="6656" width="6.16015625" style="202" bestFit="1" customWidth="1"/>
    <col min="6657" max="6657" width="15.16015625" style="202" customWidth="1"/>
    <col min="6658" max="6658" width="66.5" style="202" customWidth="1"/>
    <col min="6659" max="6659" width="8.5" style="202" customWidth="1"/>
    <col min="6660" max="6660" width="12.5" style="202" customWidth="1"/>
    <col min="6661" max="6662" width="12.16015625" style="202" customWidth="1"/>
    <col min="6663" max="6663" width="7.16015625" style="202" customWidth="1"/>
    <col min="6664" max="6664" width="8.16015625" style="202" customWidth="1"/>
    <col min="6665" max="6672" width="9.33203125" style="202" hidden="1" customWidth="1"/>
    <col min="6673" max="6673" width="70.16015625" style="202" customWidth="1"/>
    <col min="6674" max="6911" width="9.33203125" style="202" customWidth="1"/>
    <col min="6912" max="6912" width="6.16015625" style="202" bestFit="1" customWidth="1"/>
    <col min="6913" max="6913" width="15.16015625" style="202" customWidth="1"/>
    <col min="6914" max="6914" width="66.5" style="202" customWidth="1"/>
    <col min="6915" max="6915" width="8.5" style="202" customWidth="1"/>
    <col min="6916" max="6916" width="12.5" style="202" customWidth="1"/>
    <col min="6917" max="6918" width="12.16015625" style="202" customWidth="1"/>
    <col min="6919" max="6919" width="7.16015625" style="202" customWidth="1"/>
    <col min="6920" max="6920" width="8.16015625" style="202" customWidth="1"/>
    <col min="6921" max="6928" width="9.33203125" style="202" hidden="1" customWidth="1"/>
    <col min="6929" max="6929" width="70.16015625" style="202" customWidth="1"/>
    <col min="6930" max="7167" width="9.33203125" style="202" customWidth="1"/>
    <col min="7168" max="7168" width="6.16015625" style="202" bestFit="1" customWidth="1"/>
    <col min="7169" max="7169" width="15.16015625" style="202" customWidth="1"/>
    <col min="7170" max="7170" width="66.5" style="202" customWidth="1"/>
    <col min="7171" max="7171" width="8.5" style="202" customWidth="1"/>
    <col min="7172" max="7172" width="12.5" style="202" customWidth="1"/>
    <col min="7173" max="7174" width="12.16015625" style="202" customWidth="1"/>
    <col min="7175" max="7175" width="7.16015625" style="202" customWidth="1"/>
    <col min="7176" max="7176" width="8.16015625" style="202" customWidth="1"/>
    <col min="7177" max="7184" width="9.33203125" style="202" hidden="1" customWidth="1"/>
    <col min="7185" max="7185" width="70.16015625" style="202" customWidth="1"/>
    <col min="7186" max="7423" width="9.33203125" style="202" customWidth="1"/>
    <col min="7424" max="7424" width="6.16015625" style="202" bestFit="1" customWidth="1"/>
    <col min="7425" max="7425" width="15.16015625" style="202" customWidth="1"/>
    <col min="7426" max="7426" width="66.5" style="202" customWidth="1"/>
    <col min="7427" max="7427" width="8.5" style="202" customWidth="1"/>
    <col min="7428" max="7428" width="12.5" style="202" customWidth="1"/>
    <col min="7429" max="7430" width="12.16015625" style="202" customWidth="1"/>
    <col min="7431" max="7431" width="7.16015625" style="202" customWidth="1"/>
    <col min="7432" max="7432" width="8.16015625" style="202" customWidth="1"/>
    <col min="7433" max="7440" width="9.33203125" style="202" hidden="1" customWidth="1"/>
    <col min="7441" max="7441" width="70.16015625" style="202" customWidth="1"/>
    <col min="7442" max="7679" width="9.33203125" style="202" customWidth="1"/>
    <col min="7680" max="7680" width="6.16015625" style="202" bestFit="1" customWidth="1"/>
    <col min="7681" max="7681" width="15.16015625" style="202" customWidth="1"/>
    <col min="7682" max="7682" width="66.5" style="202" customWidth="1"/>
    <col min="7683" max="7683" width="8.5" style="202" customWidth="1"/>
    <col min="7684" max="7684" width="12.5" style="202" customWidth="1"/>
    <col min="7685" max="7686" width="12.16015625" style="202" customWidth="1"/>
    <col min="7687" max="7687" width="7.16015625" style="202" customWidth="1"/>
    <col min="7688" max="7688" width="8.16015625" style="202" customWidth="1"/>
    <col min="7689" max="7696" width="9.33203125" style="202" hidden="1" customWidth="1"/>
    <col min="7697" max="7697" width="70.16015625" style="202" customWidth="1"/>
    <col min="7698" max="7935" width="9.33203125" style="202" customWidth="1"/>
    <col min="7936" max="7936" width="6.16015625" style="202" bestFit="1" customWidth="1"/>
    <col min="7937" max="7937" width="15.16015625" style="202" customWidth="1"/>
    <col min="7938" max="7938" width="66.5" style="202" customWidth="1"/>
    <col min="7939" max="7939" width="8.5" style="202" customWidth="1"/>
    <col min="7940" max="7940" width="12.5" style="202" customWidth="1"/>
    <col min="7941" max="7942" width="12.16015625" style="202" customWidth="1"/>
    <col min="7943" max="7943" width="7.16015625" style="202" customWidth="1"/>
    <col min="7944" max="7944" width="8.16015625" style="202" customWidth="1"/>
    <col min="7945" max="7952" width="9.33203125" style="202" hidden="1" customWidth="1"/>
    <col min="7953" max="7953" width="70.16015625" style="202" customWidth="1"/>
    <col min="7954" max="8191" width="9.33203125" style="202" customWidth="1"/>
    <col min="8192" max="8192" width="6.16015625" style="202" bestFit="1" customWidth="1"/>
    <col min="8193" max="8193" width="15.16015625" style="202" customWidth="1"/>
    <col min="8194" max="8194" width="66.5" style="202" customWidth="1"/>
    <col min="8195" max="8195" width="8.5" style="202" customWidth="1"/>
    <col min="8196" max="8196" width="12.5" style="202" customWidth="1"/>
    <col min="8197" max="8198" width="12.16015625" style="202" customWidth="1"/>
    <col min="8199" max="8199" width="7.16015625" style="202" customWidth="1"/>
    <col min="8200" max="8200" width="8.16015625" style="202" customWidth="1"/>
    <col min="8201" max="8208" width="9.33203125" style="202" hidden="1" customWidth="1"/>
    <col min="8209" max="8209" width="70.16015625" style="202" customWidth="1"/>
    <col min="8210" max="8447" width="9.33203125" style="202" customWidth="1"/>
    <col min="8448" max="8448" width="6.16015625" style="202" bestFit="1" customWidth="1"/>
    <col min="8449" max="8449" width="15.16015625" style="202" customWidth="1"/>
    <col min="8450" max="8450" width="66.5" style="202" customWidth="1"/>
    <col min="8451" max="8451" width="8.5" style="202" customWidth="1"/>
    <col min="8452" max="8452" width="12.5" style="202" customWidth="1"/>
    <col min="8453" max="8454" width="12.16015625" style="202" customWidth="1"/>
    <col min="8455" max="8455" width="7.16015625" style="202" customWidth="1"/>
    <col min="8456" max="8456" width="8.16015625" style="202" customWidth="1"/>
    <col min="8457" max="8464" width="9.33203125" style="202" hidden="1" customWidth="1"/>
    <col min="8465" max="8465" width="70.16015625" style="202" customWidth="1"/>
    <col min="8466" max="8703" width="9.33203125" style="202" customWidth="1"/>
    <col min="8704" max="8704" width="6.16015625" style="202" bestFit="1" customWidth="1"/>
    <col min="8705" max="8705" width="15.16015625" style="202" customWidth="1"/>
    <col min="8706" max="8706" width="66.5" style="202" customWidth="1"/>
    <col min="8707" max="8707" width="8.5" style="202" customWidth="1"/>
    <col min="8708" max="8708" width="12.5" style="202" customWidth="1"/>
    <col min="8709" max="8710" width="12.16015625" style="202" customWidth="1"/>
    <col min="8711" max="8711" width="7.16015625" style="202" customWidth="1"/>
    <col min="8712" max="8712" width="8.16015625" style="202" customWidth="1"/>
    <col min="8713" max="8720" width="9.33203125" style="202" hidden="1" customWidth="1"/>
    <col min="8721" max="8721" width="70.16015625" style="202" customWidth="1"/>
    <col min="8722" max="8959" width="9.33203125" style="202" customWidth="1"/>
    <col min="8960" max="8960" width="6.16015625" style="202" bestFit="1" customWidth="1"/>
    <col min="8961" max="8961" width="15.16015625" style="202" customWidth="1"/>
    <col min="8962" max="8962" width="66.5" style="202" customWidth="1"/>
    <col min="8963" max="8963" width="8.5" style="202" customWidth="1"/>
    <col min="8964" max="8964" width="12.5" style="202" customWidth="1"/>
    <col min="8965" max="8966" width="12.16015625" style="202" customWidth="1"/>
    <col min="8967" max="8967" width="7.16015625" style="202" customWidth="1"/>
    <col min="8968" max="8968" width="8.16015625" style="202" customWidth="1"/>
    <col min="8969" max="8976" width="9.33203125" style="202" hidden="1" customWidth="1"/>
    <col min="8977" max="8977" width="70.16015625" style="202" customWidth="1"/>
    <col min="8978" max="9215" width="9.33203125" style="202" customWidth="1"/>
    <col min="9216" max="9216" width="6.16015625" style="202" bestFit="1" customWidth="1"/>
    <col min="9217" max="9217" width="15.16015625" style="202" customWidth="1"/>
    <col min="9218" max="9218" width="66.5" style="202" customWidth="1"/>
    <col min="9219" max="9219" width="8.5" style="202" customWidth="1"/>
    <col min="9220" max="9220" width="12.5" style="202" customWidth="1"/>
    <col min="9221" max="9222" width="12.16015625" style="202" customWidth="1"/>
    <col min="9223" max="9223" width="7.16015625" style="202" customWidth="1"/>
    <col min="9224" max="9224" width="8.16015625" style="202" customWidth="1"/>
    <col min="9225" max="9232" width="9.33203125" style="202" hidden="1" customWidth="1"/>
    <col min="9233" max="9233" width="70.16015625" style="202" customWidth="1"/>
    <col min="9234" max="9471" width="9.33203125" style="202" customWidth="1"/>
    <col min="9472" max="9472" width="6.16015625" style="202" bestFit="1" customWidth="1"/>
    <col min="9473" max="9473" width="15.16015625" style="202" customWidth="1"/>
    <col min="9474" max="9474" width="66.5" style="202" customWidth="1"/>
    <col min="9475" max="9475" width="8.5" style="202" customWidth="1"/>
    <col min="9476" max="9476" width="12.5" style="202" customWidth="1"/>
    <col min="9477" max="9478" width="12.16015625" style="202" customWidth="1"/>
    <col min="9479" max="9479" width="7.16015625" style="202" customWidth="1"/>
    <col min="9480" max="9480" width="8.16015625" style="202" customWidth="1"/>
    <col min="9481" max="9488" width="9.33203125" style="202" hidden="1" customWidth="1"/>
    <col min="9489" max="9489" width="70.16015625" style="202" customWidth="1"/>
    <col min="9490" max="9727" width="9.33203125" style="202" customWidth="1"/>
    <col min="9728" max="9728" width="6.16015625" style="202" bestFit="1" customWidth="1"/>
    <col min="9729" max="9729" width="15.16015625" style="202" customWidth="1"/>
    <col min="9730" max="9730" width="66.5" style="202" customWidth="1"/>
    <col min="9731" max="9731" width="8.5" style="202" customWidth="1"/>
    <col min="9732" max="9732" width="12.5" style="202" customWidth="1"/>
    <col min="9733" max="9734" width="12.16015625" style="202" customWidth="1"/>
    <col min="9735" max="9735" width="7.16015625" style="202" customWidth="1"/>
    <col min="9736" max="9736" width="8.16015625" style="202" customWidth="1"/>
    <col min="9737" max="9744" width="9.33203125" style="202" hidden="1" customWidth="1"/>
    <col min="9745" max="9745" width="70.16015625" style="202" customWidth="1"/>
    <col min="9746" max="9983" width="9.33203125" style="202" customWidth="1"/>
    <col min="9984" max="9984" width="6.16015625" style="202" bestFit="1" customWidth="1"/>
    <col min="9985" max="9985" width="15.16015625" style="202" customWidth="1"/>
    <col min="9986" max="9986" width="66.5" style="202" customWidth="1"/>
    <col min="9987" max="9987" width="8.5" style="202" customWidth="1"/>
    <col min="9988" max="9988" width="12.5" style="202" customWidth="1"/>
    <col min="9989" max="9990" width="12.16015625" style="202" customWidth="1"/>
    <col min="9991" max="9991" width="7.16015625" style="202" customWidth="1"/>
    <col min="9992" max="9992" width="8.16015625" style="202" customWidth="1"/>
    <col min="9993" max="10000" width="9.33203125" style="202" hidden="1" customWidth="1"/>
    <col min="10001" max="10001" width="70.16015625" style="202" customWidth="1"/>
    <col min="10002" max="10239" width="9.33203125" style="202" customWidth="1"/>
    <col min="10240" max="10240" width="6.16015625" style="202" bestFit="1" customWidth="1"/>
    <col min="10241" max="10241" width="15.16015625" style="202" customWidth="1"/>
    <col min="10242" max="10242" width="66.5" style="202" customWidth="1"/>
    <col min="10243" max="10243" width="8.5" style="202" customWidth="1"/>
    <col min="10244" max="10244" width="12.5" style="202" customWidth="1"/>
    <col min="10245" max="10246" width="12.16015625" style="202" customWidth="1"/>
    <col min="10247" max="10247" width="7.16015625" style="202" customWidth="1"/>
    <col min="10248" max="10248" width="8.16015625" style="202" customWidth="1"/>
    <col min="10249" max="10256" width="9.33203125" style="202" hidden="1" customWidth="1"/>
    <col min="10257" max="10257" width="70.16015625" style="202" customWidth="1"/>
    <col min="10258" max="10495" width="9.33203125" style="202" customWidth="1"/>
    <col min="10496" max="10496" width="6.16015625" style="202" bestFit="1" customWidth="1"/>
    <col min="10497" max="10497" width="15.16015625" style="202" customWidth="1"/>
    <col min="10498" max="10498" width="66.5" style="202" customWidth="1"/>
    <col min="10499" max="10499" width="8.5" style="202" customWidth="1"/>
    <col min="10500" max="10500" width="12.5" style="202" customWidth="1"/>
    <col min="10501" max="10502" width="12.16015625" style="202" customWidth="1"/>
    <col min="10503" max="10503" width="7.16015625" style="202" customWidth="1"/>
    <col min="10504" max="10504" width="8.16015625" style="202" customWidth="1"/>
    <col min="10505" max="10512" width="9.33203125" style="202" hidden="1" customWidth="1"/>
    <col min="10513" max="10513" width="70.16015625" style="202" customWidth="1"/>
    <col min="10514" max="10751" width="9.33203125" style="202" customWidth="1"/>
    <col min="10752" max="10752" width="6.16015625" style="202" bestFit="1" customWidth="1"/>
    <col min="10753" max="10753" width="15.16015625" style="202" customWidth="1"/>
    <col min="10754" max="10754" width="66.5" style="202" customWidth="1"/>
    <col min="10755" max="10755" width="8.5" style="202" customWidth="1"/>
    <col min="10756" max="10756" width="12.5" style="202" customWidth="1"/>
    <col min="10757" max="10758" width="12.16015625" style="202" customWidth="1"/>
    <col min="10759" max="10759" width="7.16015625" style="202" customWidth="1"/>
    <col min="10760" max="10760" width="8.16015625" style="202" customWidth="1"/>
    <col min="10761" max="10768" width="9.33203125" style="202" hidden="1" customWidth="1"/>
    <col min="10769" max="10769" width="70.16015625" style="202" customWidth="1"/>
    <col min="10770" max="11007" width="9.33203125" style="202" customWidth="1"/>
    <col min="11008" max="11008" width="6.16015625" style="202" bestFit="1" customWidth="1"/>
    <col min="11009" max="11009" width="15.16015625" style="202" customWidth="1"/>
    <col min="11010" max="11010" width="66.5" style="202" customWidth="1"/>
    <col min="11011" max="11011" width="8.5" style="202" customWidth="1"/>
    <col min="11012" max="11012" width="12.5" style="202" customWidth="1"/>
    <col min="11013" max="11014" width="12.16015625" style="202" customWidth="1"/>
    <col min="11015" max="11015" width="7.16015625" style="202" customWidth="1"/>
    <col min="11016" max="11016" width="8.16015625" style="202" customWidth="1"/>
    <col min="11017" max="11024" width="9.33203125" style="202" hidden="1" customWidth="1"/>
    <col min="11025" max="11025" width="70.16015625" style="202" customWidth="1"/>
    <col min="11026" max="11263" width="9.33203125" style="202" customWidth="1"/>
    <col min="11264" max="11264" width="6.16015625" style="202" bestFit="1" customWidth="1"/>
    <col min="11265" max="11265" width="15.16015625" style="202" customWidth="1"/>
    <col min="11266" max="11266" width="66.5" style="202" customWidth="1"/>
    <col min="11267" max="11267" width="8.5" style="202" customWidth="1"/>
    <col min="11268" max="11268" width="12.5" style="202" customWidth="1"/>
    <col min="11269" max="11270" width="12.16015625" style="202" customWidth="1"/>
    <col min="11271" max="11271" width="7.16015625" style="202" customWidth="1"/>
    <col min="11272" max="11272" width="8.16015625" style="202" customWidth="1"/>
    <col min="11273" max="11280" width="9.33203125" style="202" hidden="1" customWidth="1"/>
    <col min="11281" max="11281" width="70.16015625" style="202" customWidth="1"/>
    <col min="11282" max="11519" width="9.33203125" style="202" customWidth="1"/>
    <col min="11520" max="11520" width="6.16015625" style="202" bestFit="1" customWidth="1"/>
    <col min="11521" max="11521" width="15.16015625" style="202" customWidth="1"/>
    <col min="11522" max="11522" width="66.5" style="202" customWidth="1"/>
    <col min="11523" max="11523" width="8.5" style="202" customWidth="1"/>
    <col min="11524" max="11524" width="12.5" style="202" customWidth="1"/>
    <col min="11525" max="11526" width="12.16015625" style="202" customWidth="1"/>
    <col min="11527" max="11527" width="7.16015625" style="202" customWidth="1"/>
    <col min="11528" max="11528" width="8.16015625" style="202" customWidth="1"/>
    <col min="11529" max="11536" width="9.33203125" style="202" hidden="1" customWidth="1"/>
    <col min="11537" max="11537" width="70.16015625" style="202" customWidth="1"/>
    <col min="11538" max="11775" width="9.33203125" style="202" customWidth="1"/>
    <col min="11776" max="11776" width="6.16015625" style="202" bestFit="1" customWidth="1"/>
    <col min="11777" max="11777" width="15.16015625" style="202" customWidth="1"/>
    <col min="11778" max="11778" width="66.5" style="202" customWidth="1"/>
    <col min="11779" max="11779" width="8.5" style="202" customWidth="1"/>
    <col min="11780" max="11780" width="12.5" style="202" customWidth="1"/>
    <col min="11781" max="11782" width="12.16015625" style="202" customWidth="1"/>
    <col min="11783" max="11783" width="7.16015625" style="202" customWidth="1"/>
    <col min="11784" max="11784" width="8.16015625" style="202" customWidth="1"/>
    <col min="11785" max="11792" width="9.33203125" style="202" hidden="1" customWidth="1"/>
    <col min="11793" max="11793" width="70.16015625" style="202" customWidth="1"/>
    <col min="11794" max="12031" width="9.33203125" style="202" customWidth="1"/>
    <col min="12032" max="12032" width="6.16015625" style="202" bestFit="1" customWidth="1"/>
    <col min="12033" max="12033" width="15.16015625" style="202" customWidth="1"/>
    <col min="12034" max="12034" width="66.5" style="202" customWidth="1"/>
    <col min="12035" max="12035" width="8.5" style="202" customWidth="1"/>
    <col min="12036" max="12036" width="12.5" style="202" customWidth="1"/>
    <col min="12037" max="12038" width="12.16015625" style="202" customWidth="1"/>
    <col min="12039" max="12039" width="7.16015625" style="202" customWidth="1"/>
    <col min="12040" max="12040" width="8.16015625" style="202" customWidth="1"/>
    <col min="12041" max="12048" width="9.33203125" style="202" hidden="1" customWidth="1"/>
    <col min="12049" max="12049" width="70.16015625" style="202" customWidth="1"/>
    <col min="12050" max="12287" width="9.33203125" style="202" customWidth="1"/>
    <col min="12288" max="12288" width="6.16015625" style="202" bestFit="1" customWidth="1"/>
    <col min="12289" max="12289" width="15.16015625" style="202" customWidth="1"/>
    <col min="12290" max="12290" width="66.5" style="202" customWidth="1"/>
    <col min="12291" max="12291" width="8.5" style="202" customWidth="1"/>
    <col min="12292" max="12292" width="12.5" style="202" customWidth="1"/>
    <col min="12293" max="12294" width="12.16015625" style="202" customWidth="1"/>
    <col min="12295" max="12295" width="7.16015625" style="202" customWidth="1"/>
    <col min="12296" max="12296" width="8.16015625" style="202" customWidth="1"/>
    <col min="12297" max="12304" width="9.33203125" style="202" hidden="1" customWidth="1"/>
    <col min="12305" max="12305" width="70.16015625" style="202" customWidth="1"/>
    <col min="12306" max="12543" width="9.33203125" style="202" customWidth="1"/>
    <col min="12544" max="12544" width="6.16015625" style="202" bestFit="1" customWidth="1"/>
    <col min="12545" max="12545" width="15.16015625" style="202" customWidth="1"/>
    <col min="12546" max="12546" width="66.5" style="202" customWidth="1"/>
    <col min="12547" max="12547" width="8.5" style="202" customWidth="1"/>
    <col min="12548" max="12548" width="12.5" style="202" customWidth="1"/>
    <col min="12549" max="12550" width="12.16015625" style="202" customWidth="1"/>
    <col min="12551" max="12551" width="7.16015625" style="202" customWidth="1"/>
    <col min="12552" max="12552" width="8.16015625" style="202" customWidth="1"/>
    <col min="12553" max="12560" width="9.33203125" style="202" hidden="1" customWidth="1"/>
    <col min="12561" max="12561" width="70.16015625" style="202" customWidth="1"/>
    <col min="12562" max="12799" width="9.33203125" style="202" customWidth="1"/>
    <col min="12800" max="12800" width="6.16015625" style="202" bestFit="1" customWidth="1"/>
    <col min="12801" max="12801" width="15.16015625" style="202" customWidth="1"/>
    <col min="12802" max="12802" width="66.5" style="202" customWidth="1"/>
    <col min="12803" max="12803" width="8.5" style="202" customWidth="1"/>
    <col min="12804" max="12804" width="12.5" style="202" customWidth="1"/>
    <col min="12805" max="12806" width="12.16015625" style="202" customWidth="1"/>
    <col min="12807" max="12807" width="7.16015625" style="202" customWidth="1"/>
    <col min="12808" max="12808" width="8.16015625" style="202" customWidth="1"/>
    <col min="12809" max="12816" width="9.33203125" style="202" hidden="1" customWidth="1"/>
    <col min="12817" max="12817" width="70.16015625" style="202" customWidth="1"/>
    <col min="12818" max="13055" width="9.33203125" style="202" customWidth="1"/>
    <col min="13056" max="13056" width="6.16015625" style="202" bestFit="1" customWidth="1"/>
    <col min="13057" max="13057" width="15.16015625" style="202" customWidth="1"/>
    <col min="13058" max="13058" width="66.5" style="202" customWidth="1"/>
    <col min="13059" max="13059" width="8.5" style="202" customWidth="1"/>
    <col min="13060" max="13060" width="12.5" style="202" customWidth="1"/>
    <col min="13061" max="13062" width="12.16015625" style="202" customWidth="1"/>
    <col min="13063" max="13063" width="7.16015625" style="202" customWidth="1"/>
    <col min="13064" max="13064" width="8.16015625" style="202" customWidth="1"/>
    <col min="13065" max="13072" width="9.33203125" style="202" hidden="1" customWidth="1"/>
    <col min="13073" max="13073" width="70.16015625" style="202" customWidth="1"/>
    <col min="13074" max="13311" width="9.33203125" style="202" customWidth="1"/>
    <col min="13312" max="13312" width="6.16015625" style="202" bestFit="1" customWidth="1"/>
    <col min="13313" max="13313" width="15.16015625" style="202" customWidth="1"/>
    <col min="13314" max="13314" width="66.5" style="202" customWidth="1"/>
    <col min="13315" max="13315" width="8.5" style="202" customWidth="1"/>
    <col min="13316" max="13316" width="12.5" style="202" customWidth="1"/>
    <col min="13317" max="13318" width="12.16015625" style="202" customWidth="1"/>
    <col min="13319" max="13319" width="7.16015625" style="202" customWidth="1"/>
    <col min="13320" max="13320" width="8.16015625" style="202" customWidth="1"/>
    <col min="13321" max="13328" width="9.33203125" style="202" hidden="1" customWidth="1"/>
    <col min="13329" max="13329" width="70.16015625" style="202" customWidth="1"/>
    <col min="13330" max="13567" width="9.33203125" style="202" customWidth="1"/>
    <col min="13568" max="13568" width="6.16015625" style="202" bestFit="1" customWidth="1"/>
    <col min="13569" max="13569" width="15.16015625" style="202" customWidth="1"/>
    <col min="13570" max="13570" width="66.5" style="202" customWidth="1"/>
    <col min="13571" max="13571" width="8.5" style="202" customWidth="1"/>
    <col min="13572" max="13572" width="12.5" style="202" customWidth="1"/>
    <col min="13573" max="13574" width="12.16015625" style="202" customWidth="1"/>
    <col min="13575" max="13575" width="7.16015625" style="202" customWidth="1"/>
    <col min="13576" max="13576" width="8.16015625" style="202" customWidth="1"/>
    <col min="13577" max="13584" width="9.33203125" style="202" hidden="1" customWidth="1"/>
    <col min="13585" max="13585" width="70.16015625" style="202" customWidth="1"/>
    <col min="13586" max="13823" width="9.33203125" style="202" customWidth="1"/>
    <col min="13824" max="13824" width="6.16015625" style="202" bestFit="1" customWidth="1"/>
    <col min="13825" max="13825" width="15.16015625" style="202" customWidth="1"/>
    <col min="13826" max="13826" width="66.5" style="202" customWidth="1"/>
    <col min="13827" max="13827" width="8.5" style="202" customWidth="1"/>
    <col min="13828" max="13828" width="12.5" style="202" customWidth="1"/>
    <col min="13829" max="13830" width="12.16015625" style="202" customWidth="1"/>
    <col min="13831" max="13831" width="7.16015625" style="202" customWidth="1"/>
    <col min="13832" max="13832" width="8.16015625" style="202" customWidth="1"/>
    <col min="13833" max="13840" width="9.33203125" style="202" hidden="1" customWidth="1"/>
    <col min="13841" max="13841" width="70.16015625" style="202" customWidth="1"/>
    <col min="13842" max="14079" width="9.33203125" style="202" customWidth="1"/>
    <col min="14080" max="14080" width="6.16015625" style="202" bestFit="1" customWidth="1"/>
    <col min="14081" max="14081" width="15.16015625" style="202" customWidth="1"/>
    <col min="14082" max="14082" width="66.5" style="202" customWidth="1"/>
    <col min="14083" max="14083" width="8.5" style="202" customWidth="1"/>
    <col min="14084" max="14084" width="12.5" style="202" customWidth="1"/>
    <col min="14085" max="14086" width="12.16015625" style="202" customWidth="1"/>
    <col min="14087" max="14087" width="7.16015625" style="202" customWidth="1"/>
    <col min="14088" max="14088" width="8.16015625" style="202" customWidth="1"/>
    <col min="14089" max="14096" width="9.33203125" style="202" hidden="1" customWidth="1"/>
    <col min="14097" max="14097" width="70.16015625" style="202" customWidth="1"/>
    <col min="14098" max="14335" width="9.33203125" style="202" customWidth="1"/>
    <col min="14336" max="14336" width="6.16015625" style="202" bestFit="1" customWidth="1"/>
    <col min="14337" max="14337" width="15.16015625" style="202" customWidth="1"/>
    <col min="14338" max="14338" width="66.5" style="202" customWidth="1"/>
    <col min="14339" max="14339" width="8.5" style="202" customWidth="1"/>
    <col min="14340" max="14340" width="12.5" style="202" customWidth="1"/>
    <col min="14341" max="14342" width="12.16015625" style="202" customWidth="1"/>
    <col min="14343" max="14343" width="7.16015625" style="202" customWidth="1"/>
    <col min="14344" max="14344" width="8.16015625" style="202" customWidth="1"/>
    <col min="14345" max="14352" width="9.33203125" style="202" hidden="1" customWidth="1"/>
    <col min="14353" max="14353" width="70.16015625" style="202" customWidth="1"/>
    <col min="14354" max="14591" width="9.33203125" style="202" customWidth="1"/>
    <col min="14592" max="14592" width="6.16015625" style="202" bestFit="1" customWidth="1"/>
    <col min="14593" max="14593" width="15.16015625" style="202" customWidth="1"/>
    <col min="14594" max="14594" width="66.5" style="202" customWidth="1"/>
    <col min="14595" max="14595" width="8.5" style="202" customWidth="1"/>
    <col min="14596" max="14596" width="12.5" style="202" customWidth="1"/>
    <col min="14597" max="14598" width="12.16015625" style="202" customWidth="1"/>
    <col min="14599" max="14599" width="7.16015625" style="202" customWidth="1"/>
    <col min="14600" max="14600" width="8.16015625" style="202" customWidth="1"/>
    <col min="14601" max="14608" width="9.33203125" style="202" hidden="1" customWidth="1"/>
    <col min="14609" max="14609" width="70.16015625" style="202" customWidth="1"/>
    <col min="14610" max="14847" width="9.33203125" style="202" customWidth="1"/>
    <col min="14848" max="14848" width="6.16015625" style="202" bestFit="1" customWidth="1"/>
    <col min="14849" max="14849" width="15.16015625" style="202" customWidth="1"/>
    <col min="14850" max="14850" width="66.5" style="202" customWidth="1"/>
    <col min="14851" max="14851" width="8.5" style="202" customWidth="1"/>
    <col min="14852" max="14852" width="12.5" style="202" customWidth="1"/>
    <col min="14853" max="14854" width="12.16015625" style="202" customWidth="1"/>
    <col min="14855" max="14855" width="7.16015625" style="202" customWidth="1"/>
    <col min="14856" max="14856" width="8.16015625" style="202" customWidth="1"/>
    <col min="14857" max="14864" width="9.33203125" style="202" hidden="1" customWidth="1"/>
    <col min="14865" max="14865" width="70.16015625" style="202" customWidth="1"/>
    <col min="14866" max="15103" width="9.33203125" style="202" customWidth="1"/>
    <col min="15104" max="15104" width="6.16015625" style="202" bestFit="1" customWidth="1"/>
    <col min="15105" max="15105" width="15.16015625" style="202" customWidth="1"/>
    <col min="15106" max="15106" width="66.5" style="202" customWidth="1"/>
    <col min="15107" max="15107" width="8.5" style="202" customWidth="1"/>
    <col min="15108" max="15108" width="12.5" style="202" customWidth="1"/>
    <col min="15109" max="15110" width="12.16015625" style="202" customWidth="1"/>
    <col min="15111" max="15111" width="7.16015625" style="202" customWidth="1"/>
    <col min="15112" max="15112" width="8.16015625" style="202" customWidth="1"/>
    <col min="15113" max="15120" width="9.33203125" style="202" hidden="1" customWidth="1"/>
    <col min="15121" max="15121" width="70.16015625" style="202" customWidth="1"/>
    <col min="15122" max="15359" width="9.33203125" style="202" customWidth="1"/>
    <col min="15360" max="15360" width="6.16015625" style="202" bestFit="1" customWidth="1"/>
    <col min="15361" max="15361" width="15.16015625" style="202" customWidth="1"/>
    <col min="15362" max="15362" width="66.5" style="202" customWidth="1"/>
    <col min="15363" max="15363" width="8.5" style="202" customWidth="1"/>
    <col min="15364" max="15364" width="12.5" style="202" customWidth="1"/>
    <col min="15365" max="15366" width="12.16015625" style="202" customWidth="1"/>
    <col min="15367" max="15367" width="7.16015625" style="202" customWidth="1"/>
    <col min="15368" max="15368" width="8.16015625" style="202" customWidth="1"/>
    <col min="15369" max="15376" width="9.33203125" style="202" hidden="1" customWidth="1"/>
    <col min="15377" max="15377" width="70.16015625" style="202" customWidth="1"/>
    <col min="15378" max="15615" width="9.33203125" style="202" customWidth="1"/>
    <col min="15616" max="15616" width="6.16015625" style="202" bestFit="1" customWidth="1"/>
    <col min="15617" max="15617" width="15.16015625" style="202" customWidth="1"/>
    <col min="15618" max="15618" width="66.5" style="202" customWidth="1"/>
    <col min="15619" max="15619" width="8.5" style="202" customWidth="1"/>
    <col min="15620" max="15620" width="12.5" style="202" customWidth="1"/>
    <col min="15621" max="15622" width="12.16015625" style="202" customWidth="1"/>
    <col min="15623" max="15623" width="7.16015625" style="202" customWidth="1"/>
    <col min="15624" max="15624" width="8.16015625" style="202" customWidth="1"/>
    <col min="15625" max="15632" width="9.33203125" style="202" hidden="1" customWidth="1"/>
    <col min="15633" max="15633" width="70.16015625" style="202" customWidth="1"/>
    <col min="15634" max="15871" width="9.33203125" style="202" customWidth="1"/>
    <col min="15872" max="15872" width="6.16015625" style="202" bestFit="1" customWidth="1"/>
    <col min="15873" max="15873" width="15.16015625" style="202" customWidth="1"/>
    <col min="15874" max="15874" width="66.5" style="202" customWidth="1"/>
    <col min="15875" max="15875" width="8.5" style="202" customWidth="1"/>
    <col min="15876" max="15876" width="12.5" style="202" customWidth="1"/>
    <col min="15877" max="15878" width="12.16015625" style="202" customWidth="1"/>
    <col min="15879" max="15879" width="7.16015625" style="202" customWidth="1"/>
    <col min="15880" max="15880" width="8.16015625" style="202" customWidth="1"/>
    <col min="15881" max="15888" width="9.33203125" style="202" hidden="1" customWidth="1"/>
    <col min="15889" max="15889" width="70.16015625" style="202" customWidth="1"/>
    <col min="15890" max="16127" width="9.33203125" style="202" customWidth="1"/>
    <col min="16128" max="16128" width="6.16015625" style="202" bestFit="1" customWidth="1"/>
    <col min="16129" max="16129" width="15.16015625" style="202" customWidth="1"/>
    <col min="16130" max="16130" width="66.5" style="202" customWidth="1"/>
    <col min="16131" max="16131" width="8.5" style="202" customWidth="1"/>
    <col min="16132" max="16132" width="12.5" style="202" customWidth="1"/>
    <col min="16133" max="16134" width="12.16015625" style="202" customWidth="1"/>
    <col min="16135" max="16135" width="7.16015625" style="202" customWidth="1"/>
    <col min="16136" max="16136" width="8.16015625" style="202" customWidth="1"/>
    <col min="16137" max="16144" width="9.33203125" style="202" hidden="1" customWidth="1"/>
    <col min="16145" max="16145" width="70.16015625" style="202" customWidth="1"/>
    <col min="16146" max="16384" width="9.33203125" style="202" customWidth="1"/>
  </cols>
  <sheetData>
    <row r="1" spans="1:8" ht="18">
      <c r="A1" s="2" t="s">
        <v>443</v>
      </c>
      <c r="B1" s="3"/>
      <c r="C1" s="3"/>
      <c r="D1" s="3"/>
      <c r="E1" s="3"/>
      <c r="F1" s="3"/>
      <c r="G1" s="3"/>
      <c r="H1" s="3"/>
    </row>
    <row r="2" spans="1:8" ht="13.5">
      <c r="A2" s="4" t="s">
        <v>436</v>
      </c>
      <c r="B2" s="5"/>
      <c r="C2" s="5"/>
      <c r="D2" s="5"/>
      <c r="E2" s="5"/>
      <c r="F2" s="3"/>
      <c r="G2" s="5" t="s">
        <v>211</v>
      </c>
      <c r="H2" s="3" t="s">
        <v>212</v>
      </c>
    </row>
    <row r="3" spans="1:8" ht="13.5">
      <c r="A3" s="4" t="s">
        <v>213</v>
      </c>
      <c r="B3" s="5"/>
      <c r="C3" s="4" t="s">
        <v>442</v>
      </c>
      <c r="D3" s="202"/>
      <c r="E3" s="5"/>
      <c r="F3" s="3"/>
      <c r="G3" s="5" t="s">
        <v>214</v>
      </c>
      <c r="H3" s="3" t="s">
        <v>444</v>
      </c>
    </row>
    <row r="4" spans="1:8" ht="13.5">
      <c r="A4" s="5" t="s">
        <v>216</v>
      </c>
      <c r="B4" s="5"/>
      <c r="C4" s="5"/>
      <c r="D4" s="5"/>
      <c r="E4" s="5"/>
      <c r="F4" s="3"/>
      <c r="G4" s="5" t="s">
        <v>217</v>
      </c>
      <c r="H4" s="3" t="s">
        <v>218</v>
      </c>
    </row>
    <row r="6" spans="1:9" ht="13.5">
      <c r="A6" s="204" t="s">
        <v>279</v>
      </c>
      <c r="B6" s="205" t="s">
        <v>280</v>
      </c>
      <c r="C6" s="205" t="s">
        <v>63</v>
      </c>
      <c r="D6" s="206" t="s">
        <v>64</v>
      </c>
      <c r="E6" s="207" t="s">
        <v>281</v>
      </c>
      <c r="F6" s="204" t="s">
        <v>282</v>
      </c>
      <c r="G6" s="206" t="s">
        <v>283</v>
      </c>
      <c r="H6" s="204" t="s">
        <v>284</v>
      </c>
      <c r="I6" s="204" t="s">
        <v>285</v>
      </c>
    </row>
    <row r="7" spans="1:9" ht="12" customHeight="1">
      <c r="A7" s="204"/>
      <c r="B7" s="205"/>
      <c r="C7" s="205"/>
      <c r="D7" s="206"/>
      <c r="E7" s="207"/>
      <c r="F7" s="204"/>
      <c r="G7" s="204"/>
      <c r="H7" s="204"/>
      <c r="I7" s="204"/>
    </row>
    <row r="8" ht="13.5" thickBot="1">
      <c r="E8" s="212"/>
    </row>
    <row r="9" spans="1:9" ht="18">
      <c r="A9" s="342"/>
      <c r="B9" s="343"/>
      <c r="C9" s="343"/>
      <c r="D9" s="343"/>
      <c r="E9" s="343"/>
      <c r="F9" s="343"/>
      <c r="G9" s="343"/>
      <c r="H9" s="343"/>
      <c r="I9" s="344"/>
    </row>
    <row r="10" spans="1:9" s="218" customFormat="1" ht="13.5">
      <c r="A10" s="215"/>
      <c r="B10" s="216"/>
      <c r="C10" s="216"/>
      <c r="D10" s="216"/>
      <c r="E10" s="216"/>
      <c r="F10" s="216"/>
      <c r="G10" s="216"/>
      <c r="H10" s="216"/>
      <c r="I10" s="217"/>
    </row>
    <row r="11" spans="1:9" s="218" customFormat="1" ht="13.5">
      <c r="A11" s="219" t="s">
        <v>286</v>
      </c>
      <c r="B11" s="216"/>
      <c r="C11" s="216"/>
      <c r="D11" s="216"/>
      <c r="E11" s="216"/>
      <c r="F11" s="216"/>
      <c r="G11" s="216"/>
      <c r="H11" s="216"/>
      <c r="I11" s="217"/>
    </row>
    <row r="12" spans="1:9" s="218" customFormat="1" ht="13.5">
      <c r="A12" s="215"/>
      <c r="B12" s="216"/>
      <c r="C12" s="216"/>
      <c r="D12" s="216"/>
      <c r="E12" s="216"/>
      <c r="F12" s="216"/>
      <c r="G12" s="216"/>
      <c r="H12" s="216"/>
      <c r="I12" s="217"/>
    </row>
    <row r="13" spans="1:9" ht="15">
      <c r="A13" s="220"/>
      <c r="B13" s="221"/>
      <c r="C13" s="221" t="s">
        <v>287</v>
      </c>
      <c r="D13" s="222"/>
      <c r="E13" s="223"/>
      <c r="F13" s="224"/>
      <c r="G13" s="225"/>
      <c r="H13" s="226"/>
      <c r="I13" s="227"/>
    </row>
    <row r="14" spans="1:17" ht="38.25">
      <c r="A14" s="228"/>
      <c r="B14" s="229" t="s">
        <v>288</v>
      </c>
      <c r="C14" s="230" t="s">
        <v>289</v>
      </c>
      <c r="D14" s="229" t="s">
        <v>129</v>
      </c>
      <c r="E14" s="231">
        <v>6.3</v>
      </c>
      <c r="F14" s="307"/>
      <c r="G14" s="233">
        <f aca="true" t="shared" si="0" ref="G14:G19">E14*F14</f>
        <v>0</v>
      </c>
      <c r="H14" s="234"/>
      <c r="I14" s="235"/>
      <c r="Q14" s="339"/>
    </row>
    <row r="15" spans="1:17" ht="25.5">
      <c r="A15" s="228"/>
      <c r="B15" s="236">
        <v>721114202</v>
      </c>
      <c r="C15" s="230" t="s">
        <v>290</v>
      </c>
      <c r="D15" s="229" t="s">
        <v>129</v>
      </c>
      <c r="E15" s="231">
        <v>24</v>
      </c>
      <c r="F15" s="307"/>
      <c r="G15" s="233">
        <f t="shared" si="0"/>
        <v>0</v>
      </c>
      <c r="H15" s="234"/>
      <c r="I15" s="235"/>
      <c r="Q15" s="339"/>
    </row>
    <row r="16" spans="1:17" ht="13.5">
      <c r="A16" s="228"/>
      <c r="B16" s="236">
        <v>721114304</v>
      </c>
      <c r="C16" s="230" t="s">
        <v>291</v>
      </c>
      <c r="D16" s="229" t="s">
        <v>248</v>
      </c>
      <c r="E16" s="649">
        <v>48</v>
      </c>
      <c r="F16" s="307"/>
      <c r="G16" s="233">
        <f t="shared" si="0"/>
        <v>0</v>
      </c>
      <c r="H16" s="234"/>
      <c r="I16" s="235"/>
      <c r="Q16" s="339"/>
    </row>
    <row r="17" spans="1:17" ht="13.5">
      <c r="A17" s="228"/>
      <c r="B17" s="237">
        <v>345711201</v>
      </c>
      <c r="C17" s="230" t="s">
        <v>292</v>
      </c>
      <c r="D17" s="229" t="s">
        <v>248</v>
      </c>
      <c r="E17" s="649">
        <v>5</v>
      </c>
      <c r="F17" s="307"/>
      <c r="G17" s="233">
        <f t="shared" si="0"/>
        <v>0</v>
      </c>
      <c r="H17" s="234"/>
      <c r="I17" s="235"/>
      <c r="Q17" s="339"/>
    </row>
    <row r="18" spans="1:17" ht="13.5">
      <c r="A18" s="228"/>
      <c r="B18" s="229" t="s">
        <v>293</v>
      </c>
      <c r="C18" s="230" t="s">
        <v>294</v>
      </c>
      <c r="D18" s="229" t="s">
        <v>129</v>
      </c>
      <c r="E18" s="231">
        <v>1</v>
      </c>
      <c r="F18" s="307"/>
      <c r="G18" s="233">
        <f t="shared" si="0"/>
        <v>0</v>
      </c>
      <c r="H18" s="234"/>
      <c r="I18" s="235"/>
      <c r="Q18" s="339"/>
    </row>
    <row r="19" spans="1:17" ht="13.5">
      <c r="A19" s="228"/>
      <c r="B19" s="236">
        <v>221126102</v>
      </c>
      <c r="C19" s="230" t="s">
        <v>295</v>
      </c>
      <c r="D19" s="229" t="s">
        <v>248</v>
      </c>
      <c r="E19" s="231">
        <v>2</v>
      </c>
      <c r="F19" s="307"/>
      <c r="G19" s="233">
        <f t="shared" si="0"/>
        <v>0</v>
      </c>
      <c r="H19" s="234"/>
      <c r="I19" s="235"/>
      <c r="Q19" s="339"/>
    </row>
    <row r="20" spans="1:17" ht="15">
      <c r="A20" s="220"/>
      <c r="B20" s="221"/>
      <c r="C20" s="221" t="s">
        <v>296</v>
      </c>
      <c r="D20" s="222"/>
      <c r="E20" s="223"/>
      <c r="F20" s="224"/>
      <c r="G20" s="238"/>
      <c r="H20" s="226"/>
      <c r="I20" s="227"/>
      <c r="Q20" s="339"/>
    </row>
    <row r="21" spans="1:17" ht="25.5">
      <c r="A21" s="228"/>
      <c r="B21" s="239">
        <v>358111232</v>
      </c>
      <c r="C21" s="240" t="s">
        <v>297</v>
      </c>
      <c r="D21" s="241" t="s">
        <v>248</v>
      </c>
      <c r="E21" s="231">
        <v>4</v>
      </c>
      <c r="F21" s="307"/>
      <c r="G21" s="233">
        <f>E21*F21</f>
        <v>0</v>
      </c>
      <c r="H21" s="234"/>
      <c r="I21" s="235"/>
      <c r="Q21" s="339"/>
    </row>
    <row r="22" spans="1:17" ht="13.5">
      <c r="A22" s="228"/>
      <c r="B22" s="242">
        <v>345355163</v>
      </c>
      <c r="C22" s="240" t="s">
        <v>298</v>
      </c>
      <c r="D22" s="241" t="s">
        <v>248</v>
      </c>
      <c r="E22" s="231">
        <v>1</v>
      </c>
      <c r="F22" s="307"/>
      <c r="G22" s="233">
        <f aca="true" t="shared" si="1" ref="G22:G42">E22*F22</f>
        <v>0</v>
      </c>
      <c r="H22" s="234"/>
      <c r="I22" s="235"/>
      <c r="Q22" s="339"/>
    </row>
    <row r="23" spans="1:17" ht="13.5">
      <c r="A23" s="228"/>
      <c r="B23" s="242">
        <v>345355211</v>
      </c>
      <c r="C23" s="240" t="s">
        <v>299</v>
      </c>
      <c r="D23" s="241" t="s">
        <v>248</v>
      </c>
      <c r="E23" s="231">
        <v>1</v>
      </c>
      <c r="F23" s="307"/>
      <c r="G23" s="233">
        <f t="shared" si="1"/>
        <v>0</v>
      </c>
      <c r="H23" s="234"/>
      <c r="I23" s="235"/>
      <c r="Q23" s="339"/>
    </row>
    <row r="24" spans="1:17" ht="13.5">
      <c r="A24" s="228"/>
      <c r="B24" s="243">
        <v>345355104</v>
      </c>
      <c r="C24" s="240" t="s">
        <v>300</v>
      </c>
      <c r="D24" s="241" t="s">
        <v>248</v>
      </c>
      <c r="E24" s="231">
        <v>1</v>
      </c>
      <c r="F24" s="307"/>
      <c r="G24" s="233">
        <f t="shared" si="1"/>
        <v>0</v>
      </c>
      <c r="H24" s="234"/>
      <c r="I24" s="235"/>
      <c r="Q24" s="339"/>
    </row>
    <row r="25" spans="1:17" ht="25.5">
      <c r="A25" s="228"/>
      <c r="B25" s="237">
        <v>358111277</v>
      </c>
      <c r="C25" s="244" t="s">
        <v>301</v>
      </c>
      <c r="D25" s="241" t="s">
        <v>248</v>
      </c>
      <c r="E25" s="231">
        <v>4</v>
      </c>
      <c r="F25" s="307"/>
      <c r="G25" s="233">
        <f t="shared" si="1"/>
        <v>0</v>
      </c>
      <c r="H25" s="234"/>
      <c r="I25" s="235"/>
      <c r="Q25" s="339"/>
    </row>
    <row r="26" spans="1:17" ht="13.5">
      <c r="A26" s="228"/>
      <c r="B26" s="243">
        <v>345355104</v>
      </c>
      <c r="C26" s="240" t="s">
        <v>300</v>
      </c>
      <c r="D26" s="241" t="s">
        <v>248</v>
      </c>
      <c r="E26" s="231">
        <v>4</v>
      </c>
      <c r="F26" s="307"/>
      <c r="G26" s="233">
        <f t="shared" si="1"/>
        <v>0</v>
      </c>
      <c r="H26" s="234"/>
      <c r="I26" s="235"/>
      <c r="Q26" s="339"/>
    </row>
    <row r="27" spans="1:17" ht="25.5">
      <c r="A27" s="228"/>
      <c r="B27" s="237">
        <v>358111248</v>
      </c>
      <c r="C27" s="244" t="s">
        <v>302</v>
      </c>
      <c r="D27" s="241" t="s">
        <v>248</v>
      </c>
      <c r="E27" s="231">
        <v>12</v>
      </c>
      <c r="F27" s="307"/>
      <c r="G27" s="233">
        <f t="shared" si="1"/>
        <v>0</v>
      </c>
      <c r="H27" s="234"/>
      <c r="I27" s="235"/>
      <c r="Q27" s="339"/>
    </row>
    <row r="28" spans="1:17" ht="13.5">
      <c r="A28" s="228"/>
      <c r="B28" s="237">
        <v>345355104</v>
      </c>
      <c r="C28" s="240" t="s">
        <v>300</v>
      </c>
      <c r="D28" s="241" t="s">
        <v>248</v>
      </c>
      <c r="E28" s="231">
        <v>12</v>
      </c>
      <c r="F28" s="307"/>
      <c r="G28" s="233">
        <f t="shared" si="1"/>
        <v>0</v>
      </c>
      <c r="H28" s="234"/>
      <c r="I28" s="235"/>
      <c r="Q28" s="339"/>
    </row>
    <row r="29" spans="1:17" ht="25.5">
      <c r="A29" s="228"/>
      <c r="B29" s="245">
        <v>354411618</v>
      </c>
      <c r="C29" s="240" t="s">
        <v>303</v>
      </c>
      <c r="D29" s="241" t="s">
        <v>248</v>
      </c>
      <c r="E29" s="231">
        <v>2</v>
      </c>
      <c r="F29" s="307"/>
      <c r="G29" s="233">
        <f t="shared" si="1"/>
        <v>0</v>
      </c>
      <c r="H29" s="234"/>
      <c r="I29" s="235"/>
      <c r="Q29" s="339"/>
    </row>
    <row r="30" spans="1:17" ht="13.5">
      <c r="A30" s="228"/>
      <c r="B30" s="246"/>
      <c r="C30" s="240" t="s">
        <v>304</v>
      </c>
      <c r="D30" s="241"/>
      <c r="E30" s="231"/>
      <c r="F30" s="307"/>
      <c r="G30" s="233"/>
      <c r="H30" s="234"/>
      <c r="I30" s="235"/>
      <c r="Q30" s="339"/>
    </row>
    <row r="31" spans="1:17" ht="13.5">
      <c r="A31" s="228"/>
      <c r="B31" s="247">
        <v>344136142</v>
      </c>
      <c r="C31" s="240" t="s">
        <v>305</v>
      </c>
      <c r="D31" s="241" t="s">
        <v>248</v>
      </c>
      <c r="E31" s="231">
        <v>1</v>
      </c>
      <c r="F31" s="307"/>
      <c r="G31" s="233">
        <f t="shared" si="1"/>
        <v>0</v>
      </c>
      <c r="H31" s="234"/>
      <c r="I31" s="235"/>
      <c r="Q31" s="339"/>
    </row>
    <row r="32" spans="1:17" ht="13.5">
      <c r="A32" s="228"/>
      <c r="B32" s="246"/>
      <c r="C32" s="240" t="s">
        <v>306</v>
      </c>
      <c r="D32" s="241"/>
      <c r="E32" s="231"/>
      <c r="F32" s="307"/>
      <c r="G32" s="233"/>
      <c r="H32" s="234"/>
      <c r="I32" s="235"/>
      <c r="Q32" s="339"/>
    </row>
    <row r="33" spans="1:17" ht="13.5">
      <c r="A33" s="228"/>
      <c r="B33" s="247">
        <v>344136306</v>
      </c>
      <c r="C33" s="240" t="s">
        <v>307</v>
      </c>
      <c r="D33" s="241" t="s">
        <v>248</v>
      </c>
      <c r="E33" s="231">
        <v>1</v>
      </c>
      <c r="F33" s="307"/>
      <c r="G33" s="233">
        <f t="shared" si="1"/>
        <v>0</v>
      </c>
      <c r="H33" s="234"/>
      <c r="I33" s="235"/>
      <c r="Q33" s="339"/>
    </row>
    <row r="34" spans="1:17" ht="13.5">
      <c r="A34" s="228"/>
      <c r="B34" s="247">
        <v>344113060</v>
      </c>
      <c r="C34" s="240" t="s">
        <v>308</v>
      </c>
      <c r="D34" s="241" t="s">
        <v>248</v>
      </c>
      <c r="E34" s="231">
        <v>3</v>
      </c>
      <c r="F34" s="307"/>
      <c r="G34" s="233">
        <f t="shared" si="1"/>
        <v>0</v>
      </c>
      <c r="H34" s="234"/>
      <c r="I34" s="235"/>
      <c r="Q34" s="339"/>
    </row>
    <row r="35" spans="1:17" ht="13.5">
      <c r="A35" s="228"/>
      <c r="B35" s="248">
        <v>345621009</v>
      </c>
      <c r="C35" s="240" t="s">
        <v>309</v>
      </c>
      <c r="D35" s="241" t="s">
        <v>248</v>
      </c>
      <c r="E35" s="231">
        <v>1</v>
      </c>
      <c r="F35" s="307"/>
      <c r="G35" s="233">
        <f t="shared" si="1"/>
        <v>0</v>
      </c>
      <c r="H35" s="234"/>
      <c r="I35" s="235"/>
      <c r="Q35" s="339"/>
    </row>
    <row r="36" spans="1:17" ht="13.5">
      <c r="A36" s="228"/>
      <c r="B36" s="247">
        <v>344136201</v>
      </c>
      <c r="C36" s="240" t="s">
        <v>310</v>
      </c>
      <c r="D36" s="241" t="s">
        <v>248</v>
      </c>
      <c r="E36" s="231">
        <v>1</v>
      </c>
      <c r="F36" s="307"/>
      <c r="G36" s="233">
        <f t="shared" si="1"/>
        <v>0</v>
      </c>
      <c r="H36" s="234"/>
      <c r="I36" s="235"/>
      <c r="Q36" s="339"/>
    </row>
    <row r="37" spans="1:17" ht="13.5">
      <c r="A37" s="228"/>
      <c r="B37" s="247">
        <v>344136306</v>
      </c>
      <c r="C37" s="240" t="s">
        <v>307</v>
      </c>
      <c r="D37" s="241" t="s">
        <v>248</v>
      </c>
      <c r="E37" s="231">
        <v>1</v>
      </c>
      <c r="F37" s="307"/>
      <c r="G37" s="233">
        <f t="shared" si="1"/>
        <v>0</v>
      </c>
      <c r="H37" s="234"/>
      <c r="I37" s="235"/>
      <c r="Q37" s="339"/>
    </row>
    <row r="38" spans="1:17" ht="13.5">
      <c r="A38" s="228"/>
      <c r="B38" s="247">
        <v>344113059</v>
      </c>
      <c r="C38" s="240" t="s">
        <v>311</v>
      </c>
      <c r="D38" s="241" t="s">
        <v>248</v>
      </c>
      <c r="E38" s="231">
        <v>3</v>
      </c>
      <c r="F38" s="307"/>
      <c r="G38" s="233">
        <f t="shared" si="1"/>
        <v>0</v>
      </c>
      <c r="H38" s="234"/>
      <c r="I38" s="235"/>
      <c r="Q38" s="339"/>
    </row>
    <row r="39" spans="1:17" ht="13.5">
      <c r="A39" s="228"/>
      <c r="B39" s="247">
        <v>344128102</v>
      </c>
      <c r="C39" s="240" t="s">
        <v>312</v>
      </c>
      <c r="D39" s="241" t="s">
        <v>248</v>
      </c>
      <c r="E39" s="231">
        <v>1</v>
      </c>
      <c r="F39" s="307"/>
      <c r="G39" s="233">
        <f t="shared" si="1"/>
        <v>0</v>
      </c>
      <c r="H39" s="234"/>
      <c r="I39" s="235"/>
      <c r="Q39" s="339"/>
    </row>
    <row r="40" spans="1:17" ht="13.5">
      <c r="A40" s="228"/>
      <c r="B40" s="247">
        <v>344136221</v>
      </c>
      <c r="C40" s="240" t="s">
        <v>313</v>
      </c>
      <c r="D40" s="241" t="s">
        <v>248</v>
      </c>
      <c r="E40" s="231">
        <v>1</v>
      </c>
      <c r="F40" s="307"/>
      <c r="G40" s="233">
        <f t="shared" si="1"/>
        <v>0</v>
      </c>
      <c r="H40" s="234"/>
      <c r="I40" s="235"/>
      <c r="Q40" s="339"/>
    </row>
    <row r="41" spans="1:17" ht="13.5">
      <c r="A41" s="228"/>
      <c r="B41" s="247">
        <v>344136149</v>
      </c>
      <c r="C41" s="240" t="s">
        <v>314</v>
      </c>
      <c r="D41" s="241" t="s">
        <v>248</v>
      </c>
      <c r="E41" s="231">
        <v>8</v>
      </c>
      <c r="F41" s="307"/>
      <c r="G41" s="233">
        <f t="shared" si="1"/>
        <v>0</v>
      </c>
      <c r="H41" s="234"/>
      <c r="I41" s="235"/>
      <c r="Q41" s="339"/>
    </row>
    <row r="42" spans="1:17" ht="13.5">
      <c r="A42" s="228"/>
      <c r="B42" s="229" t="s">
        <v>315</v>
      </c>
      <c r="C42" s="240" t="s">
        <v>316</v>
      </c>
      <c r="D42" s="241" t="s">
        <v>248</v>
      </c>
      <c r="E42" s="231">
        <v>1</v>
      </c>
      <c r="F42" s="307"/>
      <c r="G42" s="233">
        <f t="shared" si="1"/>
        <v>0</v>
      </c>
      <c r="H42" s="234"/>
      <c r="I42" s="235"/>
      <c r="Q42" s="339"/>
    </row>
    <row r="43" spans="1:17" ht="15">
      <c r="A43" s="220"/>
      <c r="B43" s="221"/>
      <c r="C43" s="221" t="s">
        <v>317</v>
      </c>
      <c r="D43" s="222"/>
      <c r="E43" s="223"/>
      <c r="F43" s="224"/>
      <c r="G43" s="238"/>
      <c r="H43" s="226"/>
      <c r="I43" s="227"/>
      <c r="Q43" s="339"/>
    </row>
    <row r="44" spans="1:17" ht="25.5">
      <c r="A44" s="228"/>
      <c r="B44" s="239">
        <v>348214296</v>
      </c>
      <c r="C44" s="240" t="s">
        <v>318</v>
      </c>
      <c r="D44" s="241" t="s">
        <v>248</v>
      </c>
      <c r="E44" s="231">
        <v>6</v>
      </c>
      <c r="F44" s="307"/>
      <c r="G44" s="233">
        <f>E44*F44</f>
        <v>0</v>
      </c>
      <c r="H44" s="234"/>
      <c r="I44" s="235"/>
      <c r="Q44" s="339"/>
    </row>
    <row r="45" spans="1:17" ht="13.5">
      <c r="A45" s="228"/>
      <c r="B45" s="239">
        <v>348214301</v>
      </c>
      <c r="C45" s="240" t="s">
        <v>319</v>
      </c>
      <c r="D45" s="241" t="s">
        <v>248</v>
      </c>
      <c r="E45" s="231">
        <v>1</v>
      </c>
      <c r="F45" s="307"/>
      <c r="G45" s="233">
        <f>E45*F45</f>
        <v>0</v>
      </c>
      <c r="H45" s="234"/>
      <c r="I45" s="235"/>
      <c r="Q45" s="339"/>
    </row>
    <row r="46" spans="1:17" ht="15">
      <c r="A46" s="220"/>
      <c r="B46" s="221"/>
      <c r="C46" s="221" t="s">
        <v>320</v>
      </c>
      <c r="D46" s="222"/>
      <c r="E46" s="223"/>
      <c r="F46" s="224"/>
      <c r="G46" s="238"/>
      <c r="H46" s="226"/>
      <c r="I46" s="227"/>
      <c r="Q46" s="339"/>
    </row>
    <row r="47" spans="1:17" ht="13.5">
      <c r="A47" s="228"/>
      <c r="B47" s="249">
        <v>341581124</v>
      </c>
      <c r="C47" s="244" t="s">
        <v>321</v>
      </c>
      <c r="D47" s="241" t="s">
        <v>129</v>
      </c>
      <c r="E47" s="231">
        <v>26</v>
      </c>
      <c r="F47" s="307"/>
      <c r="G47" s="233">
        <f>E47*F47</f>
        <v>0</v>
      </c>
      <c r="H47" s="234"/>
      <c r="I47" s="235"/>
      <c r="Q47" s="339"/>
    </row>
    <row r="48" spans="1:17" ht="13.5">
      <c r="A48" s="228"/>
      <c r="B48" s="249">
        <v>341581097</v>
      </c>
      <c r="C48" s="244" t="s">
        <v>322</v>
      </c>
      <c r="D48" s="241" t="s">
        <v>129</v>
      </c>
      <c r="E48" s="231">
        <v>38</v>
      </c>
      <c r="F48" s="307"/>
      <c r="G48" s="233">
        <f aca="true" t="shared" si="2" ref="G48:G53">E48*F48</f>
        <v>0</v>
      </c>
      <c r="H48" s="234"/>
      <c r="I48" s="235"/>
      <c r="Q48" s="339"/>
    </row>
    <row r="49" spans="1:17" ht="13.5">
      <c r="A49" s="228"/>
      <c r="B49" s="249">
        <v>341581079</v>
      </c>
      <c r="C49" s="244" t="s">
        <v>323</v>
      </c>
      <c r="D49" s="241" t="s">
        <v>129</v>
      </c>
      <c r="E49" s="231">
        <v>156</v>
      </c>
      <c r="F49" s="307"/>
      <c r="G49" s="233">
        <f t="shared" si="2"/>
        <v>0</v>
      </c>
      <c r="H49" s="234"/>
      <c r="I49" s="235"/>
      <c r="Q49" s="339"/>
    </row>
    <row r="50" spans="1:17" ht="13.5">
      <c r="A50" s="228"/>
      <c r="B50" s="249">
        <v>341581072</v>
      </c>
      <c r="C50" s="244" t="s">
        <v>324</v>
      </c>
      <c r="D50" s="241" t="s">
        <v>129</v>
      </c>
      <c r="E50" s="231">
        <v>42</v>
      </c>
      <c r="F50" s="307"/>
      <c r="G50" s="233">
        <f t="shared" si="2"/>
        <v>0</v>
      </c>
      <c r="H50" s="234"/>
      <c r="I50" s="235"/>
      <c r="Q50" s="339"/>
    </row>
    <row r="51" spans="1:17" ht="13.5">
      <c r="A51" s="228"/>
      <c r="B51" s="249">
        <v>341581073</v>
      </c>
      <c r="C51" s="244" t="s">
        <v>325</v>
      </c>
      <c r="D51" s="241" t="s">
        <v>129</v>
      </c>
      <c r="E51" s="231">
        <v>4</v>
      </c>
      <c r="F51" s="307"/>
      <c r="G51" s="233">
        <f t="shared" si="2"/>
        <v>0</v>
      </c>
      <c r="H51" s="234"/>
      <c r="I51" s="235"/>
      <c r="Q51" s="339"/>
    </row>
    <row r="52" spans="1:17" ht="13.5">
      <c r="A52" s="228"/>
      <c r="B52" s="249">
        <v>341580006</v>
      </c>
      <c r="C52" s="244" t="s">
        <v>326</v>
      </c>
      <c r="D52" s="241" t="s">
        <v>129</v>
      </c>
      <c r="E52" s="231">
        <v>48</v>
      </c>
      <c r="F52" s="307"/>
      <c r="G52" s="233">
        <f t="shared" si="2"/>
        <v>0</v>
      </c>
      <c r="H52" s="234"/>
      <c r="I52" s="235"/>
      <c r="Q52" s="339"/>
    </row>
    <row r="53" spans="1:17" ht="13.5" thickBot="1">
      <c r="A53" s="228"/>
      <c r="B53" s="249">
        <v>341580005</v>
      </c>
      <c r="C53" s="244" t="s">
        <v>327</v>
      </c>
      <c r="D53" s="241" t="s">
        <v>129</v>
      </c>
      <c r="E53" s="231">
        <v>29</v>
      </c>
      <c r="F53" s="307"/>
      <c r="G53" s="233">
        <f t="shared" si="2"/>
        <v>0</v>
      </c>
      <c r="H53" s="234"/>
      <c r="I53" s="235"/>
      <c r="Q53" s="339"/>
    </row>
    <row r="54" spans="1:17" ht="18">
      <c r="A54" s="250"/>
      <c r="B54" s="251"/>
      <c r="C54" s="252" t="s">
        <v>328</v>
      </c>
      <c r="D54" s="251"/>
      <c r="E54" s="251"/>
      <c r="F54" s="251"/>
      <c r="G54" s="253"/>
      <c r="H54" s="251"/>
      <c r="I54" s="254"/>
      <c r="Q54" s="339"/>
    </row>
    <row r="55" spans="1:17" ht="13.5">
      <c r="A55" s="228"/>
      <c r="B55" s="249">
        <v>341584108</v>
      </c>
      <c r="C55" s="255" t="s">
        <v>329</v>
      </c>
      <c r="D55" s="229" t="s">
        <v>330</v>
      </c>
      <c r="E55" s="231">
        <v>305</v>
      </c>
      <c r="F55" s="307"/>
      <c r="G55" s="233">
        <f aca="true" t="shared" si="3" ref="G55:G60">E55*F55</f>
        <v>0</v>
      </c>
      <c r="H55" s="234"/>
      <c r="I55" s="235"/>
      <c r="Q55" s="339"/>
    </row>
    <row r="56" spans="1:17" ht="13.5">
      <c r="A56" s="256"/>
      <c r="B56" s="257" t="s">
        <v>331</v>
      </c>
      <c r="C56" s="258" t="s">
        <v>332</v>
      </c>
      <c r="D56" s="257" t="s">
        <v>248</v>
      </c>
      <c r="E56" s="259">
        <v>1</v>
      </c>
      <c r="F56" s="308"/>
      <c r="G56" s="233">
        <f t="shared" si="3"/>
        <v>0</v>
      </c>
      <c r="H56" s="261"/>
      <c r="I56" s="262"/>
      <c r="Q56" s="339"/>
    </row>
    <row r="57" spans="1:17" ht="13.5">
      <c r="A57" s="256"/>
      <c r="B57" s="257" t="s">
        <v>333</v>
      </c>
      <c r="C57" s="258" t="s">
        <v>334</v>
      </c>
      <c r="D57" s="263" t="s">
        <v>248</v>
      </c>
      <c r="E57" s="259">
        <v>8</v>
      </c>
      <c r="F57" s="308"/>
      <c r="G57" s="233">
        <f t="shared" si="3"/>
        <v>0</v>
      </c>
      <c r="H57" s="261"/>
      <c r="I57" s="262"/>
      <c r="Q57" s="339"/>
    </row>
    <row r="58" spans="1:17" ht="13.5">
      <c r="A58" s="256"/>
      <c r="B58" s="257" t="s">
        <v>335</v>
      </c>
      <c r="C58" s="255" t="s">
        <v>336</v>
      </c>
      <c r="D58" s="229" t="s">
        <v>248</v>
      </c>
      <c r="E58" s="231">
        <v>4</v>
      </c>
      <c r="F58" s="308"/>
      <c r="G58" s="233">
        <f t="shared" si="3"/>
        <v>0</v>
      </c>
      <c r="H58" s="261"/>
      <c r="I58" s="262"/>
      <c r="Q58" s="339"/>
    </row>
    <row r="59" spans="1:17" ht="13.5">
      <c r="A59" s="256"/>
      <c r="B59" s="257" t="s">
        <v>337</v>
      </c>
      <c r="C59" s="255" t="s">
        <v>338</v>
      </c>
      <c r="D59" s="229" t="s">
        <v>248</v>
      </c>
      <c r="E59" s="231">
        <v>8</v>
      </c>
      <c r="F59" s="308"/>
      <c r="G59" s="233">
        <f t="shared" si="3"/>
        <v>0</v>
      </c>
      <c r="H59" s="261"/>
      <c r="I59" s="262"/>
      <c r="Q59" s="339"/>
    </row>
    <row r="60" spans="1:17" ht="13.5">
      <c r="A60" s="256"/>
      <c r="B60" s="236">
        <v>221126102</v>
      </c>
      <c r="C60" s="230" t="s">
        <v>513</v>
      </c>
      <c r="D60" s="229" t="s">
        <v>248</v>
      </c>
      <c r="E60" s="231">
        <v>1</v>
      </c>
      <c r="F60" s="308"/>
      <c r="G60" s="233">
        <f t="shared" si="3"/>
        <v>0</v>
      </c>
      <c r="H60" s="261"/>
      <c r="I60" s="262"/>
      <c r="Q60" s="339"/>
    </row>
    <row r="61" spans="1:17" ht="15">
      <c r="A61" s="220"/>
      <c r="B61" s="221"/>
      <c r="C61" s="221" t="s">
        <v>208</v>
      </c>
      <c r="D61" s="222"/>
      <c r="E61" s="223"/>
      <c r="F61" s="224"/>
      <c r="G61" s="238"/>
      <c r="H61" s="226"/>
      <c r="I61" s="227"/>
      <c r="Q61" s="339"/>
    </row>
    <row r="62" spans="1:17" ht="13.5">
      <c r="A62" s="256"/>
      <c r="B62" s="264">
        <v>314324118</v>
      </c>
      <c r="C62" s="255" t="s">
        <v>339</v>
      </c>
      <c r="D62" s="229" t="s">
        <v>248</v>
      </c>
      <c r="E62" s="231">
        <v>70</v>
      </c>
      <c r="F62" s="308"/>
      <c r="G62" s="265">
        <f>E62*F62</f>
        <v>0</v>
      </c>
      <c r="H62" s="261"/>
      <c r="I62" s="262"/>
      <c r="Q62" s="339"/>
    </row>
    <row r="63" spans="1:17" ht="13.5" thickBot="1">
      <c r="A63" s="256"/>
      <c r="B63" s="266">
        <v>312001000</v>
      </c>
      <c r="C63" s="255" t="s">
        <v>340</v>
      </c>
      <c r="D63" s="229" t="s">
        <v>248</v>
      </c>
      <c r="E63" s="231">
        <v>1</v>
      </c>
      <c r="F63" s="308"/>
      <c r="G63" s="265">
        <f>E63*F63</f>
        <v>0</v>
      </c>
      <c r="H63" s="261"/>
      <c r="I63" s="262"/>
      <c r="Q63" s="339"/>
    </row>
    <row r="64" spans="1:17" ht="13.5">
      <c r="A64" s="267"/>
      <c r="B64" s="268"/>
      <c r="C64" s="269"/>
      <c r="D64" s="270"/>
      <c r="E64" s="271"/>
      <c r="F64" s="272"/>
      <c r="G64" s="273"/>
      <c r="H64" s="274"/>
      <c r="I64" s="275"/>
      <c r="Q64" s="339"/>
    </row>
    <row r="65" spans="1:17" ht="13.5">
      <c r="A65" s="276"/>
      <c r="B65" s="277"/>
      <c r="C65" s="278" t="s">
        <v>341</v>
      </c>
      <c r="D65" s="279"/>
      <c r="E65" s="280"/>
      <c r="F65" s="281"/>
      <c r="G65" s="282">
        <f>SUM(G14:G64)</f>
        <v>0</v>
      </c>
      <c r="H65" s="283"/>
      <c r="I65" s="284"/>
      <c r="Q65" s="339"/>
    </row>
    <row r="66" spans="1:17" ht="13.5" thickBot="1">
      <c r="A66" s="285"/>
      <c r="B66" s="286"/>
      <c r="C66" s="287"/>
      <c r="D66" s="288"/>
      <c r="E66" s="289"/>
      <c r="F66" s="290"/>
      <c r="G66" s="291"/>
      <c r="H66" s="292"/>
      <c r="I66" s="293"/>
      <c r="Q66" s="339"/>
    </row>
    <row r="67" spans="1:17" ht="18">
      <c r="A67" s="342"/>
      <c r="B67" s="343"/>
      <c r="C67" s="343"/>
      <c r="D67" s="343"/>
      <c r="E67" s="343"/>
      <c r="F67" s="343"/>
      <c r="G67" s="343"/>
      <c r="H67" s="343"/>
      <c r="I67" s="344"/>
      <c r="Q67" s="339"/>
    </row>
    <row r="68" spans="1:17" s="218" customFormat="1" ht="13.5">
      <c r="A68" s="215"/>
      <c r="B68" s="216"/>
      <c r="C68" s="216"/>
      <c r="D68" s="216"/>
      <c r="E68" s="216"/>
      <c r="F68" s="216"/>
      <c r="G68" s="216"/>
      <c r="H68" s="216"/>
      <c r="I68" s="217"/>
      <c r="N68" s="294"/>
      <c r="O68" s="294"/>
      <c r="Q68" s="339"/>
    </row>
    <row r="69" spans="1:17" s="218" customFormat="1" ht="13.5">
      <c r="A69" s="219" t="s">
        <v>342</v>
      </c>
      <c r="B69" s="216"/>
      <c r="C69" s="216"/>
      <c r="D69" s="216"/>
      <c r="E69" s="216"/>
      <c r="F69" s="216"/>
      <c r="G69" s="216"/>
      <c r="H69" s="216"/>
      <c r="I69" s="217"/>
      <c r="N69" s="294"/>
      <c r="O69" s="294"/>
      <c r="Q69" s="339"/>
    </row>
    <row r="70" spans="1:17" s="218" customFormat="1" ht="13.5">
      <c r="A70" s="215"/>
      <c r="B70" s="216"/>
      <c r="C70" s="216"/>
      <c r="D70" s="216"/>
      <c r="E70" s="216"/>
      <c r="F70" s="216"/>
      <c r="G70" s="216"/>
      <c r="H70" s="216"/>
      <c r="I70" s="217"/>
      <c r="N70" s="294"/>
      <c r="O70" s="294"/>
      <c r="Q70" s="339"/>
    </row>
    <row r="71" spans="1:17" ht="15">
      <c r="A71" s="220"/>
      <c r="B71" s="221"/>
      <c r="C71" s="221" t="s">
        <v>287</v>
      </c>
      <c r="D71" s="222"/>
      <c r="E71" s="223"/>
      <c r="F71" s="224"/>
      <c r="G71" s="225"/>
      <c r="H71" s="226"/>
      <c r="I71" s="227"/>
      <c r="Q71" s="339"/>
    </row>
    <row r="72" spans="1:17" ht="38.25">
      <c r="A72" s="228"/>
      <c r="B72" s="229" t="s">
        <v>343</v>
      </c>
      <c r="C72" s="230" t="s">
        <v>289</v>
      </c>
      <c r="D72" s="229" t="s">
        <v>129</v>
      </c>
      <c r="E72" s="231">
        <v>6.3</v>
      </c>
      <c r="F72" s="307"/>
      <c r="G72" s="233">
        <f aca="true" t="shared" si="4" ref="G72:G77">E72*F72</f>
        <v>0</v>
      </c>
      <c r="H72" s="234"/>
      <c r="I72" s="235"/>
      <c r="Q72" s="339"/>
    </row>
    <row r="73" spans="1:17" ht="25.5">
      <c r="A73" s="228"/>
      <c r="B73" s="229" t="s">
        <v>344</v>
      </c>
      <c r="C73" s="230" t="s">
        <v>290</v>
      </c>
      <c r="D73" s="229" t="s">
        <v>129</v>
      </c>
      <c r="E73" s="231">
        <v>24</v>
      </c>
      <c r="F73" s="307"/>
      <c r="G73" s="233">
        <f t="shared" si="4"/>
        <v>0</v>
      </c>
      <c r="H73" s="234"/>
      <c r="I73" s="235"/>
      <c r="Q73" s="339"/>
    </row>
    <row r="74" spans="1:17" ht="13.5">
      <c r="A74" s="228"/>
      <c r="B74" s="229" t="s">
        <v>345</v>
      </c>
      <c r="C74" s="230" t="s">
        <v>291</v>
      </c>
      <c r="D74" s="229" t="s">
        <v>248</v>
      </c>
      <c r="E74" s="650">
        <v>48</v>
      </c>
      <c r="F74" s="307"/>
      <c r="G74" s="233">
        <f t="shared" si="4"/>
        <v>0</v>
      </c>
      <c r="H74" s="234"/>
      <c r="I74" s="235"/>
      <c r="Q74" s="339"/>
    </row>
    <row r="75" spans="1:17" ht="13.5">
      <c r="A75" s="228"/>
      <c r="B75" s="229" t="s">
        <v>346</v>
      </c>
      <c r="C75" s="230" t="s">
        <v>292</v>
      </c>
      <c r="D75" s="229" t="s">
        <v>129</v>
      </c>
      <c r="E75" s="650">
        <v>5</v>
      </c>
      <c r="F75" s="307"/>
      <c r="G75" s="233">
        <f t="shared" si="4"/>
        <v>0</v>
      </c>
      <c r="H75" s="234"/>
      <c r="I75" s="235"/>
      <c r="Q75" s="339"/>
    </row>
    <row r="76" spans="1:17" ht="13.5">
      <c r="A76" s="228"/>
      <c r="B76" s="229" t="s">
        <v>347</v>
      </c>
      <c r="C76" s="230" t="s">
        <v>513</v>
      </c>
      <c r="D76" s="229" t="s">
        <v>275</v>
      </c>
      <c r="E76" s="231">
        <v>2</v>
      </c>
      <c r="F76" s="307"/>
      <c r="G76" s="233">
        <f t="shared" si="4"/>
        <v>0</v>
      </c>
      <c r="H76" s="234"/>
      <c r="I76" s="235"/>
      <c r="Q76" s="339"/>
    </row>
    <row r="77" spans="1:17" ht="13.5">
      <c r="A77" s="228"/>
      <c r="B77" s="229" t="s">
        <v>346</v>
      </c>
      <c r="C77" s="230" t="s">
        <v>294</v>
      </c>
      <c r="D77" s="229" t="s">
        <v>129</v>
      </c>
      <c r="E77" s="231">
        <v>1</v>
      </c>
      <c r="F77" s="307"/>
      <c r="G77" s="233">
        <f t="shared" si="4"/>
        <v>0</v>
      </c>
      <c r="H77" s="234"/>
      <c r="I77" s="235"/>
      <c r="Q77" s="339"/>
    </row>
    <row r="78" spans="1:17" ht="15">
      <c r="A78" s="220"/>
      <c r="B78" s="221"/>
      <c r="C78" s="295"/>
      <c r="D78" s="222"/>
      <c r="E78" s="223"/>
      <c r="F78" s="224"/>
      <c r="G78" s="225"/>
      <c r="H78" s="226"/>
      <c r="I78" s="227"/>
      <c r="Q78" s="339"/>
    </row>
    <row r="79" spans="1:17" ht="25.5">
      <c r="A79" s="228"/>
      <c r="B79" s="229" t="s">
        <v>348</v>
      </c>
      <c r="C79" s="240" t="s">
        <v>297</v>
      </c>
      <c r="D79" s="241" t="s">
        <v>248</v>
      </c>
      <c r="E79" s="231">
        <v>4</v>
      </c>
      <c r="F79" s="307"/>
      <c r="G79" s="233">
        <f>E79*F79</f>
        <v>0</v>
      </c>
      <c r="H79" s="234"/>
      <c r="I79" s="235"/>
      <c r="Q79" s="339"/>
    </row>
    <row r="80" spans="1:17" ht="13.5">
      <c r="A80" s="228"/>
      <c r="B80" s="229" t="s">
        <v>349</v>
      </c>
      <c r="C80" s="240" t="s">
        <v>350</v>
      </c>
      <c r="D80" s="241" t="s">
        <v>248</v>
      </c>
      <c r="E80" s="231">
        <v>1</v>
      </c>
      <c r="F80" s="307"/>
      <c r="G80" s="233">
        <f aca="true" t="shared" si="5" ref="G80:G96">E80*F80</f>
        <v>0</v>
      </c>
      <c r="H80" s="234"/>
      <c r="I80" s="235"/>
      <c r="Q80" s="339"/>
    </row>
    <row r="81" spans="1:17" ht="25.5">
      <c r="A81" s="228"/>
      <c r="B81" s="229" t="s">
        <v>351</v>
      </c>
      <c r="C81" s="244" t="s">
        <v>301</v>
      </c>
      <c r="D81" s="241" t="s">
        <v>248</v>
      </c>
      <c r="E81" s="231">
        <v>4</v>
      </c>
      <c r="F81" s="307"/>
      <c r="G81" s="233">
        <f t="shared" si="5"/>
        <v>0</v>
      </c>
      <c r="H81" s="234"/>
      <c r="I81" s="235"/>
      <c r="Q81" s="339"/>
    </row>
    <row r="82" spans="1:17" ht="25.5">
      <c r="A82" s="228"/>
      <c r="B82" s="229" t="s">
        <v>348</v>
      </c>
      <c r="C82" s="244" t="s">
        <v>302</v>
      </c>
      <c r="D82" s="241" t="s">
        <v>248</v>
      </c>
      <c r="E82" s="231">
        <v>12</v>
      </c>
      <c r="F82" s="307"/>
      <c r="G82" s="233">
        <f t="shared" si="5"/>
        <v>0</v>
      </c>
      <c r="H82" s="234"/>
      <c r="I82" s="235"/>
      <c r="Q82" s="339"/>
    </row>
    <row r="83" spans="1:17" ht="25.5">
      <c r="A83" s="228"/>
      <c r="B83" s="229" t="s">
        <v>352</v>
      </c>
      <c r="C83" s="240" t="s">
        <v>303</v>
      </c>
      <c r="D83" s="241" t="s">
        <v>248</v>
      </c>
      <c r="E83" s="231">
        <v>2</v>
      </c>
      <c r="F83" s="307"/>
      <c r="G83" s="233">
        <f t="shared" si="5"/>
        <v>0</v>
      </c>
      <c r="H83" s="234"/>
      <c r="I83" s="235"/>
      <c r="Q83" s="339"/>
    </row>
    <row r="84" spans="1:17" ht="13.5">
      <c r="A84" s="228"/>
      <c r="B84" s="229"/>
      <c r="C84" s="240" t="s">
        <v>304</v>
      </c>
      <c r="D84" s="241"/>
      <c r="E84" s="231"/>
      <c r="F84" s="232"/>
      <c r="G84" s="233"/>
      <c r="H84" s="234"/>
      <c r="I84" s="235"/>
      <c r="Q84" s="339"/>
    </row>
    <row r="85" spans="1:17" ht="13.5">
      <c r="A85" s="228"/>
      <c r="B85" s="229" t="s">
        <v>353</v>
      </c>
      <c r="C85" s="240" t="s">
        <v>305</v>
      </c>
      <c r="D85" s="241" t="s">
        <v>248</v>
      </c>
      <c r="E85" s="231">
        <v>1</v>
      </c>
      <c r="F85" s="307"/>
      <c r="G85" s="233">
        <f t="shared" si="5"/>
        <v>0</v>
      </c>
      <c r="H85" s="234"/>
      <c r="I85" s="235"/>
      <c r="Q85" s="339"/>
    </row>
    <row r="86" spans="1:17" ht="13.5">
      <c r="A86" s="228"/>
      <c r="B86" s="229"/>
      <c r="C86" s="240" t="s">
        <v>306</v>
      </c>
      <c r="D86" s="241"/>
      <c r="E86" s="231"/>
      <c r="F86" s="232"/>
      <c r="G86" s="233"/>
      <c r="H86" s="234"/>
      <c r="I86" s="235"/>
      <c r="Q86" s="339"/>
    </row>
    <row r="87" spans="1:17" ht="13.5">
      <c r="A87" s="228"/>
      <c r="B87" s="236">
        <v>741312011</v>
      </c>
      <c r="C87" s="240" t="s">
        <v>307</v>
      </c>
      <c r="D87" s="241" t="s">
        <v>248</v>
      </c>
      <c r="E87" s="231">
        <v>1</v>
      </c>
      <c r="F87" s="307"/>
      <c r="G87" s="233">
        <f t="shared" si="5"/>
        <v>0</v>
      </c>
      <c r="H87" s="234"/>
      <c r="I87" s="235"/>
      <c r="Q87" s="339"/>
    </row>
    <row r="88" spans="1:17" ht="13.5">
      <c r="A88" s="228"/>
      <c r="B88" s="236">
        <v>741320042</v>
      </c>
      <c r="C88" s="240" t="s">
        <v>308</v>
      </c>
      <c r="D88" s="241" t="s">
        <v>248</v>
      </c>
      <c r="E88" s="231">
        <v>3</v>
      </c>
      <c r="F88" s="307"/>
      <c r="G88" s="233">
        <f t="shared" si="5"/>
        <v>0</v>
      </c>
      <c r="H88" s="234"/>
      <c r="I88" s="235"/>
      <c r="Q88" s="339"/>
    </row>
    <row r="89" spans="1:17" ht="13.5">
      <c r="A89" s="228"/>
      <c r="B89" s="236">
        <v>741210001</v>
      </c>
      <c r="C89" s="240" t="s">
        <v>309</v>
      </c>
      <c r="D89" s="241" t="s">
        <v>248</v>
      </c>
      <c r="E89" s="231">
        <v>1</v>
      </c>
      <c r="F89" s="307"/>
      <c r="G89" s="233">
        <f t="shared" si="5"/>
        <v>0</v>
      </c>
      <c r="H89" s="234"/>
      <c r="I89" s="235"/>
      <c r="Q89" s="339"/>
    </row>
    <row r="90" spans="1:17" ht="13.5">
      <c r="A90" s="228"/>
      <c r="B90" s="229" t="s">
        <v>354</v>
      </c>
      <c r="C90" s="240" t="s">
        <v>310</v>
      </c>
      <c r="D90" s="241" t="s">
        <v>248</v>
      </c>
      <c r="E90" s="231">
        <v>1</v>
      </c>
      <c r="F90" s="307"/>
      <c r="G90" s="233">
        <f t="shared" si="5"/>
        <v>0</v>
      </c>
      <c r="H90" s="234"/>
      <c r="I90" s="235"/>
      <c r="Q90" s="339"/>
    </row>
    <row r="91" spans="1:17" ht="13.5">
      <c r="A91" s="228"/>
      <c r="B91" s="236">
        <v>741312011</v>
      </c>
      <c r="C91" s="240" t="s">
        <v>307</v>
      </c>
      <c r="D91" s="241" t="s">
        <v>248</v>
      </c>
      <c r="E91" s="231">
        <v>1</v>
      </c>
      <c r="F91" s="307"/>
      <c r="G91" s="233">
        <f t="shared" si="5"/>
        <v>0</v>
      </c>
      <c r="H91" s="234"/>
      <c r="I91" s="235"/>
      <c r="Q91" s="339"/>
    </row>
    <row r="92" spans="1:17" ht="13.5">
      <c r="A92" s="228"/>
      <c r="B92" s="236">
        <v>741320042</v>
      </c>
      <c r="C92" s="240" t="s">
        <v>311</v>
      </c>
      <c r="D92" s="241" t="s">
        <v>248</v>
      </c>
      <c r="E92" s="231">
        <v>3</v>
      </c>
      <c r="F92" s="307"/>
      <c r="G92" s="233">
        <f t="shared" si="5"/>
        <v>0</v>
      </c>
      <c r="H92" s="234"/>
      <c r="I92" s="235"/>
      <c r="Q92" s="339"/>
    </row>
    <row r="93" spans="1:17" ht="13.5">
      <c r="A93" s="228"/>
      <c r="B93" s="236">
        <v>741322142</v>
      </c>
      <c r="C93" s="240" t="s">
        <v>312</v>
      </c>
      <c r="D93" s="241" t="s">
        <v>248</v>
      </c>
      <c r="E93" s="231">
        <v>1</v>
      </c>
      <c r="F93" s="307"/>
      <c r="G93" s="233">
        <f t="shared" si="5"/>
        <v>0</v>
      </c>
      <c r="H93" s="234"/>
      <c r="I93" s="235"/>
      <c r="Q93" s="339"/>
    </row>
    <row r="94" spans="1:17" ht="13.5">
      <c r="A94" s="228"/>
      <c r="B94" s="236">
        <v>741321032</v>
      </c>
      <c r="C94" s="240" t="s">
        <v>313</v>
      </c>
      <c r="D94" s="241" t="s">
        <v>248</v>
      </c>
      <c r="E94" s="231">
        <v>1</v>
      </c>
      <c r="F94" s="307"/>
      <c r="G94" s="233">
        <f t="shared" si="5"/>
        <v>0</v>
      </c>
      <c r="H94" s="234"/>
      <c r="I94" s="235"/>
      <c r="Q94" s="339"/>
    </row>
    <row r="95" spans="1:17" ht="13.5">
      <c r="A95" s="228"/>
      <c r="B95" s="236">
        <v>741320103</v>
      </c>
      <c r="C95" s="240" t="s">
        <v>314</v>
      </c>
      <c r="D95" s="241" t="s">
        <v>248</v>
      </c>
      <c r="E95" s="231">
        <v>8</v>
      </c>
      <c r="F95" s="307"/>
      <c r="G95" s="233">
        <f t="shared" si="5"/>
        <v>0</v>
      </c>
      <c r="H95" s="234"/>
      <c r="I95" s="235"/>
      <c r="Q95" s="339"/>
    </row>
    <row r="96" spans="1:17" ht="13.5">
      <c r="A96" s="228"/>
      <c r="B96" s="229" t="s">
        <v>355</v>
      </c>
      <c r="C96" s="240" t="s">
        <v>316</v>
      </c>
      <c r="D96" s="241" t="s">
        <v>248</v>
      </c>
      <c r="E96" s="231">
        <v>1</v>
      </c>
      <c r="F96" s="307"/>
      <c r="G96" s="233">
        <f t="shared" si="5"/>
        <v>0</v>
      </c>
      <c r="H96" s="234"/>
      <c r="I96" s="235"/>
      <c r="Q96" s="339"/>
    </row>
    <row r="97" spans="1:17" ht="15">
      <c r="A97" s="220"/>
      <c r="B97" s="221"/>
      <c r="C97" s="221" t="s">
        <v>317</v>
      </c>
      <c r="D97" s="222"/>
      <c r="E97" s="223"/>
      <c r="F97" s="224"/>
      <c r="G97" s="225"/>
      <c r="H97" s="226"/>
      <c r="I97" s="227"/>
      <c r="Q97" s="339"/>
    </row>
    <row r="98" spans="1:17" ht="25.5">
      <c r="A98" s="228"/>
      <c r="B98" s="229" t="s">
        <v>356</v>
      </c>
      <c r="C98" s="240" t="s">
        <v>318</v>
      </c>
      <c r="D98" s="241" t="s">
        <v>248</v>
      </c>
      <c r="E98" s="231">
        <v>6</v>
      </c>
      <c r="F98" s="307"/>
      <c r="G98" s="233">
        <f>E98*F98</f>
        <v>0</v>
      </c>
      <c r="H98" s="234"/>
      <c r="I98" s="235"/>
      <c r="Q98" s="339"/>
    </row>
    <row r="99" spans="1:17" ht="13.5">
      <c r="A99" s="228"/>
      <c r="B99" s="229" t="s">
        <v>357</v>
      </c>
      <c r="C99" s="240" t="s">
        <v>319</v>
      </c>
      <c r="D99" s="241" t="s">
        <v>248</v>
      </c>
      <c r="E99" s="231">
        <v>1</v>
      </c>
      <c r="F99" s="307"/>
      <c r="G99" s="233">
        <f>E99*F99</f>
        <v>0</v>
      </c>
      <c r="H99" s="234"/>
      <c r="I99" s="235"/>
      <c r="Q99" s="339"/>
    </row>
    <row r="100" spans="1:17" ht="15">
      <c r="A100" s="220"/>
      <c r="B100" s="222"/>
      <c r="C100" s="221" t="s">
        <v>320</v>
      </c>
      <c r="D100" s="222"/>
      <c r="E100" s="223"/>
      <c r="F100" s="224"/>
      <c r="G100" s="225"/>
      <c r="H100" s="226"/>
      <c r="I100" s="227"/>
      <c r="Q100" s="339"/>
    </row>
    <row r="101" spans="1:17" ht="13.5">
      <c r="A101" s="228"/>
      <c r="B101" s="229" t="s">
        <v>358</v>
      </c>
      <c r="C101" s="244" t="s">
        <v>321</v>
      </c>
      <c r="D101" s="241" t="s">
        <v>129</v>
      </c>
      <c r="E101" s="231">
        <v>26</v>
      </c>
      <c r="F101" s="307"/>
      <c r="G101" s="233">
        <f>E101*F101</f>
        <v>0</v>
      </c>
      <c r="H101" s="234"/>
      <c r="I101" s="235"/>
      <c r="Q101" s="339"/>
    </row>
    <row r="102" spans="1:17" ht="13.5">
      <c r="A102" s="228"/>
      <c r="B102" s="229" t="s">
        <v>359</v>
      </c>
      <c r="C102" s="244" t="s">
        <v>322</v>
      </c>
      <c r="D102" s="241" t="s">
        <v>129</v>
      </c>
      <c r="E102" s="231">
        <v>38</v>
      </c>
      <c r="F102" s="307"/>
      <c r="G102" s="233">
        <f aca="true" t="shared" si="6" ref="G102:G107">E102*F102</f>
        <v>0</v>
      </c>
      <c r="H102" s="234"/>
      <c r="I102" s="235"/>
      <c r="Q102" s="339"/>
    </row>
    <row r="103" spans="1:17" ht="13.5">
      <c r="A103" s="228"/>
      <c r="B103" s="229" t="s">
        <v>360</v>
      </c>
      <c r="C103" s="244" t="s">
        <v>323</v>
      </c>
      <c r="D103" s="241" t="s">
        <v>129</v>
      </c>
      <c r="E103" s="231">
        <v>156</v>
      </c>
      <c r="F103" s="307"/>
      <c r="G103" s="233">
        <f t="shared" si="6"/>
        <v>0</v>
      </c>
      <c r="H103" s="234"/>
      <c r="I103" s="235"/>
      <c r="Q103" s="339"/>
    </row>
    <row r="104" spans="1:17" ht="13.5">
      <c r="A104" s="228"/>
      <c r="B104" s="229" t="s">
        <v>361</v>
      </c>
      <c r="C104" s="244" t="s">
        <v>324</v>
      </c>
      <c r="D104" s="241" t="s">
        <v>129</v>
      </c>
      <c r="E104" s="231">
        <v>42</v>
      </c>
      <c r="F104" s="307"/>
      <c r="G104" s="233">
        <f t="shared" si="6"/>
        <v>0</v>
      </c>
      <c r="H104" s="234"/>
      <c r="I104" s="235"/>
      <c r="Q104" s="339"/>
    </row>
    <row r="105" spans="1:17" ht="13.5">
      <c r="A105" s="228"/>
      <c r="B105" s="229" t="s">
        <v>362</v>
      </c>
      <c r="C105" s="244" t="s">
        <v>325</v>
      </c>
      <c r="D105" s="241" t="s">
        <v>129</v>
      </c>
      <c r="E105" s="231">
        <v>4</v>
      </c>
      <c r="F105" s="307"/>
      <c r="G105" s="233">
        <f t="shared" si="6"/>
        <v>0</v>
      </c>
      <c r="H105" s="234"/>
      <c r="I105" s="235"/>
      <c r="Q105" s="339"/>
    </row>
    <row r="106" spans="1:17" ht="13.5">
      <c r="A106" s="228"/>
      <c r="B106" s="229" t="s">
        <v>363</v>
      </c>
      <c r="C106" s="244" t="s">
        <v>326</v>
      </c>
      <c r="D106" s="241" t="s">
        <v>129</v>
      </c>
      <c r="E106" s="231">
        <v>48</v>
      </c>
      <c r="F106" s="307"/>
      <c r="G106" s="233">
        <f t="shared" si="6"/>
        <v>0</v>
      </c>
      <c r="H106" s="234"/>
      <c r="I106" s="235"/>
      <c r="Q106" s="339"/>
    </row>
    <row r="107" spans="1:17" ht="13.5" thickBot="1">
      <c r="A107" s="228"/>
      <c r="B107" s="229" t="s">
        <v>364</v>
      </c>
      <c r="C107" s="244" t="s">
        <v>327</v>
      </c>
      <c r="D107" s="241" t="s">
        <v>129</v>
      </c>
      <c r="E107" s="231">
        <v>29</v>
      </c>
      <c r="F107" s="307"/>
      <c r="G107" s="233">
        <f t="shared" si="6"/>
        <v>0</v>
      </c>
      <c r="H107" s="234"/>
      <c r="I107" s="235"/>
      <c r="Q107" s="339"/>
    </row>
    <row r="108" spans="1:17" ht="18">
      <c r="A108" s="250"/>
      <c r="B108" s="251"/>
      <c r="C108" s="252" t="s">
        <v>328</v>
      </c>
      <c r="D108" s="251"/>
      <c r="E108" s="251"/>
      <c r="F108" s="251"/>
      <c r="G108" s="251"/>
      <c r="H108" s="251"/>
      <c r="I108" s="254"/>
      <c r="Q108" s="339"/>
    </row>
    <row r="109" spans="1:17" ht="13.5">
      <c r="A109" s="228"/>
      <c r="B109" s="229" t="s">
        <v>365</v>
      </c>
      <c r="C109" s="255" t="s">
        <v>329</v>
      </c>
      <c r="D109" s="229" t="s">
        <v>330</v>
      </c>
      <c r="E109" s="231">
        <v>305</v>
      </c>
      <c r="F109" s="307"/>
      <c r="G109" s="233">
        <f>E109*F109</f>
        <v>0</v>
      </c>
      <c r="H109" s="234"/>
      <c r="I109" s="235"/>
      <c r="Q109" s="339"/>
    </row>
    <row r="110" spans="1:17" ht="13.5">
      <c r="A110" s="256"/>
      <c r="B110" s="257" t="s">
        <v>366</v>
      </c>
      <c r="C110" s="258" t="s">
        <v>332</v>
      </c>
      <c r="D110" s="257" t="s">
        <v>248</v>
      </c>
      <c r="E110" s="259">
        <v>1</v>
      </c>
      <c r="F110" s="308"/>
      <c r="G110" s="233">
        <f aca="true" t="shared" si="7" ref="G110:G115">E110*F110</f>
        <v>0</v>
      </c>
      <c r="H110" s="261"/>
      <c r="I110" s="262"/>
      <c r="Q110" s="339"/>
    </row>
    <row r="111" spans="1:17" ht="13.5">
      <c r="A111" s="256"/>
      <c r="B111" s="257" t="s">
        <v>347</v>
      </c>
      <c r="C111" s="258" t="s">
        <v>334</v>
      </c>
      <c r="D111" s="263" t="s">
        <v>275</v>
      </c>
      <c r="E111" s="259">
        <v>1</v>
      </c>
      <c r="F111" s="308"/>
      <c r="G111" s="233">
        <f t="shared" si="7"/>
        <v>0</v>
      </c>
      <c r="H111" s="261"/>
      <c r="I111" s="262"/>
      <c r="Q111" s="339"/>
    </row>
    <row r="112" spans="1:17" ht="13.5">
      <c r="A112" s="256"/>
      <c r="B112" s="257" t="s">
        <v>367</v>
      </c>
      <c r="C112" s="255" t="s">
        <v>336</v>
      </c>
      <c r="D112" s="229" t="s">
        <v>248</v>
      </c>
      <c r="E112" s="231">
        <v>4</v>
      </c>
      <c r="F112" s="308"/>
      <c r="G112" s="233">
        <f t="shared" si="7"/>
        <v>0</v>
      </c>
      <c r="H112" s="261"/>
      <c r="I112" s="262"/>
      <c r="Q112" s="339"/>
    </row>
    <row r="113" spans="1:17" ht="13.5">
      <c r="A113" s="256"/>
      <c r="B113" s="257" t="s">
        <v>347</v>
      </c>
      <c r="C113" s="255" t="s">
        <v>338</v>
      </c>
      <c r="D113" s="229" t="s">
        <v>248</v>
      </c>
      <c r="E113" s="231">
        <v>8</v>
      </c>
      <c r="F113" s="308"/>
      <c r="G113" s="233">
        <f t="shared" si="7"/>
        <v>0</v>
      </c>
      <c r="H113" s="261"/>
      <c r="I113" s="262"/>
      <c r="Q113" s="339"/>
    </row>
    <row r="114" spans="1:17" ht="13.5">
      <c r="A114" s="256"/>
      <c r="B114" s="257" t="s">
        <v>368</v>
      </c>
      <c r="C114" s="258" t="s">
        <v>369</v>
      </c>
      <c r="D114" s="257" t="s">
        <v>248</v>
      </c>
      <c r="E114" s="259">
        <v>8</v>
      </c>
      <c r="F114" s="308"/>
      <c r="G114" s="233">
        <f t="shared" si="7"/>
        <v>0</v>
      </c>
      <c r="H114" s="261"/>
      <c r="I114" s="262"/>
      <c r="Q114" s="339"/>
    </row>
    <row r="115" spans="1:17" ht="13.5">
      <c r="A115" s="256"/>
      <c r="B115" s="257" t="s">
        <v>347</v>
      </c>
      <c r="C115" s="230" t="s">
        <v>295</v>
      </c>
      <c r="D115" s="229" t="s">
        <v>275</v>
      </c>
      <c r="E115" s="231">
        <v>1</v>
      </c>
      <c r="F115" s="308"/>
      <c r="G115" s="233">
        <f t="shared" si="7"/>
        <v>0</v>
      </c>
      <c r="H115" s="261"/>
      <c r="I115" s="262"/>
      <c r="Q115" s="339"/>
    </row>
    <row r="116" spans="1:17" ht="15">
      <c r="A116" s="220"/>
      <c r="B116" s="221"/>
      <c r="C116" s="221" t="s">
        <v>208</v>
      </c>
      <c r="D116" s="222"/>
      <c r="E116" s="223"/>
      <c r="F116" s="224"/>
      <c r="G116" s="225"/>
      <c r="H116" s="226"/>
      <c r="I116" s="227"/>
      <c r="Q116" s="339"/>
    </row>
    <row r="117" spans="1:17" ht="25.5">
      <c r="A117" s="256"/>
      <c r="B117" s="237" t="s">
        <v>347</v>
      </c>
      <c r="C117" s="240" t="s">
        <v>370</v>
      </c>
      <c r="D117" s="266" t="s">
        <v>275</v>
      </c>
      <c r="E117" s="296">
        <v>8</v>
      </c>
      <c r="F117" s="309"/>
      <c r="G117" s="297">
        <f>E117*F117</f>
        <v>0</v>
      </c>
      <c r="H117" s="261"/>
      <c r="I117" s="262"/>
      <c r="Q117" s="339"/>
    </row>
    <row r="118" spans="1:17" ht="13.5">
      <c r="A118" s="256"/>
      <c r="B118" s="237" t="s">
        <v>347</v>
      </c>
      <c r="C118" s="298" t="s">
        <v>371</v>
      </c>
      <c r="D118" s="266" t="s">
        <v>275</v>
      </c>
      <c r="E118" s="296">
        <v>17</v>
      </c>
      <c r="F118" s="309"/>
      <c r="G118" s="297">
        <f>E118*F118</f>
        <v>0</v>
      </c>
      <c r="H118" s="261"/>
      <c r="I118" s="262"/>
      <c r="Q118" s="339"/>
    </row>
    <row r="119" spans="1:17" ht="13.5">
      <c r="A119" s="256"/>
      <c r="B119" s="237" t="s">
        <v>347</v>
      </c>
      <c r="C119" s="299" t="s">
        <v>372</v>
      </c>
      <c r="D119" s="266" t="s">
        <v>275</v>
      </c>
      <c r="E119" s="300">
        <v>3</v>
      </c>
      <c r="F119" s="310"/>
      <c r="G119" s="297">
        <f>E119*F119</f>
        <v>0</v>
      </c>
      <c r="H119" s="261"/>
      <c r="I119" s="262"/>
      <c r="Q119" s="339"/>
    </row>
    <row r="120" spans="1:17" ht="13.5">
      <c r="A120" s="256"/>
      <c r="B120" s="237">
        <v>741810001</v>
      </c>
      <c r="C120" s="240" t="s">
        <v>373</v>
      </c>
      <c r="D120" s="237" t="s">
        <v>248</v>
      </c>
      <c r="E120" s="301">
        <v>1</v>
      </c>
      <c r="F120" s="310"/>
      <c r="G120" s="297">
        <f>E120*F120</f>
        <v>0</v>
      </c>
      <c r="H120" s="261"/>
      <c r="I120" s="262"/>
      <c r="Q120" s="339"/>
    </row>
    <row r="121" spans="1:17" ht="13.5">
      <c r="A121" s="256"/>
      <c r="B121" s="236">
        <v>460690031</v>
      </c>
      <c r="C121" s="255" t="s">
        <v>339</v>
      </c>
      <c r="D121" s="241" t="s">
        <v>248</v>
      </c>
      <c r="E121" s="302">
        <v>70</v>
      </c>
      <c r="F121" s="309"/>
      <c r="G121" s="303">
        <f>E121*F121</f>
        <v>0</v>
      </c>
      <c r="H121" s="261"/>
      <c r="I121" s="262"/>
      <c r="Q121" s="339"/>
    </row>
    <row r="122" spans="1:9" ht="13.5" thickBot="1">
      <c r="A122" s="256"/>
      <c r="B122" s="304"/>
      <c r="C122" s="255"/>
      <c r="D122" s="229"/>
      <c r="E122" s="231"/>
      <c r="F122" s="260"/>
      <c r="G122" s="265"/>
      <c r="H122" s="261"/>
      <c r="I122" s="262"/>
    </row>
    <row r="123" spans="1:9" ht="13.5">
      <c r="A123" s="267"/>
      <c r="B123" s="268"/>
      <c r="C123" s="269"/>
      <c r="D123" s="270"/>
      <c r="E123" s="271"/>
      <c r="F123" s="272"/>
      <c r="G123" s="273"/>
      <c r="H123" s="274"/>
      <c r="I123" s="275"/>
    </row>
    <row r="124" spans="1:9" ht="13.5">
      <c r="A124" s="276"/>
      <c r="B124" s="277"/>
      <c r="C124" s="278" t="s">
        <v>374</v>
      </c>
      <c r="D124" s="279"/>
      <c r="E124" s="280"/>
      <c r="F124" s="281"/>
      <c r="G124" s="282">
        <f>SUM(G72:G123)</f>
        <v>0</v>
      </c>
      <c r="H124" s="283"/>
      <c r="I124" s="284"/>
    </row>
    <row r="125" spans="1:9" ht="13.5" thickBot="1">
      <c r="A125" s="285"/>
      <c r="B125" s="286"/>
      <c r="C125" s="287"/>
      <c r="D125" s="288"/>
      <c r="E125" s="289"/>
      <c r="F125" s="290"/>
      <c r="G125" s="291"/>
      <c r="H125" s="292"/>
      <c r="I125" s="293"/>
    </row>
    <row r="126" spans="1:9" ht="13.5">
      <c r="A126" s="267"/>
      <c r="B126" s="268"/>
      <c r="C126" s="269"/>
      <c r="D126" s="270"/>
      <c r="E126" s="271"/>
      <c r="F126" s="272"/>
      <c r="G126" s="273"/>
      <c r="H126" s="274"/>
      <c r="I126" s="275"/>
    </row>
    <row r="127" spans="1:9" ht="13.5">
      <c r="A127" s="276"/>
      <c r="B127" s="277"/>
      <c r="C127" s="278" t="s">
        <v>375</v>
      </c>
      <c r="D127" s="279"/>
      <c r="E127" s="345">
        <f>G124+G65</f>
        <v>0</v>
      </c>
      <c r="F127" s="346"/>
      <c r="G127" s="305"/>
      <c r="H127" s="283"/>
      <c r="I127" s="284"/>
    </row>
    <row r="128" spans="1:9" ht="13.5">
      <c r="A128" s="276"/>
      <c r="B128" s="277"/>
      <c r="C128" s="278" t="s">
        <v>376</v>
      </c>
      <c r="D128" s="279"/>
      <c r="E128" s="345">
        <f>E127*0.21</f>
        <v>0</v>
      </c>
      <c r="F128" s="346"/>
      <c r="G128" s="305"/>
      <c r="H128" s="283"/>
      <c r="I128" s="284"/>
    </row>
    <row r="129" spans="1:9" ht="13.5">
      <c r="A129" s="276"/>
      <c r="B129" s="277"/>
      <c r="C129" s="278" t="s">
        <v>377</v>
      </c>
      <c r="D129" s="279"/>
      <c r="E129" s="345">
        <f>SUM(E127:E128)</f>
        <v>0</v>
      </c>
      <c r="F129" s="346"/>
      <c r="G129" s="305"/>
      <c r="H129" s="283"/>
      <c r="I129" s="284"/>
    </row>
    <row r="130" spans="1:9" ht="13.5" thickBot="1">
      <c r="A130" s="285"/>
      <c r="B130" s="286"/>
      <c r="C130" s="287"/>
      <c r="D130" s="288"/>
      <c r="E130" s="289"/>
      <c r="F130" s="290"/>
      <c r="G130" s="291"/>
      <c r="H130" s="292"/>
      <c r="I130" s="293"/>
    </row>
  </sheetData>
  <sheetProtection password="EF1C" sheet="1" objects="1" scenarios="1"/>
  <mergeCells count="5">
    <mergeCell ref="A9:I9"/>
    <mergeCell ref="A67:I67"/>
    <mergeCell ref="E127:F127"/>
    <mergeCell ref="E128:F128"/>
    <mergeCell ref="E129:F129"/>
  </mergeCells>
  <printOptions/>
  <pageMargins left="0.7480314960629921" right="0.1968503937007874" top="0.5905511811023623" bottom="0.7086614173228347" header="0.3937007874015748" footer="0.3937007874015748"/>
  <pageSetup fitToHeight="9999" horizontalDpi="600" verticalDpi="600" orientation="landscape" paperSize="9" r:id="rId1"/>
  <headerFooter alignWithMargins="0">
    <oddFooter>&amp;CStránka &amp;P&amp;R&amp;A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8"/>
  <sheetViews>
    <sheetView showZeros="0" zoomScalePageLayoutView="55" workbookViewId="0" topLeftCell="A1">
      <selection activeCell="G33" sqref="G33"/>
    </sheetView>
  </sheetViews>
  <sheetFormatPr defaultColWidth="9.33203125" defaultRowHeight="13.5"/>
  <cols>
    <col min="1" max="1" width="6.66015625" style="118" customWidth="1"/>
    <col min="2" max="2" width="14" style="118" customWidth="1"/>
    <col min="3" max="3" width="68" style="118" customWidth="1"/>
    <col min="4" max="5" width="5.5" style="118" customWidth="1"/>
    <col min="6" max="6" width="13.5" style="118" customWidth="1"/>
    <col min="7" max="7" width="9" style="118" customWidth="1"/>
    <col min="8" max="8" width="13" style="118" customWidth="1"/>
    <col min="9" max="11" width="11.33203125" style="118" customWidth="1"/>
    <col min="12" max="256" width="9.33203125" style="118" customWidth="1"/>
    <col min="257" max="257" width="6.66015625" style="118" customWidth="1"/>
    <col min="258" max="258" width="14" style="118" customWidth="1"/>
    <col min="259" max="259" width="68" style="118" customWidth="1"/>
    <col min="260" max="261" width="5.5" style="118" customWidth="1"/>
    <col min="262" max="262" width="8.83203125" style="118" customWidth="1"/>
    <col min="263" max="263" width="9" style="118" customWidth="1"/>
    <col min="264" max="264" width="11" style="118" customWidth="1"/>
    <col min="265" max="267" width="11.33203125" style="118" customWidth="1"/>
    <col min="268" max="512" width="9.33203125" style="118" customWidth="1"/>
    <col min="513" max="513" width="6.66015625" style="118" customWidth="1"/>
    <col min="514" max="514" width="14" style="118" customWidth="1"/>
    <col min="515" max="515" width="68" style="118" customWidth="1"/>
    <col min="516" max="517" width="5.5" style="118" customWidth="1"/>
    <col min="518" max="518" width="8.83203125" style="118" customWidth="1"/>
    <col min="519" max="519" width="9" style="118" customWidth="1"/>
    <col min="520" max="520" width="11" style="118" customWidth="1"/>
    <col min="521" max="523" width="11.33203125" style="118" customWidth="1"/>
    <col min="524" max="768" width="9.33203125" style="118" customWidth="1"/>
    <col min="769" max="769" width="6.66015625" style="118" customWidth="1"/>
    <col min="770" max="770" width="14" style="118" customWidth="1"/>
    <col min="771" max="771" width="68" style="118" customWidth="1"/>
    <col min="772" max="773" width="5.5" style="118" customWidth="1"/>
    <col min="774" max="774" width="8.83203125" style="118" customWidth="1"/>
    <col min="775" max="775" width="9" style="118" customWidth="1"/>
    <col min="776" max="776" width="11" style="118" customWidth="1"/>
    <col min="777" max="779" width="11.33203125" style="118" customWidth="1"/>
    <col min="780" max="1024" width="9.33203125" style="118" customWidth="1"/>
    <col min="1025" max="1025" width="6.66015625" style="118" customWidth="1"/>
    <col min="1026" max="1026" width="14" style="118" customWidth="1"/>
    <col min="1027" max="1027" width="68" style="118" customWidth="1"/>
    <col min="1028" max="1029" width="5.5" style="118" customWidth="1"/>
    <col min="1030" max="1030" width="8.83203125" style="118" customWidth="1"/>
    <col min="1031" max="1031" width="9" style="118" customWidth="1"/>
    <col min="1032" max="1032" width="11" style="118" customWidth="1"/>
    <col min="1033" max="1035" width="11.33203125" style="118" customWidth="1"/>
    <col min="1036" max="1280" width="9.33203125" style="118" customWidth="1"/>
    <col min="1281" max="1281" width="6.66015625" style="118" customWidth="1"/>
    <col min="1282" max="1282" width="14" style="118" customWidth="1"/>
    <col min="1283" max="1283" width="68" style="118" customWidth="1"/>
    <col min="1284" max="1285" width="5.5" style="118" customWidth="1"/>
    <col min="1286" max="1286" width="8.83203125" style="118" customWidth="1"/>
    <col min="1287" max="1287" width="9" style="118" customWidth="1"/>
    <col min="1288" max="1288" width="11" style="118" customWidth="1"/>
    <col min="1289" max="1291" width="11.33203125" style="118" customWidth="1"/>
    <col min="1292" max="1536" width="9.33203125" style="118" customWidth="1"/>
    <col min="1537" max="1537" width="6.66015625" style="118" customWidth="1"/>
    <col min="1538" max="1538" width="14" style="118" customWidth="1"/>
    <col min="1539" max="1539" width="68" style="118" customWidth="1"/>
    <col min="1540" max="1541" width="5.5" style="118" customWidth="1"/>
    <col min="1542" max="1542" width="8.83203125" style="118" customWidth="1"/>
    <col min="1543" max="1543" width="9" style="118" customWidth="1"/>
    <col min="1544" max="1544" width="11" style="118" customWidth="1"/>
    <col min="1545" max="1547" width="11.33203125" style="118" customWidth="1"/>
    <col min="1548" max="1792" width="9.33203125" style="118" customWidth="1"/>
    <col min="1793" max="1793" width="6.66015625" style="118" customWidth="1"/>
    <col min="1794" max="1794" width="14" style="118" customWidth="1"/>
    <col min="1795" max="1795" width="68" style="118" customWidth="1"/>
    <col min="1796" max="1797" width="5.5" style="118" customWidth="1"/>
    <col min="1798" max="1798" width="8.83203125" style="118" customWidth="1"/>
    <col min="1799" max="1799" width="9" style="118" customWidth="1"/>
    <col min="1800" max="1800" width="11" style="118" customWidth="1"/>
    <col min="1801" max="1803" width="11.33203125" style="118" customWidth="1"/>
    <col min="1804" max="2048" width="9.33203125" style="118" customWidth="1"/>
    <col min="2049" max="2049" width="6.66015625" style="118" customWidth="1"/>
    <col min="2050" max="2050" width="14" style="118" customWidth="1"/>
    <col min="2051" max="2051" width="68" style="118" customWidth="1"/>
    <col min="2052" max="2053" width="5.5" style="118" customWidth="1"/>
    <col min="2054" max="2054" width="8.83203125" style="118" customWidth="1"/>
    <col min="2055" max="2055" width="9" style="118" customWidth="1"/>
    <col min="2056" max="2056" width="11" style="118" customWidth="1"/>
    <col min="2057" max="2059" width="11.33203125" style="118" customWidth="1"/>
    <col min="2060" max="2304" width="9.33203125" style="118" customWidth="1"/>
    <col min="2305" max="2305" width="6.66015625" style="118" customWidth="1"/>
    <col min="2306" max="2306" width="14" style="118" customWidth="1"/>
    <col min="2307" max="2307" width="68" style="118" customWidth="1"/>
    <col min="2308" max="2309" width="5.5" style="118" customWidth="1"/>
    <col min="2310" max="2310" width="8.83203125" style="118" customWidth="1"/>
    <col min="2311" max="2311" width="9" style="118" customWidth="1"/>
    <col min="2312" max="2312" width="11" style="118" customWidth="1"/>
    <col min="2313" max="2315" width="11.33203125" style="118" customWidth="1"/>
    <col min="2316" max="2560" width="9.33203125" style="118" customWidth="1"/>
    <col min="2561" max="2561" width="6.66015625" style="118" customWidth="1"/>
    <col min="2562" max="2562" width="14" style="118" customWidth="1"/>
    <col min="2563" max="2563" width="68" style="118" customWidth="1"/>
    <col min="2564" max="2565" width="5.5" style="118" customWidth="1"/>
    <col min="2566" max="2566" width="8.83203125" style="118" customWidth="1"/>
    <col min="2567" max="2567" width="9" style="118" customWidth="1"/>
    <col min="2568" max="2568" width="11" style="118" customWidth="1"/>
    <col min="2569" max="2571" width="11.33203125" style="118" customWidth="1"/>
    <col min="2572" max="2816" width="9.33203125" style="118" customWidth="1"/>
    <col min="2817" max="2817" width="6.66015625" style="118" customWidth="1"/>
    <col min="2818" max="2818" width="14" style="118" customWidth="1"/>
    <col min="2819" max="2819" width="68" style="118" customWidth="1"/>
    <col min="2820" max="2821" width="5.5" style="118" customWidth="1"/>
    <col min="2822" max="2822" width="8.83203125" style="118" customWidth="1"/>
    <col min="2823" max="2823" width="9" style="118" customWidth="1"/>
    <col min="2824" max="2824" width="11" style="118" customWidth="1"/>
    <col min="2825" max="2827" width="11.33203125" style="118" customWidth="1"/>
    <col min="2828" max="3072" width="9.33203125" style="118" customWidth="1"/>
    <col min="3073" max="3073" width="6.66015625" style="118" customWidth="1"/>
    <col min="3074" max="3074" width="14" style="118" customWidth="1"/>
    <col min="3075" max="3075" width="68" style="118" customWidth="1"/>
    <col min="3076" max="3077" width="5.5" style="118" customWidth="1"/>
    <col min="3078" max="3078" width="8.83203125" style="118" customWidth="1"/>
    <col min="3079" max="3079" width="9" style="118" customWidth="1"/>
    <col min="3080" max="3080" width="11" style="118" customWidth="1"/>
    <col min="3081" max="3083" width="11.33203125" style="118" customWidth="1"/>
    <col min="3084" max="3328" width="9.33203125" style="118" customWidth="1"/>
    <col min="3329" max="3329" width="6.66015625" style="118" customWidth="1"/>
    <col min="3330" max="3330" width="14" style="118" customWidth="1"/>
    <col min="3331" max="3331" width="68" style="118" customWidth="1"/>
    <col min="3332" max="3333" width="5.5" style="118" customWidth="1"/>
    <col min="3334" max="3334" width="8.83203125" style="118" customWidth="1"/>
    <col min="3335" max="3335" width="9" style="118" customWidth="1"/>
    <col min="3336" max="3336" width="11" style="118" customWidth="1"/>
    <col min="3337" max="3339" width="11.33203125" style="118" customWidth="1"/>
    <col min="3340" max="3584" width="9.33203125" style="118" customWidth="1"/>
    <col min="3585" max="3585" width="6.66015625" style="118" customWidth="1"/>
    <col min="3586" max="3586" width="14" style="118" customWidth="1"/>
    <col min="3587" max="3587" width="68" style="118" customWidth="1"/>
    <col min="3588" max="3589" width="5.5" style="118" customWidth="1"/>
    <col min="3590" max="3590" width="8.83203125" style="118" customWidth="1"/>
    <col min="3591" max="3591" width="9" style="118" customWidth="1"/>
    <col min="3592" max="3592" width="11" style="118" customWidth="1"/>
    <col min="3593" max="3595" width="11.33203125" style="118" customWidth="1"/>
    <col min="3596" max="3840" width="9.33203125" style="118" customWidth="1"/>
    <col min="3841" max="3841" width="6.66015625" style="118" customWidth="1"/>
    <col min="3842" max="3842" width="14" style="118" customWidth="1"/>
    <col min="3843" max="3843" width="68" style="118" customWidth="1"/>
    <col min="3844" max="3845" width="5.5" style="118" customWidth="1"/>
    <col min="3846" max="3846" width="8.83203125" style="118" customWidth="1"/>
    <col min="3847" max="3847" width="9" style="118" customWidth="1"/>
    <col min="3848" max="3848" width="11" style="118" customWidth="1"/>
    <col min="3849" max="3851" width="11.33203125" style="118" customWidth="1"/>
    <col min="3852" max="4096" width="9.33203125" style="118" customWidth="1"/>
    <col min="4097" max="4097" width="6.66015625" style="118" customWidth="1"/>
    <col min="4098" max="4098" width="14" style="118" customWidth="1"/>
    <col min="4099" max="4099" width="68" style="118" customWidth="1"/>
    <col min="4100" max="4101" width="5.5" style="118" customWidth="1"/>
    <col min="4102" max="4102" width="8.83203125" style="118" customWidth="1"/>
    <col min="4103" max="4103" width="9" style="118" customWidth="1"/>
    <col min="4104" max="4104" width="11" style="118" customWidth="1"/>
    <col min="4105" max="4107" width="11.33203125" style="118" customWidth="1"/>
    <col min="4108" max="4352" width="9.33203125" style="118" customWidth="1"/>
    <col min="4353" max="4353" width="6.66015625" style="118" customWidth="1"/>
    <col min="4354" max="4354" width="14" style="118" customWidth="1"/>
    <col min="4355" max="4355" width="68" style="118" customWidth="1"/>
    <col min="4356" max="4357" width="5.5" style="118" customWidth="1"/>
    <col min="4358" max="4358" width="8.83203125" style="118" customWidth="1"/>
    <col min="4359" max="4359" width="9" style="118" customWidth="1"/>
    <col min="4360" max="4360" width="11" style="118" customWidth="1"/>
    <col min="4361" max="4363" width="11.33203125" style="118" customWidth="1"/>
    <col min="4364" max="4608" width="9.33203125" style="118" customWidth="1"/>
    <col min="4609" max="4609" width="6.66015625" style="118" customWidth="1"/>
    <col min="4610" max="4610" width="14" style="118" customWidth="1"/>
    <col min="4611" max="4611" width="68" style="118" customWidth="1"/>
    <col min="4612" max="4613" width="5.5" style="118" customWidth="1"/>
    <col min="4614" max="4614" width="8.83203125" style="118" customWidth="1"/>
    <col min="4615" max="4615" width="9" style="118" customWidth="1"/>
    <col min="4616" max="4616" width="11" style="118" customWidth="1"/>
    <col min="4617" max="4619" width="11.33203125" style="118" customWidth="1"/>
    <col min="4620" max="4864" width="9.33203125" style="118" customWidth="1"/>
    <col min="4865" max="4865" width="6.66015625" style="118" customWidth="1"/>
    <col min="4866" max="4866" width="14" style="118" customWidth="1"/>
    <col min="4867" max="4867" width="68" style="118" customWidth="1"/>
    <col min="4868" max="4869" width="5.5" style="118" customWidth="1"/>
    <col min="4870" max="4870" width="8.83203125" style="118" customWidth="1"/>
    <col min="4871" max="4871" width="9" style="118" customWidth="1"/>
    <col min="4872" max="4872" width="11" style="118" customWidth="1"/>
    <col min="4873" max="4875" width="11.33203125" style="118" customWidth="1"/>
    <col min="4876" max="5120" width="9.33203125" style="118" customWidth="1"/>
    <col min="5121" max="5121" width="6.66015625" style="118" customWidth="1"/>
    <col min="5122" max="5122" width="14" style="118" customWidth="1"/>
    <col min="5123" max="5123" width="68" style="118" customWidth="1"/>
    <col min="5124" max="5125" width="5.5" style="118" customWidth="1"/>
    <col min="5126" max="5126" width="8.83203125" style="118" customWidth="1"/>
    <col min="5127" max="5127" width="9" style="118" customWidth="1"/>
    <col min="5128" max="5128" width="11" style="118" customWidth="1"/>
    <col min="5129" max="5131" width="11.33203125" style="118" customWidth="1"/>
    <col min="5132" max="5376" width="9.33203125" style="118" customWidth="1"/>
    <col min="5377" max="5377" width="6.66015625" style="118" customWidth="1"/>
    <col min="5378" max="5378" width="14" style="118" customWidth="1"/>
    <col min="5379" max="5379" width="68" style="118" customWidth="1"/>
    <col min="5380" max="5381" width="5.5" style="118" customWidth="1"/>
    <col min="5382" max="5382" width="8.83203125" style="118" customWidth="1"/>
    <col min="5383" max="5383" width="9" style="118" customWidth="1"/>
    <col min="5384" max="5384" width="11" style="118" customWidth="1"/>
    <col min="5385" max="5387" width="11.33203125" style="118" customWidth="1"/>
    <col min="5388" max="5632" width="9.33203125" style="118" customWidth="1"/>
    <col min="5633" max="5633" width="6.66015625" style="118" customWidth="1"/>
    <col min="5634" max="5634" width="14" style="118" customWidth="1"/>
    <col min="5635" max="5635" width="68" style="118" customWidth="1"/>
    <col min="5636" max="5637" width="5.5" style="118" customWidth="1"/>
    <col min="5638" max="5638" width="8.83203125" style="118" customWidth="1"/>
    <col min="5639" max="5639" width="9" style="118" customWidth="1"/>
    <col min="5640" max="5640" width="11" style="118" customWidth="1"/>
    <col min="5641" max="5643" width="11.33203125" style="118" customWidth="1"/>
    <col min="5644" max="5888" width="9.33203125" style="118" customWidth="1"/>
    <col min="5889" max="5889" width="6.66015625" style="118" customWidth="1"/>
    <col min="5890" max="5890" width="14" style="118" customWidth="1"/>
    <col min="5891" max="5891" width="68" style="118" customWidth="1"/>
    <col min="5892" max="5893" width="5.5" style="118" customWidth="1"/>
    <col min="5894" max="5894" width="8.83203125" style="118" customWidth="1"/>
    <col min="5895" max="5895" width="9" style="118" customWidth="1"/>
    <col min="5896" max="5896" width="11" style="118" customWidth="1"/>
    <col min="5897" max="5899" width="11.33203125" style="118" customWidth="1"/>
    <col min="5900" max="6144" width="9.33203125" style="118" customWidth="1"/>
    <col min="6145" max="6145" width="6.66015625" style="118" customWidth="1"/>
    <col min="6146" max="6146" width="14" style="118" customWidth="1"/>
    <col min="6147" max="6147" width="68" style="118" customWidth="1"/>
    <col min="6148" max="6149" width="5.5" style="118" customWidth="1"/>
    <col min="6150" max="6150" width="8.83203125" style="118" customWidth="1"/>
    <col min="6151" max="6151" width="9" style="118" customWidth="1"/>
    <col min="6152" max="6152" width="11" style="118" customWidth="1"/>
    <col min="6153" max="6155" width="11.33203125" style="118" customWidth="1"/>
    <col min="6156" max="6400" width="9.33203125" style="118" customWidth="1"/>
    <col min="6401" max="6401" width="6.66015625" style="118" customWidth="1"/>
    <col min="6402" max="6402" width="14" style="118" customWidth="1"/>
    <col min="6403" max="6403" width="68" style="118" customWidth="1"/>
    <col min="6404" max="6405" width="5.5" style="118" customWidth="1"/>
    <col min="6406" max="6406" width="8.83203125" style="118" customWidth="1"/>
    <col min="6407" max="6407" width="9" style="118" customWidth="1"/>
    <col min="6408" max="6408" width="11" style="118" customWidth="1"/>
    <col min="6409" max="6411" width="11.33203125" style="118" customWidth="1"/>
    <col min="6412" max="6656" width="9.33203125" style="118" customWidth="1"/>
    <col min="6657" max="6657" width="6.66015625" style="118" customWidth="1"/>
    <col min="6658" max="6658" width="14" style="118" customWidth="1"/>
    <col min="6659" max="6659" width="68" style="118" customWidth="1"/>
    <col min="6660" max="6661" width="5.5" style="118" customWidth="1"/>
    <col min="6662" max="6662" width="8.83203125" style="118" customWidth="1"/>
    <col min="6663" max="6663" width="9" style="118" customWidth="1"/>
    <col min="6664" max="6664" width="11" style="118" customWidth="1"/>
    <col min="6665" max="6667" width="11.33203125" style="118" customWidth="1"/>
    <col min="6668" max="6912" width="9.33203125" style="118" customWidth="1"/>
    <col min="6913" max="6913" width="6.66015625" style="118" customWidth="1"/>
    <col min="6914" max="6914" width="14" style="118" customWidth="1"/>
    <col min="6915" max="6915" width="68" style="118" customWidth="1"/>
    <col min="6916" max="6917" width="5.5" style="118" customWidth="1"/>
    <col min="6918" max="6918" width="8.83203125" style="118" customWidth="1"/>
    <col min="6919" max="6919" width="9" style="118" customWidth="1"/>
    <col min="6920" max="6920" width="11" style="118" customWidth="1"/>
    <col min="6921" max="6923" width="11.33203125" style="118" customWidth="1"/>
    <col min="6924" max="7168" width="9.33203125" style="118" customWidth="1"/>
    <col min="7169" max="7169" width="6.66015625" style="118" customWidth="1"/>
    <col min="7170" max="7170" width="14" style="118" customWidth="1"/>
    <col min="7171" max="7171" width="68" style="118" customWidth="1"/>
    <col min="7172" max="7173" width="5.5" style="118" customWidth="1"/>
    <col min="7174" max="7174" width="8.83203125" style="118" customWidth="1"/>
    <col min="7175" max="7175" width="9" style="118" customWidth="1"/>
    <col min="7176" max="7176" width="11" style="118" customWidth="1"/>
    <col min="7177" max="7179" width="11.33203125" style="118" customWidth="1"/>
    <col min="7180" max="7424" width="9.33203125" style="118" customWidth="1"/>
    <col min="7425" max="7425" width="6.66015625" style="118" customWidth="1"/>
    <col min="7426" max="7426" width="14" style="118" customWidth="1"/>
    <col min="7427" max="7427" width="68" style="118" customWidth="1"/>
    <col min="7428" max="7429" width="5.5" style="118" customWidth="1"/>
    <col min="7430" max="7430" width="8.83203125" style="118" customWidth="1"/>
    <col min="7431" max="7431" width="9" style="118" customWidth="1"/>
    <col min="7432" max="7432" width="11" style="118" customWidth="1"/>
    <col min="7433" max="7435" width="11.33203125" style="118" customWidth="1"/>
    <col min="7436" max="7680" width="9.33203125" style="118" customWidth="1"/>
    <col min="7681" max="7681" width="6.66015625" style="118" customWidth="1"/>
    <col min="7682" max="7682" width="14" style="118" customWidth="1"/>
    <col min="7683" max="7683" width="68" style="118" customWidth="1"/>
    <col min="7684" max="7685" width="5.5" style="118" customWidth="1"/>
    <col min="7686" max="7686" width="8.83203125" style="118" customWidth="1"/>
    <col min="7687" max="7687" width="9" style="118" customWidth="1"/>
    <col min="7688" max="7688" width="11" style="118" customWidth="1"/>
    <col min="7689" max="7691" width="11.33203125" style="118" customWidth="1"/>
    <col min="7692" max="7936" width="9.33203125" style="118" customWidth="1"/>
    <col min="7937" max="7937" width="6.66015625" style="118" customWidth="1"/>
    <col min="7938" max="7938" width="14" style="118" customWidth="1"/>
    <col min="7939" max="7939" width="68" style="118" customWidth="1"/>
    <col min="7940" max="7941" width="5.5" style="118" customWidth="1"/>
    <col min="7942" max="7942" width="8.83203125" style="118" customWidth="1"/>
    <col min="7943" max="7943" width="9" style="118" customWidth="1"/>
    <col min="7944" max="7944" width="11" style="118" customWidth="1"/>
    <col min="7945" max="7947" width="11.33203125" style="118" customWidth="1"/>
    <col min="7948" max="8192" width="9.33203125" style="118" customWidth="1"/>
    <col min="8193" max="8193" width="6.66015625" style="118" customWidth="1"/>
    <col min="8194" max="8194" width="14" style="118" customWidth="1"/>
    <col min="8195" max="8195" width="68" style="118" customWidth="1"/>
    <col min="8196" max="8197" width="5.5" style="118" customWidth="1"/>
    <col min="8198" max="8198" width="8.83203125" style="118" customWidth="1"/>
    <col min="8199" max="8199" width="9" style="118" customWidth="1"/>
    <col min="8200" max="8200" width="11" style="118" customWidth="1"/>
    <col min="8201" max="8203" width="11.33203125" style="118" customWidth="1"/>
    <col min="8204" max="8448" width="9.33203125" style="118" customWidth="1"/>
    <col min="8449" max="8449" width="6.66015625" style="118" customWidth="1"/>
    <col min="8450" max="8450" width="14" style="118" customWidth="1"/>
    <col min="8451" max="8451" width="68" style="118" customWidth="1"/>
    <col min="8452" max="8453" width="5.5" style="118" customWidth="1"/>
    <col min="8454" max="8454" width="8.83203125" style="118" customWidth="1"/>
    <col min="8455" max="8455" width="9" style="118" customWidth="1"/>
    <col min="8456" max="8456" width="11" style="118" customWidth="1"/>
    <col min="8457" max="8459" width="11.33203125" style="118" customWidth="1"/>
    <col min="8460" max="8704" width="9.33203125" style="118" customWidth="1"/>
    <col min="8705" max="8705" width="6.66015625" style="118" customWidth="1"/>
    <col min="8706" max="8706" width="14" style="118" customWidth="1"/>
    <col min="8707" max="8707" width="68" style="118" customWidth="1"/>
    <col min="8708" max="8709" width="5.5" style="118" customWidth="1"/>
    <col min="8710" max="8710" width="8.83203125" style="118" customWidth="1"/>
    <col min="8711" max="8711" width="9" style="118" customWidth="1"/>
    <col min="8712" max="8712" width="11" style="118" customWidth="1"/>
    <col min="8713" max="8715" width="11.33203125" style="118" customWidth="1"/>
    <col min="8716" max="8960" width="9.33203125" style="118" customWidth="1"/>
    <col min="8961" max="8961" width="6.66015625" style="118" customWidth="1"/>
    <col min="8962" max="8962" width="14" style="118" customWidth="1"/>
    <col min="8963" max="8963" width="68" style="118" customWidth="1"/>
    <col min="8964" max="8965" width="5.5" style="118" customWidth="1"/>
    <col min="8966" max="8966" width="8.83203125" style="118" customWidth="1"/>
    <col min="8967" max="8967" width="9" style="118" customWidth="1"/>
    <col min="8968" max="8968" width="11" style="118" customWidth="1"/>
    <col min="8969" max="8971" width="11.33203125" style="118" customWidth="1"/>
    <col min="8972" max="9216" width="9.33203125" style="118" customWidth="1"/>
    <col min="9217" max="9217" width="6.66015625" style="118" customWidth="1"/>
    <col min="9218" max="9218" width="14" style="118" customWidth="1"/>
    <col min="9219" max="9219" width="68" style="118" customWidth="1"/>
    <col min="9220" max="9221" width="5.5" style="118" customWidth="1"/>
    <col min="9222" max="9222" width="8.83203125" style="118" customWidth="1"/>
    <col min="9223" max="9223" width="9" style="118" customWidth="1"/>
    <col min="9224" max="9224" width="11" style="118" customWidth="1"/>
    <col min="9225" max="9227" width="11.33203125" style="118" customWidth="1"/>
    <col min="9228" max="9472" width="9.33203125" style="118" customWidth="1"/>
    <col min="9473" max="9473" width="6.66015625" style="118" customWidth="1"/>
    <col min="9474" max="9474" width="14" style="118" customWidth="1"/>
    <col min="9475" max="9475" width="68" style="118" customWidth="1"/>
    <col min="9476" max="9477" width="5.5" style="118" customWidth="1"/>
    <col min="9478" max="9478" width="8.83203125" style="118" customWidth="1"/>
    <col min="9479" max="9479" width="9" style="118" customWidth="1"/>
    <col min="9480" max="9480" width="11" style="118" customWidth="1"/>
    <col min="9481" max="9483" width="11.33203125" style="118" customWidth="1"/>
    <col min="9484" max="9728" width="9.33203125" style="118" customWidth="1"/>
    <col min="9729" max="9729" width="6.66015625" style="118" customWidth="1"/>
    <col min="9730" max="9730" width="14" style="118" customWidth="1"/>
    <col min="9731" max="9731" width="68" style="118" customWidth="1"/>
    <col min="9732" max="9733" width="5.5" style="118" customWidth="1"/>
    <col min="9734" max="9734" width="8.83203125" style="118" customWidth="1"/>
    <col min="9735" max="9735" width="9" style="118" customWidth="1"/>
    <col min="9736" max="9736" width="11" style="118" customWidth="1"/>
    <col min="9737" max="9739" width="11.33203125" style="118" customWidth="1"/>
    <col min="9740" max="9984" width="9.33203125" style="118" customWidth="1"/>
    <col min="9985" max="9985" width="6.66015625" style="118" customWidth="1"/>
    <col min="9986" max="9986" width="14" style="118" customWidth="1"/>
    <col min="9987" max="9987" width="68" style="118" customWidth="1"/>
    <col min="9988" max="9989" width="5.5" style="118" customWidth="1"/>
    <col min="9990" max="9990" width="8.83203125" style="118" customWidth="1"/>
    <col min="9991" max="9991" width="9" style="118" customWidth="1"/>
    <col min="9992" max="9992" width="11" style="118" customWidth="1"/>
    <col min="9993" max="9995" width="11.33203125" style="118" customWidth="1"/>
    <col min="9996" max="10240" width="9.33203125" style="118" customWidth="1"/>
    <col min="10241" max="10241" width="6.66015625" style="118" customWidth="1"/>
    <col min="10242" max="10242" width="14" style="118" customWidth="1"/>
    <col min="10243" max="10243" width="68" style="118" customWidth="1"/>
    <col min="10244" max="10245" width="5.5" style="118" customWidth="1"/>
    <col min="10246" max="10246" width="8.83203125" style="118" customWidth="1"/>
    <col min="10247" max="10247" width="9" style="118" customWidth="1"/>
    <col min="10248" max="10248" width="11" style="118" customWidth="1"/>
    <col min="10249" max="10251" width="11.33203125" style="118" customWidth="1"/>
    <col min="10252" max="10496" width="9.33203125" style="118" customWidth="1"/>
    <col min="10497" max="10497" width="6.66015625" style="118" customWidth="1"/>
    <col min="10498" max="10498" width="14" style="118" customWidth="1"/>
    <col min="10499" max="10499" width="68" style="118" customWidth="1"/>
    <col min="10500" max="10501" width="5.5" style="118" customWidth="1"/>
    <col min="10502" max="10502" width="8.83203125" style="118" customWidth="1"/>
    <col min="10503" max="10503" width="9" style="118" customWidth="1"/>
    <col min="10504" max="10504" width="11" style="118" customWidth="1"/>
    <col min="10505" max="10507" width="11.33203125" style="118" customWidth="1"/>
    <col min="10508" max="10752" width="9.33203125" style="118" customWidth="1"/>
    <col min="10753" max="10753" width="6.66015625" style="118" customWidth="1"/>
    <col min="10754" max="10754" width="14" style="118" customWidth="1"/>
    <col min="10755" max="10755" width="68" style="118" customWidth="1"/>
    <col min="10756" max="10757" width="5.5" style="118" customWidth="1"/>
    <col min="10758" max="10758" width="8.83203125" style="118" customWidth="1"/>
    <col min="10759" max="10759" width="9" style="118" customWidth="1"/>
    <col min="10760" max="10760" width="11" style="118" customWidth="1"/>
    <col min="10761" max="10763" width="11.33203125" style="118" customWidth="1"/>
    <col min="10764" max="11008" width="9.33203125" style="118" customWidth="1"/>
    <col min="11009" max="11009" width="6.66015625" style="118" customWidth="1"/>
    <col min="11010" max="11010" width="14" style="118" customWidth="1"/>
    <col min="11011" max="11011" width="68" style="118" customWidth="1"/>
    <col min="11012" max="11013" width="5.5" style="118" customWidth="1"/>
    <col min="11014" max="11014" width="8.83203125" style="118" customWidth="1"/>
    <col min="11015" max="11015" width="9" style="118" customWidth="1"/>
    <col min="11016" max="11016" width="11" style="118" customWidth="1"/>
    <col min="11017" max="11019" width="11.33203125" style="118" customWidth="1"/>
    <col min="11020" max="11264" width="9.33203125" style="118" customWidth="1"/>
    <col min="11265" max="11265" width="6.66015625" style="118" customWidth="1"/>
    <col min="11266" max="11266" width="14" style="118" customWidth="1"/>
    <col min="11267" max="11267" width="68" style="118" customWidth="1"/>
    <col min="11268" max="11269" width="5.5" style="118" customWidth="1"/>
    <col min="11270" max="11270" width="8.83203125" style="118" customWidth="1"/>
    <col min="11271" max="11271" width="9" style="118" customWidth="1"/>
    <col min="11272" max="11272" width="11" style="118" customWidth="1"/>
    <col min="11273" max="11275" width="11.33203125" style="118" customWidth="1"/>
    <col min="11276" max="11520" width="9.33203125" style="118" customWidth="1"/>
    <col min="11521" max="11521" width="6.66015625" style="118" customWidth="1"/>
    <col min="11522" max="11522" width="14" style="118" customWidth="1"/>
    <col min="11523" max="11523" width="68" style="118" customWidth="1"/>
    <col min="11524" max="11525" width="5.5" style="118" customWidth="1"/>
    <col min="11526" max="11526" width="8.83203125" style="118" customWidth="1"/>
    <col min="11527" max="11527" width="9" style="118" customWidth="1"/>
    <col min="11528" max="11528" width="11" style="118" customWidth="1"/>
    <col min="11529" max="11531" width="11.33203125" style="118" customWidth="1"/>
    <col min="11532" max="11776" width="9.33203125" style="118" customWidth="1"/>
    <col min="11777" max="11777" width="6.66015625" style="118" customWidth="1"/>
    <col min="11778" max="11778" width="14" style="118" customWidth="1"/>
    <col min="11779" max="11779" width="68" style="118" customWidth="1"/>
    <col min="11780" max="11781" width="5.5" style="118" customWidth="1"/>
    <col min="11782" max="11782" width="8.83203125" style="118" customWidth="1"/>
    <col min="11783" max="11783" width="9" style="118" customWidth="1"/>
    <col min="11784" max="11784" width="11" style="118" customWidth="1"/>
    <col min="11785" max="11787" width="11.33203125" style="118" customWidth="1"/>
    <col min="11788" max="12032" width="9.33203125" style="118" customWidth="1"/>
    <col min="12033" max="12033" width="6.66015625" style="118" customWidth="1"/>
    <col min="12034" max="12034" width="14" style="118" customWidth="1"/>
    <col min="12035" max="12035" width="68" style="118" customWidth="1"/>
    <col min="12036" max="12037" width="5.5" style="118" customWidth="1"/>
    <col min="12038" max="12038" width="8.83203125" style="118" customWidth="1"/>
    <col min="12039" max="12039" width="9" style="118" customWidth="1"/>
    <col min="12040" max="12040" width="11" style="118" customWidth="1"/>
    <col min="12041" max="12043" width="11.33203125" style="118" customWidth="1"/>
    <col min="12044" max="12288" width="9.33203125" style="118" customWidth="1"/>
    <col min="12289" max="12289" width="6.66015625" style="118" customWidth="1"/>
    <col min="12290" max="12290" width="14" style="118" customWidth="1"/>
    <col min="12291" max="12291" width="68" style="118" customWidth="1"/>
    <col min="12292" max="12293" width="5.5" style="118" customWidth="1"/>
    <col min="12294" max="12294" width="8.83203125" style="118" customWidth="1"/>
    <col min="12295" max="12295" width="9" style="118" customWidth="1"/>
    <col min="12296" max="12296" width="11" style="118" customWidth="1"/>
    <col min="12297" max="12299" width="11.33203125" style="118" customWidth="1"/>
    <col min="12300" max="12544" width="9.33203125" style="118" customWidth="1"/>
    <col min="12545" max="12545" width="6.66015625" style="118" customWidth="1"/>
    <col min="12546" max="12546" width="14" style="118" customWidth="1"/>
    <col min="12547" max="12547" width="68" style="118" customWidth="1"/>
    <col min="12548" max="12549" width="5.5" style="118" customWidth="1"/>
    <col min="12550" max="12550" width="8.83203125" style="118" customWidth="1"/>
    <col min="12551" max="12551" width="9" style="118" customWidth="1"/>
    <col min="12552" max="12552" width="11" style="118" customWidth="1"/>
    <col min="12553" max="12555" width="11.33203125" style="118" customWidth="1"/>
    <col min="12556" max="12800" width="9.33203125" style="118" customWidth="1"/>
    <col min="12801" max="12801" width="6.66015625" style="118" customWidth="1"/>
    <col min="12802" max="12802" width="14" style="118" customWidth="1"/>
    <col min="12803" max="12803" width="68" style="118" customWidth="1"/>
    <col min="12804" max="12805" width="5.5" style="118" customWidth="1"/>
    <col min="12806" max="12806" width="8.83203125" style="118" customWidth="1"/>
    <col min="12807" max="12807" width="9" style="118" customWidth="1"/>
    <col min="12808" max="12808" width="11" style="118" customWidth="1"/>
    <col min="12809" max="12811" width="11.33203125" style="118" customWidth="1"/>
    <col min="12812" max="13056" width="9.33203125" style="118" customWidth="1"/>
    <col min="13057" max="13057" width="6.66015625" style="118" customWidth="1"/>
    <col min="13058" max="13058" width="14" style="118" customWidth="1"/>
    <col min="13059" max="13059" width="68" style="118" customWidth="1"/>
    <col min="13060" max="13061" width="5.5" style="118" customWidth="1"/>
    <col min="13062" max="13062" width="8.83203125" style="118" customWidth="1"/>
    <col min="13063" max="13063" width="9" style="118" customWidth="1"/>
    <col min="13064" max="13064" width="11" style="118" customWidth="1"/>
    <col min="13065" max="13067" width="11.33203125" style="118" customWidth="1"/>
    <col min="13068" max="13312" width="9.33203125" style="118" customWidth="1"/>
    <col min="13313" max="13313" width="6.66015625" style="118" customWidth="1"/>
    <col min="13314" max="13314" width="14" style="118" customWidth="1"/>
    <col min="13315" max="13315" width="68" style="118" customWidth="1"/>
    <col min="13316" max="13317" width="5.5" style="118" customWidth="1"/>
    <col min="13318" max="13318" width="8.83203125" style="118" customWidth="1"/>
    <col min="13319" max="13319" width="9" style="118" customWidth="1"/>
    <col min="13320" max="13320" width="11" style="118" customWidth="1"/>
    <col min="13321" max="13323" width="11.33203125" style="118" customWidth="1"/>
    <col min="13324" max="13568" width="9.33203125" style="118" customWidth="1"/>
    <col min="13569" max="13569" width="6.66015625" style="118" customWidth="1"/>
    <col min="13570" max="13570" width="14" style="118" customWidth="1"/>
    <col min="13571" max="13571" width="68" style="118" customWidth="1"/>
    <col min="13572" max="13573" width="5.5" style="118" customWidth="1"/>
    <col min="13574" max="13574" width="8.83203125" style="118" customWidth="1"/>
    <col min="13575" max="13575" width="9" style="118" customWidth="1"/>
    <col min="13576" max="13576" width="11" style="118" customWidth="1"/>
    <col min="13577" max="13579" width="11.33203125" style="118" customWidth="1"/>
    <col min="13580" max="13824" width="9.33203125" style="118" customWidth="1"/>
    <col min="13825" max="13825" width="6.66015625" style="118" customWidth="1"/>
    <col min="13826" max="13826" width="14" style="118" customWidth="1"/>
    <col min="13827" max="13827" width="68" style="118" customWidth="1"/>
    <col min="13828" max="13829" width="5.5" style="118" customWidth="1"/>
    <col min="13830" max="13830" width="8.83203125" style="118" customWidth="1"/>
    <col min="13831" max="13831" width="9" style="118" customWidth="1"/>
    <col min="13832" max="13832" width="11" style="118" customWidth="1"/>
    <col min="13833" max="13835" width="11.33203125" style="118" customWidth="1"/>
    <col min="13836" max="14080" width="9.33203125" style="118" customWidth="1"/>
    <col min="14081" max="14081" width="6.66015625" style="118" customWidth="1"/>
    <col min="14082" max="14082" width="14" style="118" customWidth="1"/>
    <col min="14083" max="14083" width="68" style="118" customWidth="1"/>
    <col min="14084" max="14085" width="5.5" style="118" customWidth="1"/>
    <col min="14086" max="14086" width="8.83203125" style="118" customWidth="1"/>
    <col min="14087" max="14087" width="9" style="118" customWidth="1"/>
    <col min="14088" max="14088" width="11" style="118" customWidth="1"/>
    <col min="14089" max="14091" width="11.33203125" style="118" customWidth="1"/>
    <col min="14092" max="14336" width="9.33203125" style="118" customWidth="1"/>
    <col min="14337" max="14337" width="6.66015625" style="118" customWidth="1"/>
    <col min="14338" max="14338" width="14" style="118" customWidth="1"/>
    <col min="14339" max="14339" width="68" style="118" customWidth="1"/>
    <col min="14340" max="14341" width="5.5" style="118" customWidth="1"/>
    <col min="14342" max="14342" width="8.83203125" style="118" customWidth="1"/>
    <col min="14343" max="14343" width="9" style="118" customWidth="1"/>
    <col min="14344" max="14344" width="11" style="118" customWidth="1"/>
    <col min="14345" max="14347" width="11.33203125" style="118" customWidth="1"/>
    <col min="14348" max="14592" width="9.33203125" style="118" customWidth="1"/>
    <col min="14593" max="14593" width="6.66015625" style="118" customWidth="1"/>
    <col min="14594" max="14594" width="14" style="118" customWidth="1"/>
    <col min="14595" max="14595" width="68" style="118" customWidth="1"/>
    <col min="14596" max="14597" width="5.5" style="118" customWidth="1"/>
    <col min="14598" max="14598" width="8.83203125" style="118" customWidth="1"/>
    <col min="14599" max="14599" width="9" style="118" customWidth="1"/>
    <col min="14600" max="14600" width="11" style="118" customWidth="1"/>
    <col min="14601" max="14603" width="11.33203125" style="118" customWidth="1"/>
    <col min="14604" max="14848" width="9.33203125" style="118" customWidth="1"/>
    <col min="14849" max="14849" width="6.66015625" style="118" customWidth="1"/>
    <col min="14850" max="14850" width="14" style="118" customWidth="1"/>
    <col min="14851" max="14851" width="68" style="118" customWidth="1"/>
    <col min="14852" max="14853" width="5.5" style="118" customWidth="1"/>
    <col min="14854" max="14854" width="8.83203125" style="118" customWidth="1"/>
    <col min="14855" max="14855" width="9" style="118" customWidth="1"/>
    <col min="14856" max="14856" width="11" style="118" customWidth="1"/>
    <col min="14857" max="14859" width="11.33203125" style="118" customWidth="1"/>
    <col min="14860" max="15104" width="9.33203125" style="118" customWidth="1"/>
    <col min="15105" max="15105" width="6.66015625" style="118" customWidth="1"/>
    <col min="15106" max="15106" width="14" style="118" customWidth="1"/>
    <col min="15107" max="15107" width="68" style="118" customWidth="1"/>
    <col min="15108" max="15109" width="5.5" style="118" customWidth="1"/>
    <col min="15110" max="15110" width="8.83203125" style="118" customWidth="1"/>
    <col min="15111" max="15111" width="9" style="118" customWidth="1"/>
    <col min="15112" max="15112" width="11" style="118" customWidth="1"/>
    <col min="15113" max="15115" width="11.33203125" style="118" customWidth="1"/>
    <col min="15116" max="15360" width="9.33203125" style="118" customWidth="1"/>
    <col min="15361" max="15361" width="6.66015625" style="118" customWidth="1"/>
    <col min="15362" max="15362" width="14" style="118" customWidth="1"/>
    <col min="15363" max="15363" width="68" style="118" customWidth="1"/>
    <col min="15364" max="15365" width="5.5" style="118" customWidth="1"/>
    <col min="15366" max="15366" width="8.83203125" style="118" customWidth="1"/>
    <col min="15367" max="15367" width="9" style="118" customWidth="1"/>
    <col min="15368" max="15368" width="11" style="118" customWidth="1"/>
    <col min="15369" max="15371" width="11.33203125" style="118" customWidth="1"/>
    <col min="15372" max="15616" width="9.33203125" style="118" customWidth="1"/>
    <col min="15617" max="15617" width="6.66015625" style="118" customWidth="1"/>
    <col min="15618" max="15618" width="14" style="118" customWidth="1"/>
    <col min="15619" max="15619" width="68" style="118" customWidth="1"/>
    <col min="15620" max="15621" width="5.5" style="118" customWidth="1"/>
    <col min="15622" max="15622" width="8.83203125" style="118" customWidth="1"/>
    <col min="15623" max="15623" width="9" style="118" customWidth="1"/>
    <col min="15624" max="15624" width="11" style="118" customWidth="1"/>
    <col min="15625" max="15627" width="11.33203125" style="118" customWidth="1"/>
    <col min="15628" max="15872" width="9.33203125" style="118" customWidth="1"/>
    <col min="15873" max="15873" width="6.66015625" style="118" customWidth="1"/>
    <col min="15874" max="15874" width="14" style="118" customWidth="1"/>
    <col min="15875" max="15875" width="68" style="118" customWidth="1"/>
    <col min="15876" max="15877" width="5.5" style="118" customWidth="1"/>
    <col min="15878" max="15878" width="8.83203125" style="118" customWidth="1"/>
    <col min="15879" max="15879" width="9" style="118" customWidth="1"/>
    <col min="15880" max="15880" width="11" style="118" customWidth="1"/>
    <col min="15881" max="15883" width="11.33203125" style="118" customWidth="1"/>
    <col min="15884" max="16128" width="9.33203125" style="118" customWidth="1"/>
    <col min="16129" max="16129" width="6.66015625" style="118" customWidth="1"/>
    <col min="16130" max="16130" width="14" style="118" customWidth="1"/>
    <col min="16131" max="16131" width="68" style="118" customWidth="1"/>
    <col min="16132" max="16133" width="5.5" style="118" customWidth="1"/>
    <col min="16134" max="16134" width="8.83203125" style="118" customWidth="1"/>
    <col min="16135" max="16135" width="9" style="118" customWidth="1"/>
    <col min="16136" max="16136" width="11" style="118" customWidth="1"/>
    <col min="16137" max="16139" width="11.33203125" style="118" customWidth="1"/>
    <col min="16140" max="16384" width="9.33203125" style="118" customWidth="1"/>
  </cols>
  <sheetData>
    <row r="1" spans="1:8" ht="18">
      <c r="A1" s="2" t="s">
        <v>439</v>
      </c>
      <c r="B1" s="3"/>
      <c r="C1" s="3"/>
      <c r="D1" s="3"/>
      <c r="E1" s="3"/>
      <c r="F1" s="3"/>
      <c r="G1" s="3"/>
      <c r="H1" s="3"/>
    </row>
    <row r="2" spans="1:8" ht="13.5">
      <c r="A2" s="4" t="s">
        <v>436</v>
      </c>
      <c r="B2" s="5"/>
      <c r="C2" s="5"/>
      <c r="D2" s="5"/>
      <c r="E2" s="5"/>
      <c r="F2" s="3"/>
      <c r="G2" s="5" t="s">
        <v>211</v>
      </c>
      <c r="H2" s="3" t="s">
        <v>212</v>
      </c>
    </row>
    <row r="3" spans="1:8" ht="13.5">
      <c r="A3" s="4" t="s">
        <v>213</v>
      </c>
      <c r="B3" s="5"/>
      <c r="C3" s="4" t="s">
        <v>441</v>
      </c>
      <c r="E3" s="5"/>
      <c r="F3" s="3"/>
      <c r="G3" s="5" t="s">
        <v>214</v>
      </c>
      <c r="H3" s="3" t="s">
        <v>438</v>
      </c>
    </row>
    <row r="4" spans="1:8" ht="13.5">
      <c r="A4" s="5" t="s">
        <v>216</v>
      </c>
      <c r="B4" s="5"/>
      <c r="C4" s="5"/>
      <c r="D4" s="5"/>
      <c r="E4" s="5"/>
      <c r="F4" s="3"/>
      <c r="G4" s="5" t="s">
        <v>217</v>
      </c>
      <c r="H4" s="3" t="s">
        <v>218</v>
      </c>
    </row>
    <row r="7" spans="1:11" ht="24.75" customHeight="1">
      <c r="A7" s="357" t="s">
        <v>378</v>
      </c>
      <c r="B7" s="357" t="s">
        <v>33</v>
      </c>
      <c r="C7" s="359" t="s">
        <v>210</v>
      </c>
      <c r="D7" s="359" t="s">
        <v>379</v>
      </c>
      <c r="E7" s="359" t="s">
        <v>380</v>
      </c>
      <c r="F7" s="349" t="s">
        <v>381</v>
      </c>
      <c r="G7" s="350"/>
      <c r="H7" s="347" t="s">
        <v>382</v>
      </c>
      <c r="I7" s="349" t="s">
        <v>383</v>
      </c>
      <c r="J7" s="350"/>
      <c r="K7" s="347" t="s">
        <v>384</v>
      </c>
    </row>
    <row r="8" spans="1:11" ht="15" customHeight="1" thickBot="1">
      <c r="A8" s="358"/>
      <c r="B8" s="358"/>
      <c r="C8" s="360"/>
      <c r="D8" s="360"/>
      <c r="E8" s="360"/>
      <c r="F8" s="119" t="s">
        <v>385</v>
      </c>
      <c r="G8" s="119" t="s">
        <v>386</v>
      </c>
      <c r="H8" s="348"/>
      <c r="I8" s="119" t="s">
        <v>385</v>
      </c>
      <c r="J8" s="119" t="s">
        <v>386</v>
      </c>
      <c r="K8" s="348"/>
    </row>
    <row r="9" spans="1:20" ht="15" customHeight="1" thickTop="1">
      <c r="A9" s="351" t="s">
        <v>387</v>
      </c>
      <c r="B9" s="352"/>
      <c r="C9" s="352"/>
      <c r="D9" s="352"/>
      <c r="E9" s="352"/>
      <c r="F9" s="352"/>
      <c r="G9" s="352"/>
      <c r="H9" s="352"/>
      <c r="I9" s="352"/>
      <c r="J9" s="352"/>
      <c r="K9" s="353"/>
      <c r="L9" s="120"/>
      <c r="M9" s="120"/>
      <c r="N9" s="120"/>
      <c r="O9" s="120"/>
      <c r="P9" s="120"/>
      <c r="Q9" s="120"/>
      <c r="R9" s="120"/>
      <c r="S9" s="120"/>
      <c r="T9" s="120"/>
    </row>
    <row r="10" spans="1:20" s="120" customFormat="1" ht="15" customHeight="1">
      <c r="A10" s="121" t="s">
        <v>388</v>
      </c>
      <c r="B10" s="122"/>
      <c r="C10" s="123" t="s">
        <v>389</v>
      </c>
      <c r="D10" s="124">
        <v>1</v>
      </c>
      <c r="E10" s="122" t="s">
        <v>248</v>
      </c>
      <c r="F10" s="311"/>
      <c r="G10" s="125"/>
      <c r="H10" s="125">
        <f>F10+G10</f>
        <v>0</v>
      </c>
      <c r="I10" s="126">
        <f>D10*F10</f>
        <v>0</v>
      </c>
      <c r="J10" s="125">
        <f>D10*G10</f>
        <v>0</v>
      </c>
      <c r="K10" s="127">
        <f>SUM(I10:J13)</f>
        <v>0</v>
      </c>
      <c r="L10" s="118"/>
      <c r="M10" s="118"/>
      <c r="N10" s="118"/>
      <c r="O10" s="118"/>
      <c r="P10" s="118"/>
      <c r="Q10" s="118"/>
      <c r="R10" s="118"/>
      <c r="S10" s="118"/>
      <c r="T10" s="118"/>
    </row>
    <row r="11" spans="1:80" s="135" customFormat="1" ht="15" customHeight="1">
      <c r="A11" s="128"/>
      <c r="B11" s="129"/>
      <c r="C11" s="130" t="s">
        <v>390</v>
      </c>
      <c r="D11" s="131"/>
      <c r="E11" s="129"/>
      <c r="F11" s="132"/>
      <c r="G11" s="132"/>
      <c r="H11" s="133"/>
      <c r="I11" s="133"/>
      <c r="J11" s="134"/>
      <c r="K11" s="129"/>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row>
    <row r="12" spans="1:80" s="120" customFormat="1" ht="16.5" customHeight="1">
      <c r="A12" s="121"/>
      <c r="B12" s="122"/>
      <c r="C12" s="136" t="s">
        <v>391</v>
      </c>
      <c r="D12" s="137"/>
      <c r="E12" s="122"/>
      <c r="F12" s="138"/>
      <c r="G12" s="138"/>
      <c r="H12" s="139"/>
      <c r="I12" s="139"/>
      <c r="J12" s="140"/>
      <c r="K12" s="122"/>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row>
    <row r="13" spans="1:80" s="135" customFormat="1" ht="15.75" customHeight="1">
      <c r="A13" s="128"/>
      <c r="B13" s="141" t="s">
        <v>392</v>
      </c>
      <c r="C13" s="142" t="s">
        <v>393</v>
      </c>
      <c r="D13" s="131">
        <v>1</v>
      </c>
      <c r="E13" s="129" t="s">
        <v>248</v>
      </c>
      <c r="F13" s="132"/>
      <c r="G13" s="312"/>
      <c r="H13" s="133"/>
      <c r="I13" s="133"/>
      <c r="J13" s="144">
        <f>D13*G13</f>
        <v>0</v>
      </c>
      <c r="K13" s="129"/>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row>
    <row r="14" spans="1:80" s="135" customFormat="1" ht="15" customHeight="1">
      <c r="A14" s="128" t="s">
        <v>394</v>
      </c>
      <c r="B14" s="129"/>
      <c r="C14" s="123" t="s">
        <v>395</v>
      </c>
      <c r="D14" s="124">
        <v>1</v>
      </c>
      <c r="E14" s="129" t="s">
        <v>248</v>
      </c>
      <c r="F14" s="311"/>
      <c r="G14" s="143"/>
      <c r="H14" s="143">
        <f>F14+G14</f>
        <v>0</v>
      </c>
      <c r="I14" s="145">
        <f>D14*F14</f>
        <v>0</v>
      </c>
      <c r="J14" s="143">
        <f>D14*G14</f>
        <v>0</v>
      </c>
      <c r="K14" s="146">
        <f>SUM(I14:J16)</f>
        <v>0</v>
      </c>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row>
    <row r="15" spans="1:80" s="135" customFormat="1" ht="15" customHeight="1">
      <c r="A15" s="147"/>
      <c r="B15" s="129"/>
      <c r="C15" s="136" t="s">
        <v>396</v>
      </c>
      <c r="D15" s="148"/>
      <c r="E15" s="129"/>
      <c r="F15" s="132"/>
      <c r="G15" s="132"/>
      <c r="H15" s="133"/>
      <c r="I15" s="133"/>
      <c r="J15" s="134"/>
      <c r="K15" s="129"/>
      <c r="L15" s="120"/>
      <c r="M15" s="120"/>
      <c r="N15" s="120"/>
      <c r="O15" s="120"/>
      <c r="P15" s="120"/>
      <c r="Q15" s="120"/>
      <c r="R15" s="120"/>
      <c r="S15" s="120"/>
      <c r="T15" s="120"/>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row>
    <row r="16" spans="1:80" s="135" customFormat="1" ht="15" customHeight="1">
      <c r="A16" s="147"/>
      <c r="B16" s="141" t="s">
        <v>397</v>
      </c>
      <c r="C16" s="142" t="s">
        <v>398</v>
      </c>
      <c r="D16" s="148">
        <v>1</v>
      </c>
      <c r="E16" s="129" t="s">
        <v>248</v>
      </c>
      <c r="F16" s="132"/>
      <c r="G16" s="312"/>
      <c r="H16" s="133"/>
      <c r="I16" s="133"/>
      <c r="J16" s="144">
        <f>D16*G16</f>
        <v>0</v>
      </c>
      <c r="K16" s="129"/>
      <c r="L16" s="118"/>
      <c r="M16" s="118"/>
      <c r="N16" s="118"/>
      <c r="O16" s="118"/>
      <c r="P16" s="118"/>
      <c r="Q16" s="118"/>
      <c r="R16" s="118"/>
      <c r="S16" s="118"/>
      <c r="T16" s="118"/>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row>
    <row r="17" spans="1:80" s="135" customFormat="1" ht="15" customHeight="1">
      <c r="A17" s="147"/>
      <c r="B17" s="129"/>
      <c r="C17" s="149"/>
      <c r="D17" s="148"/>
      <c r="E17" s="129"/>
      <c r="F17" s="132"/>
      <c r="G17" s="132"/>
      <c r="H17" s="133">
        <f>D17*F17</f>
        <v>0</v>
      </c>
      <c r="I17" s="145">
        <f>D17*F17</f>
        <v>0</v>
      </c>
      <c r="J17" s="143">
        <f>D17*G17</f>
        <v>0</v>
      </c>
      <c r="K17" s="146">
        <f>SUM(I17:J17)</f>
        <v>0</v>
      </c>
      <c r="L17" s="120"/>
      <c r="M17" s="120"/>
      <c r="N17" s="120"/>
      <c r="O17" s="120"/>
      <c r="P17" s="120"/>
      <c r="Q17" s="120"/>
      <c r="R17" s="120"/>
      <c r="S17" s="120"/>
      <c r="T17" s="120"/>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row>
    <row r="18" spans="1:11" s="120" customFormat="1" ht="15" customHeight="1">
      <c r="A18" s="150"/>
      <c r="B18" s="122"/>
      <c r="C18" s="130"/>
      <c r="D18" s="151"/>
      <c r="E18" s="122"/>
      <c r="F18" s="138"/>
      <c r="G18" s="138"/>
      <c r="H18" s="139"/>
      <c r="I18" s="139"/>
      <c r="J18" s="140"/>
      <c r="K18" s="122"/>
    </row>
    <row r="19" spans="1:80" s="120" customFormat="1" ht="15" customHeight="1">
      <c r="A19" s="150"/>
      <c r="B19" s="122"/>
      <c r="C19" s="149" t="s">
        <v>399</v>
      </c>
      <c r="D19" s="151">
        <v>40</v>
      </c>
      <c r="E19" s="122" t="s">
        <v>129</v>
      </c>
      <c r="F19" s="311"/>
      <c r="G19" s="125"/>
      <c r="H19" s="125">
        <f>F19+G19</f>
        <v>0</v>
      </c>
      <c r="I19" s="126">
        <f>D19*F19</f>
        <v>0</v>
      </c>
      <c r="J19" s="125">
        <f>D19*G19</f>
        <v>0</v>
      </c>
      <c r="K19" s="127">
        <f>SUM(I19:J21)</f>
        <v>0</v>
      </c>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row>
    <row r="20" spans="1:11" ht="15" customHeight="1">
      <c r="A20" s="121"/>
      <c r="B20" s="152" t="s">
        <v>400</v>
      </c>
      <c r="C20" s="130" t="s">
        <v>401</v>
      </c>
      <c r="D20" s="153"/>
      <c r="E20" s="154"/>
      <c r="F20" s="138"/>
      <c r="G20" s="312"/>
      <c r="H20" s="155"/>
      <c r="I20" s="126"/>
      <c r="J20" s="139">
        <f>D19*G20</f>
        <v>0</v>
      </c>
      <c r="K20" s="127"/>
    </row>
    <row r="21" spans="1:11" ht="15" customHeight="1">
      <c r="A21" s="121"/>
      <c r="B21" s="152" t="s">
        <v>402</v>
      </c>
      <c r="C21" s="130" t="s">
        <v>403</v>
      </c>
      <c r="D21" s="153">
        <v>22</v>
      </c>
      <c r="E21" s="154" t="s">
        <v>82</v>
      </c>
      <c r="F21" s="138"/>
      <c r="G21" s="312"/>
      <c r="H21" s="155"/>
      <c r="I21" s="126"/>
      <c r="J21" s="139">
        <f>D21*G21</f>
        <v>0</v>
      </c>
      <c r="K21" s="127"/>
    </row>
    <row r="22" spans="1:11" ht="15" customHeight="1">
      <c r="A22" s="121"/>
      <c r="B22" s="152"/>
      <c r="C22" s="123"/>
      <c r="D22" s="153"/>
      <c r="E22" s="154"/>
      <c r="F22" s="138"/>
      <c r="G22" s="126"/>
      <c r="H22" s="155"/>
      <c r="I22" s="126"/>
      <c r="J22" s="139"/>
      <c r="K22" s="127"/>
    </row>
    <row r="23" spans="1:20" ht="15" customHeight="1">
      <c r="A23" s="354" t="s">
        <v>404</v>
      </c>
      <c r="B23" s="355"/>
      <c r="C23" s="355"/>
      <c r="D23" s="355"/>
      <c r="E23" s="355"/>
      <c r="F23" s="355"/>
      <c r="G23" s="355"/>
      <c r="H23" s="355"/>
      <c r="I23" s="355"/>
      <c r="J23" s="355"/>
      <c r="K23" s="356"/>
      <c r="L23" s="120"/>
      <c r="M23" s="120"/>
      <c r="N23" s="120"/>
      <c r="O23" s="120"/>
      <c r="P23" s="120"/>
      <c r="Q23" s="120"/>
      <c r="R23" s="120"/>
      <c r="S23" s="120"/>
      <c r="T23" s="120"/>
    </row>
    <row r="24" spans="1:80" s="158" customFormat="1" ht="15" customHeight="1">
      <c r="A24" s="128"/>
      <c r="B24" s="156"/>
      <c r="C24" s="157" t="s">
        <v>405</v>
      </c>
      <c r="D24" s="124">
        <v>3</v>
      </c>
      <c r="E24" s="129" t="s">
        <v>129</v>
      </c>
      <c r="F24" s="311"/>
      <c r="G24" s="143"/>
      <c r="H24" s="143">
        <f>F24+G24</f>
        <v>0</v>
      </c>
      <c r="I24" s="145">
        <f>D24*F24</f>
        <v>0</v>
      </c>
      <c r="J24" s="143">
        <f>D24*G24</f>
        <v>0</v>
      </c>
      <c r="K24" s="146">
        <f>SUM(I24:J26)</f>
        <v>0</v>
      </c>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row>
    <row r="25" spans="1:11" ht="15" customHeight="1">
      <c r="A25" s="121"/>
      <c r="B25" s="152" t="s">
        <v>406</v>
      </c>
      <c r="C25" s="130" t="s">
        <v>407</v>
      </c>
      <c r="D25" s="153"/>
      <c r="E25" s="154"/>
      <c r="F25" s="138"/>
      <c r="G25" s="312"/>
      <c r="H25" s="155"/>
      <c r="I25" s="126"/>
      <c r="J25" s="139">
        <f>D24*G25</f>
        <v>0</v>
      </c>
      <c r="K25" s="127"/>
    </row>
    <row r="26" spans="1:11" ht="15" customHeight="1">
      <c r="A26" s="121"/>
      <c r="B26" s="152" t="s">
        <v>408</v>
      </c>
      <c r="C26" s="130" t="s">
        <v>409</v>
      </c>
      <c r="D26" s="153"/>
      <c r="E26" s="154"/>
      <c r="F26" s="138"/>
      <c r="G26" s="312"/>
      <c r="H26" s="155"/>
      <c r="I26" s="126"/>
      <c r="J26" s="139">
        <f>D24*G26</f>
        <v>0</v>
      </c>
      <c r="K26" s="127"/>
    </row>
    <row r="27" spans="1:11" ht="15" customHeight="1">
      <c r="A27" s="121"/>
      <c r="B27" s="152"/>
      <c r="C27" s="159"/>
      <c r="D27" s="153"/>
      <c r="E27" s="154"/>
      <c r="F27" s="138"/>
      <c r="G27" s="125"/>
      <c r="H27" s="155"/>
      <c r="I27" s="126"/>
      <c r="J27" s="125"/>
      <c r="K27" s="127"/>
    </row>
    <row r="28" spans="1:80" s="158" customFormat="1" ht="15" customHeight="1">
      <c r="A28" s="128"/>
      <c r="B28" s="156"/>
      <c r="C28" s="157" t="s">
        <v>410</v>
      </c>
      <c r="D28" s="124">
        <v>1</v>
      </c>
      <c r="E28" s="129" t="s">
        <v>129</v>
      </c>
      <c r="F28" s="311"/>
      <c r="G28" s="143"/>
      <c r="H28" s="143">
        <f>F28+G28</f>
        <v>0</v>
      </c>
      <c r="I28" s="145">
        <f>D28*F28</f>
        <v>0</v>
      </c>
      <c r="J28" s="143">
        <f>D28*G28</f>
        <v>0</v>
      </c>
      <c r="K28" s="146">
        <f>SUM(I28:J30)</f>
        <v>0</v>
      </c>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row>
    <row r="29" spans="1:11" ht="15" customHeight="1">
      <c r="A29" s="121"/>
      <c r="B29" s="152" t="s">
        <v>406</v>
      </c>
      <c r="C29" s="130" t="s">
        <v>411</v>
      </c>
      <c r="D29" s="153"/>
      <c r="E29" s="154"/>
      <c r="F29" s="138"/>
      <c r="G29" s="312"/>
      <c r="H29" s="155"/>
      <c r="I29" s="126"/>
      <c r="J29" s="139">
        <f>D28*G29</f>
        <v>0</v>
      </c>
      <c r="K29" s="127"/>
    </row>
    <row r="30" spans="1:11" ht="15" customHeight="1">
      <c r="A30" s="121"/>
      <c r="B30" s="152" t="s">
        <v>412</v>
      </c>
      <c r="C30" s="130" t="s">
        <v>413</v>
      </c>
      <c r="D30" s="153"/>
      <c r="E30" s="154"/>
      <c r="F30" s="138"/>
      <c r="G30" s="312"/>
      <c r="H30" s="155"/>
      <c r="I30" s="126"/>
      <c r="J30" s="139">
        <f>D28*G30</f>
        <v>0</v>
      </c>
      <c r="K30" s="127"/>
    </row>
    <row r="31" spans="1:11" ht="15" customHeight="1">
      <c r="A31" s="121"/>
      <c r="B31" s="152"/>
      <c r="C31" s="159"/>
      <c r="D31" s="153"/>
      <c r="E31" s="154"/>
      <c r="F31" s="138"/>
      <c r="G31" s="125"/>
      <c r="H31" s="155"/>
      <c r="I31" s="126"/>
      <c r="J31" s="125"/>
      <c r="K31" s="127"/>
    </row>
    <row r="32" spans="1:11" ht="15" customHeight="1">
      <c r="A32" s="121"/>
      <c r="B32" s="152"/>
      <c r="C32" s="159"/>
      <c r="D32" s="153"/>
      <c r="E32" s="154"/>
      <c r="F32" s="138"/>
      <c r="G32" s="125"/>
      <c r="H32" s="155"/>
      <c r="I32" s="126"/>
      <c r="J32" s="125"/>
      <c r="K32" s="127"/>
    </row>
    <row r="33" spans="1:11" ht="15" customHeight="1">
      <c r="A33" s="121"/>
      <c r="B33" s="160"/>
      <c r="C33" s="152" t="s">
        <v>414</v>
      </c>
      <c r="D33" s="161">
        <v>1</v>
      </c>
      <c r="E33" s="154"/>
      <c r="F33" s="138"/>
      <c r="G33" s="312"/>
      <c r="H33" s="125">
        <f aca="true" t="shared" si="0" ref="H33:H40">F33+G33</f>
        <v>0</v>
      </c>
      <c r="I33" s="126">
        <f>D33*F33</f>
        <v>0</v>
      </c>
      <c r="J33" s="125">
        <f aca="true" t="shared" si="1" ref="J33:J42">D33*G33</f>
        <v>0</v>
      </c>
      <c r="K33" s="127">
        <f aca="true" t="shared" si="2" ref="K33:K42">SUM(I33:J33)</f>
        <v>0</v>
      </c>
    </row>
    <row r="34" spans="1:80" ht="15" customHeight="1">
      <c r="A34" s="121"/>
      <c r="B34" s="160"/>
      <c r="C34" s="152" t="s">
        <v>415</v>
      </c>
      <c r="D34" s="161">
        <v>1</v>
      </c>
      <c r="E34" s="154"/>
      <c r="F34" s="138"/>
      <c r="G34" s="312"/>
      <c r="H34" s="125">
        <f t="shared" si="0"/>
        <v>0</v>
      </c>
      <c r="I34" s="126">
        <f>D34*F34</f>
        <v>0</v>
      </c>
      <c r="J34" s="125">
        <f t="shared" si="1"/>
        <v>0</v>
      </c>
      <c r="K34" s="127">
        <f t="shared" si="2"/>
        <v>0</v>
      </c>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row>
    <row r="35" spans="1:11" ht="15" customHeight="1">
      <c r="A35" s="150"/>
      <c r="B35" s="160"/>
      <c r="C35" s="150" t="s">
        <v>416</v>
      </c>
      <c r="D35" s="161">
        <v>1</v>
      </c>
      <c r="E35" s="122"/>
      <c r="F35" s="138"/>
      <c r="G35" s="313"/>
      <c r="H35" s="139">
        <f t="shared" si="0"/>
        <v>0</v>
      </c>
      <c r="I35" s="139">
        <f>D35*F35</f>
        <v>0</v>
      </c>
      <c r="J35" s="139">
        <f t="shared" si="1"/>
        <v>0</v>
      </c>
      <c r="K35" s="163">
        <f t="shared" si="2"/>
        <v>0</v>
      </c>
    </row>
    <row r="36" spans="1:20" ht="27.75" customHeight="1">
      <c r="A36" s="150"/>
      <c r="B36" s="160"/>
      <c r="C36" s="164" t="s">
        <v>417</v>
      </c>
      <c r="D36" s="161">
        <v>1</v>
      </c>
      <c r="E36" s="122"/>
      <c r="F36" s="138"/>
      <c r="G36" s="314"/>
      <c r="H36" s="125">
        <f t="shared" si="0"/>
        <v>0</v>
      </c>
      <c r="I36" s="139"/>
      <c r="J36" s="139">
        <f t="shared" si="1"/>
        <v>0</v>
      </c>
      <c r="K36" s="127">
        <f t="shared" si="2"/>
        <v>0</v>
      </c>
      <c r="L36" s="120"/>
      <c r="M36" s="120"/>
      <c r="N36" s="120"/>
      <c r="O36" s="120"/>
      <c r="P36" s="120"/>
      <c r="Q36" s="120"/>
      <c r="R36" s="120"/>
      <c r="S36" s="120"/>
      <c r="T36" s="120"/>
    </row>
    <row r="37" spans="1:11" ht="15" customHeight="1">
      <c r="A37" s="165"/>
      <c r="B37" s="160"/>
      <c r="C37" s="166" t="s">
        <v>418</v>
      </c>
      <c r="D37" s="167" t="s">
        <v>37</v>
      </c>
      <c r="E37" s="168"/>
      <c r="F37" s="162"/>
      <c r="G37" s="312"/>
      <c r="H37" s="125">
        <f>F37+G37</f>
        <v>0</v>
      </c>
      <c r="I37" s="126">
        <f>D37*F37</f>
        <v>0</v>
      </c>
      <c r="J37" s="139">
        <f>D37*G37</f>
        <v>0</v>
      </c>
      <c r="K37" s="127">
        <f>SUM(I37:J37)</f>
        <v>0</v>
      </c>
    </row>
    <row r="38" spans="1:11" ht="15" customHeight="1">
      <c r="A38" s="165"/>
      <c r="B38" s="160"/>
      <c r="C38" s="166" t="s">
        <v>419</v>
      </c>
      <c r="D38" s="167" t="s">
        <v>37</v>
      </c>
      <c r="E38" s="168"/>
      <c r="F38" s="162"/>
      <c r="G38" s="312"/>
      <c r="H38" s="125">
        <f t="shared" si="0"/>
        <v>0</v>
      </c>
      <c r="I38" s="126">
        <f>D38*F38</f>
        <v>0</v>
      </c>
      <c r="J38" s="139">
        <f t="shared" si="1"/>
        <v>0</v>
      </c>
      <c r="K38" s="127">
        <f t="shared" si="2"/>
        <v>0</v>
      </c>
    </row>
    <row r="39" spans="1:80" ht="15" customHeight="1">
      <c r="A39" s="122"/>
      <c r="B39" s="160"/>
      <c r="C39" s="122" t="s">
        <v>420</v>
      </c>
      <c r="D39" s="169" t="s">
        <v>37</v>
      </c>
      <c r="E39" s="168"/>
      <c r="F39" s="170"/>
      <c r="G39" s="313"/>
      <c r="H39" s="125">
        <f t="shared" si="0"/>
        <v>0</v>
      </c>
      <c r="I39" s="162"/>
      <c r="J39" s="139">
        <f t="shared" si="1"/>
        <v>0</v>
      </c>
      <c r="K39" s="127">
        <f t="shared" si="2"/>
        <v>0</v>
      </c>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0"/>
      <c r="BQ39" s="120"/>
      <c r="BR39" s="120"/>
      <c r="BS39" s="120"/>
      <c r="BT39" s="120"/>
      <c r="BU39" s="120"/>
      <c r="BV39" s="120"/>
      <c r="BW39" s="120"/>
      <c r="BX39" s="120"/>
      <c r="BY39" s="120"/>
      <c r="BZ39" s="120"/>
      <c r="CA39" s="120"/>
      <c r="CB39" s="120"/>
    </row>
    <row r="40" spans="1:11" ht="15" customHeight="1">
      <c r="A40" s="122"/>
      <c r="B40" s="160"/>
      <c r="C40" s="122" t="s">
        <v>421</v>
      </c>
      <c r="D40" s="169" t="s">
        <v>37</v>
      </c>
      <c r="E40" s="168"/>
      <c r="F40" s="139"/>
      <c r="G40" s="314"/>
      <c r="H40" s="125">
        <f t="shared" si="0"/>
        <v>0</v>
      </c>
      <c r="I40" s="162"/>
      <c r="J40" s="139">
        <f t="shared" si="1"/>
        <v>0</v>
      </c>
      <c r="K40" s="127">
        <f t="shared" si="2"/>
        <v>0</v>
      </c>
    </row>
    <row r="41" spans="1:20" ht="15" customHeight="1">
      <c r="A41" s="122"/>
      <c r="B41" s="160"/>
      <c r="C41" s="122" t="s">
        <v>422</v>
      </c>
      <c r="D41" s="169" t="s">
        <v>37</v>
      </c>
      <c r="E41" s="168"/>
      <c r="F41" s="162"/>
      <c r="G41" s="313"/>
      <c r="H41" s="162"/>
      <c r="I41" s="162"/>
      <c r="J41" s="139">
        <f t="shared" si="1"/>
        <v>0</v>
      </c>
      <c r="K41" s="127">
        <f t="shared" si="2"/>
        <v>0</v>
      </c>
      <c r="L41" s="120"/>
      <c r="M41" s="120"/>
      <c r="N41" s="120"/>
      <c r="O41" s="120"/>
      <c r="P41" s="120"/>
      <c r="Q41" s="120"/>
      <c r="R41" s="120"/>
      <c r="S41" s="120"/>
      <c r="T41" s="120"/>
    </row>
    <row r="42" spans="1:80" ht="15" customHeight="1">
      <c r="A42" s="122"/>
      <c r="B42" s="160"/>
      <c r="C42" s="122" t="s">
        <v>423</v>
      </c>
      <c r="D42" s="169" t="s">
        <v>37</v>
      </c>
      <c r="E42" s="168"/>
      <c r="F42" s="162"/>
      <c r="G42" s="313"/>
      <c r="H42" s="162"/>
      <c r="I42" s="139"/>
      <c r="J42" s="139">
        <f t="shared" si="1"/>
        <v>0</v>
      </c>
      <c r="K42" s="127">
        <f t="shared" si="2"/>
        <v>0</v>
      </c>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row>
    <row r="43" spans="1:20" ht="15" customHeight="1">
      <c r="A43" s="122"/>
      <c r="B43" s="160"/>
      <c r="C43" s="122"/>
      <c r="D43" s="130"/>
      <c r="E43" s="168"/>
      <c r="F43" s="162"/>
      <c r="G43" s="162"/>
      <c r="H43" s="162"/>
      <c r="I43" s="162"/>
      <c r="J43" s="162"/>
      <c r="K43" s="171"/>
      <c r="L43" s="120"/>
      <c r="M43" s="120"/>
      <c r="N43" s="120"/>
      <c r="O43" s="120"/>
      <c r="P43" s="120"/>
      <c r="Q43" s="120"/>
      <c r="R43" s="120"/>
      <c r="S43" s="120"/>
      <c r="T43" s="120"/>
    </row>
    <row r="44" spans="1:11" ht="15" customHeight="1">
      <c r="A44" s="122"/>
      <c r="B44" s="160"/>
      <c r="C44" s="122" t="s">
        <v>424</v>
      </c>
      <c r="D44" s="130"/>
      <c r="E44" s="168"/>
      <c r="F44" s="162"/>
      <c r="G44" s="162"/>
      <c r="H44" s="162"/>
      <c r="I44" s="162"/>
      <c r="J44" s="162"/>
      <c r="K44" s="171"/>
    </row>
    <row r="45" spans="1:80" ht="15" customHeight="1">
      <c r="A45" s="165"/>
      <c r="B45" s="160"/>
      <c r="C45" s="166"/>
      <c r="D45" s="159"/>
      <c r="E45" s="168"/>
      <c r="F45" s="172"/>
      <c r="G45" s="172"/>
      <c r="H45" s="172"/>
      <c r="I45" s="172"/>
      <c r="J45" s="172"/>
      <c r="K45" s="171"/>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row>
    <row r="46" spans="1:20" ht="15" customHeight="1">
      <c r="A46" s="165"/>
      <c r="B46" s="160"/>
      <c r="C46" s="173" t="s">
        <v>425</v>
      </c>
      <c r="D46" s="168"/>
      <c r="E46" s="168"/>
      <c r="F46" s="162"/>
      <c r="G46" s="162"/>
      <c r="H46" s="174"/>
      <c r="I46" s="174">
        <f>SUM(I9:I45)</f>
        <v>0</v>
      </c>
      <c r="J46" s="174"/>
      <c r="K46" s="171"/>
      <c r="L46" s="120"/>
      <c r="M46" s="120"/>
      <c r="N46" s="120"/>
      <c r="O46" s="120"/>
      <c r="P46" s="120"/>
      <c r="Q46" s="120"/>
      <c r="R46" s="120"/>
      <c r="S46" s="120"/>
      <c r="T46" s="120"/>
    </row>
    <row r="47" spans="1:80" ht="15" customHeight="1">
      <c r="A47" s="165"/>
      <c r="B47" s="160"/>
      <c r="C47" s="173" t="s">
        <v>426</v>
      </c>
      <c r="D47" s="175"/>
      <c r="E47" s="175"/>
      <c r="F47" s="174"/>
      <c r="G47" s="176"/>
      <c r="H47" s="174"/>
      <c r="I47" s="174"/>
      <c r="J47" s="174">
        <f>SUM(J9:J45)</f>
        <v>0</v>
      </c>
      <c r="K47" s="171"/>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row>
    <row r="48" spans="1:80" s="120" customFormat="1" ht="15" customHeight="1">
      <c r="A48" s="177"/>
      <c r="B48" s="177"/>
      <c r="C48" s="178"/>
      <c r="D48" s="179"/>
      <c r="E48" s="180"/>
      <c r="F48" s="162"/>
      <c r="G48" s="162"/>
      <c r="H48" s="162"/>
      <c r="I48" s="181"/>
      <c r="J48" s="162"/>
      <c r="K48" s="171"/>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8"/>
      <c r="BZ48" s="118"/>
      <c r="CA48" s="118"/>
      <c r="CB48" s="118"/>
    </row>
    <row r="49" spans="1:80" s="120" customFormat="1" ht="15" customHeight="1">
      <c r="A49" s="177"/>
      <c r="B49" s="177"/>
      <c r="C49" s="182" t="s">
        <v>427</v>
      </c>
      <c r="D49" s="179"/>
      <c r="E49" s="180"/>
      <c r="F49" s="162"/>
      <c r="G49" s="162"/>
      <c r="H49" s="183"/>
      <c r="I49" s="181"/>
      <c r="J49" s="162"/>
      <c r="K49" s="127">
        <f>SUM(I46:J47)</f>
        <v>0</v>
      </c>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18"/>
      <c r="BX49" s="118"/>
      <c r="BY49" s="118"/>
      <c r="BZ49" s="118"/>
      <c r="CA49" s="118"/>
      <c r="CB49" s="118"/>
    </row>
    <row r="50" spans="1:80" s="120" customFormat="1" ht="15" customHeight="1">
      <c r="A50" s="177"/>
      <c r="B50" s="177"/>
      <c r="C50" s="182"/>
      <c r="D50" s="179"/>
      <c r="E50" s="180"/>
      <c r="F50" s="162"/>
      <c r="G50" s="162"/>
      <c r="H50" s="162"/>
      <c r="I50" s="139"/>
      <c r="J50" s="162"/>
      <c r="K50" s="163"/>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row>
    <row r="51" spans="1:80" s="120" customFormat="1" ht="15" customHeight="1">
      <c r="A51" s="118"/>
      <c r="B51" s="118"/>
      <c r="C51" s="118"/>
      <c r="D51" s="118"/>
      <c r="E51" s="118"/>
      <c r="F51" s="118"/>
      <c r="G51" s="118"/>
      <c r="H51" s="118"/>
      <c r="I51" s="118"/>
      <c r="J51" s="118"/>
      <c r="K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8"/>
      <c r="BQ51" s="118"/>
      <c r="BR51" s="118"/>
      <c r="BS51" s="118"/>
      <c r="BT51" s="118"/>
      <c r="BU51" s="118"/>
      <c r="BV51" s="118"/>
      <c r="BW51" s="118"/>
      <c r="BX51" s="118"/>
      <c r="BY51" s="118"/>
      <c r="BZ51" s="118"/>
      <c r="CA51" s="118"/>
      <c r="CB51" s="118"/>
    </row>
    <row r="52" spans="1:11" s="120" customFormat="1" ht="15" customHeight="1">
      <c r="A52" s="118"/>
      <c r="B52" s="118"/>
      <c r="C52" s="118"/>
      <c r="D52" s="118"/>
      <c r="E52" s="118"/>
      <c r="F52" s="118"/>
      <c r="G52" s="118"/>
      <c r="H52" s="118"/>
      <c r="I52" s="118"/>
      <c r="J52" s="118"/>
      <c r="K52" s="118"/>
    </row>
    <row r="53" spans="1:80" s="120" customFormat="1" ht="15" customHeight="1">
      <c r="A53" s="118"/>
      <c r="B53" s="118"/>
      <c r="C53" s="118"/>
      <c r="D53" s="118"/>
      <c r="E53" s="118"/>
      <c r="F53" s="118"/>
      <c r="G53" s="118"/>
      <c r="H53" s="118"/>
      <c r="I53" s="118"/>
      <c r="J53" s="118"/>
      <c r="K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row>
    <row r="54" spans="1:80" s="120" customFormat="1" ht="15" customHeight="1">
      <c r="A54" s="118"/>
      <c r="B54" s="118"/>
      <c r="C54" s="118"/>
      <c r="D54" s="118"/>
      <c r="E54" s="118"/>
      <c r="F54" s="118"/>
      <c r="G54" s="118"/>
      <c r="H54" s="118"/>
      <c r="I54" s="118"/>
      <c r="J54" s="118"/>
      <c r="K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row>
    <row r="55" spans="1:11" s="120" customFormat="1" ht="15" customHeight="1">
      <c r="A55" s="118"/>
      <c r="B55" s="118"/>
      <c r="C55" s="118"/>
      <c r="D55" s="118"/>
      <c r="E55" s="118"/>
      <c r="F55" s="118"/>
      <c r="G55" s="118"/>
      <c r="H55" s="118"/>
      <c r="I55" s="118"/>
      <c r="J55" s="118"/>
      <c r="K55" s="118"/>
    </row>
    <row r="56" spans="1:80" s="120" customFormat="1" ht="15" customHeight="1">
      <c r="A56" s="118"/>
      <c r="B56" s="118"/>
      <c r="C56" s="118"/>
      <c r="D56" s="118"/>
      <c r="E56" s="118"/>
      <c r="F56" s="118"/>
      <c r="G56" s="118"/>
      <c r="H56" s="118"/>
      <c r="I56" s="118"/>
      <c r="J56" s="118"/>
      <c r="K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18"/>
      <c r="AW56" s="118"/>
      <c r="AX56" s="118"/>
      <c r="AY56" s="118"/>
      <c r="AZ56" s="118"/>
      <c r="BA56" s="118"/>
      <c r="BB56" s="118"/>
      <c r="BC56" s="118"/>
      <c r="BD56" s="118"/>
      <c r="BE56" s="118"/>
      <c r="BF56" s="118"/>
      <c r="BG56" s="118"/>
      <c r="BH56" s="118"/>
      <c r="BI56" s="118"/>
      <c r="BJ56" s="118"/>
      <c r="BK56" s="118"/>
      <c r="BL56" s="118"/>
      <c r="BM56" s="118"/>
      <c r="BN56" s="118"/>
      <c r="BO56" s="118"/>
      <c r="BP56" s="118"/>
      <c r="BQ56" s="118"/>
      <c r="BR56" s="118"/>
      <c r="BS56" s="118"/>
      <c r="BT56" s="118"/>
      <c r="BU56" s="118"/>
      <c r="BV56" s="118"/>
      <c r="BW56" s="118"/>
      <c r="BX56" s="118"/>
      <c r="BY56" s="118"/>
      <c r="BZ56" s="118"/>
      <c r="CA56" s="118"/>
      <c r="CB56" s="118"/>
    </row>
    <row r="57" spans="1:80" s="120" customFormat="1" ht="15" customHeight="1">
      <c r="A57" s="118"/>
      <c r="B57" s="118"/>
      <c r="C57" s="118"/>
      <c r="D57" s="118"/>
      <c r="E57" s="118"/>
      <c r="F57" s="118"/>
      <c r="G57" s="118"/>
      <c r="H57" s="118"/>
      <c r="I57" s="118"/>
      <c r="J57" s="118"/>
      <c r="K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8"/>
      <c r="AW57" s="118"/>
      <c r="AX57" s="118"/>
      <c r="AY57" s="118"/>
      <c r="AZ57" s="118"/>
      <c r="BA57" s="118"/>
      <c r="BB57" s="118"/>
      <c r="BC57" s="118"/>
      <c r="BD57" s="118"/>
      <c r="BE57" s="118"/>
      <c r="BF57" s="118"/>
      <c r="BG57" s="118"/>
      <c r="BH57" s="118"/>
      <c r="BI57" s="118"/>
      <c r="BJ57" s="118"/>
      <c r="BK57" s="118"/>
      <c r="BL57" s="118"/>
      <c r="BM57" s="118"/>
      <c r="BN57" s="118"/>
      <c r="BO57" s="118"/>
      <c r="BP57" s="118"/>
      <c r="BQ57" s="118"/>
      <c r="BR57" s="118"/>
      <c r="BS57" s="118"/>
      <c r="BT57" s="118"/>
      <c r="BU57" s="118"/>
      <c r="BV57" s="118"/>
      <c r="BW57" s="118"/>
      <c r="BX57" s="118"/>
      <c r="BY57" s="118"/>
      <c r="BZ57" s="118"/>
      <c r="CA57" s="118"/>
      <c r="CB57" s="118"/>
    </row>
    <row r="58" spans="1:11" s="120" customFormat="1" ht="15" customHeight="1">
      <c r="A58" s="118"/>
      <c r="B58" s="118"/>
      <c r="C58" s="118"/>
      <c r="D58" s="118"/>
      <c r="E58" s="118"/>
      <c r="F58" s="118"/>
      <c r="G58" s="118"/>
      <c r="H58" s="118"/>
      <c r="I58" s="118"/>
      <c r="J58" s="118"/>
      <c r="K58" s="118"/>
    </row>
  </sheetData>
  <sheetProtection password="EF1C" sheet="1" objects="1" scenarios="1"/>
  <mergeCells count="11">
    <mergeCell ref="H7:H8"/>
    <mergeCell ref="I7:J7"/>
    <mergeCell ref="K7:K8"/>
    <mergeCell ref="A9:K9"/>
    <mergeCell ref="A23:K23"/>
    <mergeCell ref="A7:A8"/>
    <mergeCell ref="B7:B8"/>
    <mergeCell ref="C7:C8"/>
    <mergeCell ref="D7:D8"/>
    <mergeCell ref="E7:E8"/>
    <mergeCell ref="F7:G7"/>
  </mergeCells>
  <printOptions/>
  <pageMargins left="0.6692913385826772" right="0.5905511811023623" top="0.8661417322834646" bottom="0.7086614173228347" header="0.4330708661417323" footer="0.2755905511811024"/>
  <pageSetup horizontalDpi="600" verticalDpi="600" orientation="landscape" paperSize="9" r:id="rId2"/>
  <headerFooter alignWithMargins="0">
    <oddHeader>&amp;LLÉKAŘSKÁ FAKULTA PLZEŇ
MIKROBIOLOGICKÁ LABORATOŘ
&amp;C KLIMATIZACE&amp;R&amp;"Arial CE,Tučné"&amp;12PR-1703032</oddHeader>
    <oddFooter>&amp;L&amp;9 04/2017
DSP&amp;C&amp;9ROZPOČET&amp;R&amp;9Strana &amp;P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zoomScale="115" zoomScaleNormal="115" zoomScalePageLayoutView="115" workbookViewId="0" topLeftCell="A1">
      <selection activeCell="G27" sqref="G27"/>
    </sheetView>
  </sheetViews>
  <sheetFormatPr defaultColWidth="9.33203125" defaultRowHeight="13.5"/>
  <cols>
    <col min="1" max="1" width="5.16015625" style="335" customWidth="1"/>
    <col min="2" max="2" width="4.33203125" style="335" customWidth="1"/>
    <col min="3" max="3" width="9.66015625" style="335" customWidth="1"/>
    <col min="4" max="4" width="55.16015625" style="335" customWidth="1"/>
    <col min="5" max="5" width="5.5" style="335" customWidth="1"/>
    <col min="6" max="6" width="14.16015625" style="335" customWidth="1"/>
    <col min="7" max="7" width="12.5" style="335" customWidth="1"/>
    <col min="8" max="8" width="33.5" style="335" customWidth="1"/>
    <col min="9" max="256" width="9.33203125" style="335" customWidth="1"/>
    <col min="257" max="257" width="5.16015625" style="335" customWidth="1"/>
    <col min="258" max="258" width="4.33203125" style="335" customWidth="1"/>
    <col min="259" max="259" width="9.66015625" style="335" customWidth="1"/>
    <col min="260" max="260" width="55.16015625" style="335" customWidth="1"/>
    <col min="261" max="261" width="5.5" style="335" customWidth="1"/>
    <col min="262" max="262" width="14.16015625" style="335" customWidth="1"/>
    <col min="263" max="263" width="12.5" style="335" customWidth="1"/>
    <col min="264" max="264" width="33.5" style="335" customWidth="1"/>
    <col min="265" max="512" width="9.33203125" style="335" customWidth="1"/>
    <col min="513" max="513" width="5.16015625" style="335" customWidth="1"/>
    <col min="514" max="514" width="4.33203125" style="335" customWidth="1"/>
    <col min="515" max="515" width="9.66015625" style="335" customWidth="1"/>
    <col min="516" max="516" width="55.16015625" style="335" customWidth="1"/>
    <col min="517" max="517" width="5.5" style="335" customWidth="1"/>
    <col min="518" max="518" width="14.16015625" style="335" customWidth="1"/>
    <col min="519" max="519" width="12.5" style="335" customWidth="1"/>
    <col min="520" max="520" width="33.5" style="335" customWidth="1"/>
    <col min="521" max="768" width="9.33203125" style="335" customWidth="1"/>
    <col min="769" max="769" width="5.16015625" style="335" customWidth="1"/>
    <col min="770" max="770" width="4.33203125" style="335" customWidth="1"/>
    <col min="771" max="771" width="9.66015625" style="335" customWidth="1"/>
    <col min="772" max="772" width="55.16015625" style="335" customWidth="1"/>
    <col min="773" max="773" width="5.5" style="335" customWidth="1"/>
    <col min="774" max="774" width="14.16015625" style="335" customWidth="1"/>
    <col min="775" max="775" width="12.5" style="335" customWidth="1"/>
    <col min="776" max="776" width="33.5" style="335" customWidth="1"/>
    <col min="777" max="1024" width="9.33203125" style="335" customWidth="1"/>
    <col min="1025" max="1025" width="5.16015625" style="335" customWidth="1"/>
    <col min="1026" max="1026" width="4.33203125" style="335" customWidth="1"/>
    <col min="1027" max="1027" width="9.66015625" style="335" customWidth="1"/>
    <col min="1028" max="1028" width="55.16015625" style="335" customWidth="1"/>
    <col min="1029" max="1029" width="5.5" style="335" customWidth="1"/>
    <col min="1030" max="1030" width="14.16015625" style="335" customWidth="1"/>
    <col min="1031" max="1031" width="12.5" style="335" customWidth="1"/>
    <col min="1032" max="1032" width="33.5" style="335" customWidth="1"/>
    <col min="1033" max="1280" width="9.33203125" style="335" customWidth="1"/>
    <col min="1281" max="1281" width="5.16015625" style="335" customWidth="1"/>
    <col min="1282" max="1282" width="4.33203125" style="335" customWidth="1"/>
    <col min="1283" max="1283" width="9.66015625" style="335" customWidth="1"/>
    <col min="1284" max="1284" width="55.16015625" style="335" customWidth="1"/>
    <col min="1285" max="1285" width="5.5" style="335" customWidth="1"/>
    <col min="1286" max="1286" width="14.16015625" style="335" customWidth="1"/>
    <col min="1287" max="1287" width="12.5" style="335" customWidth="1"/>
    <col min="1288" max="1288" width="33.5" style="335" customWidth="1"/>
    <col min="1289" max="1536" width="9.33203125" style="335" customWidth="1"/>
    <col min="1537" max="1537" width="5.16015625" style="335" customWidth="1"/>
    <col min="1538" max="1538" width="4.33203125" style="335" customWidth="1"/>
    <col min="1539" max="1539" width="9.66015625" style="335" customWidth="1"/>
    <col min="1540" max="1540" width="55.16015625" style="335" customWidth="1"/>
    <col min="1541" max="1541" width="5.5" style="335" customWidth="1"/>
    <col min="1542" max="1542" width="14.16015625" style="335" customWidth="1"/>
    <col min="1543" max="1543" width="12.5" style="335" customWidth="1"/>
    <col min="1544" max="1544" width="33.5" style="335" customWidth="1"/>
    <col min="1545" max="1792" width="9.33203125" style="335" customWidth="1"/>
    <col min="1793" max="1793" width="5.16015625" style="335" customWidth="1"/>
    <col min="1794" max="1794" width="4.33203125" style="335" customWidth="1"/>
    <col min="1795" max="1795" width="9.66015625" style="335" customWidth="1"/>
    <col min="1796" max="1796" width="55.16015625" style="335" customWidth="1"/>
    <col min="1797" max="1797" width="5.5" style="335" customWidth="1"/>
    <col min="1798" max="1798" width="14.16015625" style="335" customWidth="1"/>
    <col min="1799" max="1799" width="12.5" style="335" customWidth="1"/>
    <col min="1800" max="1800" width="33.5" style="335" customWidth="1"/>
    <col min="1801" max="2048" width="9.33203125" style="335" customWidth="1"/>
    <col min="2049" max="2049" width="5.16015625" style="335" customWidth="1"/>
    <col min="2050" max="2050" width="4.33203125" style="335" customWidth="1"/>
    <col min="2051" max="2051" width="9.66015625" style="335" customWidth="1"/>
    <col min="2052" max="2052" width="55.16015625" style="335" customWidth="1"/>
    <col min="2053" max="2053" width="5.5" style="335" customWidth="1"/>
    <col min="2054" max="2054" width="14.16015625" style="335" customWidth="1"/>
    <col min="2055" max="2055" width="12.5" style="335" customWidth="1"/>
    <col min="2056" max="2056" width="33.5" style="335" customWidth="1"/>
    <col min="2057" max="2304" width="9.33203125" style="335" customWidth="1"/>
    <col min="2305" max="2305" width="5.16015625" style="335" customWidth="1"/>
    <col min="2306" max="2306" width="4.33203125" style="335" customWidth="1"/>
    <col min="2307" max="2307" width="9.66015625" style="335" customWidth="1"/>
    <col min="2308" max="2308" width="55.16015625" style="335" customWidth="1"/>
    <col min="2309" max="2309" width="5.5" style="335" customWidth="1"/>
    <col min="2310" max="2310" width="14.16015625" style="335" customWidth="1"/>
    <col min="2311" max="2311" width="12.5" style="335" customWidth="1"/>
    <col min="2312" max="2312" width="33.5" style="335" customWidth="1"/>
    <col min="2313" max="2560" width="9.33203125" style="335" customWidth="1"/>
    <col min="2561" max="2561" width="5.16015625" style="335" customWidth="1"/>
    <col min="2562" max="2562" width="4.33203125" style="335" customWidth="1"/>
    <col min="2563" max="2563" width="9.66015625" style="335" customWidth="1"/>
    <col min="2564" max="2564" width="55.16015625" style="335" customWidth="1"/>
    <col min="2565" max="2565" width="5.5" style="335" customWidth="1"/>
    <col min="2566" max="2566" width="14.16015625" style="335" customWidth="1"/>
    <col min="2567" max="2567" width="12.5" style="335" customWidth="1"/>
    <col min="2568" max="2568" width="33.5" style="335" customWidth="1"/>
    <col min="2569" max="2816" width="9.33203125" style="335" customWidth="1"/>
    <col min="2817" max="2817" width="5.16015625" style="335" customWidth="1"/>
    <col min="2818" max="2818" width="4.33203125" style="335" customWidth="1"/>
    <col min="2819" max="2819" width="9.66015625" style="335" customWidth="1"/>
    <col min="2820" max="2820" width="55.16015625" style="335" customWidth="1"/>
    <col min="2821" max="2821" width="5.5" style="335" customWidth="1"/>
    <col min="2822" max="2822" width="14.16015625" style="335" customWidth="1"/>
    <col min="2823" max="2823" width="12.5" style="335" customWidth="1"/>
    <col min="2824" max="2824" width="33.5" style="335" customWidth="1"/>
    <col min="2825" max="3072" width="9.33203125" style="335" customWidth="1"/>
    <col min="3073" max="3073" width="5.16015625" style="335" customWidth="1"/>
    <col min="3074" max="3074" width="4.33203125" style="335" customWidth="1"/>
    <col min="3075" max="3075" width="9.66015625" style="335" customWidth="1"/>
    <col min="3076" max="3076" width="55.16015625" style="335" customWidth="1"/>
    <col min="3077" max="3077" width="5.5" style="335" customWidth="1"/>
    <col min="3078" max="3078" width="14.16015625" style="335" customWidth="1"/>
    <col min="3079" max="3079" width="12.5" style="335" customWidth="1"/>
    <col min="3080" max="3080" width="33.5" style="335" customWidth="1"/>
    <col min="3081" max="3328" width="9.33203125" style="335" customWidth="1"/>
    <col min="3329" max="3329" width="5.16015625" style="335" customWidth="1"/>
    <col min="3330" max="3330" width="4.33203125" style="335" customWidth="1"/>
    <col min="3331" max="3331" width="9.66015625" style="335" customWidth="1"/>
    <col min="3332" max="3332" width="55.16015625" style="335" customWidth="1"/>
    <col min="3333" max="3333" width="5.5" style="335" customWidth="1"/>
    <col min="3334" max="3334" width="14.16015625" style="335" customWidth="1"/>
    <col min="3335" max="3335" width="12.5" style="335" customWidth="1"/>
    <col min="3336" max="3336" width="33.5" style="335" customWidth="1"/>
    <col min="3337" max="3584" width="9.33203125" style="335" customWidth="1"/>
    <col min="3585" max="3585" width="5.16015625" style="335" customWidth="1"/>
    <col min="3586" max="3586" width="4.33203125" style="335" customWidth="1"/>
    <col min="3587" max="3587" width="9.66015625" style="335" customWidth="1"/>
    <col min="3588" max="3588" width="55.16015625" style="335" customWidth="1"/>
    <col min="3589" max="3589" width="5.5" style="335" customWidth="1"/>
    <col min="3590" max="3590" width="14.16015625" style="335" customWidth="1"/>
    <col min="3591" max="3591" width="12.5" style="335" customWidth="1"/>
    <col min="3592" max="3592" width="33.5" style="335" customWidth="1"/>
    <col min="3593" max="3840" width="9.33203125" style="335" customWidth="1"/>
    <col min="3841" max="3841" width="5.16015625" style="335" customWidth="1"/>
    <col min="3842" max="3842" width="4.33203125" style="335" customWidth="1"/>
    <col min="3843" max="3843" width="9.66015625" style="335" customWidth="1"/>
    <col min="3844" max="3844" width="55.16015625" style="335" customWidth="1"/>
    <col min="3845" max="3845" width="5.5" style="335" customWidth="1"/>
    <col min="3846" max="3846" width="14.16015625" style="335" customWidth="1"/>
    <col min="3847" max="3847" width="12.5" style="335" customWidth="1"/>
    <col min="3848" max="3848" width="33.5" style="335" customWidth="1"/>
    <col min="3849" max="4096" width="9.33203125" style="335" customWidth="1"/>
    <col min="4097" max="4097" width="5.16015625" style="335" customWidth="1"/>
    <col min="4098" max="4098" width="4.33203125" style="335" customWidth="1"/>
    <col min="4099" max="4099" width="9.66015625" style="335" customWidth="1"/>
    <col min="4100" max="4100" width="55.16015625" style="335" customWidth="1"/>
    <col min="4101" max="4101" width="5.5" style="335" customWidth="1"/>
    <col min="4102" max="4102" width="14.16015625" style="335" customWidth="1"/>
    <col min="4103" max="4103" width="12.5" style="335" customWidth="1"/>
    <col min="4104" max="4104" width="33.5" style="335" customWidth="1"/>
    <col min="4105" max="4352" width="9.33203125" style="335" customWidth="1"/>
    <col min="4353" max="4353" width="5.16015625" style="335" customWidth="1"/>
    <col min="4354" max="4354" width="4.33203125" style="335" customWidth="1"/>
    <col min="4355" max="4355" width="9.66015625" style="335" customWidth="1"/>
    <col min="4356" max="4356" width="55.16015625" style="335" customWidth="1"/>
    <col min="4357" max="4357" width="5.5" style="335" customWidth="1"/>
    <col min="4358" max="4358" width="14.16015625" style="335" customWidth="1"/>
    <col min="4359" max="4359" width="12.5" style="335" customWidth="1"/>
    <col min="4360" max="4360" width="33.5" style="335" customWidth="1"/>
    <col min="4361" max="4608" width="9.33203125" style="335" customWidth="1"/>
    <col min="4609" max="4609" width="5.16015625" style="335" customWidth="1"/>
    <col min="4610" max="4610" width="4.33203125" style="335" customWidth="1"/>
    <col min="4611" max="4611" width="9.66015625" style="335" customWidth="1"/>
    <col min="4612" max="4612" width="55.16015625" style="335" customWidth="1"/>
    <col min="4613" max="4613" width="5.5" style="335" customWidth="1"/>
    <col min="4614" max="4614" width="14.16015625" style="335" customWidth="1"/>
    <col min="4615" max="4615" width="12.5" style="335" customWidth="1"/>
    <col min="4616" max="4616" width="33.5" style="335" customWidth="1"/>
    <col min="4617" max="4864" width="9.33203125" style="335" customWidth="1"/>
    <col min="4865" max="4865" width="5.16015625" style="335" customWidth="1"/>
    <col min="4866" max="4866" width="4.33203125" style="335" customWidth="1"/>
    <col min="4867" max="4867" width="9.66015625" style="335" customWidth="1"/>
    <col min="4868" max="4868" width="55.16015625" style="335" customWidth="1"/>
    <col min="4869" max="4869" width="5.5" style="335" customWidth="1"/>
    <col min="4870" max="4870" width="14.16015625" style="335" customWidth="1"/>
    <col min="4871" max="4871" width="12.5" style="335" customWidth="1"/>
    <col min="4872" max="4872" width="33.5" style="335" customWidth="1"/>
    <col min="4873" max="5120" width="9.33203125" style="335" customWidth="1"/>
    <col min="5121" max="5121" width="5.16015625" style="335" customWidth="1"/>
    <col min="5122" max="5122" width="4.33203125" style="335" customWidth="1"/>
    <col min="5123" max="5123" width="9.66015625" style="335" customWidth="1"/>
    <col min="5124" max="5124" width="55.16015625" style="335" customWidth="1"/>
    <col min="5125" max="5125" width="5.5" style="335" customWidth="1"/>
    <col min="5126" max="5126" width="14.16015625" style="335" customWidth="1"/>
    <col min="5127" max="5127" width="12.5" style="335" customWidth="1"/>
    <col min="5128" max="5128" width="33.5" style="335" customWidth="1"/>
    <col min="5129" max="5376" width="9.33203125" style="335" customWidth="1"/>
    <col min="5377" max="5377" width="5.16015625" style="335" customWidth="1"/>
    <col min="5378" max="5378" width="4.33203125" style="335" customWidth="1"/>
    <col min="5379" max="5379" width="9.66015625" style="335" customWidth="1"/>
    <col min="5380" max="5380" width="55.16015625" style="335" customWidth="1"/>
    <col min="5381" max="5381" width="5.5" style="335" customWidth="1"/>
    <col min="5382" max="5382" width="14.16015625" style="335" customWidth="1"/>
    <col min="5383" max="5383" width="12.5" style="335" customWidth="1"/>
    <col min="5384" max="5384" width="33.5" style="335" customWidth="1"/>
    <col min="5385" max="5632" width="9.33203125" style="335" customWidth="1"/>
    <col min="5633" max="5633" width="5.16015625" style="335" customWidth="1"/>
    <col min="5634" max="5634" width="4.33203125" style="335" customWidth="1"/>
    <col min="5635" max="5635" width="9.66015625" style="335" customWidth="1"/>
    <col min="5636" max="5636" width="55.16015625" style="335" customWidth="1"/>
    <col min="5637" max="5637" width="5.5" style="335" customWidth="1"/>
    <col min="5638" max="5638" width="14.16015625" style="335" customWidth="1"/>
    <col min="5639" max="5639" width="12.5" style="335" customWidth="1"/>
    <col min="5640" max="5640" width="33.5" style="335" customWidth="1"/>
    <col min="5641" max="5888" width="9.33203125" style="335" customWidth="1"/>
    <col min="5889" max="5889" width="5.16015625" style="335" customWidth="1"/>
    <col min="5890" max="5890" width="4.33203125" style="335" customWidth="1"/>
    <col min="5891" max="5891" width="9.66015625" style="335" customWidth="1"/>
    <col min="5892" max="5892" width="55.16015625" style="335" customWidth="1"/>
    <col min="5893" max="5893" width="5.5" style="335" customWidth="1"/>
    <col min="5894" max="5894" width="14.16015625" style="335" customWidth="1"/>
    <col min="5895" max="5895" width="12.5" style="335" customWidth="1"/>
    <col min="5896" max="5896" width="33.5" style="335" customWidth="1"/>
    <col min="5897" max="6144" width="9.33203125" style="335" customWidth="1"/>
    <col min="6145" max="6145" width="5.16015625" style="335" customWidth="1"/>
    <col min="6146" max="6146" width="4.33203125" style="335" customWidth="1"/>
    <col min="6147" max="6147" width="9.66015625" style="335" customWidth="1"/>
    <col min="6148" max="6148" width="55.16015625" style="335" customWidth="1"/>
    <col min="6149" max="6149" width="5.5" style="335" customWidth="1"/>
    <col min="6150" max="6150" width="14.16015625" style="335" customWidth="1"/>
    <col min="6151" max="6151" width="12.5" style="335" customWidth="1"/>
    <col min="6152" max="6152" width="33.5" style="335" customWidth="1"/>
    <col min="6153" max="6400" width="9.33203125" style="335" customWidth="1"/>
    <col min="6401" max="6401" width="5.16015625" style="335" customWidth="1"/>
    <col min="6402" max="6402" width="4.33203125" style="335" customWidth="1"/>
    <col min="6403" max="6403" width="9.66015625" style="335" customWidth="1"/>
    <col min="6404" max="6404" width="55.16015625" style="335" customWidth="1"/>
    <col min="6405" max="6405" width="5.5" style="335" customWidth="1"/>
    <col min="6406" max="6406" width="14.16015625" style="335" customWidth="1"/>
    <col min="6407" max="6407" width="12.5" style="335" customWidth="1"/>
    <col min="6408" max="6408" width="33.5" style="335" customWidth="1"/>
    <col min="6409" max="6656" width="9.33203125" style="335" customWidth="1"/>
    <col min="6657" max="6657" width="5.16015625" style="335" customWidth="1"/>
    <col min="6658" max="6658" width="4.33203125" style="335" customWidth="1"/>
    <col min="6659" max="6659" width="9.66015625" style="335" customWidth="1"/>
    <col min="6660" max="6660" width="55.16015625" style="335" customWidth="1"/>
    <col min="6661" max="6661" width="5.5" style="335" customWidth="1"/>
    <col min="6662" max="6662" width="14.16015625" style="335" customWidth="1"/>
    <col min="6663" max="6663" width="12.5" style="335" customWidth="1"/>
    <col min="6664" max="6664" width="33.5" style="335" customWidth="1"/>
    <col min="6665" max="6912" width="9.33203125" style="335" customWidth="1"/>
    <col min="6913" max="6913" width="5.16015625" style="335" customWidth="1"/>
    <col min="6914" max="6914" width="4.33203125" style="335" customWidth="1"/>
    <col min="6915" max="6915" width="9.66015625" style="335" customWidth="1"/>
    <col min="6916" max="6916" width="55.16015625" style="335" customWidth="1"/>
    <col min="6917" max="6917" width="5.5" style="335" customWidth="1"/>
    <col min="6918" max="6918" width="14.16015625" style="335" customWidth="1"/>
    <col min="6919" max="6919" width="12.5" style="335" customWidth="1"/>
    <col min="6920" max="6920" width="33.5" style="335" customWidth="1"/>
    <col min="6921" max="7168" width="9.33203125" style="335" customWidth="1"/>
    <col min="7169" max="7169" width="5.16015625" style="335" customWidth="1"/>
    <col min="7170" max="7170" width="4.33203125" style="335" customWidth="1"/>
    <col min="7171" max="7171" width="9.66015625" style="335" customWidth="1"/>
    <col min="7172" max="7172" width="55.16015625" style="335" customWidth="1"/>
    <col min="7173" max="7173" width="5.5" style="335" customWidth="1"/>
    <col min="7174" max="7174" width="14.16015625" style="335" customWidth="1"/>
    <col min="7175" max="7175" width="12.5" style="335" customWidth="1"/>
    <col min="7176" max="7176" width="33.5" style="335" customWidth="1"/>
    <col min="7177" max="7424" width="9.33203125" style="335" customWidth="1"/>
    <col min="7425" max="7425" width="5.16015625" style="335" customWidth="1"/>
    <col min="7426" max="7426" width="4.33203125" style="335" customWidth="1"/>
    <col min="7427" max="7427" width="9.66015625" style="335" customWidth="1"/>
    <col min="7428" max="7428" width="55.16015625" style="335" customWidth="1"/>
    <col min="7429" max="7429" width="5.5" style="335" customWidth="1"/>
    <col min="7430" max="7430" width="14.16015625" style="335" customWidth="1"/>
    <col min="7431" max="7431" width="12.5" style="335" customWidth="1"/>
    <col min="7432" max="7432" width="33.5" style="335" customWidth="1"/>
    <col min="7433" max="7680" width="9.33203125" style="335" customWidth="1"/>
    <col min="7681" max="7681" width="5.16015625" style="335" customWidth="1"/>
    <col min="7682" max="7682" width="4.33203125" style="335" customWidth="1"/>
    <col min="7683" max="7683" width="9.66015625" style="335" customWidth="1"/>
    <col min="7684" max="7684" width="55.16015625" style="335" customWidth="1"/>
    <col min="7685" max="7685" width="5.5" style="335" customWidth="1"/>
    <col min="7686" max="7686" width="14.16015625" style="335" customWidth="1"/>
    <col min="7687" max="7687" width="12.5" style="335" customWidth="1"/>
    <col min="7688" max="7688" width="33.5" style="335" customWidth="1"/>
    <col min="7689" max="7936" width="9.33203125" style="335" customWidth="1"/>
    <col min="7937" max="7937" width="5.16015625" style="335" customWidth="1"/>
    <col min="7938" max="7938" width="4.33203125" style="335" customWidth="1"/>
    <col min="7939" max="7939" width="9.66015625" style="335" customWidth="1"/>
    <col min="7940" max="7940" width="55.16015625" style="335" customWidth="1"/>
    <col min="7941" max="7941" width="5.5" style="335" customWidth="1"/>
    <col min="7942" max="7942" width="14.16015625" style="335" customWidth="1"/>
    <col min="7943" max="7943" width="12.5" style="335" customWidth="1"/>
    <col min="7944" max="7944" width="33.5" style="335" customWidth="1"/>
    <col min="7945" max="8192" width="9.33203125" style="335" customWidth="1"/>
    <col min="8193" max="8193" width="5.16015625" style="335" customWidth="1"/>
    <col min="8194" max="8194" width="4.33203125" style="335" customWidth="1"/>
    <col min="8195" max="8195" width="9.66015625" style="335" customWidth="1"/>
    <col min="8196" max="8196" width="55.16015625" style="335" customWidth="1"/>
    <col min="8197" max="8197" width="5.5" style="335" customWidth="1"/>
    <col min="8198" max="8198" width="14.16015625" style="335" customWidth="1"/>
    <col min="8199" max="8199" width="12.5" style="335" customWidth="1"/>
    <col min="8200" max="8200" width="33.5" style="335" customWidth="1"/>
    <col min="8201" max="8448" width="9.33203125" style="335" customWidth="1"/>
    <col min="8449" max="8449" width="5.16015625" style="335" customWidth="1"/>
    <col min="8450" max="8450" width="4.33203125" style="335" customWidth="1"/>
    <col min="8451" max="8451" width="9.66015625" style="335" customWidth="1"/>
    <col min="8452" max="8452" width="55.16015625" style="335" customWidth="1"/>
    <col min="8453" max="8453" width="5.5" style="335" customWidth="1"/>
    <col min="8454" max="8454" width="14.16015625" style="335" customWidth="1"/>
    <col min="8455" max="8455" width="12.5" style="335" customWidth="1"/>
    <col min="8456" max="8456" width="33.5" style="335" customWidth="1"/>
    <col min="8457" max="8704" width="9.33203125" style="335" customWidth="1"/>
    <col min="8705" max="8705" width="5.16015625" style="335" customWidth="1"/>
    <col min="8706" max="8706" width="4.33203125" style="335" customWidth="1"/>
    <col min="8707" max="8707" width="9.66015625" style="335" customWidth="1"/>
    <col min="8708" max="8708" width="55.16015625" style="335" customWidth="1"/>
    <col min="8709" max="8709" width="5.5" style="335" customWidth="1"/>
    <col min="8710" max="8710" width="14.16015625" style="335" customWidth="1"/>
    <col min="8711" max="8711" width="12.5" style="335" customWidth="1"/>
    <col min="8712" max="8712" width="33.5" style="335" customWidth="1"/>
    <col min="8713" max="8960" width="9.33203125" style="335" customWidth="1"/>
    <col min="8961" max="8961" width="5.16015625" style="335" customWidth="1"/>
    <col min="8962" max="8962" width="4.33203125" style="335" customWidth="1"/>
    <col min="8963" max="8963" width="9.66015625" style="335" customWidth="1"/>
    <col min="8964" max="8964" width="55.16015625" style="335" customWidth="1"/>
    <col min="8965" max="8965" width="5.5" style="335" customWidth="1"/>
    <col min="8966" max="8966" width="14.16015625" style="335" customWidth="1"/>
    <col min="8967" max="8967" width="12.5" style="335" customWidth="1"/>
    <col min="8968" max="8968" width="33.5" style="335" customWidth="1"/>
    <col min="8969" max="9216" width="9.33203125" style="335" customWidth="1"/>
    <col min="9217" max="9217" width="5.16015625" style="335" customWidth="1"/>
    <col min="9218" max="9218" width="4.33203125" style="335" customWidth="1"/>
    <col min="9219" max="9219" width="9.66015625" style="335" customWidth="1"/>
    <col min="9220" max="9220" width="55.16015625" style="335" customWidth="1"/>
    <col min="9221" max="9221" width="5.5" style="335" customWidth="1"/>
    <col min="9222" max="9222" width="14.16015625" style="335" customWidth="1"/>
    <col min="9223" max="9223" width="12.5" style="335" customWidth="1"/>
    <col min="9224" max="9224" width="33.5" style="335" customWidth="1"/>
    <col min="9225" max="9472" width="9.33203125" style="335" customWidth="1"/>
    <col min="9473" max="9473" width="5.16015625" style="335" customWidth="1"/>
    <col min="9474" max="9474" width="4.33203125" style="335" customWidth="1"/>
    <col min="9475" max="9475" width="9.66015625" style="335" customWidth="1"/>
    <col min="9476" max="9476" width="55.16015625" style="335" customWidth="1"/>
    <col min="9477" max="9477" width="5.5" style="335" customWidth="1"/>
    <col min="9478" max="9478" width="14.16015625" style="335" customWidth="1"/>
    <col min="9479" max="9479" width="12.5" style="335" customWidth="1"/>
    <col min="9480" max="9480" width="33.5" style="335" customWidth="1"/>
    <col min="9481" max="9728" width="9.33203125" style="335" customWidth="1"/>
    <col min="9729" max="9729" width="5.16015625" style="335" customWidth="1"/>
    <col min="9730" max="9730" width="4.33203125" style="335" customWidth="1"/>
    <col min="9731" max="9731" width="9.66015625" style="335" customWidth="1"/>
    <col min="9732" max="9732" width="55.16015625" style="335" customWidth="1"/>
    <col min="9733" max="9733" width="5.5" style="335" customWidth="1"/>
    <col min="9734" max="9734" width="14.16015625" style="335" customWidth="1"/>
    <col min="9735" max="9735" width="12.5" style="335" customWidth="1"/>
    <col min="9736" max="9736" width="33.5" style="335" customWidth="1"/>
    <col min="9737" max="9984" width="9.33203125" style="335" customWidth="1"/>
    <col min="9985" max="9985" width="5.16015625" style="335" customWidth="1"/>
    <col min="9986" max="9986" width="4.33203125" style="335" customWidth="1"/>
    <col min="9987" max="9987" width="9.66015625" style="335" customWidth="1"/>
    <col min="9988" max="9988" width="55.16015625" style="335" customWidth="1"/>
    <col min="9989" max="9989" width="5.5" style="335" customWidth="1"/>
    <col min="9990" max="9990" width="14.16015625" style="335" customWidth="1"/>
    <col min="9991" max="9991" width="12.5" style="335" customWidth="1"/>
    <col min="9992" max="9992" width="33.5" style="335" customWidth="1"/>
    <col min="9993" max="10240" width="9.33203125" style="335" customWidth="1"/>
    <col min="10241" max="10241" width="5.16015625" style="335" customWidth="1"/>
    <col min="10242" max="10242" width="4.33203125" style="335" customWidth="1"/>
    <col min="10243" max="10243" width="9.66015625" style="335" customWidth="1"/>
    <col min="10244" max="10244" width="55.16015625" style="335" customWidth="1"/>
    <col min="10245" max="10245" width="5.5" style="335" customWidth="1"/>
    <col min="10246" max="10246" width="14.16015625" style="335" customWidth="1"/>
    <col min="10247" max="10247" width="12.5" style="335" customWidth="1"/>
    <col min="10248" max="10248" width="33.5" style="335" customWidth="1"/>
    <col min="10249" max="10496" width="9.33203125" style="335" customWidth="1"/>
    <col min="10497" max="10497" width="5.16015625" style="335" customWidth="1"/>
    <col min="10498" max="10498" width="4.33203125" style="335" customWidth="1"/>
    <col min="10499" max="10499" width="9.66015625" style="335" customWidth="1"/>
    <col min="10500" max="10500" width="55.16015625" style="335" customWidth="1"/>
    <col min="10501" max="10501" width="5.5" style="335" customWidth="1"/>
    <col min="10502" max="10502" width="14.16015625" style="335" customWidth="1"/>
    <col min="10503" max="10503" width="12.5" style="335" customWidth="1"/>
    <col min="10504" max="10504" width="33.5" style="335" customWidth="1"/>
    <col min="10505" max="10752" width="9.33203125" style="335" customWidth="1"/>
    <col min="10753" max="10753" width="5.16015625" style="335" customWidth="1"/>
    <col min="10754" max="10754" width="4.33203125" style="335" customWidth="1"/>
    <col min="10755" max="10755" width="9.66015625" style="335" customWidth="1"/>
    <col min="10756" max="10756" width="55.16015625" style="335" customWidth="1"/>
    <col min="10757" max="10757" width="5.5" style="335" customWidth="1"/>
    <col min="10758" max="10758" width="14.16015625" style="335" customWidth="1"/>
    <col min="10759" max="10759" width="12.5" style="335" customWidth="1"/>
    <col min="10760" max="10760" width="33.5" style="335" customWidth="1"/>
    <col min="10761" max="11008" width="9.33203125" style="335" customWidth="1"/>
    <col min="11009" max="11009" width="5.16015625" style="335" customWidth="1"/>
    <col min="11010" max="11010" width="4.33203125" style="335" customWidth="1"/>
    <col min="11011" max="11011" width="9.66015625" style="335" customWidth="1"/>
    <col min="11012" max="11012" width="55.16015625" style="335" customWidth="1"/>
    <col min="11013" max="11013" width="5.5" style="335" customWidth="1"/>
    <col min="11014" max="11014" width="14.16015625" style="335" customWidth="1"/>
    <col min="11015" max="11015" width="12.5" style="335" customWidth="1"/>
    <col min="11016" max="11016" width="33.5" style="335" customWidth="1"/>
    <col min="11017" max="11264" width="9.33203125" style="335" customWidth="1"/>
    <col min="11265" max="11265" width="5.16015625" style="335" customWidth="1"/>
    <col min="11266" max="11266" width="4.33203125" style="335" customWidth="1"/>
    <col min="11267" max="11267" width="9.66015625" style="335" customWidth="1"/>
    <col min="11268" max="11268" width="55.16015625" style="335" customWidth="1"/>
    <col min="11269" max="11269" width="5.5" style="335" customWidth="1"/>
    <col min="11270" max="11270" width="14.16015625" style="335" customWidth="1"/>
    <col min="11271" max="11271" width="12.5" style="335" customWidth="1"/>
    <col min="11272" max="11272" width="33.5" style="335" customWidth="1"/>
    <col min="11273" max="11520" width="9.33203125" style="335" customWidth="1"/>
    <col min="11521" max="11521" width="5.16015625" style="335" customWidth="1"/>
    <col min="11522" max="11522" width="4.33203125" style="335" customWidth="1"/>
    <col min="11523" max="11523" width="9.66015625" style="335" customWidth="1"/>
    <col min="11524" max="11524" width="55.16015625" style="335" customWidth="1"/>
    <col min="11525" max="11525" width="5.5" style="335" customWidth="1"/>
    <col min="11526" max="11526" width="14.16015625" style="335" customWidth="1"/>
    <col min="11527" max="11527" width="12.5" style="335" customWidth="1"/>
    <col min="11528" max="11528" width="33.5" style="335" customWidth="1"/>
    <col min="11529" max="11776" width="9.33203125" style="335" customWidth="1"/>
    <col min="11777" max="11777" width="5.16015625" style="335" customWidth="1"/>
    <col min="11778" max="11778" width="4.33203125" style="335" customWidth="1"/>
    <col min="11779" max="11779" width="9.66015625" style="335" customWidth="1"/>
    <col min="11780" max="11780" width="55.16015625" style="335" customWidth="1"/>
    <col min="11781" max="11781" width="5.5" style="335" customWidth="1"/>
    <col min="11782" max="11782" width="14.16015625" style="335" customWidth="1"/>
    <col min="11783" max="11783" width="12.5" style="335" customWidth="1"/>
    <col min="11784" max="11784" width="33.5" style="335" customWidth="1"/>
    <col min="11785" max="12032" width="9.33203125" style="335" customWidth="1"/>
    <col min="12033" max="12033" width="5.16015625" style="335" customWidth="1"/>
    <col min="12034" max="12034" width="4.33203125" style="335" customWidth="1"/>
    <col min="12035" max="12035" width="9.66015625" style="335" customWidth="1"/>
    <col min="12036" max="12036" width="55.16015625" style="335" customWidth="1"/>
    <col min="12037" max="12037" width="5.5" style="335" customWidth="1"/>
    <col min="12038" max="12038" width="14.16015625" style="335" customWidth="1"/>
    <col min="12039" max="12039" width="12.5" style="335" customWidth="1"/>
    <col min="12040" max="12040" width="33.5" style="335" customWidth="1"/>
    <col min="12041" max="12288" width="9.33203125" style="335" customWidth="1"/>
    <col min="12289" max="12289" width="5.16015625" style="335" customWidth="1"/>
    <col min="12290" max="12290" width="4.33203125" style="335" customWidth="1"/>
    <col min="12291" max="12291" width="9.66015625" style="335" customWidth="1"/>
    <col min="12292" max="12292" width="55.16015625" style="335" customWidth="1"/>
    <col min="12293" max="12293" width="5.5" style="335" customWidth="1"/>
    <col min="12294" max="12294" width="14.16015625" style="335" customWidth="1"/>
    <col min="12295" max="12295" width="12.5" style="335" customWidth="1"/>
    <col min="12296" max="12296" width="33.5" style="335" customWidth="1"/>
    <col min="12297" max="12544" width="9.33203125" style="335" customWidth="1"/>
    <col min="12545" max="12545" width="5.16015625" style="335" customWidth="1"/>
    <col min="12546" max="12546" width="4.33203125" style="335" customWidth="1"/>
    <col min="12547" max="12547" width="9.66015625" style="335" customWidth="1"/>
    <col min="12548" max="12548" width="55.16015625" style="335" customWidth="1"/>
    <col min="12549" max="12549" width="5.5" style="335" customWidth="1"/>
    <col min="12550" max="12550" width="14.16015625" style="335" customWidth="1"/>
    <col min="12551" max="12551" width="12.5" style="335" customWidth="1"/>
    <col min="12552" max="12552" width="33.5" style="335" customWidth="1"/>
    <col min="12553" max="12800" width="9.33203125" style="335" customWidth="1"/>
    <col min="12801" max="12801" width="5.16015625" style="335" customWidth="1"/>
    <col min="12802" max="12802" width="4.33203125" style="335" customWidth="1"/>
    <col min="12803" max="12803" width="9.66015625" style="335" customWidth="1"/>
    <col min="12804" max="12804" width="55.16015625" style="335" customWidth="1"/>
    <col min="12805" max="12805" width="5.5" style="335" customWidth="1"/>
    <col min="12806" max="12806" width="14.16015625" style="335" customWidth="1"/>
    <col min="12807" max="12807" width="12.5" style="335" customWidth="1"/>
    <col min="12808" max="12808" width="33.5" style="335" customWidth="1"/>
    <col min="12809" max="13056" width="9.33203125" style="335" customWidth="1"/>
    <col min="13057" max="13057" width="5.16015625" style="335" customWidth="1"/>
    <col min="13058" max="13058" width="4.33203125" style="335" customWidth="1"/>
    <col min="13059" max="13059" width="9.66015625" style="335" customWidth="1"/>
    <col min="13060" max="13060" width="55.16015625" style="335" customWidth="1"/>
    <col min="13061" max="13061" width="5.5" style="335" customWidth="1"/>
    <col min="13062" max="13062" width="14.16015625" style="335" customWidth="1"/>
    <col min="13063" max="13063" width="12.5" style="335" customWidth="1"/>
    <col min="13064" max="13064" width="33.5" style="335" customWidth="1"/>
    <col min="13065" max="13312" width="9.33203125" style="335" customWidth="1"/>
    <col min="13313" max="13313" width="5.16015625" style="335" customWidth="1"/>
    <col min="13314" max="13314" width="4.33203125" style="335" customWidth="1"/>
    <col min="13315" max="13315" width="9.66015625" style="335" customWidth="1"/>
    <col min="13316" max="13316" width="55.16015625" style="335" customWidth="1"/>
    <col min="13317" max="13317" width="5.5" style="335" customWidth="1"/>
    <col min="13318" max="13318" width="14.16015625" style="335" customWidth="1"/>
    <col min="13319" max="13319" width="12.5" style="335" customWidth="1"/>
    <col min="13320" max="13320" width="33.5" style="335" customWidth="1"/>
    <col min="13321" max="13568" width="9.33203125" style="335" customWidth="1"/>
    <col min="13569" max="13569" width="5.16015625" style="335" customWidth="1"/>
    <col min="13570" max="13570" width="4.33203125" style="335" customWidth="1"/>
    <col min="13571" max="13571" width="9.66015625" style="335" customWidth="1"/>
    <col min="13572" max="13572" width="55.16015625" style="335" customWidth="1"/>
    <col min="13573" max="13573" width="5.5" style="335" customWidth="1"/>
    <col min="13574" max="13574" width="14.16015625" style="335" customWidth="1"/>
    <col min="13575" max="13575" width="12.5" style="335" customWidth="1"/>
    <col min="13576" max="13576" width="33.5" style="335" customWidth="1"/>
    <col min="13577" max="13824" width="9.33203125" style="335" customWidth="1"/>
    <col min="13825" max="13825" width="5.16015625" style="335" customWidth="1"/>
    <col min="13826" max="13826" width="4.33203125" style="335" customWidth="1"/>
    <col min="13827" max="13827" width="9.66015625" style="335" customWidth="1"/>
    <col min="13828" max="13828" width="55.16015625" style="335" customWidth="1"/>
    <col min="13829" max="13829" width="5.5" style="335" customWidth="1"/>
    <col min="13830" max="13830" width="14.16015625" style="335" customWidth="1"/>
    <col min="13831" max="13831" width="12.5" style="335" customWidth="1"/>
    <col min="13832" max="13832" width="33.5" style="335" customWidth="1"/>
    <col min="13833" max="14080" width="9.33203125" style="335" customWidth="1"/>
    <col min="14081" max="14081" width="5.16015625" style="335" customWidth="1"/>
    <col min="14082" max="14082" width="4.33203125" style="335" customWidth="1"/>
    <col min="14083" max="14083" width="9.66015625" style="335" customWidth="1"/>
    <col min="14084" max="14084" width="55.16015625" style="335" customWidth="1"/>
    <col min="14085" max="14085" width="5.5" style="335" customWidth="1"/>
    <col min="14086" max="14086" width="14.16015625" style="335" customWidth="1"/>
    <col min="14087" max="14087" width="12.5" style="335" customWidth="1"/>
    <col min="14088" max="14088" width="33.5" style="335" customWidth="1"/>
    <col min="14089" max="14336" width="9.33203125" style="335" customWidth="1"/>
    <col min="14337" max="14337" width="5.16015625" style="335" customWidth="1"/>
    <col min="14338" max="14338" width="4.33203125" style="335" customWidth="1"/>
    <col min="14339" max="14339" width="9.66015625" style="335" customWidth="1"/>
    <col min="14340" max="14340" width="55.16015625" style="335" customWidth="1"/>
    <col min="14341" max="14341" width="5.5" style="335" customWidth="1"/>
    <col min="14342" max="14342" width="14.16015625" style="335" customWidth="1"/>
    <col min="14343" max="14343" width="12.5" style="335" customWidth="1"/>
    <col min="14344" max="14344" width="33.5" style="335" customWidth="1"/>
    <col min="14345" max="14592" width="9.33203125" style="335" customWidth="1"/>
    <col min="14593" max="14593" width="5.16015625" style="335" customWidth="1"/>
    <col min="14594" max="14594" width="4.33203125" style="335" customWidth="1"/>
    <col min="14595" max="14595" width="9.66015625" style="335" customWidth="1"/>
    <col min="14596" max="14596" width="55.16015625" style="335" customWidth="1"/>
    <col min="14597" max="14597" width="5.5" style="335" customWidth="1"/>
    <col min="14598" max="14598" width="14.16015625" style="335" customWidth="1"/>
    <col min="14599" max="14599" width="12.5" style="335" customWidth="1"/>
    <col min="14600" max="14600" width="33.5" style="335" customWidth="1"/>
    <col min="14601" max="14848" width="9.33203125" style="335" customWidth="1"/>
    <col min="14849" max="14849" width="5.16015625" style="335" customWidth="1"/>
    <col min="14850" max="14850" width="4.33203125" style="335" customWidth="1"/>
    <col min="14851" max="14851" width="9.66015625" style="335" customWidth="1"/>
    <col min="14852" max="14852" width="55.16015625" style="335" customWidth="1"/>
    <col min="14853" max="14853" width="5.5" style="335" customWidth="1"/>
    <col min="14854" max="14854" width="14.16015625" style="335" customWidth="1"/>
    <col min="14855" max="14855" width="12.5" style="335" customWidth="1"/>
    <col min="14856" max="14856" width="33.5" style="335" customWidth="1"/>
    <col min="14857" max="15104" width="9.33203125" style="335" customWidth="1"/>
    <col min="15105" max="15105" width="5.16015625" style="335" customWidth="1"/>
    <col min="15106" max="15106" width="4.33203125" style="335" customWidth="1"/>
    <col min="15107" max="15107" width="9.66015625" style="335" customWidth="1"/>
    <col min="15108" max="15108" width="55.16015625" style="335" customWidth="1"/>
    <col min="15109" max="15109" width="5.5" style="335" customWidth="1"/>
    <col min="15110" max="15110" width="14.16015625" style="335" customWidth="1"/>
    <col min="15111" max="15111" width="12.5" style="335" customWidth="1"/>
    <col min="15112" max="15112" width="33.5" style="335" customWidth="1"/>
    <col min="15113" max="15360" width="9.33203125" style="335" customWidth="1"/>
    <col min="15361" max="15361" width="5.16015625" style="335" customWidth="1"/>
    <col min="15362" max="15362" width="4.33203125" style="335" customWidth="1"/>
    <col min="15363" max="15363" width="9.66015625" style="335" customWidth="1"/>
    <col min="15364" max="15364" width="55.16015625" style="335" customWidth="1"/>
    <col min="15365" max="15365" width="5.5" style="335" customWidth="1"/>
    <col min="15366" max="15366" width="14.16015625" style="335" customWidth="1"/>
    <col min="15367" max="15367" width="12.5" style="335" customWidth="1"/>
    <col min="15368" max="15368" width="33.5" style="335" customWidth="1"/>
    <col min="15369" max="15616" width="9.33203125" style="335" customWidth="1"/>
    <col min="15617" max="15617" width="5.16015625" style="335" customWidth="1"/>
    <col min="15618" max="15618" width="4.33203125" style="335" customWidth="1"/>
    <col min="15619" max="15619" width="9.66015625" style="335" customWidth="1"/>
    <col min="15620" max="15620" width="55.16015625" style="335" customWidth="1"/>
    <col min="15621" max="15621" width="5.5" style="335" customWidth="1"/>
    <col min="15622" max="15622" width="14.16015625" style="335" customWidth="1"/>
    <col min="15623" max="15623" width="12.5" style="335" customWidth="1"/>
    <col min="15624" max="15624" width="33.5" style="335" customWidth="1"/>
    <col min="15625" max="15872" width="9.33203125" style="335" customWidth="1"/>
    <col min="15873" max="15873" width="5.16015625" style="335" customWidth="1"/>
    <col min="15874" max="15874" width="4.33203125" style="335" customWidth="1"/>
    <col min="15875" max="15875" width="9.66015625" style="335" customWidth="1"/>
    <col min="15876" max="15876" width="55.16015625" style="335" customWidth="1"/>
    <col min="15877" max="15877" width="5.5" style="335" customWidth="1"/>
    <col min="15878" max="15878" width="14.16015625" style="335" customWidth="1"/>
    <col min="15879" max="15879" width="12.5" style="335" customWidth="1"/>
    <col min="15880" max="15880" width="33.5" style="335" customWidth="1"/>
    <col min="15881" max="16128" width="9.33203125" style="335" customWidth="1"/>
    <col min="16129" max="16129" width="5.16015625" style="335" customWidth="1"/>
    <col min="16130" max="16130" width="4.33203125" style="335" customWidth="1"/>
    <col min="16131" max="16131" width="9.66015625" style="335" customWidth="1"/>
    <col min="16132" max="16132" width="55.16015625" style="335" customWidth="1"/>
    <col min="16133" max="16133" width="5.5" style="335" customWidth="1"/>
    <col min="16134" max="16134" width="14.16015625" style="335" customWidth="1"/>
    <col min="16135" max="16135" width="12.5" style="335" customWidth="1"/>
    <col min="16136" max="16136" width="33.5" style="335" customWidth="1"/>
    <col min="16137" max="16384" width="9.33203125" style="335" customWidth="1"/>
  </cols>
  <sheetData>
    <row r="1" spans="1:8" ht="18">
      <c r="A1" s="2" t="s">
        <v>437</v>
      </c>
      <c r="B1" s="3"/>
      <c r="C1" s="3"/>
      <c r="D1" s="3"/>
      <c r="E1" s="3"/>
      <c r="F1" s="3"/>
      <c r="G1" s="3"/>
      <c r="H1" s="3"/>
    </row>
    <row r="2" spans="1:8" s="336" customFormat="1" ht="13.5">
      <c r="A2" s="4" t="s">
        <v>436</v>
      </c>
      <c r="B2" s="5"/>
      <c r="C2" s="5"/>
      <c r="D2" s="5"/>
      <c r="E2" s="5"/>
      <c r="F2" s="3"/>
      <c r="G2" s="5" t="s">
        <v>211</v>
      </c>
      <c r="H2" s="3" t="s">
        <v>212</v>
      </c>
    </row>
    <row r="3" spans="1:8" s="336" customFormat="1" ht="13.5">
      <c r="A3" s="4" t="s">
        <v>213</v>
      </c>
      <c r="B3" s="5"/>
      <c r="C3" s="5"/>
      <c r="D3" s="4" t="s">
        <v>440</v>
      </c>
      <c r="E3" s="5"/>
      <c r="F3" s="3"/>
      <c r="G3" s="5" t="s">
        <v>214</v>
      </c>
      <c r="H3" s="3" t="s">
        <v>215</v>
      </c>
    </row>
    <row r="4" spans="1:8" s="336" customFormat="1" ht="13.5">
      <c r="A4" s="5" t="s">
        <v>216</v>
      </c>
      <c r="B4" s="5"/>
      <c r="C4" s="5"/>
      <c r="D4" s="5"/>
      <c r="E4" s="5"/>
      <c r="F4" s="3"/>
      <c r="G4" s="5" t="s">
        <v>217</v>
      </c>
      <c r="H4" s="3" t="s">
        <v>218</v>
      </c>
    </row>
    <row r="5" spans="1:8" s="336" customFormat="1" ht="13.5">
      <c r="A5" s="6"/>
      <c r="B5" s="6"/>
      <c r="C5" s="6"/>
      <c r="D5" s="6"/>
      <c r="E5" s="6"/>
      <c r="F5" s="6"/>
      <c r="G5" s="6"/>
      <c r="H5" s="7"/>
    </row>
    <row r="6" spans="1:8" s="336" customFormat="1" ht="29.25">
      <c r="A6" s="8" t="s">
        <v>219</v>
      </c>
      <c r="B6" s="9" t="s">
        <v>220</v>
      </c>
      <c r="C6" s="9" t="s">
        <v>209</v>
      </c>
      <c r="D6" s="9" t="s">
        <v>63</v>
      </c>
      <c r="E6" s="9" t="s">
        <v>64</v>
      </c>
      <c r="F6" s="9" t="s">
        <v>221</v>
      </c>
      <c r="G6" s="9" t="s">
        <v>222</v>
      </c>
      <c r="H6" s="10" t="s">
        <v>223</v>
      </c>
    </row>
    <row r="7" spans="1:8" s="336" customFormat="1" ht="13.5">
      <c r="A7" s="11">
        <v>1</v>
      </c>
      <c r="B7" s="12">
        <v>2</v>
      </c>
      <c r="C7" s="12">
        <v>3</v>
      </c>
      <c r="D7" s="12">
        <v>4</v>
      </c>
      <c r="E7" s="12">
        <v>5</v>
      </c>
      <c r="F7" s="12">
        <v>6</v>
      </c>
      <c r="G7" s="12">
        <v>7</v>
      </c>
      <c r="H7" s="13">
        <v>10</v>
      </c>
    </row>
    <row r="8" spans="1:8" s="336" customFormat="1" ht="13.5">
      <c r="A8" s="14"/>
      <c r="B8" s="15"/>
      <c r="C8" s="16" t="s">
        <v>224</v>
      </c>
      <c r="D8" s="17" t="s">
        <v>225</v>
      </c>
      <c r="E8" s="15"/>
      <c r="F8" s="18"/>
      <c r="G8" s="19"/>
      <c r="H8" s="19"/>
    </row>
    <row r="9" spans="1:8" s="336" customFormat="1" ht="13.5">
      <c r="A9" s="20">
        <v>1</v>
      </c>
      <c r="B9" s="21" t="s">
        <v>226</v>
      </c>
      <c r="C9" s="22">
        <v>612403399</v>
      </c>
      <c r="D9" s="23" t="s">
        <v>227</v>
      </c>
      <c r="E9" s="24" t="s">
        <v>82</v>
      </c>
      <c r="F9" s="25">
        <v>1.5</v>
      </c>
      <c r="G9" s="316"/>
      <c r="H9" s="75">
        <f>ROUND(G9*F9,1)</f>
        <v>0</v>
      </c>
    </row>
    <row r="10" spans="1:8" s="336" customFormat="1" ht="13.5">
      <c r="A10" s="27">
        <v>2</v>
      </c>
      <c r="B10" s="28" t="s">
        <v>226</v>
      </c>
      <c r="C10" s="29">
        <v>612423531</v>
      </c>
      <c r="D10" s="30" t="s">
        <v>228</v>
      </c>
      <c r="E10" s="31" t="s">
        <v>82</v>
      </c>
      <c r="F10" s="32">
        <v>1.5</v>
      </c>
      <c r="G10" s="316"/>
      <c r="H10" s="75">
        <f>ROUND(G10*F10,1)</f>
        <v>0</v>
      </c>
    </row>
    <row r="11" spans="1:8" s="336" customFormat="1" ht="13.5">
      <c r="A11" s="33"/>
      <c r="B11" s="34"/>
      <c r="C11" s="16" t="s">
        <v>224</v>
      </c>
      <c r="D11" s="35" t="s">
        <v>225</v>
      </c>
      <c r="E11" s="34"/>
      <c r="F11" s="36"/>
      <c r="G11" s="37"/>
      <c r="H11" s="38">
        <f>ROUND(SUBTOTAL(9,H9:H10),1)</f>
        <v>0</v>
      </c>
    </row>
    <row r="12" spans="1:8" s="336" customFormat="1" ht="13.5">
      <c r="A12" s="14"/>
      <c r="B12" s="15"/>
      <c r="C12" s="16" t="s">
        <v>229</v>
      </c>
      <c r="D12" s="17" t="s">
        <v>230</v>
      </c>
      <c r="E12" s="15"/>
      <c r="F12" s="18"/>
      <c r="G12" s="19"/>
      <c r="H12" s="39"/>
    </row>
    <row r="13" spans="1:8" s="336" customFormat="1" ht="13.5">
      <c r="A13" s="20">
        <v>3</v>
      </c>
      <c r="B13" s="21" t="s">
        <v>231</v>
      </c>
      <c r="C13" s="22">
        <v>974031153</v>
      </c>
      <c r="D13" s="23" t="s">
        <v>232</v>
      </c>
      <c r="E13" s="24" t="s">
        <v>129</v>
      </c>
      <c r="F13" s="25">
        <v>4</v>
      </c>
      <c r="G13" s="315"/>
      <c r="H13" s="26">
        <f>ROUND(G13*F13,1)</f>
        <v>0</v>
      </c>
    </row>
    <row r="14" spans="1:8" s="336" customFormat="1" ht="13.5">
      <c r="A14" s="20">
        <v>4</v>
      </c>
      <c r="B14" s="21" t="s">
        <v>231</v>
      </c>
      <c r="C14" s="22">
        <v>974049153</v>
      </c>
      <c r="D14" s="23" t="s">
        <v>233</v>
      </c>
      <c r="E14" s="24" t="s">
        <v>129</v>
      </c>
      <c r="F14" s="25">
        <v>3</v>
      </c>
      <c r="G14" s="315"/>
      <c r="H14" s="26">
        <f>ROUND(G14*F14,1)</f>
        <v>0</v>
      </c>
    </row>
    <row r="15" spans="1:8" s="336" customFormat="1" ht="13.5">
      <c r="A15" s="27">
        <v>5</v>
      </c>
      <c r="B15" s="28" t="s">
        <v>231</v>
      </c>
      <c r="C15" s="29">
        <v>979081111</v>
      </c>
      <c r="D15" s="30" t="s">
        <v>234</v>
      </c>
      <c r="E15" s="31" t="s">
        <v>95</v>
      </c>
      <c r="F15" s="32">
        <v>0.1</v>
      </c>
      <c r="G15" s="316"/>
      <c r="H15" s="26">
        <f>ROUND(G15*F15,1)</f>
        <v>0</v>
      </c>
    </row>
    <row r="16" spans="1:8" s="336" customFormat="1" ht="13.5">
      <c r="A16" s="33"/>
      <c r="B16" s="34"/>
      <c r="C16" s="16" t="s">
        <v>229</v>
      </c>
      <c r="D16" s="35" t="s">
        <v>230</v>
      </c>
      <c r="E16" s="34"/>
      <c r="F16" s="36"/>
      <c r="G16" s="37"/>
      <c r="H16" s="38">
        <f>ROUND(SUBTOTAL(9,H12:H15),1)</f>
        <v>0</v>
      </c>
    </row>
    <row r="17" spans="1:8" s="336" customFormat="1" ht="13.5">
      <c r="A17" s="40"/>
      <c r="B17" s="41"/>
      <c r="C17" s="42" t="s">
        <v>235</v>
      </c>
      <c r="D17" s="43" t="s">
        <v>236</v>
      </c>
      <c r="E17" s="41"/>
      <c r="F17" s="44"/>
      <c r="G17" s="45"/>
      <c r="H17" s="46"/>
    </row>
    <row r="18" spans="1:8" s="336" customFormat="1" ht="13.5">
      <c r="A18" s="47">
        <v>6</v>
      </c>
      <c r="B18" s="48" t="s">
        <v>237</v>
      </c>
      <c r="C18" s="49">
        <v>713471211</v>
      </c>
      <c r="D18" s="50" t="s">
        <v>238</v>
      </c>
      <c r="E18" s="51" t="s">
        <v>129</v>
      </c>
      <c r="F18" s="52">
        <v>8</v>
      </c>
      <c r="G18" s="317"/>
      <c r="H18" s="26">
        <f>ROUND(G18*F18,1)</f>
        <v>0</v>
      </c>
    </row>
    <row r="19" spans="1:8" s="336" customFormat="1" ht="13.5">
      <c r="A19" s="53">
        <v>7</v>
      </c>
      <c r="B19" s="54" t="s">
        <v>237</v>
      </c>
      <c r="C19" s="55">
        <v>2837710900</v>
      </c>
      <c r="D19" s="56" t="s">
        <v>239</v>
      </c>
      <c r="E19" s="57" t="s">
        <v>129</v>
      </c>
      <c r="F19" s="58">
        <v>2</v>
      </c>
      <c r="G19" s="318"/>
      <c r="H19" s="59">
        <f>ROUND(G19*F19,1)</f>
        <v>0</v>
      </c>
    </row>
    <row r="20" spans="1:8" s="336" customFormat="1" ht="13.5">
      <c r="A20" s="53">
        <v>8</v>
      </c>
      <c r="B20" s="60" t="s">
        <v>237</v>
      </c>
      <c r="C20" s="55">
        <v>2837704500</v>
      </c>
      <c r="D20" s="56" t="s">
        <v>240</v>
      </c>
      <c r="E20" s="57" t="s">
        <v>129</v>
      </c>
      <c r="F20" s="58">
        <v>3</v>
      </c>
      <c r="G20" s="318"/>
      <c r="H20" s="59">
        <f>ROUND(G20*F20,1)</f>
        <v>0</v>
      </c>
    </row>
    <row r="21" spans="1:8" s="336" customFormat="1" ht="13.5">
      <c r="A21" s="61">
        <v>9</v>
      </c>
      <c r="B21" s="62" t="s">
        <v>237</v>
      </c>
      <c r="C21" s="63">
        <v>2837710200</v>
      </c>
      <c r="D21" s="64" t="s">
        <v>241</v>
      </c>
      <c r="E21" s="51" t="s">
        <v>129</v>
      </c>
      <c r="F21" s="65">
        <v>3</v>
      </c>
      <c r="G21" s="319"/>
      <c r="H21" s="66">
        <f>ROUND(G21*F21,1)</f>
        <v>0</v>
      </c>
    </row>
    <row r="22" spans="1:8" s="336" customFormat="1" ht="13.5">
      <c r="A22" s="67"/>
      <c r="B22" s="68"/>
      <c r="C22" s="42" t="str">
        <f>C17</f>
        <v>7 13 0</v>
      </c>
      <c r="D22" s="69" t="str">
        <f>D17</f>
        <v>Izolace tepelné</v>
      </c>
      <c r="E22" s="68"/>
      <c r="F22" s="70"/>
      <c r="G22" s="71"/>
      <c r="H22" s="71">
        <f>ROUND(SUBTOTAL(9,H18:H21),1)</f>
        <v>0</v>
      </c>
    </row>
    <row r="23" spans="1:8" s="336" customFormat="1" ht="13.5">
      <c r="A23" s="40"/>
      <c r="B23" s="41"/>
      <c r="C23" s="42" t="s">
        <v>242</v>
      </c>
      <c r="D23" s="43" t="s">
        <v>243</v>
      </c>
      <c r="E23" s="41"/>
      <c r="F23" s="44"/>
      <c r="G23" s="45"/>
      <c r="H23" s="45"/>
    </row>
    <row r="24" spans="1:8" s="336" customFormat="1" ht="13.5">
      <c r="A24" s="325">
        <v>10</v>
      </c>
      <c r="B24" s="72" t="s">
        <v>244</v>
      </c>
      <c r="C24" s="73">
        <v>721174025</v>
      </c>
      <c r="D24" s="326" t="s">
        <v>245</v>
      </c>
      <c r="E24" s="74" t="s">
        <v>129</v>
      </c>
      <c r="F24" s="90">
        <v>6</v>
      </c>
      <c r="G24" s="320"/>
      <c r="H24" s="75">
        <f aca="true" t="shared" si="0" ref="H24:H32">ROUND(G24*F24,1)</f>
        <v>0</v>
      </c>
    </row>
    <row r="25" spans="1:8" s="336" customFormat="1" ht="13.5">
      <c r="A25" s="325">
        <v>11</v>
      </c>
      <c r="B25" s="72" t="s">
        <v>244</v>
      </c>
      <c r="C25" s="73">
        <v>721174043</v>
      </c>
      <c r="D25" s="326" t="s">
        <v>246</v>
      </c>
      <c r="E25" s="74" t="s">
        <v>129</v>
      </c>
      <c r="F25" s="90">
        <v>4</v>
      </c>
      <c r="G25" s="320"/>
      <c r="H25" s="75">
        <f t="shared" si="0"/>
        <v>0</v>
      </c>
    </row>
    <row r="26" spans="1:8" s="336" customFormat="1" ht="13.5">
      <c r="A26" s="325">
        <v>12</v>
      </c>
      <c r="B26" s="72" t="s">
        <v>244</v>
      </c>
      <c r="C26" s="73">
        <v>2861560300</v>
      </c>
      <c r="D26" s="326" t="s">
        <v>247</v>
      </c>
      <c r="E26" s="74" t="s">
        <v>248</v>
      </c>
      <c r="F26" s="90">
        <v>1</v>
      </c>
      <c r="G26" s="320"/>
      <c r="H26" s="75">
        <f t="shared" si="0"/>
        <v>0</v>
      </c>
    </row>
    <row r="27" spans="1:8" s="336" customFormat="1" ht="13.5">
      <c r="A27" s="325">
        <v>13</v>
      </c>
      <c r="B27" s="72" t="s">
        <v>244</v>
      </c>
      <c r="C27" s="73">
        <v>2861555200</v>
      </c>
      <c r="D27" s="326" t="s">
        <v>249</v>
      </c>
      <c r="E27" s="74" t="s">
        <v>248</v>
      </c>
      <c r="F27" s="90">
        <v>3</v>
      </c>
      <c r="G27" s="320"/>
      <c r="H27" s="75">
        <f t="shared" si="0"/>
        <v>0</v>
      </c>
    </row>
    <row r="28" spans="1:8" s="336" customFormat="1" ht="13.5">
      <c r="A28" s="327">
        <v>14</v>
      </c>
      <c r="B28" s="76" t="s">
        <v>244</v>
      </c>
      <c r="C28" s="77">
        <v>722174005</v>
      </c>
      <c r="D28" s="328" t="s">
        <v>250</v>
      </c>
      <c r="E28" s="79" t="s">
        <v>129</v>
      </c>
      <c r="F28" s="103">
        <v>4</v>
      </c>
      <c r="G28" s="321"/>
      <c r="H28" s="80">
        <f t="shared" si="0"/>
        <v>0</v>
      </c>
    </row>
    <row r="29" spans="1:8" s="336" customFormat="1" ht="13.5">
      <c r="A29" s="81">
        <v>15</v>
      </c>
      <c r="B29" s="82"/>
      <c r="C29" s="83">
        <v>2816</v>
      </c>
      <c r="D29" s="84" t="s">
        <v>251</v>
      </c>
      <c r="E29" s="85" t="s">
        <v>147</v>
      </c>
      <c r="F29" s="86">
        <v>1</v>
      </c>
      <c r="G29" s="321"/>
      <c r="H29" s="87">
        <f t="shared" si="0"/>
        <v>0</v>
      </c>
    </row>
    <row r="30" spans="1:8" s="336" customFormat="1" ht="13.5">
      <c r="A30" s="325">
        <v>16</v>
      </c>
      <c r="B30" s="72" t="s">
        <v>244</v>
      </c>
      <c r="C30" s="73">
        <v>1715</v>
      </c>
      <c r="D30" s="326" t="s">
        <v>252</v>
      </c>
      <c r="E30" s="74" t="s">
        <v>248</v>
      </c>
      <c r="F30" s="90">
        <v>2</v>
      </c>
      <c r="G30" s="320"/>
      <c r="H30" s="80">
        <f t="shared" si="0"/>
        <v>0</v>
      </c>
    </row>
    <row r="31" spans="1:8" s="336" customFormat="1" ht="13.5">
      <c r="A31" s="325">
        <v>17</v>
      </c>
      <c r="B31" s="72" t="s">
        <v>244</v>
      </c>
      <c r="C31" s="73">
        <v>721290111</v>
      </c>
      <c r="D31" s="326" t="s">
        <v>253</v>
      </c>
      <c r="E31" s="74" t="s">
        <v>129</v>
      </c>
      <c r="F31" s="90">
        <v>28</v>
      </c>
      <c r="G31" s="320"/>
      <c r="H31" s="80">
        <f t="shared" si="0"/>
        <v>0</v>
      </c>
    </row>
    <row r="32" spans="1:8" s="336" customFormat="1" ht="13.5">
      <c r="A32" s="325">
        <v>18</v>
      </c>
      <c r="B32" s="72" t="s">
        <v>254</v>
      </c>
      <c r="C32" s="73">
        <v>998011002</v>
      </c>
      <c r="D32" s="326" t="s">
        <v>255</v>
      </c>
      <c r="E32" s="74" t="s">
        <v>95</v>
      </c>
      <c r="F32" s="90">
        <v>0.1</v>
      </c>
      <c r="G32" s="320"/>
      <c r="H32" s="75">
        <f t="shared" si="0"/>
        <v>0</v>
      </c>
    </row>
    <row r="33" spans="1:8" s="336" customFormat="1" ht="13.5">
      <c r="A33" s="325"/>
      <c r="B33" s="72"/>
      <c r="C33" s="73"/>
      <c r="D33" s="326" t="s">
        <v>256</v>
      </c>
      <c r="E33" s="74"/>
      <c r="F33" s="90"/>
      <c r="G33" s="75"/>
      <c r="H33" s="75"/>
    </row>
    <row r="34" spans="1:8" s="336" customFormat="1" ht="13.5">
      <c r="A34" s="67"/>
      <c r="B34" s="68"/>
      <c r="C34" s="42" t="str">
        <f>C23</f>
        <v>7 21 0</v>
      </c>
      <c r="D34" s="69" t="str">
        <f>D23</f>
        <v>ZTI - Kanalizace</v>
      </c>
      <c r="E34" s="68"/>
      <c r="F34" s="70"/>
      <c r="G34" s="71"/>
      <c r="H34" s="71">
        <f>ROUND(SUBTOTAL(9,H24:H33),1)</f>
        <v>0</v>
      </c>
    </row>
    <row r="35" spans="1:8" s="336" customFormat="1" ht="13.5">
      <c r="A35" s="40"/>
      <c r="B35" s="41"/>
      <c r="C35" s="42" t="s">
        <v>257</v>
      </c>
      <c r="D35" s="43" t="s">
        <v>258</v>
      </c>
      <c r="E35" s="41"/>
      <c r="F35" s="44"/>
      <c r="G35" s="45"/>
      <c r="H35" s="45"/>
    </row>
    <row r="36" spans="1:8" s="336" customFormat="1" ht="13.5">
      <c r="A36" s="329">
        <v>19</v>
      </c>
      <c r="B36" s="330" t="s">
        <v>244</v>
      </c>
      <c r="C36" s="331">
        <v>722174022</v>
      </c>
      <c r="D36" s="332" t="s">
        <v>259</v>
      </c>
      <c r="E36" s="333" t="s">
        <v>129</v>
      </c>
      <c r="F36" s="334">
        <v>6</v>
      </c>
      <c r="G36" s="316"/>
      <c r="H36" s="75">
        <f aca="true" t="shared" si="1" ref="H36:H43">ROUND(G36*F36,1)</f>
        <v>0</v>
      </c>
    </row>
    <row r="37" spans="1:8" s="336" customFormat="1" ht="13.5">
      <c r="A37" s="329">
        <v>20</v>
      </c>
      <c r="B37" s="330" t="s">
        <v>244</v>
      </c>
      <c r="C37" s="331">
        <v>722174023</v>
      </c>
      <c r="D37" s="332" t="s">
        <v>260</v>
      </c>
      <c r="E37" s="333" t="s">
        <v>129</v>
      </c>
      <c r="F37" s="334">
        <v>2</v>
      </c>
      <c r="G37" s="316"/>
      <c r="H37" s="75">
        <f t="shared" si="1"/>
        <v>0</v>
      </c>
    </row>
    <row r="38" spans="1:8" s="336" customFormat="1" ht="13.5">
      <c r="A38" s="325">
        <v>21</v>
      </c>
      <c r="B38" s="72" t="s">
        <v>244</v>
      </c>
      <c r="C38" s="73">
        <v>722230102</v>
      </c>
      <c r="D38" s="326" t="s">
        <v>261</v>
      </c>
      <c r="E38" s="74" t="s">
        <v>147</v>
      </c>
      <c r="F38" s="90">
        <v>2</v>
      </c>
      <c r="G38" s="320"/>
      <c r="H38" s="75">
        <f t="shared" si="1"/>
        <v>0</v>
      </c>
    </row>
    <row r="39" spans="1:8" s="336" customFormat="1" ht="13.5">
      <c r="A39" s="325">
        <v>22</v>
      </c>
      <c r="B39" s="72" t="s">
        <v>244</v>
      </c>
      <c r="C39" s="73">
        <v>1713</v>
      </c>
      <c r="D39" s="326" t="s">
        <v>262</v>
      </c>
      <c r="E39" s="74" t="s">
        <v>147</v>
      </c>
      <c r="F39" s="90">
        <v>1</v>
      </c>
      <c r="G39" s="320"/>
      <c r="H39" s="75">
        <f t="shared" si="1"/>
        <v>0</v>
      </c>
    </row>
    <row r="40" spans="1:8" s="336" customFormat="1" ht="13.5">
      <c r="A40" s="325">
        <v>23</v>
      </c>
      <c r="B40" s="72" t="s">
        <v>263</v>
      </c>
      <c r="C40" s="73">
        <v>1714</v>
      </c>
      <c r="D40" s="326" t="s">
        <v>264</v>
      </c>
      <c r="E40" s="74" t="s">
        <v>147</v>
      </c>
      <c r="F40" s="90">
        <v>1</v>
      </c>
      <c r="G40" s="320"/>
      <c r="H40" s="75">
        <f t="shared" si="1"/>
        <v>0</v>
      </c>
    </row>
    <row r="41" spans="1:8" s="336" customFormat="1" ht="13.5">
      <c r="A41" s="325">
        <v>24</v>
      </c>
      <c r="B41" s="72" t="s">
        <v>244</v>
      </c>
      <c r="C41" s="73">
        <v>722290234</v>
      </c>
      <c r="D41" s="326" t="s">
        <v>265</v>
      </c>
      <c r="E41" s="74" t="s">
        <v>129</v>
      </c>
      <c r="F41" s="90">
        <v>8</v>
      </c>
      <c r="G41" s="320"/>
      <c r="H41" s="75">
        <f t="shared" si="1"/>
        <v>0</v>
      </c>
    </row>
    <row r="42" spans="1:8" s="336" customFormat="1" ht="13.5">
      <c r="A42" s="325">
        <v>25</v>
      </c>
      <c r="B42" s="72" t="s">
        <v>244</v>
      </c>
      <c r="C42" s="73">
        <v>722290226</v>
      </c>
      <c r="D42" s="326" t="s">
        <v>266</v>
      </c>
      <c r="E42" s="74" t="s">
        <v>129</v>
      </c>
      <c r="F42" s="90">
        <v>8</v>
      </c>
      <c r="G42" s="320"/>
      <c r="H42" s="75">
        <f t="shared" si="1"/>
        <v>0</v>
      </c>
    </row>
    <row r="43" spans="1:8" s="336" customFormat="1" ht="13.5">
      <c r="A43" s="325">
        <v>26</v>
      </c>
      <c r="B43" s="72" t="s">
        <v>244</v>
      </c>
      <c r="C43" s="73">
        <v>998722102</v>
      </c>
      <c r="D43" s="326" t="s">
        <v>267</v>
      </c>
      <c r="E43" s="74" t="s">
        <v>95</v>
      </c>
      <c r="F43" s="90">
        <v>0.05</v>
      </c>
      <c r="G43" s="320"/>
      <c r="H43" s="75">
        <f t="shared" si="1"/>
        <v>0</v>
      </c>
    </row>
    <row r="44" spans="1:8" s="336" customFormat="1" ht="13.5">
      <c r="A44" s="325"/>
      <c r="B44" s="72"/>
      <c r="C44" s="73"/>
      <c r="D44" s="326"/>
      <c r="E44" s="74"/>
      <c r="F44" s="90"/>
      <c r="G44" s="75"/>
      <c r="H44" s="75"/>
    </row>
    <row r="45" spans="1:8" s="336" customFormat="1" ht="13.5">
      <c r="A45" s="67"/>
      <c r="B45" s="68"/>
      <c r="C45" s="42" t="str">
        <f>C35</f>
        <v>7 22 0</v>
      </c>
      <c r="D45" s="69" t="str">
        <f>D35</f>
        <v>ZTI - Vnitřní vodovod</v>
      </c>
      <c r="E45" s="68"/>
      <c r="F45" s="70"/>
      <c r="G45" s="71"/>
      <c r="H45" s="71">
        <f>ROUND(SUBTOTAL(9,H36:H44),1)</f>
        <v>0</v>
      </c>
    </row>
    <row r="46" spans="1:8" s="336" customFormat="1" ht="13.5">
      <c r="A46" s="40"/>
      <c r="B46" s="41"/>
      <c r="C46" s="42" t="s">
        <v>268</v>
      </c>
      <c r="D46" s="43" t="s">
        <v>269</v>
      </c>
      <c r="E46" s="41"/>
      <c r="F46" s="44"/>
      <c r="G46" s="45"/>
      <c r="H46" s="45"/>
    </row>
    <row r="47" spans="1:8" s="337" customFormat="1" ht="22.35" customHeight="1">
      <c r="A47" s="53">
        <v>27</v>
      </c>
      <c r="B47" s="96" t="s">
        <v>244</v>
      </c>
      <c r="C47" s="97">
        <v>725211701</v>
      </c>
      <c r="D47" s="92" t="s">
        <v>270</v>
      </c>
      <c r="E47" s="98" t="s">
        <v>147</v>
      </c>
      <c r="F47" s="99">
        <v>1</v>
      </c>
      <c r="G47" s="323"/>
      <c r="H47" s="59">
        <f aca="true" t="shared" si="2" ref="H47:H52">ROUND(G47*F47,1)</f>
        <v>0</v>
      </c>
    </row>
    <row r="48" spans="1:8" s="337" customFormat="1" ht="13.5">
      <c r="A48" s="53">
        <v>28</v>
      </c>
      <c r="B48" s="100" t="s">
        <v>244</v>
      </c>
      <c r="C48" s="91">
        <v>725813111</v>
      </c>
      <c r="D48" s="92" t="s">
        <v>271</v>
      </c>
      <c r="E48" s="93" t="s">
        <v>147</v>
      </c>
      <c r="F48" s="58">
        <v>4</v>
      </c>
      <c r="G48" s="318"/>
      <c r="H48" s="59">
        <f t="shared" si="2"/>
        <v>0</v>
      </c>
    </row>
    <row r="49" spans="1:8" s="337" customFormat="1" ht="13.5">
      <c r="A49" s="53">
        <v>29</v>
      </c>
      <c r="B49" s="100" t="s">
        <v>244</v>
      </c>
      <c r="C49" s="91">
        <v>725822612</v>
      </c>
      <c r="D49" s="92" t="s">
        <v>272</v>
      </c>
      <c r="E49" s="93" t="s">
        <v>147</v>
      </c>
      <c r="F49" s="58">
        <v>1</v>
      </c>
      <c r="G49" s="318"/>
      <c r="H49" s="59">
        <f t="shared" si="2"/>
        <v>0</v>
      </c>
    </row>
    <row r="50" spans="1:8" s="337" customFormat="1" ht="19.5">
      <c r="A50" s="101">
        <v>30</v>
      </c>
      <c r="B50" s="102" t="s">
        <v>244</v>
      </c>
      <c r="C50" s="77">
        <v>725821326</v>
      </c>
      <c r="D50" s="78" t="s">
        <v>273</v>
      </c>
      <c r="E50" s="79" t="s">
        <v>147</v>
      </c>
      <c r="F50" s="103">
        <v>1</v>
      </c>
      <c r="G50" s="321"/>
      <c r="H50" s="104">
        <f t="shared" si="2"/>
        <v>0</v>
      </c>
    </row>
    <row r="51" spans="1:8" s="337" customFormat="1" ht="13.5">
      <c r="A51" s="105">
        <v>31</v>
      </c>
      <c r="B51" s="106" t="s">
        <v>244</v>
      </c>
      <c r="C51" s="107">
        <v>1605</v>
      </c>
      <c r="D51" s="108" t="s">
        <v>274</v>
      </c>
      <c r="E51" s="109" t="s">
        <v>275</v>
      </c>
      <c r="F51" s="110">
        <v>20</v>
      </c>
      <c r="G51" s="324"/>
      <c r="H51" s="111">
        <f t="shared" si="2"/>
        <v>0</v>
      </c>
    </row>
    <row r="52" spans="1:8" s="337" customFormat="1" ht="13.5">
      <c r="A52" s="112">
        <v>32</v>
      </c>
      <c r="B52" s="113" t="s">
        <v>244</v>
      </c>
      <c r="C52" s="88">
        <v>998725102</v>
      </c>
      <c r="D52" s="94" t="s">
        <v>276</v>
      </c>
      <c r="E52" s="89" t="s">
        <v>95</v>
      </c>
      <c r="F52" s="95">
        <v>0.2</v>
      </c>
      <c r="G52" s="322"/>
      <c r="H52" s="26">
        <f t="shared" si="2"/>
        <v>0</v>
      </c>
    </row>
    <row r="53" spans="1:8" s="337" customFormat="1" ht="13.5">
      <c r="A53" s="67"/>
      <c r="B53" s="68"/>
      <c r="C53" s="42" t="str">
        <f>C46</f>
        <v>7 25 0</v>
      </c>
      <c r="D53" s="69" t="str">
        <f>D46</f>
        <v>ZTI - Zařizovací předměty ZTI</v>
      </c>
      <c r="E53" s="68"/>
      <c r="F53" s="70"/>
      <c r="G53" s="71"/>
      <c r="H53" s="71">
        <f>ROUND(SUBTOTAL(9,H47:H52),1)</f>
        <v>0</v>
      </c>
    </row>
    <row r="54" spans="1:8" s="337" customFormat="1" ht="13.5">
      <c r="A54" s="40"/>
      <c r="B54" s="41"/>
      <c r="C54" s="114"/>
      <c r="D54" s="115" t="s">
        <v>277</v>
      </c>
      <c r="E54" s="116" t="s">
        <v>278</v>
      </c>
      <c r="F54" s="44"/>
      <c r="G54" s="45"/>
      <c r="H54" s="117">
        <f>ROUND(SUBTOTAL(9,H8:H53),0)</f>
        <v>0</v>
      </c>
    </row>
  </sheetData>
  <sheetProtection password="EF1C" sheet="1" objects="1" scenarios="1"/>
  <printOptions/>
  <pageMargins left="0.6692913385826772" right="0.7874015748031497" top="0.7874015748031497" bottom="0.7874015748031497" header="0.3937007874015748" footer="0.5118110236220472"/>
  <pageSetup horizontalDpi="600" verticalDpi="600" orientation="landscape" r:id="rId1"/>
  <headerFooter alignWithMargins="0">
    <oddHeader>&amp;RStrana: &amp;P</oddHeader>
    <oddFooter>&amp;L&amp;6Zpracováno programem STAVEX, tel. 377 462 141&amp;C&amp;"Arial CE,Běžné"&amp;7  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DESKTOP-NRDNLTQ\Building Plzeň</dc:creator>
  <cp:keywords/>
  <dc:description/>
  <cp:lastModifiedBy>LK</cp:lastModifiedBy>
  <cp:lastPrinted>2017-05-03T11:20:57Z</cp:lastPrinted>
  <dcterms:created xsi:type="dcterms:W3CDTF">2017-04-13T13:46:28Z</dcterms:created>
  <dcterms:modified xsi:type="dcterms:W3CDTF">2018-11-05T13:23:22Z</dcterms:modified>
  <cp:category/>
  <cp:version/>
  <cp:contentType/>
  <cp:contentStatus/>
</cp:coreProperties>
</file>