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80" windowHeight="1230" activeTab="0"/>
  </bookViews>
  <sheets>
    <sheet name="Rekapitulace stavby" sheetId="1" r:id="rId1"/>
    <sheet name="N2101 - Zaizolování požár..." sheetId="2" r:id="rId2"/>
    <sheet name="N2102 - Zaizolování požár..." sheetId="3" r:id="rId3"/>
    <sheet name="N2103 - Zaizolování požár..." sheetId="4" r:id="rId4"/>
    <sheet name="N2104 - VON" sheetId="5" r:id="rId5"/>
    <sheet name="D.1.4.5 elektroinstalace" sheetId="6" r:id="rId6"/>
    <sheet name="Slaboproud" sheetId="7" r:id="rId7"/>
    <sheet name="Pokyny pro vyplnění" sheetId="8" r:id="rId8"/>
  </sheets>
  <definedNames>
    <definedName name="_xlnm._FilterDatabase" localSheetId="1" hidden="1">'N2101 - Zaizolování požár...'!$C$83:$K$83</definedName>
    <definedName name="_xlnm._FilterDatabase" localSheetId="2" hidden="1">'N2102 - Zaizolování požár...'!$C$83:$K$83</definedName>
    <definedName name="_xlnm._FilterDatabase" localSheetId="3" hidden="1">'N2103 - Zaizolování požár...'!$C$80:$K$80</definedName>
    <definedName name="_xlnm._FilterDatabase" localSheetId="4" hidden="1">'N2104 - VON'!$C$78:$K$78</definedName>
    <definedName name="_xlnm.Print_Titles" localSheetId="5">'D.1.4.5 elektroinstalace'!$1:$1</definedName>
    <definedName name="_xlnm.Print_Titles" localSheetId="1">'N2101 - Zaizolování požár...'!$83:$83</definedName>
    <definedName name="_xlnm.Print_Titles" localSheetId="2">'N2102 - Zaizolování požár...'!$83:$83</definedName>
    <definedName name="_xlnm.Print_Titles" localSheetId="3">'N2103 - Zaizolování požár...'!$80:$80</definedName>
    <definedName name="_xlnm.Print_Titles" localSheetId="4">'N2104 - VON'!$78:$78</definedName>
    <definedName name="_xlnm.Print_Titles" localSheetId="0">'Rekapitulace stavby'!$49:$49</definedName>
    <definedName name="_xlnm.Print_Area" localSheetId="1">'N2101 - Zaizolování požár...'!$C$4:$J$36,'N2101 - Zaizolování požár...'!$C$42:$J$65,'N2101 - Zaizolování požár...'!$C$71:$K$122</definedName>
    <definedName name="_xlnm.Print_Area" localSheetId="2">'N2102 - Zaizolování požár...'!$C$4:$J$36,'N2102 - Zaizolování požár...'!$C$42:$J$65,'N2102 - Zaizolování požár...'!$C$71:$K$122</definedName>
    <definedName name="_xlnm.Print_Area" localSheetId="3">'N2103 - Zaizolování požár...'!$C$4:$J$36,'N2103 - Zaizolování požár...'!$C$42:$J$62,'N2103 - Zaizolování požár...'!$C$68:$K$109</definedName>
    <definedName name="_xlnm.Print_Area" localSheetId="4">'N2104 - VON'!$C$4:$J$36,'N2104 - VON'!$C$42:$J$60,'N2104 - VON'!$C$66:$K$84</definedName>
    <definedName name="_xlnm.Print_Area" localSheetId="7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stavby'!$C$39:$AQ$60</definedName>
  </definedNames>
  <calcPr fullCalcOnLoad="1"/>
</workbook>
</file>

<file path=xl/sharedStrings.xml><?xml version="1.0" encoding="utf-8"?>
<sst xmlns="http://schemas.openxmlformats.org/spreadsheetml/2006/main" count="2343" uniqueCount="508">
  <si>
    <t>Export VZ</t>
  </si>
  <si>
    <t>List obsahuje:</t>
  </si>
  <si>
    <t>3.0</t>
  </si>
  <si>
    <t/>
  </si>
  <si>
    <t>False</t>
  </si>
  <si>
    <t>{37ecd70a-2e4e-4e97-8029-9073f608abeb}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</si>
  <si>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</si>
  <si>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</si>
  <si>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</si>
  <si>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</si>
  <si>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</si>
  <si>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</si>
  <si>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</si>
  <si>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</si>
  <si>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N21</t>
  </si>
  <si>
    <t>Stavba:</t>
  </si>
  <si>
    <t>UniMeC  SO 4, Zaizolování požárního odvětrání</t>
  </si>
  <si>
    <t>0,1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</si>
  <si>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</si>
  <si>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</si>
  <si>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</si>
  <si>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</si>
  <si>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</si>
  <si>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</si>
  <si>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</si>
  <si>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</si>
  <si>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</si>
  <si>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</si>
  <si>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</si>
  <si>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Uchazeč:</t>
  </si>
  <si>
    <t>Projektant:</t>
  </si>
  <si>
    <t>Ing.Arch.Němeček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</si>
  <si>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</si>
  <si>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</si>
  <si>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</si>
  <si>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</si>
  <si>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</si>
  <si>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</si>
  <si>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</si>
  <si>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</si>
  <si>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</si>
  <si>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</si>
  <si>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</si>
  <si>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</si>
  <si>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</si>
  <si>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</si>
  <si>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</si>
  <si>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</si>
  <si>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</si>
  <si>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</si>
  <si>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</si>
  <si>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</si>
  <si>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</si>
  <si>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</si>
  <si>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</si>
  <si>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</si>
  <si>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</si>
  <si>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</si>
  <si>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</si>
  <si>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</si>
  <si>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</si>
  <si>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</si>
  <si>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</si>
  <si>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</si>
  <si>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</si>
  <si>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</si>
  <si>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</si>
  <si>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</si>
  <si>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</si>
  <si>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</si>
  <si>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</si>
  <si>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</si>
  <si>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N2101</t>
  </si>
  <si>
    <t>Zaizolování požárního odvětrání, Okno č.1</t>
  </si>
  <si>
    <t>STA</t>
  </si>
  <si>
    <t>{695906a3-d14e-4acb-9b08-7cc1173c0bbb}</t>
  </si>
  <si>
    <t>2</t>
  </si>
  <si>
    <t>N2102</t>
  </si>
  <si>
    <t>Zaizolování požárního odvětrání, Okno č.2</t>
  </si>
  <si>
    <t>{eff8d921-44ee-4f82-acd2-c2412c21758d}</t>
  </si>
  <si>
    <t>N2103</t>
  </si>
  <si>
    <t>Zaizolování požárního odvětrání, Okno č.3</t>
  </si>
  <si>
    <t>{eba186b3-efa6-47c0-8657-e0b85671a792}</t>
  </si>
  <si>
    <t>N2104</t>
  </si>
  <si>
    <t>VON</t>
  </si>
  <si>
    <t>{8c82ef59-ec88-4b54-9330-ef5c54f6f7ec}</t>
  </si>
  <si>
    <t>Zpět na list:</t>
  </si>
  <si>
    <t>KRYCÍ LIST SOUPISU</t>
  </si>
  <si>
    <t>Objekt:</t>
  </si>
  <si>
    <t>N2101 - Zaizolování požárního odvětrání, Okno č.1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</si>
  <si>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</si>
  <si>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</si>
  <si>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</si>
  <si>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</si>
  <si>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</si>
  <si>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</si>
  <si>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</si>
  <si>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</si>
  <si>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</si>
  <si>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</si>
  <si>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</si>
  <si>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767 - Konstrukce zámečnické</t>
  </si>
  <si>
    <t xml:space="preserve">    781 - Dokončovací práce - obklady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</si>
  <si>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</si>
  <si>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</si>
  <si>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</si>
  <si>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</si>
  <si>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</si>
  <si>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</si>
  <si>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</si>
  <si>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</si>
  <si>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</si>
  <si>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</si>
  <si>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</si>
  <si>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</si>
  <si>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</si>
  <si>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</si>
  <si>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</si>
  <si>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</si>
  <si>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</si>
  <si>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</si>
  <si>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</si>
  <si>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</si>
  <si>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</si>
  <si>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</si>
  <si>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</si>
  <si>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2016 01</t>
  </si>
  <si>
    <t>4</t>
  </si>
  <si>
    <t>546901095</t>
  </si>
  <si>
    <t>VV</t>
  </si>
  <si>
    <t>0,2*(2,4+1,4)*2</t>
  </si>
  <si>
    <t>Součet</t>
  </si>
  <si>
    <t>997</t>
  </si>
  <si>
    <t>Přesun sutě</t>
  </si>
  <si>
    <t>997013115</t>
  </si>
  <si>
    <t>Vnitrostaveništní doprava suti a vybouraných hmot pro budovy v do 18 m s použitím mechanizace</t>
  </si>
  <si>
    <t>t</t>
  </si>
  <si>
    <t>261276908</t>
  </si>
  <si>
    <t>3</t>
  </si>
  <si>
    <t>997013501</t>
  </si>
  <si>
    <t>Odvoz suti a vybouraných hmot na skládku nebo meziskládku do 1 km se složením</t>
  </si>
  <si>
    <t>503390904</t>
  </si>
  <si>
    <t>997013509</t>
  </si>
  <si>
    <t>Příplatek k odvozu suti a vybouraných hmot na skládku ZKD 1 km přes 1 km</t>
  </si>
  <si>
    <t>1899429035</t>
  </si>
  <si>
    <t>0,004*19</t>
  </si>
  <si>
    <t>5</t>
  </si>
  <si>
    <t>997013814</t>
  </si>
  <si>
    <t>Poplatek za uložení stavebního odpadu z izolačních hmot na skládce (skládkovné)</t>
  </si>
  <si>
    <t>1571013663</t>
  </si>
  <si>
    <t>998</t>
  </si>
  <si>
    <t>Přesun hmot</t>
  </si>
  <si>
    <t>998017003</t>
  </si>
  <si>
    <t>Přesun hmot s omezením mechanizace pro budovy v do 24 m</t>
  </si>
  <si>
    <t>1816348966</t>
  </si>
  <si>
    <t>PSV</t>
  </si>
  <si>
    <t>Práce a dodávky PSV</t>
  </si>
  <si>
    <t>713</t>
  </si>
  <si>
    <t>Izolace tepelné</t>
  </si>
  <si>
    <t>7</t>
  </si>
  <si>
    <t>713130843</t>
  </si>
  <si>
    <t>Odstranění tepelné izolace stěn lepené z vláknitých tl přes 100 mm</t>
  </si>
  <si>
    <t>16</t>
  </si>
  <si>
    <t>291045931</t>
  </si>
  <si>
    <t>767</t>
  </si>
  <si>
    <t>Konstrukce zámečnické</t>
  </si>
  <si>
    <t>8</t>
  </si>
  <si>
    <t>7675848111</t>
  </si>
  <si>
    <t>Demontáž  vzduchotechnické mřížky 2060 x 1460</t>
  </si>
  <si>
    <t>kus</t>
  </si>
  <si>
    <t>-263729710</t>
  </si>
  <si>
    <t>9</t>
  </si>
  <si>
    <t>767620128</t>
  </si>
  <si>
    <t>Montáž oken zdvojených otevíravých do zdiva plochy přes 2,5 m2</t>
  </si>
  <si>
    <t>1548537003</t>
  </si>
  <si>
    <t>2*1,4</t>
  </si>
  <si>
    <t>M</t>
  </si>
  <si>
    <t>553417610</t>
  </si>
  <si>
    <t>okno hliníkové otevíravě sklopné dvoukřídlové 2000 x 1400 mm</t>
  </si>
  <si>
    <t>32</t>
  </si>
  <si>
    <t>2075338834</t>
  </si>
  <si>
    <t>11</t>
  </si>
  <si>
    <t>767626104</t>
  </si>
  <si>
    <t xml:space="preserve">Montáž pásky  oken - parotěsné nebo paropropustné </t>
  </si>
  <si>
    <t>m</t>
  </si>
  <si>
    <t>-101366731</t>
  </si>
  <si>
    <t>(2+1,4)*2</t>
  </si>
  <si>
    <t>12</t>
  </si>
  <si>
    <t>283553260</t>
  </si>
  <si>
    <t xml:space="preserve">páska parotěsná </t>
  </si>
  <si>
    <t>177127470</t>
  </si>
  <si>
    <t>13</t>
  </si>
  <si>
    <t>283553310</t>
  </si>
  <si>
    <t xml:space="preserve">páska paropropustná </t>
  </si>
  <si>
    <t>-1419311340</t>
  </si>
  <si>
    <t>14</t>
  </si>
  <si>
    <t>998767103</t>
  </si>
  <si>
    <t>Přesun hmot tonážní pro zámečnické konstrukce v objektech v do 24 m</t>
  </si>
  <si>
    <t>-254629573</t>
  </si>
  <si>
    <t>781</t>
  </si>
  <si>
    <t>Dokončovací práce - obklady</t>
  </si>
  <si>
    <t>781494111</t>
  </si>
  <si>
    <t>Nerez  profily rohové lepené flexibilním lepidlem</t>
  </si>
  <si>
    <t>312075242</t>
  </si>
  <si>
    <t>781544210</t>
  </si>
  <si>
    <t>Úpravy  obkladů ostění  lepenými flexibilním lepidlem</t>
  </si>
  <si>
    <t>1901109873</t>
  </si>
  <si>
    <t>17</t>
  </si>
  <si>
    <t>998781103</t>
  </si>
  <si>
    <t>Přesun hmot tonážní pro obklady keramické v objektech v do 24 m</t>
  </si>
  <si>
    <t>1725494233</t>
  </si>
  <si>
    <t>N2102 - Zaizolování požárního odvětrání, Okno č.2</t>
  </si>
  <si>
    <t>N2103 - Zaizolování požárního odvětrání, Okno č.3</t>
  </si>
  <si>
    <t>0,001*19</t>
  </si>
  <si>
    <t>997013831</t>
  </si>
  <si>
    <t>Poplatek za uložení stavebního směsného odpadu na skládce (skládkovné)</t>
  </si>
  <si>
    <t>-1979227644</t>
  </si>
  <si>
    <t>7675848113</t>
  </si>
  <si>
    <t>Demontáž  vzduchotechnické mřížky 1500 x 1350</t>
  </si>
  <si>
    <t>767620127</t>
  </si>
  <si>
    <t>Montáž oken zdvojených otevíravých do zdiva plochy do 2,5 m2</t>
  </si>
  <si>
    <t>-1897357338</t>
  </si>
  <si>
    <t>1,5*1,35</t>
  </si>
  <si>
    <t>553417431</t>
  </si>
  <si>
    <t>okno hliníkové otevíravě  1500 x 1350 mm</t>
  </si>
  <si>
    <t>76534266</t>
  </si>
  <si>
    <t>(1,5+1,35)*2</t>
  </si>
  <si>
    <t>N2104 - VON</t>
  </si>
  <si>
    <t>VRN - Vedlejší rozpočtové náklady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</si>
  <si>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</si>
  <si>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</si>
  <si>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</si>
  <si>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</si>
  <si>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VRN3</t>
  </si>
  <si>
    <t>Zařízení staveniště</t>
  </si>
  <si>
    <t>030001000</t>
  </si>
  <si>
    <t>1024</t>
  </si>
  <si>
    <t>366076339</t>
  </si>
  <si>
    <t>VRN4</t>
  </si>
  <si>
    <t>Inženýrská činnost</t>
  </si>
  <si>
    <t>045002000</t>
  </si>
  <si>
    <t>Kompletační a koordinační činnost</t>
  </si>
  <si>
    <t>927294106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</si>
  <si>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</si>
  <si>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</si>
  <si>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</si>
  <si>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</si>
  <si>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</si>
  <si>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</si>
  <si>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</si>
  <si>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</si>
  <si>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</si>
  <si>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</si>
  <si>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</si>
  <si>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</si>
  <si>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</si>
  <si>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</si>
  <si>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</si>
  <si>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</si>
  <si>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</si>
  <si>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</si>
  <si>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</si>
  <si>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</si>
  <si>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</si>
  <si>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</si>
  <si>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</si>
  <si>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</si>
  <si>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</si>
  <si>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</si>
  <si>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</si>
  <si>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</si>
  <si>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</si>
  <si>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</si>
  <si>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</si>
  <si>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</si>
  <si>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</si>
  <si>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</si>
  <si>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</si>
  <si>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</si>
  <si>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</si>
  <si>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</si>
  <si>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</si>
  <si>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</si>
  <si>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</si>
  <si>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</si>
  <si>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</si>
  <si>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</si>
  <si>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</si>
  <si>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</si>
  <si>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</si>
  <si>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</si>
  <si>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</si>
  <si>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</si>
  <si>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</si>
  <si>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</si>
  <si>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</si>
  <si>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</si>
  <si>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</si>
  <si>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</si>
  <si>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</si>
  <si>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</si>
  <si>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</si>
  <si>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</si>
  <si>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</si>
  <si>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</si>
  <si>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</si>
  <si>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</si>
  <si>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</si>
  <si>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</si>
  <si>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</si>
  <si>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</si>
  <si>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</si>
  <si>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</si>
  <si>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</si>
  <si>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</si>
  <si>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</si>
  <si>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</si>
  <si>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</si>
  <si>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</si>
  <si>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</si>
  <si>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</si>
  <si>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</si>
  <si>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</si>
  <si>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</si>
  <si>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</si>
  <si>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</si>
  <si>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</si>
  <si>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</si>
  <si>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</si>
  <si>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</si>
  <si>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</si>
  <si>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</si>
  <si>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</si>
  <si>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</si>
  <si>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</si>
  <si>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</si>
  <si>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</si>
  <si>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</si>
  <si>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</si>
  <si>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</si>
  <si>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</si>
  <si>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</si>
  <si>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</si>
  <si>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</si>
  <si>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</si>
  <si>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</si>
  <si>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</si>
  <si>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</si>
  <si>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</si>
  <si>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</si>
  <si>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</si>
  <si>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</si>
  <si>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</si>
  <si>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</si>
  <si>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</si>
  <si>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</si>
  <si>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</si>
  <si>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</si>
  <si>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</si>
  <si>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</si>
  <si>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</si>
  <si>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</si>
  <si>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</si>
  <si>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</si>
  <si>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</si>
  <si>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</si>
  <si>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</si>
  <si>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</si>
  <si>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</si>
  <si>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</si>
  <si>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</si>
  <si>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</si>
  <si>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</si>
  <si>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</si>
  <si>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</si>
  <si>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</si>
  <si>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</si>
  <si>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</si>
  <si>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</si>
  <si>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</si>
  <si>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</si>
  <si>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</si>
  <si>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</si>
  <si>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</si>
  <si>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</si>
  <si>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</si>
  <si>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</si>
  <si>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</si>
  <si>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</si>
  <si>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</si>
  <si>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</si>
  <si>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</si>
  <si>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</si>
  <si>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</si>
  <si>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</si>
  <si>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</si>
  <si>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</si>
  <si>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</si>
  <si>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</si>
  <si>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</si>
  <si>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</si>
  <si>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</si>
  <si>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</si>
  <si>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</si>
  <si>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</si>
  <si>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</si>
  <si>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</si>
  <si>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</si>
  <si>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</si>
  <si>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</si>
  <si>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</si>
  <si>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</si>
  <si>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</si>
  <si>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</si>
  <si>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</si>
  <si>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</si>
  <si>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</si>
  <si>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</si>
  <si>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</si>
  <si>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</si>
  <si>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</si>
  <si>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</si>
  <si>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</si>
  <si>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</si>
  <si>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</si>
  <si>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Č. pol.</t>
  </si>
  <si>
    <t>Položka</t>
  </si>
  <si>
    <t>Pozn.</t>
  </si>
  <si>
    <t>dodávka
/ MJ</t>
  </si>
  <si>
    <t>dodávka
celkem</t>
  </si>
  <si>
    <t>montáž
/ MJ</t>
  </si>
  <si>
    <t>montáž
celkem</t>
  </si>
  <si>
    <t>celkem</t>
  </si>
  <si>
    <t>Zařízení silnoproudé elektrotechniky včetně bleskosvodů</t>
  </si>
  <si>
    <t>Úložný materiál</t>
  </si>
  <si>
    <t>Kabelové trasy se zachováním funkčnosti při požáru P60-R - žlaby musí být v provedení dle ČSN EN 61537 ed. 2, a musí být realizovány dle zkušebního předpisu ZP 27/2008 a vyhl. 23/2008 Sb., materiál pozinkovaný plech, včetně nosných prvků pro upevnění na stěnu nebo pro zavěšení ze stropu, včetně příslušenství uvedeného v položkách</t>
  </si>
  <si>
    <t>Kabelová příchytka se zachováním funkčnosti při požáru P60-R pro jednotlivý kabel, kompletní včetně ocelové hmoždinky</t>
  </si>
  <si>
    <t>ks</t>
  </si>
  <si>
    <t>Rozvaděče</t>
  </si>
  <si>
    <t>Úprava rozvaděče RPO - doplnění 2 ks jističů 16B/1, 16 A, 10 kA do zálohované části RPO</t>
  </si>
  <si>
    <t>kpl</t>
  </si>
  <si>
    <t>včetně propojení jističů, včetně případného zhotovení vývodek pro nové kabely</t>
  </si>
  <si>
    <t>Úprava rozvaděče RPO-1 - doplnění časového relé se zpožděným rozběhem, cívka 230V, rozsah 1-10 min., se dvěma přepínacími kontakty (např. CRM-83J)</t>
  </si>
  <si>
    <t>popis funkce viz technická zpráva</t>
  </si>
  <si>
    <t>Úprava rozvaděče RPO-2 - doplnění časového relé se zpožděným rozběhem, cívka 230V, rozsah 1-10 min., s jedním přepínacím kontaktem (např. CRM-81J)</t>
  </si>
  <si>
    <t>Kabely</t>
  </si>
  <si>
    <t xml:space="preserve">Kabely silové s funkční schopností kabelového systému při požáru, s třídou reakce na oheň B2ca s1d1, s měděným jádrem, jmenovité napětí 0,6/1kV, zkušební napětí 4kV, provozní teplota -30 až +90°C, barevné značení žil dle ČSN 33 0166 ed. 2:2002, samozhášivé dle dle ČSN EN 60332-1-2, korozivita plynů dle ČSN EN 50267-2-2, hustota dýmu dle ČSN EN 61034-2, hoření ve svazku dle ČSN EN 50266-2-2, funkčnost kabelu dle ČSN IEC 60331-21 - 180minut, funkčnost instalace dle ZP27/2008 - P60-R, třída reakce na oheň dle 2006/751/EC. </t>
  </si>
  <si>
    <t>Kabel 1-CSKH-V180 P60-R (B2ca s1d1) -J 3x2,5</t>
  </si>
  <si>
    <t>Kabel 1-CSKH-V180 P60-R (B2ca s1d1) -O 3x1,5</t>
  </si>
  <si>
    <t>kabel bude použit pouze v případě propojení kontaktů z centrál otev. oken do RPO-1 resp. RPO-2 - viz technická zpráva</t>
  </si>
  <si>
    <t>Protipožární přepážky a ucpávky komplet</t>
  </si>
  <si>
    <t>Prostupy stěnou včetně začištění</t>
  </si>
  <si>
    <t>Prostupy stropem včetně začištění</t>
  </si>
  <si>
    <t>Průrazy požárně dělicí konstrukcí, včetně začištění</t>
  </si>
  <si>
    <t>Ověření existence a průchodnosti chrániček z chodby
4.011 v 1.PP do prostoru 4.136 v 1.NP</t>
  </si>
  <si>
    <t>viz text technické zprávy</t>
  </si>
  <si>
    <t>Ukončení kabelů</t>
  </si>
  <si>
    <t>Zatažení kabelů do trubek</t>
  </si>
  <si>
    <t>Měření kabeláže</t>
  </si>
  <si>
    <t>Koordinace s dodavatelem stavby</t>
  </si>
  <si>
    <t>Koordinace s profesí EPS</t>
  </si>
  <si>
    <t>Uvedení do provozu</t>
  </si>
  <si>
    <t>Dokumentace skutečného stavu</t>
  </si>
  <si>
    <t>Výchozí revize</t>
  </si>
  <si>
    <t>Drobný úložný a montážní materiál</t>
  </si>
  <si>
    <t>Kalkulace ceny PD UNIMEC LF UK v Plzni :</t>
  </si>
  <si>
    <t>Název akce - zaizolování požárního odvětrání</t>
  </si>
  <si>
    <t xml:space="preserve">              cenová úroveň   07/2017</t>
  </si>
  <si>
    <t xml:space="preserve">                                                             Zakázka :   </t>
  </si>
  <si>
    <t>Slaboproudé rozvody</t>
  </si>
  <si>
    <t xml:space="preserve">                                                             Investor :</t>
  </si>
  <si>
    <t>Univerzita Karlova v Praze</t>
  </si>
  <si>
    <t>Lékařská fakulta v Plzni, Husova 3, Plzeň</t>
  </si>
  <si>
    <t xml:space="preserve">                                                             Akce :</t>
  </si>
  <si>
    <t>Zaizolování požárního odvětrání</t>
  </si>
  <si>
    <t xml:space="preserve">                                                             Dne :         </t>
  </si>
  <si>
    <t xml:space="preserve">Materiály a zařízení, uvedené v této kalkulaci, jsou pouze směrné dle nutných standardů pro zpracování projektu, rozpočtu a </t>
  </si>
  <si>
    <t>výkazu materiálu. Uvedené komponenty tvoří funkční celek.</t>
  </si>
  <si>
    <t>Materiály a výrobky je možné zaměnit při zachování shodných parametrů a funkce.</t>
  </si>
  <si>
    <t>ks/m</t>
  </si>
  <si>
    <t>cena/ks</t>
  </si>
  <si>
    <t>cena celkem</t>
  </si>
  <si>
    <t>Esser BUS koppler 4vstupy / 2 výstupy  (instalace do krytu, připojení napájení z ústředny EPS, propojení "kopplerové linky", připojení ovládací kabeláže)</t>
  </si>
  <si>
    <t>Kryt pro instalaci na povrch, bílý</t>
  </si>
  <si>
    <t>Stíněný kabel 2x2x0,8  B2caS1D0, v případě požáru a se zachováním funkčnosti kabelové trasy při požáru podle ČSN 73 0895</t>
  </si>
  <si>
    <t>Jednoduchá kabelová příchytka X-FB MX 8-16 mm</t>
  </si>
  <si>
    <t>Set X-GHP 20 MX + GC 21</t>
  </si>
  <si>
    <t>Vypnutí a zpětná inicializace ústředny EPS</t>
  </si>
  <si>
    <t>Zapojení kabeláže v řídící jednotce pohonu oken</t>
  </si>
  <si>
    <r>
      <t xml:space="preserve">Pomocný instalační materiál, práce, příslušenství </t>
    </r>
    <r>
      <rPr>
        <sz val="6"/>
        <rFont val="Arial CE"/>
        <family val="2"/>
      </rPr>
      <t>(průrazy, upevňovací materiál, přídržné a vázací komponenty, vrtání a sekání otvorů pro upevňovací mat., značení vodičů, přemístění materiálu, odstranění překážek, ...)</t>
    </r>
  </si>
  <si>
    <t>Protipožární ucpávka - soubor</t>
  </si>
  <si>
    <t>Přeprogramování stávající ústředny EPS</t>
  </si>
  <si>
    <t>Koordinační a inženýrská činnost</t>
  </si>
  <si>
    <t>Funkční zkouška EPS, protokol</t>
  </si>
  <si>
    <t>Koordinační zkouška</t>
  </si>
  <si>
    <t>Úklid pracoviště, likvidace odpadu</t>
  </si>
  <si>
    <t>Zpracování dokumentace skutečného provedení - zakreslení do předaných podkladů ve formátu DWG</t>
  </si>
  <si>
    <t>REKAPITULACE :</t>
  </si>
  <si>
    <t>Montáž celkem bez DPH</t>
  </si>
  <si>
    <t xml:space="preserve">Materiál celkem bez DPH </t>
  </si>
  <si>
    <t>Ostatní režijní náklady</t>
  </si>
  <si>
    <t>Cena celkem bez DPH</t>
  </si>
  <si>
    <t xml:space="preserve">DPH  </t>
  </si>
  <si>
    <t>ze základu</t>
  </si>
  <si>
    <t>Cena celkem včetně DPH</t>
  </si>
  <si>
    <t>D.1.4.5</t>
  </si>
  <si>
    <t>Elektroinstalace</t>
  </si>
  <si>
    <t>Slaboproud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</si>
</sst>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\k\ m"/>
    <numFmt numFmtId="177" formatCode="#,##0.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11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b/>
      <sz val="16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8"/>
      <name val="Arial CE"/>
      <family val="0"/>
    </font>
    <font>
      <sz val="8"/>
      <name val="Helv"/>
      <family val="0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 CE"/>
      <family val="2"/>
    </font>
    <font>
      <b/>
      <i/>
      <sz val="8"/>
      <color indexed="10"/>
      <name val="Arial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"/>
      <family val="2"/>
    </font>
    <font>
      <sz val="10"/>
      <name val="Helv"/>
      <family val="0"/>
    </font>
    <font>
      <b/>
      <sz val="10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170" fontId="7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20" borderId="2" applyNumberFormat="0" applyAlignment="0" applyProtection="0"/>
    <xf numFmtId="171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1" borderId="0" applyNumberFormat="0" applyBorder="0" applyAlignment="0" applyProtection="0"/>
    <xf numFmtId="0" fontId="4" fillId="0" borderId="0" applyAlignment="0">
      <protection locked="0"/>
    </xf>
    <xf numFmtId="0" fontId="76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86" fillId="0" borderId="0" applyNumberFormat="0" applyFill="0" applyBorder="0" applyAlignment="0" applyProtection="0"/>
    <xf numFmtId="0" fontId="76" fillId="22" borderId="6" applyNumberFormat="0" applyFont="0" applyAlignment="0" applyProtection="0"/>
    <xf numFmtId="9" fontId="76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65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9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7" fillId="0" borderId="0" xfId="0" applyFont="1" applyAlignment="1">
      <alignment horizontal="left" vertical="center"/>
    </xf>
    <xf numFmtId="0" fontId="9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5" fillId="0" borderId="13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9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8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98" fillId="0" borderId="26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0" fontId="98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9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100" fillId="0" borderId="30" xfId="0" applyNumberFormat="1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174" fontId="100" fillId="0" borderId="0" xfId="0" applyNumberFormat="1" applyFont="1" applyBorder="1" applyAlignment="1">
      <alignment vertical="center"/>
    </xf>
    <xf numFmtId="4" fontId="100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03" fillId="0" borderId="30" xfId="0" applyNumberFormat="1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174" fontId="103" fillId="0" borderId="0" xfId="0" applyNumberFormat="1" applyFont="1" applyBorder="1" applyAlignment="1">
      <alignment vertical="center"/>
    </xf>
    <xf numFmtId="4" fontId="103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103" fillId="0" borderId="31" xfId="0" applyNumberFormat="1" applyFont="1" applyBorder="1" applyAlignment="1">
      <alignment vertical="center"/>
    </xf>
    <xf numFmtId="4" fontId="103" fillId="0" borderId="32" xfId="0" applyNumberFormat="1" applyFont="1" applyBorder="1" applyAlignment="1">
      <alignment vertical="center"/>
    </xf>
    <xf numFmtId="174" fontId="103" fillId="0" borderId="32" xfId="0" applyNumberFormat="1" applyFont="1" applyBorder="1" applyAlignment="1">
      <alignment vertical="center"/>
    </xf>
    <xf numFmtId="4" fontId="103" fillId="0" borderId="3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0" fontId="101" fillId="0" borderId="0" xfId="0" applyFont="1" applyAlignment="1">
      <alignment horizontal="left" vertical="center" wrapText="1"/>
    </xf>
    <xf numFmtId="0" fontId="79" fillId="33" borderId="0" xfId="37" applyFill="1" applyAlignment="1">
      <alignment/>
    </xf>
    <xf numFmtId="0" fontId="104" fillId="0" borderId="0" xfId="37" applyFont="1" applyAlignment="1">
      <alignment horizontal="center" vertical="center"/>
    </xf>
    <xf numFmtId="0" fontId="96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7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79" fillId="33" borderId="0" xfId="37" applyFill="1" applyAlignment="1" applyProtection="1">
      <alignment/>
      <protection/>
    </xf>
    <xf numFmtId="0" fontId="4" fillId="0" borderId="0" xfId="48" applyAlignment="1">
      <alignment vertical="top"/>
      <protection locked="0"/>
    </xf>
    <xf numFmtId="0" fontId="4" fillId="0" borderId="34" xfId="48" applyFont="1" applyBorder="1" applyAlignment="1">
      <alignment vertical="center" wrapText="1"/>
      <protection locked="0"/>
    </xf>
    <xf numFmtId="0" fontId="4" fillId="0" borderId="35" xfId="48" applyFont="1" applyBorder="1" applyAlignment="1">
      <alignment vertical="center" wrapText="1"/>
      <protection locked="0"/>
    </xf>
    <xf numFmtId="0" fontId="4" fillId="0" borderId="36" xfId="48" applyFont="1" applyBorder="1" applyAlignment="1">
      <alignment vertical="center" wrapText="1"/>
      <protection locked="0"/>
    </xf>
    <xf numFmtId="0" fontId="4" fillId="0" borderId="37" xfId="48" applyFont="1" applyBorder="1" applyAlignment="1">
      <alignment horizontal="center" vertical="center" wrapText="1"/>
      <protection locked="0"/>
    </xf>
    <xf numFmtId="0" fontId="4" fillId="0" borderId="38" xfId="48" applyFont="1" applyBorder="1" applyAlignment="1">
      <alignment horizontal="center" vertical="center" wrapText="1"/>
      <protection locked="0"/>
    </xf>
    <xf numFmtId="0" fontId="4" fillId="0" borderId="0" xfId="48" applyAlignment="1">
      <alignment horizontal="center" vertical="center"/>
      <protection locked="0"/>
    </xf>
    <xf numFmtId="0" fontId="4" fillId="0" borderId="37" xfId="48" applyFont="1" applyBorder="1" applyAlignment="1">
      <alignment vertical="center" wrapText="1"/>
      <protection locked="0"/>
    </xf>
    <xf numFmtId="0" fontId="4" fillId="0" borderId="38" xfId="48" applyFont="1" applyBorder="1" applyAlignment="1">
      <alignment vertical="center" wrapText="1"/>
      <protection locked="0"/>
    </xf>
    <xf numFmtId="0" fontId="12" fillId="0" borderId="0" xfId="48" applyFont="1" applyBorder="1" applyAlignment="1">
      <alignment horizontal="left" vertical="center" wrapText="1"/>
      <protection locked="0"/>
    </xf>
    <xf numFmtId="0" fontId="5" fillId="0" borderId="0" xfId="48" applyFont="1" applyBorder="1" applyAlignment="1">
      <alignment horizontal="left" vertical="center" wrapText="1"/>
      <protection locked="0"/>
    </xf>
    <xf numFmtId="0" fontId="5" fillId="0" borderId="37" xfId="48" applyFont="1" applyBorder="1" applyAlignment="1">
      <alignment vertical="center" wrapText="1"/>
      <protection locked="0"/>
    </xf>
    <xf numFmtId="0" fontId="5" fillId="0" borderId="0" xfId="48" applyFont="1" applyBorder="1" applyAlignment="1">
      <alignment vertical="center" wrapText="1"/>
      <protection locked="0"/>
    </xf>
    <xf numFmtId="0" fontId="5" fillId="0" borderId="0" xfId="48" applyFont="1" applyBorder="1" applyAlignment="1">
      <alignment vertical="center"/>
      <protection locked="0"/>
    </xf>
    <xf numFmtId="0" fontId="5" fillId="0" borderId="0" xfId="48" applyFont="1" applyBorder="1" applyAlignment="1">
      <alignment horizontal="left" vertical="center"/>
      <protection locked="0"/>
    </xf>
    <xf numFmtId="49" fontId="5" fillId="0" borderId="0" xfId="48" applyNumberFormat="1" applyFont="1" applyBorder="1" applyAlignment="1">
      <alignment vertical="center" wrapText="1"/>
      <protection locked="0"/>
    </xf>
    <xf numFmtId="0" fontId="4" fillId="0" borderId="39" xfId="48" applyFont="1" applyBorder="1" applyAlignment="1">
      <alignment vertical="center" wrapText="1"/>
      <protection locked="0"/>
    </xf>
    <xf numFmtId="0" fontId="14" fillId="0" borderId="40" xfId="48" applyFont="1" applyBorder="1" applyAlignment="1">
      <alignment vertical="center" wrapText="1"/>
      <protection locked="0"/>
    </xf>
    <xf numFmtId="0" fontId="4" fillId="0" borderId="41" xfId="48" applyFont="1" applyBorder="1" applyAlignment="1">
      <alignment vertical="center" wrapText="1"/>
      <protection locked="0"/>
    </xf>
    <xf numFmtId="0" fontId="4" fillId="0" borderId="0" xfId="48" applyFont="1" applyBorder="1" applyAlignment="1">
      <alignment vertical="top"/>
      <protection locked="0"/>
    </xf>
    <xf numFmtId="0" fontId="4" fillId="0" borderId="0" xfId="48" applyFont="1" applyAlignment="1">
      <alignment vertical="top"/>
      <protection locked="0"/>
    </xf>
    <xf numFmtId="0" fontId="4" fillId="0" borderId="34" xfId="48" applyFont="1" applyBorder="1" applyAlignment="1">
      <alignment horizontal="left" vertical="center"/>
      <protection locked="0"/>
    </xf>
    <xf numFmtId="0" fontId="4" fillId="0" borderId="35" xfId="48" applyFont="1" applyBorder="1" applyAlignment="1">
      <alignment horizontal="left" vertical="center"/>
      <protection locked="0"/>
    </xf>
    <xf numFmtId="0" fontId="4" fillId="0" borderId="36" xfId="48" applyFont="1" applyBorder="1" applyAlignment="1">
      <alignment horizontal="left" vertical="center"/>
      <protection locked="0"/>
    </xf>
    <xf numFmtId="0" fontId="4" fillId="0" borderId="37" xfId="48" applyFont="1" applyBorder="1" applyAlignment="1">
      <alignment horizontal="left" vertical="center"/>
      <protection locked="0"/>
    </xf>
    <xf numFmtId="0" fontId="4" fillId="0" borderId="38" xfId="48" applyFont="1" applyBorder="1" applyAlignment="1">
      <alignment horizontal="left" vertical="center"/>
      <protection locked="0"/>
    </xf>
    <xf numFmtId="0" fontId="12" fillId="0" borderId="0" xfId="48" applyFont="1" applyBorder="1" applyAlignment="1">
      <alignment horizontal="left" vertical="center"/>
      <protection locked="0"/>
    </xf>
    <xf numFmtId="0" fontId="7" fillId="0" borderId="0" xfId="48" applyFont="1" applyAlignment="1">
      <alignment horizontal="left" vertical="center"/>
      <protection locked="0"/>
    </xf>
    <xf numFmtId="0" fontId="12" fillId="0" borderId="40" xfId="48" applyFont="1" applyBorder="1" applyAlignment="1">
      <alignment horizontal="left" vertical="center"/>
      <protection locked="0"/>
    </xf>
    <xf numFmtId="0" fontId="12" fillId="0" borderId="40" xfId="48" applyFont="1" applyBorder="1" applyAlignment="1">
      <alignment horizontal="center" vertical="center"/>
      <protection locked="0"/>
    </xf>
    <xf numFmtId="0" fontId="7" fillId="0" borderId="40" xfId="48" applyFont="1" applyBorder="1" applyAlignment="1">
      <alignment horizontal="left" vertical="center"/>
      <protection locked="0"/>
    </xf>
    <xf numFmtId="0" fontId="10" fillId="0" borderId="0" xfId="48" applyFont="1" applyBorder="1" applyAlignment="1">
      <alignment horizontal="left" vertical="center"/>
      <protection locked="0"/>
    </xf>
    <xf numFmtId="0" fontId="5" fillId="0" borderId="0" xfId="48" applyFont="1" applyAlignment="1">
      <alignment horizontal="left" vertical="center"/>
      <protection locked="0"/>
    </xf>
    <xf numFmtId="0" fontId="5" fillId="0" borderId="0" xfId="48" applyFont="1" applyBorder="1" applyAlignment="1">
      <alignment horizontal="center" vertical="center"/>
      <protection locked="0"/>
    </xf>
    <xf numFmtId="0" fontId="5" fillId="0" borderId="37" xfId="48" applyFont="1" applyBorder="1" applyAlignment="1">
      <alignment horizontal="left" vertical="center"/>
      <protection locked="0"/>
    </xf>
    <xf numFmtId="0" fontId="5" fillId="0" borderId="0" xfId="48" applyFont="1" applyFill="1" applyBorder="1" applyAlignment="1">
      <alignment horizontal="left" vertical="center"/>
      <protection locked="0"/>
    </xf>
    <xf numFmtId="0" fontId="5" fillId="0" borderId="0" xfId="48" applyFont="1" applyFill="1" applyBorder="1" applyAlignment="1">
      <alignment horizontal="center" vertical="center"/>
      <protection locked="0"/>
    </xf>
    <xf numFmtId="0" fontId="4" fillId="0" borderId="39" xfId="48" applyFont="1" applyBorder="1" applyAlignment="1">
      <alignment horizontal="left" vertical="center"/>
      <protection locked="0"/>
    </xf>
    <xf numFmtId="0" fontId="14" fillId="0" borderId="40" xfId="48" applyFont="1" applyBorder="1" applyAlignment="1">
      <alignment horizontal="left" vertical="center"/>
      <protection locked="0"/>
    </xf>
    <xf numFmtId="0" fontId="4" fillId="0" borderId="41" xfId="48" applyFont="1" applyBorder="1" applyAlignment="1">
      <alignment horizontal="left" vertical="center"/>
      <protection locked="0"/>
    </xf>
    <xf numFmtId="0" fontId="4" fillId="0" borderId="0" xfId="48" applyFont="1" applyBorder="1" applyAlignment="1">
      <alignment horizontal="left" vertical="center"/>
      <protection locked="0"/>
    </xf>
    <xf numFmtId="0" fontId="14" fillId="0" borderId="0" xfId="48" applyFont="1" applyBorder="1" applyAlignment="1">
      <alignment horizontal="left" vertical="center"/>
      <protection locked="0"/>
    </xf>
    <xf numFmtId="0" fontId="7" fillId="0" borderId="0" xfId="48" applyFont="1" applyBorder="1" applyAlignment="1">
      <alignment horizontal="left" vertical="center"/>
      <protection locked="0"/>
    </xf>
    <xf numFmtId="0" fontId="5" fillId="0" borderId="40" xfId="48" applyFont="1" applyBorder="1" applyAlignment="1">
      <alignment horizontal="left" vertical="center"/>
      <protection locked="0"/>
    </xf>
    <xf numFmtId="0" fontId="4" fillId="0" borderId="0" xfId="48" applyFont="1" applyBorder="1" applyAlignment="1">
      <alignment horizontal="left" vertical="center" wrapText="1"/>
      <protection locked="0"/>
    </xf>
    <xf numFmtId="0" fontId="5" fillId="0" borderId="0" xfId="48" applyFont="1" applyBorder="1" applyAlignment="1">
      <alignment horizontal="center" vertical="center" wrapText="1"/>
      <protection locked="0"/>
    </xf>
    <xf numFmtId="0" fontId="4" fillId="0" borderId="34" xfId="48" applyFont="1" applyBorder="1" applyAlignment="1">
      <alignment horizontal="left" vertical="center" wrapText="1"/>
      <protection locked="0"/>
    </xf>
    <xf numFmtId="0" fontId="4" fillId="0" borderId="35" xfId="48" applyFont="1" applyBorder="1" applyAlignment="1">
      <alignment horizontal="left" vertical="center" wrapText="1"/>
      <protection locked="0"/>
    </xf>
    <xf numFmtId="0" fontId="4" fillId="0" borderId="36" xfId="48" applyFont="1" applyBorder="1" applyAlignment="1">
      <alignment horizontal="left" vertical="center" wrapText="1"/>
      <protection locked="0"/>
    </xf>
    <xf numFmtId="0" fontId="4" fillId="0" borderId="37" xfId="48" applyFont="1" applyBorder="1" applyAlignment="1">
      <alignment horizontal="left" vertical="center" wrapText="1"/>
      <protection locked="0"/>
    </xf>
    <xf numFmtId="0" fontId="4" fillId="0" borderId="38" xfId="48" applyFont="1" applyBorder="1" applyAlignment="1">
      <alignment horizontal="left" vertical="center" wrapText="1"/>
      <protection locked="0"/>
    </xf>
    <xf numFmtId="0" fontId="7" fillId="0" borderId="37" xfId="48" applyFont="1" applyBorder="1" applyAlignment="1">
      <alignment horizontal="left" vertical="center" wrapText="1"/>
      <protection locked="0"/>
    </xf>
    <xf numFmtId="0" fontId="7" fillId="0" borderId="38" xfId="48" applyFont="1" applyBorder="1" applyAlignment="1">
      <alignment horizontal="left" vertical="center" wrapText="1"/>
      <protection locked="0"/>
    </xf>
    <xf numFmtId="0" fontId="5" fillId="0" borderId="37" xfId="48" applyFont="1" applyBorder="1" applyAlignment="1">
      <alignment horizontal="left" vertical="center" wrapText="1"/>
      <protection locked="0"/>
    </xf>
    <xf numFmtId="0" fontId="5" fillId="0" borderId="38" xfId="48" applyFont="1" applyBorder="1" applyAlignment="1">
      <alignment horizontal="left" vertical="center" wrapText="1"/>
      <protection locked="0"/>
    </xf>
    <xf numFmtId="0" fontId="5" fillId="0" borderId="38" xfId="48" applyFont="1" applyBorder="1" applyAlignment="1">
      <alignment horizontal="left" vertical="center"/>
      <protection locked="0"/>
    </xf>
    <xf numFmtId="0" fontId="5" fillId="0" borderId="39" xfId="48" applyFont="1" applyBorder="1" applyAlignment="1">
      <alignment horizontal="left" vertical="center" wrapText="1"/>
      <protection locked="0"/>
    </xf>
    <xf numFmtId="0" fontId="5" fillId="0" borderId="40" xfId="48" applyFont="1" applyBorder="1" applyAlignment="1">
      <alignment horizontal="left" vertical="center" wrapText="1"/>
      <protection locked="0"/>
    </xf>
    <xf numFmtId="0" fontId="5" fillId="0" borderId="41" xfId="48" applyFont="1" applyBorder="1" applyAlignment="1">
      <alignment horizontal="left" vertical="center" wrapText="1"/>
      <protection locked="0"/>
    </xf>
    <xf numFmtId="0" fontId="5" fillId="0" borderId="0" xfId="48" applyFont="1" applyBorder="1" applyAlignment="1">
      <alignment horizontal="left" vertical="top"/>
      <protection locked="0"/>
    </xf>
    <xf numFmtId="0" fontId="5" fillId="0" borderId="0" xfId="48" applyFont="1" applyBorder="1" applyAlignment="1">
      <alignment horizontal="center" vertical="top"/>
      <protection locked="0"/>
    </xf>
    <xf numFmtId="0" fontId="5" fillId="0" borderId="39" xfId="48" applyFont="1" applyBorder="1" applyAlignment="1">
      <alignment horizontal="left" vertical="center"/>
      <protection locked="0"/>
    </xf>
    <xf numFmtId="0" fontId="5" fillId="0" borderId="41" xfId="48" applyFont="1" applyBorder="1" applyAlignment="1">
      <alignment horizontal="left" vertical="center"/>
      <protection locked="0"/>
    </xf>
    <xf numFmtId="0" fontId="7" fillId="0" borderId="0" xfId="48" applyFont="1" applyAlignment="1">
      <alignment vertical="center"/>
      <protection locked="0"/>
    </xf>
    <xf numFmtId="0" fontId="12" fillId="0" borderId="0" xfId="48" applyFont="1" applyBorder="1" applyAlignment="1">
      <alignment vertical="center"/>
      <protection locked="0"/>
    </xf>
    <xf numFmtId="0" fontId="7" fillId="0" borderId="40" xfId="48" applyFont="1" applyBorder="1" applyAlignment="1">
      <alignment vertical="center"/>
      <protection locked="0"/>
    </xf>
    <xf numFmtId="0" fontId="12" fillId="0" borderId="40" xfId="48" applyFont="1" applyBorder="1" applyAlignment="1">
      <alignment vertical="center"/>
      <protection locked="0"/>
    </xf>
    <xf numFmtId="0" fontId="4" fillId="0" borderId="0" xfId="48" applyBorder="1" applyAlignment="1">
      <alignment vertical="top"/>
      <protection locked="0"/>
    </xf>
    <xf numFmtId="49" fontId="5" fillId="0" borderId="0" xfId="48" applyNumberFormat="1" applyFont="1" applyBorder="1" applyAlignment="1">
      <alignment horizontal="left" vertical="center"/>
      <protection locked="0"/>
    </xf>
    <xf numFmtId="0" fontId="4" fillId="0" borderId="40" xfId="48" applyBorder="1" applyAlignment="1">
      <alignment vertical="top"/>
      <protection locked="0"/>
    </xf>
    <xf numFmtId="0" fontId="5" fillId="0" borderId="35" xfId="48" applyFont="1" applyBorder="1" applyAlignment="1">
      <alignment horizontal="left" vertical="center" wrapText="1"/>
      <protection locked="0"/>
    </xf>
    <xf numFmtId="0" fontId="5" fillId="0" borderId="35" xfId="48" applyFont="1" applyBorder="1" applyAlignment="1">
      <alignment horizontal="left" vertical="center"/>
      <protection locked="0"/>
    </xf>
    <xf numFmtId="0" fontId="5" fillId="0" borderId="35" xfId="48" applyFont="1" applyBorder="1" applyAlignment="1">
      <alignment horizontal="center" vertical="center"/>
      <protection locked="0"/>
    </xf>
    <xf numFmtId="0" fontId="12" fillId="0" borderId="40" xfId="48" applyFont="1" applyBorder="1" applyAlignment="1">
      <alignment horizontal="left"/>
      <protection locked="0"/>
    </xf>
    <xf numFmtId="0" fontId="7" fillId="0" borderId="40" xfId="48" applyFont="1" applyBorder="1" applyAlignment="1">
      <alignment/>
      <protection locked="0"/>
    </xf>
    <xf numFmtId="0" fontId="4" fillId="0" borderId="37" xfId="48" applyFont="1" applyBorder="1" applyAlignment="1">
      <alignment vertical="top"/>
      <protection locked="0"/>
    </xf>
    <xf numFmtId="0" fontId="4" fillId="0" borderId="38" xfId="48" applyFont="1" applyBorder="1" applyAlignment="1">
      <alignment vertical="top"/>
      <protection locked="0"/>
    </xf>
    <xf numFmtId="0" fontId="4" fillId="0" borderId="0" xfId="48" applyFont="1" applyBorder="1" applyAlignment="1">
      <alignment horizontal="center" vertical="center"/>
      <protection locked="0"/>
    </xf>
    <xf numFmtId="0" fontId="4" fillId="0" borderId="0" xfId="48" applyFont="1" applyBorder="1" applyAlignment="1">
      <alignment horizontal="left" vertical="top"/>
      <protection locked="0"/>
    </xf>
    <xf numFmtId="0" fontId="4" fillId="0" borderId="39" xfId="48" applyFont="1" applyBorder="1" applyAlignment="1">
      <alignment vertical="top"/>
      <protection locked="0"/>
    </xf>
    <xf numFmtId="0" fontId="4" fillId="0" borderId="40" xfId="48" applyFont="1" applyBorder="1" applyAlignment="1">
      <alignment vertical="top"/>
      <protection locked="0"/>
    </xf>
    <xf numFmtId="0" fontId="4" fillId="0" borderId="41" xfId="48" applyFont="1" applyBorder="1" applyAlignment="1">
      <alignment vertical="top"/>
      <protection locked="0"/>
    </xf>
    <xf numFmtId="0" fontId="106" fillId="33" borderId="0" xfId="37" applyFont="1" applyFill="1" applyAlignment="1" applyProtection="1">
      <alignment vertical="center"/>
      <protection/>
    </xf>
    <xf numFmtId="0" fontId="0" fillId="0" borderId="42" xfId="49" applyFont="1" applyBorder="1" applyAlignment="1">
      <alignment horizontal="left" vertical="center"/>
      <protection/>
    </xf>
    <xf numFmtId="0" fontId="0" fillId="0" borderId="43" xfId="49" applyFont="1" applyBorder="1" applyAlignment="1">
      <alignment vertical="center"/>
      <protection/>
    </xf>
    <xf numFmtId="0" fontId="0" fillId="0" borderId="43" xfId="49" applyFont="1" applyBorder="1" applyAlignment="1">
      <alignment horizontal="center" vertical="center"/>
      <protection/>
    </xf>
    <xf numFmtId="0" fontId="0" fillId="0" borderId="44" xfId="49" applyFont="1" applyBorder="1" applyAlignment="1">
      <alignment vertical="center"/>
      <protection/>
    </xf>
    <xf numFmtId="0" fontId="0" fillId="0" borderId="43" xfId="49" applyFont="1" applyBorder="1" applyAlignment="1">
      <alignment vertical="center" wrapText="1"/>
      <protection/>
    </xf>
    <xf numFmtId="0" fontId="0" fillId="0" borderId="0" xfId="49" applyFont="1" applyAlignment="1">
      <alignment vertical="center"/>
      <protection/>
    </xf>
    <xf numFmtId="0" fontId="0" fillId="0" borderId="45" xfId="49" applyFont="1" applyFill="1" applyBorder="1" applyAlignment="1">
      <alignment horizontal="center" vertical="center"/>
      <protection/>
    </xf>
    <xf numFmtId="3" fontId="0" fillId="36" borderId="46" xfId="49" applyNumberFormat="1" applyFont="1" applyFill="1" applyBorder="1" applyAlignment="1">
      <alignment vertical="center"/>
      <protection/>
    </xf>
    <xf numFmtId="3" fontId="1" fillId="36" borderId="46" xfId="49" applyNumberFormat="1" applyFont="1" applyFill="1" applyBorder="1" applyAlignment="1">
      <alignment vertical="center"/>
      <protection/>
    </xf>
    <xf numFmtId="0" fontId="0" fillId="0" borderId="47" xfId="49" applyFont="1" applyFill="1" applyBorder="1" applyAlignment="1">
      <alignment horizontal="center" vertical="center"/>
      <protection/>
    </xf>
    <xf numFmtId="0" fontId="2" fillId="37" borderId="47" xfId="49" applyFont="1" applyFill="1" applyBorder="1" applyAlignment="1">
      <alignment vertical="center" wrapText="1"/>
      <protection/>
    </xf>
    <xf numFmtId="0" fontId="0" fillId="37" borderId="47" xfId="49" applyFont="1" applyFill="1" applyBorder="1" applyAlignment="1">
      <alignment horizontal="center" vertical="center"/>
      <protection/>
    </xf>
    <xf numFmtId="0" fontId="0" fillId="37" borderId="47" xfId="49" applyFont="1" applyFill="1" applyBorder="1" applyAlignment="1">
      <alignment vertical="center"/>
      <protection/>
    </xf>
    <xf numFmtId="4" fontId="0" fillId="37" borderId="47" xfId="49" applyNumberFormat="1" applyFont="1" applyFill="1" applyBorder="1" applyAlignment="1">
      <alignment vertical="center"/>
      <protection/>
    </xf>
    <xf numFmtId="3" fontId="0" fillId="37" borderId="47" xfId="49" applyNumberFormat="1" applyFont="1" applyFill="1" applyBorder="1" applyAlignment="1">
      <alignment vertical="center"/>
      <protection/>
    </xf>
    <xf numFmtId="4" fontId="90" fillId="0" borderId="47" xfId="49" applyNumberFormat="1" applyFont="1" applyBorder="1" applyAlignment="1">
      <alignment vertical="center"/>
      <protection/>
    </xf>
    <xf numFmtId="3" fontId="90" fillId="0" borderId="47" xfId="49" applyNumberFormat="1" applyFont="1" applyBorder="1" applyAlignment="1">
      <alignment vertical="center"/>
      <protection/>
    </xf>
    <xf numFmtId="0" fontId="0" fillId="0" borderId="48" xfId="49" applyFont="1" applyBorder="1" applyAlignment="1">
      <alignment vertical="center" wrapText="1"/>
      <protection/>
    </xf>
    <xf numFmtId="0" fontId="0" fillId="0" borderId="47" xfId="49" applyFont="1" applyBorder="1" applyAlignment="1">
      <alignment horizontal="center" vertical="center"/>
      <protection/>
    </xf>
    <xf numFmtId="0" fontId="0" fillId="0" borderId="47" xfId="49" applyFont="1" applyBorder="1" applyAlignment="1">
      <alignment vertical="center"/>
      <protection/>
    </xf>
    <xf numFmtId="4" fontId="0" fillId="0" borderId="47" xfId="49" applyNumberFormat="1" applyFont="1" applyBorder="1" applyAlignment="1">
      <alignment vertical="center"/>
      <protection/>
    </xf>
    <xf numFmtId="3" fontId="0" fillId="0" borderId="47" xfId="49" applyNumberFormat="1" applyFont="1" applyBorder="1" applyAlignment="1">
      <alignment vertical="center"/>
      <protection/>
    </xf>
    <xf numFmtId="0" fontId="90" fillId="37" borderId="47" xfId="49" applyFont="1" applyFill="1" applyBorder="1" applyAlignment="1">
      <alignment horizontal="center" vertical="center"/>
      <protection/>
    </xf>
    <xf numFmtId="0" fontId="90" fillId="37" borderId="47" xfId="49" applyFont="1" applyFill="1" applyBorder="1" applyAlignment="1">
      <alignment vertical="center"/>
      <protection/>
    </xf>
    <xf numFmtId="4" fontId="90" fillId="37" borderId="47" xfId="49" applyNumberFormat="1" applyFont="1" applyFill="1" applyBorder="1" applyAlignment="1">
      <alignment vertical="center"/>
      <protection/>
    </xf>
    <xf numFmtId="3" fontId="90" fillId="37" borderId="47" xfId="49" applyNumberFormat="1" applyFont="1" applyFill="1" applyBorder="1" applyAlignment="1">
      <alignment vertical="center"/>
      <protection/>
    </xf>
    <xf numFmtId="0" fontId="0" fillId="0" borderId="47" xfId="49" applyFont="1" applyBorder="1" applyAlignment="1">
      <alignment vertical="center" wrapText="1"/>
      <protection/>
    </xf>
    <xf numFmtId="0" fontId="0" fillId="0" borderId="0" xfId="49" applyFont="1" applyAlignment="1">
      <alignment horizontal="center" vertical="center"/>
      <protection/>
    </xf>
    <xf numFmtId="0" fontId="19" fillId="0" borderId="0" xfId="50" applyFont="1">
      <alignment/>
      <protection/>
    </xf>
    <xf numFmtId="0" fontId="20" fillId="0" borderId="0" xfId="50" applyFont="1">
      <alignment/>
      <protection/>
    </xf>
    <xf numFmtId="0" fontId="18" fillId="0" borderId="0" xfId="50">
      <alignment/>
      <protection/>
    </xf>
    <xf numFmtId="0" fontId="21" fillId="0" borderId="0" xfId="50" applyFont="1">
      <alignment/>
      <protection/>
    </xf>
    <xf numFmtId="0" fontId="22" fillId="0" borderId="0" xfId="51" applyFont="1">
      <alignment/>
      <protection/>
    </xf>
    <xf numFmtId="0" fontId="23" fillId="0" borderId="0" xfId="50" applyFont="1">
      <alignment/>
      <protection/>
    </xf>
    <xf numFmtId="0" fontId="22" fillId="0" borderId="0" xfId="51" applyFont="1">
      <alignment/>
      <protection/>
    </xf>
    <xf numFmtId="0" fontId="16" fillId="0" borderId="0" xfId="51">
      <alignment/>
      <protection/>
    </xf>
    <xf numFmtId="49" fontId="22" fillId="0" borderId="0" xfId="51" applyNumberFormat="1" applyFont="1">
      <alignment/>
      <protection/>
    </xf>
    <xf numFmtId="0" fontId="24" fillId="0" borderId="0" xfId="50" applyFont="1">
      <alignment/>
      <protection/>
    </xf>
    <xf numFmtId="14" fontId="22" fillId="0" borderId="0" xfId="51" applyNumberFormat="1" applyFont="1" applyAlignment="1">
      <alignment horizontal="left"/>
      <protection/>
    </xf>
    <xf numFmtId="0" fontId="18" fillId="0" borderId="0" xfId="50" applyBorder="1">
      <alignment/>
      <protection/>
    </xf>
    <xf numFmtId="0" fontId="24" fillId="0" borderId="0" xfId="50" applyFont="1" applyBorder="1" applyAlignment="1">
      <alignment horizontal="center"/>
      <protection/>
    </xf>
    <xf numFmtId="0" fontId="24" fillId="0" borderId="0" xfId="50" applyFont="1" applyBorder="1" applyAlignment="1">
      <alignment horizontal="right"/>
      <protection/>
    </xf>
    <xf numFmtId="0" fontId="22" fillId="0" borderId="40" xfId="51" applyFont="1" applyBorder="1">
      <alignment/>
      <protection/>
    </xf>
    <xf numFmtId="0" fontId="22" fillId="0" borderId="40" xfId="51" applyFont="1" applyBorder="1" applyAlignment="1">
      <alignment horizontal="center"/>
      <protection/>
    </xf>
    <xf numFmtId="0" fontId="22" fillId="0" borderId="40" xfId="51" applyFont="1" applyBorder="1" applyAlignment="1">
      <alignment horizontal="right"/>
      <protection/>
    </xf>
    <xf numFmtId="2" fontId="24" fillId="0" borderId="0" xfId="50" applyNumberFormat="1" applyFont="1" applyBorder="1">
      <alignment/>
      <protection/>
    </xf>
    <xf numFmtId="0" fontId="24" fillId="0" borderId="0" xfId="50" applyFont="1" applyAlignment="1">
      <alignment wrapText="1"/>
      <protection/>
    </xf>
    <xf numFmtId="0" fontId="22" fillId="0" borderId="0" xfId="50" applyFont="1" applyBorder="1" applyAlignment="1">
      <alignment horizontal="center"/>
      <protection/>
    </xf>
    <xf numFmtId="2" fontId="22" fillId="0" borderId="0" xfId="50" applyNumberFormat="1" applyFont="1" applyBorder="1" applyAlignment="1">
      <alignment/>
      <protection/>
    </xf>
    <xf numFmtId="2" fontId="22" fillId="0" borderId="0" xfId="51" applyNumberFormat="1" applyFont="1" applyAlignment="1">
      <alignment/>
      <protection/>
    </xf>
    <xf numFmtId="2" fontId="22" fillId="0" borderId="0" xfId="51" applyNumberFormat="1" applyFont="1">
      <alignment/>
      <protection/>
    </xf>
    <xf numFmtId="3" fontId="25" fillId="0" borderId="0" xfId="50" applyNumberFormat="1" applyFont="1" applyFill="1" applyBorder="1" applyAlignment="1">
      <alignment horizontal="left" wrapText="1"/>
      <protection/>
    </xf>
    <xf numFmtId="0" fontId="24" fillId="0" borderId="0" xfId="50" applyFont="1" applyAlignment="1">
      <alignment vertical="center"/>
      <protection/>
    </xf>
    <xf numFmtId="0" fontId="24" fillId="0" borderId="0" xfId="50" applyFont="1" applyBorder="1">
      <alignment/>
      <protection/>
    </xf>
    <xf numFmtId="0" fontId="24" fillId="0" borderId="0" xfId="50" applyFont="1" applyAlignment="1">
      <alignment horizontal="center"/>
      <protection/>
    </xf>
    <xf numFmtId="0" fontId="22" fillId="0" borderId="0" xfId="50" applyFont="1" applyFill="1" applyAlignment="1">
      <alignment vertical="center" wrapText="1"/>
      <protection/>
    </xf>
    <xf numFmtId="0" fontId="24" fillId="0" borderId="0" xfId="50" applyFont="1" applyFill="1" applyBorder="1" applyAlignment="1">
      <alignment horizontal="left" wrapText="1"/>
      <protection/>
    </xf>
    <xf numFmtId="0" fontId="22" fillId="0" borderId="0" xfId="50" applyFont="1" applyFill="1" applyBorder="1" applyAlignment="1">
      <alignment horizontal="left"/>
      <protection/>
    </xf>
    <xf numFmtId="0" fontId="22" fillId="0" borderId="0" xfId="51" applyFont="1" applyBorder="1" applyAlignment="1">
      <alignment wrapText="1"/>
      <protection/>
    </xf>
    <xf numFmtId="0" fontId="22" fillId="0" borderId="0" xfId="51" applyFont="1" applyFill="1" applyBorder="1" applyAlignment="1">
      <alignment wrapText="1"/>
      <protection/>
    </xf>
    <xf numFmtId="0" fontId="16" fillId="0" borderId="40" xfId="51" applyBorder="1" applyAlignment="1">
      <alignment horizontal="center"/>
      <protection/>
    </xf>
    <xf numFmtId="2" fontId="16" fillId="0" borderId="40" xfId="51" applyNumberFormat="1" applyBorder="1" applyAlignment="1">
      <alignment/>
      <protection/>
    </xf>
    <xf numFmtId="0" fontId="16" fillId="0" borderId="40" xfId="51" applyBorder="1">
      <alignment/>
      <protection/>
    </xf>
    <xf numFmtId="2" fontId="16" fillId="0" borderId="40" xfId="51" applyNumberFormat="1" applyBorder="1">
      <alignment/>
      <protection/>
    </xf>
    <xf numFmtId="2" fontId="27" fillId="0" borderId="0" xfId="50" applyNumberFormat="1" applyFont="1" applyBorder="1">
      <alignment/>
      <protection/>
    </xf>
    <xf numFmtId="0" fontId="28" fillId="0" borderId="0" xfId="51" applyFont="1">
      <alignment/>
      <protection/>
    </xf>
    <xf numFmtId="0" fontId="22" fillId="0" borderId="0" xfId="51" applyFont="1" applyAlignment="1">
      <alignment horizontal="center"/>
      <protection/>
    </xf>
    <xf numFmtId="2" fontId="22" fillId="0" borderId="0" xfId="51" applyNumberFormat="1" applyFont="1" applyBorder="1" applyAlignment="1">
      <alignment/>
      <protection/>
    </xf>
    <xf numFmtId="9" fontId="22" fillId="0" borderId="0" xfId="51" applyNumberFormat="1" applyFont="1" applyAlignment="1">
      <alignment horizontal="center"/>
      <protection/>
    </xf>
    <xf numFmtId="176" fontId="22" fillId="0" borderId="0" xfId="51" applyNumberFormat="1" applyFont="1" applyAlignment="1">
      <alignment/>
      <protection/>
    </xf>
    <xf numFmtId="0" fontId="29" fillId="0" borderId="0" xfId="51" applyFont="1">
      <alignment/>
      <protection/>
    </xf>
    <xf numFmtId="0" fontId="29" fillId="0" borderId="0" xfId="51" applyFont="1" applyAlignment="1">
      <alignment horizontal="center"/>
      <protection/>
    </xf>
    <xf numFmtId="2" fontId="29" fillId="0" borderId="0" xfId="51" applyNumberFormat="1" applyFont="1" applyAlignment="1">
      <alignment/>
      <protection/>
    </xf>
    <xf numFmtId="0" fontId="30" fillId="0" borderId="0" xfId="50" applyFont="1">
      <alignment/>
      <protection/>
    </xf>
    <xf numFmtId="2" fontId="29" fillId="0" borderId="0" xfId="51" applyNumberFormat="1" applyFont="1">
      <alignment/>
      <protection/>
    </xf>
    <xf numFmtId="2" fontId="22" fillId="0" borderId="0" xfId="51" applyNumberFormat="1" applyFont="1" applyAlignment="1">
      <alignment horizontal="right"/>
      <protection/>
    </xf>
    <xf numFmtId="0" fontId="31" fillId="0" borderId="0" xfId="50" applyFont="1">
      <alignment/>
      <protection/>
    </xf>
    <xf numFmtId="2" fontId="18" fillId="0" borderId="0" xfId="50" applyNumberFormat="1">
      <alignment/>
      <protection/>
    </xf>
    <xf numFmtId="0" fontId="32" fillId="0" borderId="49" xfId="51" applyFont="1" applyBorder="1">
      <alignment/>
      <protection/>
    </xf>
    <xf numFmtId="0" fontId="16" fillId="0" borderId="49" xfId="51" applyBorder="1" applyAlignment="1">
      <alignment horizontal="center"/>
      <protection/>
    </xf>
    <xf numFmtId="2" fontId="16" fillId="0" borderId="49" xfId="51" applyNumberFormat="1" applyBorder="1" applyAlignment="1">
      <alignment/>
      <protection/>
    </xf>
    <xf numFmtId="2" fontId="16" fillId="0" borderId="49" xfId="51" applyNumberFormat="1" applyBorder="1">
      <alignment/>
      <protection/>
    </xf>
    <xf numFmtId="177" fontId="32" fillId="0" borderId="49" xfId="51" applyNumberFormat="1" applyFont="1" applyBorder="1">
      <alignment/>
      <protection/>
    </xf>
    <xf numFmtId="0" fontId="33" fillId="0" borderId="0" xfId="50" applyFont="1" applyAlignment="1">
      <alignment horizontal="justify"/>
      <protection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/>
      <protection/>
    </xf>
    <xf numFmtId="0" fontId="97" fillId="0" borderId="0" xfId="0" applyFont="1" applyAlignment="1" applyProtection="1">
      <alignment horizontal="left" vertical="center"/>
      <protection/>
    </xf>
    <xf numFmtId="0" fontId="9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4" fontId="99" fillId="0" borderId="0" xfId="0" applyNumberFormat="1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right"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4" fontId="95" fillId="0" borderId="0" xfId="0" applyNumberFormat="1" applyFont="1" applyBorder="1" applyAlignment="1" applyProtection="1">
      <alignment vertical="center"/>
      <protection/>
    </xf>
    <xf numFmtId="172" fontId="95" fillId="0" borderId="0" xfId="0" applyNumberFormat="1" applyFont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51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right"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0" fontId="107" fillId="0" borderId="0" xfId="0" applyFont="1" applyBorder="1" applyAlignment="1" applyProtection="1">
      <alignment horizontal="left" vertical="center"/>
      <protection/>
    </xf>
    <xf numFmtId="0" fontId="108" fillId="0" borderId="13" xfId="0" applyFont="1" applyBorder="1" applyAlignment="1" applyProtection="1">
      <alignment vertical="center"/>
      <protection/>
    </xf>
    <xf numFmtId="0" fontId="108" fillId="0" borderId="0" xfId="0" applyFont="1" applyBorder="1" applyAlignment="1" applyProtection="1">
      <alignment vertical="center"/>
      <protection/>
    </xf>
    <xf numFmtId="0" fontId="108" fillId="0" borderId="32" xfId="0" applyFont="1" applyBorder="1" applyAlignment="1" applyProtection="1">
      <alignment horizontal="left" vertical="center"/>
      <protection/>
    </xf>
    <xf numFmtId="0" fontId="108" fillId="0" borderId="32" xfId="0" applyFont="1" applyBorder="1" applyAlignment="1" applyProtection="1">
      <alignment vertical="center"/>
      <protection/>
    </xf>
    <xf numFmtId="4" fontId="108" fillId="0" borderId="32" xfId="0" applyNumberFormat="1" applyFont="1" applyBorder="1" applyAlignment="1" applyProtection="1">
      <alignment vertical="center"/>
      <protection/>
    </xf>
    <xf numFmtId="0" fontId="108" fillId="0" borderId="14" xfId="0" applyFont="1" applyBorder="1" applyAlignment="1" applyProtection="1">
      <alignment vertical="center"/>
      <protection/>
    </xf>
    <xf numFmtId="0" fontId="108" fillId="0" borderId="0" xfId="0" applyFont="1" applyAlignment="1" applyProtection="1">
      <alignment vertical="center"/>
      <protection/>
    </xf>
    <xf numFmtId="0" fontId="109" fillId="0" borderId="13" xfId="0" applyFont="1" applyBorder="1" applyAlignment="1" applyProtection="1">
      <alignment vertical="center"/>
      <protection/>
    </xf>
    <xf numFmtId="0" fontId="109" fillId="0" borderId="0" xfId="0" applyFont="1" applyBorder="1" applyAlignment="1" applyProtection="1">
      <alignment vertical="center"/>
      <protection/>
    </xf>
    <xf numFmtId="0" fontId="109" fillId="0" borderId="32" xfId="0" applyFont="1" applyBorder="1" applyAlignment="1" applyProtection="1">
      <alignment horizontal="left" vertical="center"/>
      <protection/>
    </xf>
    <xf numFmtId="0" fontId="109" fillId="0" borderId="32" xfId="0" applyFont="1" applyBorder="1" applyAlignment="1" applyProtection="1">
      <alignment vertical="center"/>
      <protection/>
    </xf>
    <xf numFmtId="4" fontId="109" fillId="0" borderId="32" xfId="0" applyNumberFormat="1" applyFont="1" applyBorder="1" applyAlignment="1" applyProtection="1">
      <alignment vertical="center"/>
      <protection/>
    </xf>
    <xf numFmtId="0" fontId="109" fillId="0" borderId="14" xfId="0" applyFont="1" applyBorder="1" applyAlignment="1" applyProtection="1">
      <alignment vertical="center"/>
      <protection/>
    </xf>
    <xf numFmtId="0" fontId="10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73" fontId="5" fillId="0" borderId="0" xfId="0" applyNumberFormat="1" applyFont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110" fillId="35" borderId="27" xfId="0" applyFont="1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98" fillId="0" borderId="26" xfId="0" applyFont="1" applyBorder="1" applyAlignment="1" applyProtection="1">
      <alignment horizontal="center" vertical="center" wrapText="1"/>
      <protection/>
    </xf>
    <xf numFmtId="0" fontId="98" fillId="0" borderId="27" xfId="0" applyFont="1" applyBorder="1" applyAlignment="1" applyProtection="1">
      <alignment horizontal="center" vertical="center" wrapText="1"/>
      <protection/>
    </xf>
    <xf numFmtId="0" fontId="98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99" fillId="0" borderId="0" xfId="0" applyFont="1" applyAlignment="1" applyProtection="1">
      <alignment horizontal="left" vertical="center"/>
      <protection/>
    </xf>
    <xf numFmtId="4" fontId="99" fillId="0" borderId="0" xfId="0" applyNumberFormat="1" applyFont="1" applyAlignment="1" applyProtection="1">
      <alignment/>
      <protection/>
    </xf>
    <xf numFmtId="0" fontId="4" fillId="0" borderId="29" xfId="0" applyFont="1" applyBorder="1" applyAlignment="1" applyProtection="1">
      <alignment vertical="center"/>
      <protection/>
    </xf>
    <xf numFmtId="174" fontId="111" fillId="0" borderId="22" xfId="0" applyNumberFormat="1" applyFont="1" applyBorder="1" applyAlignment="1" applyProtection="1">
      <alignment/>
      <protection/>
    </xf>
    <xf numFmtId="174" fontId="111" fillId="0" borderId="23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112" fillId="0" borderId="13" xfId="0" applyFont="1" applyBorder="1" applyAlignment="1" applyProtection="1">
      <alignment/>
      <protection/>
    </xf>
    <xf numFmtId="0" fontId="112" fillId="0" borderId="0" xfId="0" applyFont="1" applyAlignment="1" applyProtection="1">
      <alignment/>
      <protection/>
    </xf>
    <xf numFmtId="0" fontId="112" fillId="0" borderId="0" xfId="0" applyFont="1" applyAlignment="1" applyProtection="1">
      <alignment horizontal="left"/>
      <protection/>
    </xf>
    <xf numFmtId="0" fontId="108" fillId="0" borderId="0" xfId="0" applyFont="1" applyAlignment="1" applyProtection="1">
      <alignment horizontal="left"/>
      <protection/>
    </xf>
    <xf numFmtId="4" fontId="108" fillId="0" borderId="0" xfId="0" applyNumberFormat="1" applyFont="1" applyAlignment="1" applyProtection="1">
      <alignment/>
      <protection/>
    </xf>
    <xf numFmtId="0" fontId="112" fillId="0" borderId="30" xfId="0" applyFont="1" applyBorder="1" applyAlignment="1" applyProtection="1">
      <alignment/>
      <protection/>
    </xf>
    <xf numFmtId="0" fontId="112" fillId="0" borderId="0" xfId="0" applyFont="1" applyBorder="1" applyAlignment="1" applyProtection="1">
      <alignment/>
      <protection/>
    </xf>
    <xf numFmtId="174" fontId="112" fillId="0" borderId="0" xfId="0" applyNumberFormat="1" applyFont="1" applyBorder="1" applyAlignment="1" applyProtection="1">
      <alignment/>
      <protection/>
    </xf>
    <xf numFmtId="174" fontId="112" fillId="0" borderId="24" xfId="0" applyNumberFormat="1" applyFont="1" applyBorder="1" applyAlignment="1" applyProtection="1">
      <alignment/>
      <protection/>
    </xf>
    <xf numFmtId="0" fontId="112" fillId="0" borderId="0" xfId="0" applyFont="1" applyAlignment="1" applyProtection="1">
      <alignment horizontal="center"/>
      <protection/>
    </xf>
    <xf numFmtId="4" fontId="112" fillId="0" borderId="0" xfId="0" applyNumberFormat="1" applyFont="1" applyAlignment="1" applyProtection="1">
      <alignment vertical="center"/>
      <protection/>
    </xf>
    <xf numFmtId="0" fontId="112" fillId="0" borderId="0" xfId="0" applyFont="1" applyBorder="1" applyAlignment="1" applyProtection="1">
      <alignment horizontal="left"/>
      <protection/>
    </xf>
    <xf numFmtId="0" fontId="109" fillId="0" borderId="0" xfId="0" applyFont="1" applyBorder="1" applyAlignment="1" applyProtection="1">
      <alignment horizontal="left"/>
      <protection/>
    </xf>
    <xf numFmtId="4" fontId="109" fillId="0" borderId="0" xfId="0" applyNumberFormat="1" applyFont="1" applyBorder="1" applyAlignment="1" applyProtection="1">
      <alignment/>
      <protection/>
    </xf>
    <xf numFmtId="0" fontId="4" fillId="0" borderId="52" xfId="0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175" fontId="4" fillId="0" borderId="52" xfId="0" applyNumberFormat="1" applyFont="1" applyBorder="1" applyAlignment="1" applyProtection="1">
      <alignment vertical="center"/>
      <protection/>
    </xf>
    <xf numFmtId="4" fontId="4" fillId="0" borderId="52" xfId="0" applyNumberFormat="1" applyFont="1" applyBorder="1" applyAlignment="1" applyProtection="1">
      <alignment vertical="center"/>
      <protection/>
    </xf>
    <xf numFmtId="0" fontId="95" fillId="0" borderId="52" xfId="0" applyFont="1" applyBorder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horizontal="center" vertical="center"/>
      <protection/>
    </xf>
    <xf numFmtId="174" fontId="95" fillId="0" borderId="0" xfId="0" applyNumberFormat="1" applyFont="1" applyBorder="1" applyAlignment="1" applyProtection="1">
      <alignment vertical="center"/>
      <protection/>
    </xf>
    <xf numFmtId="174" fontId="95" fillId="0" borderId="24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113" fillId="0" borderId="13" xfId="0" applyFont="1" applyBorder="1" applyAlignment="1" applyProtection="1">
      <alignment vertical="center"/>
      <protection/>
    </xf>
    <xf numFmtId="0" fontId="113" fillId="0" borderId="0" xfId="0" applyFont="1" applyAlignment="1" applyProtection="1">
      <alignment vertical="center"/>
      <protection/>
    </xf>
    <xf numFmtId="0" fontId="114" fillId="0" borderId="0" xfId="0" applyFont="1" applyAlignment="1" applyProtection="1">
      <alignment horizontal="left" vertical="center"/>
      <protection/>
    </xf>
    <xf numFmtId="0" fontId="113" fillId="0" borderId="0" xfId="0" applyFont="1" applyAlignment="1" applyProtection="1">
      <alignment horizontal="left" vertical="center"/>
      <protection/>
    </xf>
    <xf numFmtId="0" fontId="113" fillId="0" borderId="0" xfId="0" applyFont="1" applyAlignment="1" applyProtection="1">
      <alignment horizontal="left" vertical="center" wrapText="1"/>
      <protection/>
    </xf>
    <xf numFmtId="175" fontId="113" fillId="0" borderId="0" xfId="0" applyNumberFormat="1" applyFont="1" applyAlignment="1" applyProtection="1">
      <alignment vertical="center"/>
      <protection/>
    </xf>
    <xf numFmtId="0" fontId="113" fillId="0" borderId="30" xfId="0" applyFont="1" applyBorder="1" applyAlignment="1" applyProtection="1">
      <alignment vertical="center"/>
      <protection/>
    </xf>
    <xf numFmtId="0" fontId="113" fillId="0" borderId="0" xfId="0" applyFont="1" applyBorder="1" applyAlignment="1" applyProtection="1">
      <alignment vertical="center"/>
      <protection/>
    </xf>
    <xf numFmtId="0" fontId="113" fillId="0" borderId="24" xfId="0" applyFont="1" applyBorder="1" applyAlignment="1" applyProtection="1">
      <alignment vertical="center"/>
      <protection/>
    </xf>
    <xf numFmtId="0" fontId="115" fillId="0" borderId="13" xfId="0" applyFont="1" applyBorder="1" applyAlignment="1" applyProtection="1">
      <alignment vertical="center"/>
      <protection/>
    </xf>
    <xf numFmtId="0" fontId="115" fillId="0" borderId="0" xfId="0" applyFont="1" applyAlignment="1" applyProtection="1">
      <alignment vertical="center"/>
      <protection/>
    </xf>
    <xf numFmtId="0" fontId="115" fillId="0" borderId="0" xfId="0" applyFont="1" applyAlignment="1" applyProtection="1">
      <alignment horizontal="left" vertical="center"/>
      <protection/>
    </xf>
    <xf numFmtId="0" fontId="115" fillId="0" borderId="0" xfId="0" applyFont="1" applyAlignment="1" applyProtection="1">
      <alignment horizontal="left" vertical="center" wrapText="1"/>
      <protection/>
    </xf>
    <xf numFmtId="175" fontId="115" fillId="0" borderId="0" xfId="0" applyNumberFormat="1" applyFont="1" applyAlignment="1" applyProtection="1">
      <alignment vertical="center"/>
      <protection/>
    </xf>
    <xf numFmtId="0" fontId="115" fillId="0" borderId="30" xfId="0" applyFont="1" applyBorder="1" applyAlignment="1" applyProtection="1">
      <alignment vertical="center"/>
      <protection/>
    </xf>
    <xf numFmtId="0" fontId="115" fillId="0" borderId="0" xfId="0" applyFont="1" applyBorder="1" applyAlignment="1" applyProtection="1">
      <alignment vertical="center"/>
      <protection/>
    </xf>
    <xf numFmtId="0" fontId="115" fillId="0" borderId="24" xfId="0" applyFont="1" applyBorder="1" applyAlignment="1" applyProtection="1">
      <alignment vertical="center"/>
      <protection/>
    </xf>
    <xf numFmtId="0" fontId="114" fillId="0" borderId="0" xfId="0" applyFont="1" applyBorder="1" applyAlignment="1" applyProtection="1">
      <alignment horizontal="left" vertical="center"/>
      <protection/>
    </xf>
    <xf numFmtId="0" fontId="115" fillId="0" borderId="0" xfId="0" applyFont="1" applyBorder="1" applyAlignment="1" applyProtection="1">
      <alignment horizontal="left" vertical="center"/>
      <protection/>
    </xf>
    <xf numFmtId="0" fontId="115" fillId="0" borderId="0" xfId="0" applyFont="1" applyBorder="1" applyAlignment="1" applyProtection="1">
      <alignment horizontal="left" vertical="center" wrapText="1"/>
      <protection/>
    </xf>
    <xf numFmtId="175" fontId="115" fillId="0" borderId="0" xfId="0" applyNumberFormat="1" applyFont="1" applyBorder="1" applyAlignment="1" applyProtection="1">
      <alignment vertical="center"/>
      <protection/>
    </xf>
    <xf numFmtId="0" fontId="116" fillId="0" borderId="52" xfId="0" applyFont="1" applyBorder="1" applyAlignment="1" applyProtection="1">
      <alignment horizontal="center" vertical="center"/>
      <protection/>
    </xf>
    <xf numFmtId="49" fontId="116" fillId="0" borderId="52" xfId="0" applyNumberFormat="1" applyFont="1" applyBorder="1" applyAlignment="1" applyProtection="1">
      <alignment horizontal="left" vertical="center" wrapText="1"/>
      <protection/>
    </xf>
    <xf numFmtId="0" fontId="116" fillId="0" borderId="52" xfId="0" applyFont="1" applyBorder="1" applyAlignment="1" applyProtection="1">
      <alignment horizontal="left" vertical="center" wrapText="1"/>
      <protection/>
    </xf>
    <xf numFmtId="0" fontId="116" fillId="0" borderId="52" xfId="0" applyFont="1" applyBorder="1" applyAlignment="1" applyProtection="1">
      <alignment horizontal="center" vertical="center" wrapText="1"/>
      <protection/>
    </xf>
    <xf numFmtId="175" fontId="116" fillId="0" borderId="52" xfId="0" applyNumberFormat="1" applyFont="1" applyBorder="1" applyAlignment="1" applyProtection="1">
      <alignment vertical="center"/>
      <protection/>
    </xf>
    <xf numFmtId="4" fontId="116" fillId="0" borderId="52" xfId="0" applyNumberFormat="1" applyFont="1" applyBorder="1" applyAlignment="1" applyProtection="1">
      <alignment vertical="center"/>
      <protection/>
    </xf>
    <xf numFmtId="0" fontId="116" fillId="0" borderId="13" xfId="0" applyFont="1" applyBorder="1" applyAlignment="1" applyProtection="1">
      <alignment vertical="center"/>
      <protection/>
    </xf>
    <xf numFmtId="0" fontId="116" fillId="0" borderId="52" xfId="0" applyFont="1" applyBorder="1" applyAlignment="1" applyProtection="1">
      <alignment horizontal="left" vertical="center"/>
      <protection/>
    </xf>
    <xf numFmtId="0" fontId="116" fillId="0" borderId="0" xfId="0" applyFont="1" applyBorder="1" applyAlignment="1" applyProtection="1">
      <alignment horizontal="center" vertical="center"/>
      <protection/>
    </xf>
    <xf numFmtId="0" fontId="95" fillId="0" borderId="32" xfId="0" applyFont="1" applyBorder="1" applyAlignment="1" applyProtection="1">
      <alignment horizontal="center" vertical="center"/>
      <protection/>
    </xf>
    <xf numFmtId="174" fontId="95" fillId="0" borderId="32" xfId="0" applyNumberFormat="1" applyFont="1" applyBorder="1" applyAlignment="1" applyProtection="1">
      <alignment vertical="center"/>
      <protection/>
    </xf>
    <xf numFmtId="174" fontId="95" fillId="0" borderId="3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" fontId="4" fillId="22" borderId="52" xfId="0" applyNumberFormat="1" applyFont="1" applyFill="1" applyBorder="1" applyAlignment="1" applyProtection="1">
      <alignment vertical="center"/>
      <protection locked="0"/>
    </xf>
    <xf numFmtId="4" fontId="116" fillId="22" borderId="52" xfId="0" applyNumberFormat="1" applyFont="1" applyFill="1" applyBorder="1" applyAlignment="1" applyProtection="1">
      <alignment vertical="center"/>
      <protection locked="0"/>
    </xf>
    <xf numFmtId="4" fontId="0" fillId="22" borderId="47" xfId="49" applyNumberFormat="1" applyFont="1" applyFill="1" applyBorder="1" applyAlignment="1" applyProtection="1">
      <alignment vertical="center"/>
      <protection locked="0"/>
    </xf>
    <xf numFmtId="3" fontId="0" fillId="22" borderId="47" xfId="49" applyNumberFormat="1" applyFont="1" applyFill="1" applyBorder="1" applyAlignment="1" applyProtection="1">
      <alignment vertical="center"/>
      <protection locked="0"/>
    </xf>
    <xf numFmtId="2" fontId="22" fillId="22" borderId="0" xfId="50" applyNumberFormat="1" applyFont="1" applyFill="1" applyBorder="1" applyAlignment="1" applyProtection="1">
      <alignment/>
      <protection locked="0"/>
    </xf>
    <xf numFmtId="2" fontId="22" fillId="22" borderId="0" xfId="50" applyNumberFormat="1" applyFont="1" applyFill="1" applyProtection="1">
      <alignment/>
      <protection locked="0"/>
    </xf>
    <xf numFmtId="2" fontId="22" fillId="22" borderId="0" xfId="50" applyNumberFormat="1" applyFont="1" applyFill="1" applyAlignment="1" applyProtection="1">
      <alignment horizontal="right"/>
      <protection locked="0"/>
    </xf>
    <xf numFmtId="2" fontId="22" fillId="22" borderId="0" xfId="51" applyNumberFormat="1" applyFont="1" applyFill="1" applyProtection="1">
      <alignment/>
      <protection locked="0"/>
    </xf>
    <xf numFmtId="4" fontId="99" fillId="0" borderId="0" xfId="0" applyNumberFormat="1" applyFont="1" applyAlignment="1">
      <alignment horizontal="right" vertical="center"/>
    </xf>
    <xf numFmtId="4" fontId="99" fillId="0" borderId="0" xfId="0" applyNumberFormat="1" applyFont="1" applyAlignment="1">
      <alignment vertical="center"/>
    </xf>
    <xf numFmtId="0" fontId="97" fillId="38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0" fontId="101" fillId="0" borderId="0" xfId="0" applyFont="1" applyAlignment="1">
      <alignment horizontal="left" vertical="center" wrapText="1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0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172" fontId="95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4" fontId="117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5" fillId="0" borderId="0" xfId="0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06" fillId="33" borderId="0" xfId="37" applyFont="1" applyFill="1" applyAlignment="1" applyProtection="1">
      <alignment vertical="center"/>
      <protection/>
    </xf>
    <xf numFmtId="0" fontId="97" fillId="38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9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8" fillId="0" borderId="0" xfId="0" applyFont="1" applyAlignment="1" applyProtection="1">
      <alignment horizontal="left" vertical="center" wrapText="1"/>
      <protection/>
    </xf>
    <xf numFmtId="0" fontId="1" fillId="36" borderId="53" xfId="49" applyFont="1" applyFill="1" applyBorder="1" applyAlignment="1">
      <alignment vertical="center" wrapText="1"/>
      <protection/>
    </xf>
    <xf numFmtId="0" fontId="0" fillId="0" borderId="54" xfId="49" applyFont="1" applyBorder="1" applyAlignment="1">
      <alignment vertical="center"/>
      <protection/>
    </xf>
    <xf numFmtId="0" fontId="0" fillId="0" borderId="55" xfId="49" applyFont="1" applyBorder="1" applyAlignment="1">
      <alignment vertical="center"/>
      <protection/>
    </xf>
    <xf numFmtId="0" fontId="0" fillId="0" borderId="48" xfId="49" applyFont="1" applyBorder="1" applyAlignment="1">
      <alignment vertical="center" wrapText="1"/>
      <protection/>
    </xf>
    <xf numFmtId="0" fontId="0" fillId="0" borderId="56" xfId="49" applyFont="1" applyBorder="1" applyAlignment="1">
      <alignment vertical="center"/>
      <protection/>
    </xf>
    <xf numFmtId="0" fontId="0" fillId="0" borderId="57" xfId="49" applyFont="1" applyBorder="1" applyAlignment="1">
      <alignment vertical="center"/>
      <protection/>
    </xf>
    <xf numFmtId="0" fontId="5" fillId="0" borderId="0" xfId="48" applyFont="1" applyBorder="1" applyAlignment="1">
      <alignment horizontal="left" vertical="top"/>
      <protection locked="0"/>
    </xf>
    <xf numFmtId="0" fontId="5" fillId="0" borderId="0" xfId="48" applyFont="1" applyBorder="1" applyAlignment="1">
      <alignment horizontal="left" vertical="center"/>
      <protection locked="0"/>
    </xf>
    <xf numFmtId="0" fontId="8" fillId="0" borderId="0" xfId="48" applyFont="1" applyBorder="1" applyAlignment="1">
      <alignment horizontal="center" vertical="center" wrapText="1"/>
      <protection locked="0"/>
    </xf>
    <xf numFmtId="0" fontId="12" fillId="0" borderId="40" xfId="48" applyFont="1" applyBorder="1" applyAlignment="1">
      <alignment horizontal="left"/>
      <protection locked="0"/>
    </xf>
    <xf numFmtId="0" fontId="5" fillId="0" borderId="0" xfId="48" applyFont="1" applyBorder="1" applyAlignment="1">
      <alignment horizontal="left" vertical="center" wrapText="1"/>
      <protection locked="0"/>
    </xf>
    <xf numFmtId="0" fontId="8" fillId="0" borderId="0" xfId="48" applyFont="1" applyBorder="1" applyAlignment="1">
      <alignment horizontal="center" vertical="center"/>
      <protection locked="0"/>
    </xf>
    <xf numFmtId="49" fontId="5" fillId="0" borderId="0" xfId="48" applyNumberFormat="1" applyFont="1" applyBorder="1" applyAlignment="1">
      <alignment horizontal="left" vertical="center" wrapText="1"/>
      <protection locked="0"/>
    </xf>
    <xf numFmtId="0" fontId="12" fillId="0" borderId="40" xfId="48" applyFont="1" applyBorder="1" applyAlignment="1">
      <alignment horizontal="left" wrapText="1"/>
      <protection locked="0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Hypertextový odkaz 2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List1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DF5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F8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D37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2C9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B5B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ADF5C.tmp" descr="C:\KROSplusData\System\Temp\radADF5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F82D.tmp" descr="C:\KROSplusData\System\Temp\radCF8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D37A.tmp" descr="C:\KROSplusData\System\Temp\radCD37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2C9E.tmp" descr="C:\KROSplusData\System\Temp\radA2C9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B5BA.tmp" descr="C:\KROSplusData\System\Temp\radFB5B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M61"/>
  <sheetViews>
    <sheetView showGridLines="0" tabSelected="1" zoomScalePageLayoutView="0" workbookViewId="0" topLeftCell="A1">
      <pane ySplit="1" topLeftCell="A46" activePane="bottomLeft" state="frozen"/>
      <selection pane="topLeft" activeCell="A1" sqref="A1"/>
      <selection pane="bottomLeft" activeCell="C2" sqref="C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84" t="s">
        <v>0</v>
      </c>
      <c r="B1" s="85"/>
      <c r="C1" s="85"/>
      <c r="D1" s="86" t="s">
        <v>1</v>
      </c>
      <c r="E1" s="85"/>
      <c r="F1" s="85"/>
      <c r="G1" s="85"/>
      <c r="H1" s="85"/>
      <c r="I1" s="85"/>
      <c r="J1" s="85"/>
      <c r="K1" s="87" t="s">
        <v>243</v>
      </c>
      <c r="L1" s="87"/>
      <c r="M1" s="87"/>
      <c r="N1" s="87"/>
      <c r="O1" s="87"/>
      <c r="P1" s="87"/>
      <c r="Q1" s="87"/>
      <c r="R1" s="87"/>
      <c r="S1" s="87"/>
      <c r="T1" s="85"/>
      <c r="U1" s="85"/>
      <c r="V1" s="85"/>
      <c r="W1" s="87" t="s">
        <v>244</v>
      </c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2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  <c r="BV1" s="8" t="s">
        <v>5</v>
      </c>
    </row>
    <row r="2" spans="3:72" ht="36.75" customHeight="1">
      <c r="AR2" s="407" t="s">
        <v>6</v>
      </c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14"/>
      <c r="D4" s="15" t="s">
        <v>10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/>
      <c r="AS4" s="17" t="s">
        <v>11</v>
      </c>
      <c r="BS4" s="9" t="s">
        <v>12</v>
      </c>
    </row>
    <row r="5" spans="2:71" ht="14.25" customHeight="1">
      <c r="B5" s="13"/>
      <c r="C5" s="14"/>
      <c r="D5" s="18" t="s">
        <v>13</v>
      </c>
      <c r="E5" s="14"/>
      <c r="F5" s="14"/>
      <c r="G5" s="14"/>
      <c r="H5" s="14"/>
      <c r="I5" s="14"/>
      <c r="J5" s="14"/>
      <c r="K5" s="432" t="s">
        <v>14</v>
      </c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14"/>
      <c r="AQ5" s="16"/>
      <c r="BS5" s="9" t="s">
        <v>7</v>
      </c>
    </row>
    <row r="6" spans="2:71" ht="36.75" customHeight="1">
      <c r="B6" s="13"/>
      <c r="C6" s="14"/>
      <c r="D6" s="20" t="s">
        <v>15</v>
      </c>
      <c r="E6" s="14"/>
      <c r="F6" s="14"/>
      <c r="G6" s="14"/>
      <c r="H6" s="14"/>
      <c r="I6" s="14"/>
      <c r="J6" s="14"/>
      <c r="K6" s="434" t="s">
        <v>16</v>
      </c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14"/>
      <c r="AQ6" s="16"/>
      <c r="BS6" s="9" t="s">
        <v>17</v>
      </c>
    </row>
    <row r="7" spans="2:71" ht="14.25" customHeight="1">
      <c r="B7" s="13"/>
      <c r="C7" s="14"/>
      <c r="D7" s="21" t="s">
        <v>18</v>
      </c>
      <c r="E7" s="14"/>
      <c r="F7" s="14"/>
      <c r="G7" s="14"/>
      <c r="H7" s="14"/>
      <c r="I7" s="14"/>
      <c r="J7" s="14"/>
      <c r="K7" s="19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1" t="s">
        <v>19</v>
      </c>
      <c r="AL7" s="14"/>
      <c r="AM7" s="14"/>
      <c r="AN7" s="19" t="s">
        <v>3</v>
      </c>
      <c r="AO7" s="14"/>
      <c r="AP7" s="14"/>
      <c r="AQ7" s="16"/>
      <c r="BS7" s="9" t="s">
        <v>20</v>
      </c>
    </row>
    <row r="8" spans="2:71" ht="14.25" customHeight="1">
      <c r="B8" s="13"/>
      <c r="C8" s="14"/>
      <c r="D8" s="21" t="s">
        <v>21</v>
      </c>
      <c r="E8" s="14"/>
      <c r="F8" s="14"/>
      <c r="G8" s="14"/>
      <c r="H8" s="14"/>
      <c r="I8" s="14"/>
      <c r="J8" s="14"/>
      <c r="K8" s="19" t="s">
        <v>22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1" t="s">
        <v>23</v>
      </c>
      <c r="AL8" s="14"/>
      <c r="AM8" s="14"/>
      <c r="AN8" s="19"/>
      <c r="AO8" s="14"/>
      <c r="AP8" s="14"/>
      <c r="AQ8" s="16"/>
      <c r="BS8" s="9" t="s">
        <v>24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6"/>
      <c r="BS9" s="9" t="s">
        <v>25</v>
      </c>
    </row>
    <row r="10" spans="2:71" ht="14.25" customHeight="1">
      <c r="B10" s="13"/>
      <c r="C10" s="14"/>
      <c r="D10" s="21" t="s">
        <v>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1" t="s">
        <v>27</v>
      </c>
      <c r="AL10" s="14"/>
      <c r="AM10" s="14"/>
      <c r="AN10" s="19"/>
      <c r="AO10" s="14"/>
      <c r="AP10" s="14"/>
      <c r="AQ10" s="16"/>
      <c r="BS10" s="9" t="s">
        <v>17</v>
      </c>
    </row>
    <row r="11" spans="2:71" ht="18" customHeight="1">
      <c r="B11" s="13"/>
      <c r="C11" s="14"/>
      <c r="D11" s="14"/>
      <c r="E11" s="19" t="s">
        <v>22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1" t="s">
        <v>28</v>
      </c>
      <c r="AL11" s="14"/>
      <c r="AM11" s="14"/>
      <c r="AN11" s="19"/>
      <c r="AO11" s="14"/>
      <c r="AP11" s="14"/>
      <c r="AQ11" s="16"/>
      <c r="BS11" s="9" t="s">
        <v>17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6"/>
      <c r="BS12" s="9" t="s">
        <v>17</v>
      </c>
    </row>
    <row r="13" spans="2:71" ht="14.25" customHeight="1">
      <c r="B13" s="13"/>
      <c r="C13" s="14"/>
      <c r="D13" s="21" t="s">
        <v>29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1" t="s">
        <v>27</v>
      </c>
      <c r="AL13" s="14"/>
      <c r="AM13" s="14"/>
      <c r="AN13" s="19" t="s">
        <v>3</v>
      </c>
      <c r="AO13" s="14"/>
      <c r="AP13" s="14"/>
      <c r="AQ13" s="16"/>
      <c r="BS13" s="9" t="s">
        <v>17</v>
      </c>
    </row>
    <row r="14" spans="2:71" ht="15">
      <c r="B14" s="13"/>
      <c r="C14" s="14"/>
      <c r="D14" s="14"/>
      <c r="E14" s="19" t="s">
        <v>22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1" t="s">
        <v>28</v>
      </c>
      <c r="AL14" s="14"/>
      <c r="AM14" s="14"/>
      <c r="AN14" s="19" t="s">
        <v>3</v>
      </c>
      <c r="AO14" s="14"/>
      <c r="AP14" s="14"/>
      <c r="AQ14" s="16"/>
      <c r="BS14" s="9" t="s">
        <v>17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BS15" s="9" t="s">
        <v>4</v>
      </c>
    </row>
    <row r="16" spans="2:71" ht="14.25" customHeight="1">
      <c r="B16" s="13"/>
      <c r="C16" s="14"/>
      <c r="D16" s="21" t="s">
        <v>30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1" t="s">
        <v>27</v>
      </c>
      <c r="AL16" s="14"/>
      <c r="AM16" s="14"/>
      <c r="AN16" s="19" t="s">
        <v>3</v>
      </c>
      <c r="AO16" s="14"/>
      <c r="AP16" s="14"/>
      <c r="AQ16" s="16"/>
      <c r="BS16" s="9" t="s">
        <v>4</v>
      </c>
    </row>
    <row r="17" spans="2:71" ht="18" customHeight="1">
      <c r="B17" s="13"/>
      <c r="C17" s="14"/>
      <c r="D17" s="14"/>
      <c r="E17" s="19" t="s">
        <v>31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1" t="s">
        <v>28</v>
      </c>
      <c r="AL17" s="14"/>
      <c r="AM17" s="14"/>
      <c r="AN17" s="19" t="s">
        <v>3</v>
      </c>
      <c r="AO17" s="14"/>
      <c r="AP17" s="14"/>
      <c r="AQ17" s="16"/>
      <c r="BS17" s="9" t="s">
        <v>32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6"/>
      <c r="BS18" s="9" t="s">
        <v>7</v>
      </c>
    </row>
    <row r="19" spans="2:71" ht="14.25" customHeight="1">
      <c r="B19" s="13"/>
      <c r="C19" s="14"/>
      <c r="D19" s="21" t="s">
        <v>33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BS19" s="9" t="s">
        <v>7</v>
      </c>
    </row>
    <row r="20" spans="2:71" ht="22.5" customHeight="1">
      <c r="B20" s="13"/>
      <c r="C20" s="14"/>
      <c r="D20" s="14"/>
      <c r="E20" s="435" t="s">
        <v>3</v>
      </c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14"/>
      <c r="AP20" s="14"/>
      <c r="AQ20" s="16"/>
      <c r="BS20" s="9" t="s">
        <v>32</v>
      </c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</row>
    <row r="22" spans="2:43" ht="6.75" customHeight="1">
      <c r="B22" s="13"/>
      <c r="C22" s="1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4"/>
      <c r="AQ22" s="16"/>
    </row>
    <row r="23" spans="2:43" s="1" customFormat="1" ht="25.5" customHeight="1">
      <c r="B23" s="23"/>
      <c r="C23" s="24"/>
      <c r="D23" s="25" t="s">
        <v>34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436">
        <f>ROUND(AG51,2)</f>
        <v>0</v>
      </c>
      <c r="AL23" s="437"/>
      <c r="AM23" s="437"/>
      <c r="AN23" s="437"/>
      <c r="AO23" s="437"/>
      <c r="AP23" s="24"/>
      <c r="AQ23" s="27"/>
    </row>
    <row r="24" spans="2:43" s="1" customFormat="1" ht="6.7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</row>
    <row r="25" spans="2:43" s="1" customFormat="1" ht="13.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438" t="s">
        <v>35</v>
      </c>
      <c r="M25" s="418"/>
      <c r="N25" s="418"/>
      <c r="O25" s="418"/>
      <c r="P25" s="24"/>
      <c r="Q25" s="24"/>
      <c r="R25" s="24"/>
      <c r="S25" s="24"/>
      <c r="T25" s="24"/>
      <c r="U25" s="24"/>
      <c r="V25" s="24"/>
      <c r="W25" s="438" t="s">
        <v>36</v>
      </c>
      <c r="X25" s="418"/>
      <c r="Y25" s="418"/>
      <c r="Z25" s="418"/>
      <c r="AA25" s="418"/>
      <c r="AB25" s="418"/>
      <c r="AC25" s="418"/>
      <c r="AD25" s="418"/>
      <c r="AE25" s="418"/>
      <c r="AF25" s="24"/>
      <c r="AG25" s="24"/>
      <c r="AH25" s="24"/>
      <c r="AI25" s="24"/>
      <c r="AJ25" s="24"/>
      <c r="AK25" s="438" t="s">
        <v>37</v>
      </c>
      <c r="AL25" s="418"/>
      <c r="AM25" s="418"/>
      <c r="AN25" s="418"/>
      <c r="AO25" s="418"/>
      <c r="AP25" s="24"/>
      <c r="AQ25" s="27"/>
    </row>
    <row r="26" spans="2:43" s="2" customFormat="1" ht="14.25" customHeight="1">
      <c r="B26" s="28"/>
      <c r="C26" s="29"/>
      <c r="D26" s="30" t="s">
        <v>38</v>
      </c>
      <c r="E26" s="29"/>
      <c r="F26" s="30" t="s">
        <v>39</v>
      </c>
      <c r="G26" s="29"/>
      <c r="H26" s="29"/>
      <c r="I26" s="29"/>
      <c r="J26" s="29"/>
      <c r="K26" s="29"/>
      <c r="L26" s="423">
        <v>0.21</v>
      </c>
      <c r="M26" s="424"/>
      <c r="N26" s="424"/>
      <c r="O26" s="424"/>
      <c r="P26" s="29"/>
      <c r="Q26" s="29"/>
      <c r="R26" s="29"/>
      <c r="S26" s="29"/>
      <c r="T26" s="29"/>
      <c r="U26" s="29"/>
      <c r="V26" s="29"/>
      <c r="W26" s="425">
        <f>ROUND(AZ51,2)</f>
        <v>0</v>
      </c>
      <c r="X26" s="424"/>
      <c r="Y26" s="424"/>
      <c r="Z26" s="424"/>
      <c r="AA26" s="424"/>
      <c r="AB26" s="424"/>
      <c r="AC26" s="424"/>
      <c r="AD26" s="424"/>
      <c r="AE26" s="424"/>
      <c r="AF26" s="29"/>
      <c r="AG26" s="29"/>
      <c r="AH26" s="29"/>
      <c r="AI26" s="29"/>
      <c r="AJ26" s="29"/>
      <c r="AK26" s="425">
        <f>ROUND(AV51,2)</f>
        <v>0</v>
      </c>
      <c r="AL26" s="424"/>
      <c r="AM26" s="424"/>
      <c r="AN26" s="424"/>
      <c r="AO26" s="424"/>
      <c r="AP26" s="29"/>
      <c r="AQ26" s="31"/>
    </row>
    <row r="27" spans="2:43" s="2" customFormat="1" ht="14.25" customHeight="1">
      <c r="B27" s="28"/>
      <c r="C27" s="29"/>
      <c r="D27" s="29"/>
      <c r="E27" s="29"/>
      <c r="F27" s="30" t="s">
        <v>40</v>
      </c>
      <c r="G27" s="29"/>
      <c r="H27" s="29"/>
      <c r="I27" s="29"/>
      <c r="J27" s="29"/>
      <c r="K27" s="29"/>
      <c r="L27" s="423">
        <v>0.15</v>
      </c>
      <c r="M27" s="424"/>
      <c r="N27" s="424"/>
      <c r="O27" s="424"/>
      <c r="P27" s="29"/>
      <c r="Q27" s="29"/>
      <c r="R27" s="29"/>
      <c r="S27" s="29"/>
      <c r="T27" s="29"/>
      <c r="U27" s="29"/>
      <c r="V27" s="29"/>
      <c r="W27" s="425">
        <f>ROUND(BA51,2)</f>
        <v>0</v>
      </c>
      <c r="X27" s="424"/>
      <c r="Y27" s="424"/>
      <c r="Z27" s="424"/>
      <c r="AA27" s="424"/>
      <c r="AB27" s="424"/>
      <c r="AC27" s="424"/>
      <c r="AD27" s="424"/>
      <c r="AE27" s="424"/>
      <c r="AF27" s="29"/>
      <c r="AG27" s="29"/>
      <c r="AH27" s="29"/>
      <c r="AI27" s="29"/>
      <c r="AJ27" s="29"/>
      <c r="AK27" s="425">
        <f>ROUND(AW51,2)</f>
        <v>0</v>
      </c>
      <c r="AL27" s="424"/>
      <c r="AM27" s="424"/>
      <c r="AN27" s="424"/>
      <c r="AO27" s="424"/>
      <c r="AP27" s="29"/>
      <c r="AQ27" s="31"/>
    </row>
    <row r="28" spans="2:43" s="2" customFormat="1" ht="14.25" customHeight="1" hidden="1">
      <c r="B28" s="28"/>
      <c r="C28" s="29"/>
      <c r="D28" s="29"/>
      <c r="E28" s="29"/>
      <c r="F28" s="30" t="s">
        <v>41</v>
      </c>
      <c r="G28" s="29"/>
      <c r="H28" s="29"/>
      <c r="I28" s="29"/>
      <c r="J28" s="29"/>
      <c r="K28" s="29"/>
      <c r="L28" s="423">
        <v>0.21</v>
      </c>
      <c r="M28" s="424"/>
      <c r="N28" s="424"/>
      <c r="O28" s="424"/>
      <c r="P28" s="29"/>
      <c r="Q28" s="29"/>
      <c r="R28" s="29"/>
      <c r="S28" s="29"/>
      <c r="T28" s="29"/>
      <c r="U28" s="29"/>
      <c r="V28" s="29"/>
      <c r="W28" s="425">
        <f>ROUND(BB51,2)</f>
        <v>0</v>
      </c>
      <c r="X28" s="424"/>
      <c r="Y28" s="424"/>
      <c r="Z28" s="424"/>
      <c r="AA28" s="424"/>
      <c r="AB28" s="424"/>
      <c r="AC28" s="424"/>
      <c r="AD28" s="424"/>
      <c r="AE28" s="424"/>
      <c r="AF28" s="29"/>
      <c r="AG28" s="29"/>
      <c r="AH28" s="29"/>
      <c r="AI28" s="29"/>
      <c r="AJ28" s="29"/>
      <c r="AK28" s="425">
        <v>0</v>
      </c>
      <c r="AL28" s="424"/>
      <c r="AM28" s="424"/>
      <c r="AN28" s="424"/>
      <c r="AO28" s="424"/>
      <c r="AP28" s="29"/>
      <c r="AQ28" s="31"/>
    </row>
    <row r="29" spans="2:43" s="2" customFormat="1" ht="14.25" customHeight="1" hidden="1">
      <c r="B29" s="28"/>
      <c r="C29" s="29"/>
      <c r="D29" s="29"/>
      <c r="E29" s="29"/>
      <c r="F29" s="30" t="s">
        <v>42</v>
      </c>
      <c r="G29" s="29"/>
      <c r="H29" s="29"/>
      <c r="I29" s="29"/>
      <c r="J29" s="29"/>
      <c r="K29" s="29"/>
      <c r="L29" s="423">
        <v>0.15</v>
      </c>
      <c r="M29" s="424"/>
      <c r="N29" s="424"/>
      <c r="O29" s="424"/>
      <c r="P29" s="29"/>
      <c r="Q29" s="29"/>
      <c r="R29" s="29"/>
      <c r="S29" s="29"/>
      <c r="T29" s="29"/>
      <c r="U29" s="29"/>
      <c r="V29" s="29"/>
      <c r="W29" s="425">
        <f>ROUND(BC51,2)</f>
        <v>0</v>
      </c>
      <c r="X29" s="424"/>
      <c r="Y29" s="424"/>
      <c r="Z29" s="424"/>
      <c r="AA29" s="424"/>
      <c r="AB29" s="424"/>
      <c r="AC29" s="424"/>
      <c r="AD29" s="424"/>
      <c r="AE29" s="424"/>
      <c r="AF29" s="29"/>
      <c r="AG29" s="29"/>
      <c r="AH29" s="29"/>
      <c r="AI29" s="29"/>
      <c r="AJ29" s="29"/>
      <c r="AK29" s="425">
        <v>0</v>
      </c>
      <c r="AL29" s="424"/>
      <c r="AM29" s="424"/>
      <c r="AN29" s="424"/>
      <c r="AO29" s="424"/>
      <c r="AP29" s="29"/>
      <c r="AQ29" s="31"/>
    </row>
    <row r="30" spans="2:43" s="2" customFormat="1" ht="14.25" customHeight="1" hidden="1">
      <c r="B30" s="28"/>
      <c r="C30" s="29"/>
      <c r="D30" s="29"/>
      <c r="E30" s="29"/>
      <c r="F30" s="30" t="s">
        <v>43</v>
      </c>
      <c r="G30" s="29"/>
      <c r="H30" s="29"/>
      <c r="I30" s="29"/>
      <c r="J30" s="29"/>
      <c r="K30" s="29"/>
      <c r="L30" s="423">
        <v>0</v>
      </c>
      <c r="M30" s="424"/>
      <c r="N30" s="424"/>
      <c r="O30" s="424"/>
      <c r="P30" s="29"/>
      <c r="Q30" s="29"/>
      <c r="R30" s="29"/>
      <c r="S30" s="29"/>
      <c r="T30" s="29"/>
      <c r="U30" s="29"/>
      <c r="V30" s="29"/>
      <c r="W30" s="425">
        <f>ROUND(BD51,2)</f>
        <v>0</v>
      </c>
      <c r="X30" s="424"/>
      <c r="Y30" s="424"/>
      <c r="Z30" s="424"/>
      <c r="AA30" s="424"/>
      <c r="AB30" s="424"/>
      <c r="AC30" s="424"/>
      <c r="AD30" s="424"/>
      <c r="AE30" s="424"/>
      <c r="AF30" s="29"/>
      <c r="AG30" s="29"/>
      <c r="AH30" s="29"/>
      <c r="AI30" s="29"/>
      <c r="AJ30" s="29"/>
      <c r="AK30" s="425">
        <v>0</v>
      </c>
      <c r="AL30" s="424"/>
      <c r="AM30" s="424"/>
      <c r="AN30" s="424"/>
      <c r="AO30" s="424"/>
      <c r="AP30" s="29"/>
      <c r="AQ30" s="31"/>
    </row>
    <row r="31" spans="2:43" s="1" customFormat="1" ht="6.7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</row>
    <row r="32" spans="2:43" s="1" customFormat="1" ht="25.5" customHeight="1">
      <c r="B32" s="23"/>
      <c r="C32" s="32"/>
      <c r="D32" s="33" t="s">
        <v>44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45</v>
      </c>
      <c r="U32" s="34"/>
      <c r="V32" s="34"/>
      <c r="W32" s="34"/>
      <c r="X32" s="426" t="s">
        <v>46</v>
      </c>
      <c r="Y32" s="427"/>
      <c r="Z32" s="427"/>
      <c r="AA32" s="427"/>
      <c r="AB32" s="427"/>
      <c r="AC32" s="34"/>
      <c r="AD32" s="34"/>
      <c r="AE32" s="34"/>
      <c r="AF32" s="34"/>
      <c r="AG32" s="34"/>
      <c r="AH32" s="34"/>
      <c r="AI32" s="34"/>
      <c r="AJ32" s="34"/>
      <c r="AK32" s="428">
        <f>AK23*1.21</f>
        <v>0</v>
      </c>
      <c r="AL32" s="427"/>
      <c r="AM32" s="427"/>
      <c r="AN32" s="427"/>
      <c r="AO32" s="429"/>
      <c r="AP32" s="32"/>
      <c r="AQ32" s="36"/>
    </row>
    <row r="33" spans="2:43" s="1" customFormat="1" ht="6.7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1" customFormat="1" ht="6.7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1" customFormat="1" ht="6.7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3"/>
    </row>
    <row r="39" spans="2:44" s="1" customFormat="1" ht="36.75" customHeight="1">
      <c r="B39" s="23"/>
      <c r="C39" s="42" t="s">
        <v>47</v>
      </c>
      <c r="AR39" s="23"/>
    </row>
    <row r="40" spans="2:44" s="1" customFormat="1" ht="6.75" customHeight="1">
      <c r="B40" s="23"/>
      <c r="AR40" s="23"/>
    </row>
    <row r="41" spans="2:44" s="3" customFormat="1" ht="14.25" customHeight="1">
      <c r="B41" s="43"/>
      <c r="C41" s="44" t="s">
        <v>13</v>
      </c>
      <c r="L41" s="3" t="str">
        <f>K5</f>
        <v>N21</v>
      </c>
      <c r="AR41" s="43"/>
    </row>
    <row r="42" spans="2:44" s="4" customFormat="1" ht="36.75" customHeight="1">
      <c r="B42" s="45"/>
      <c r="C42" s="46" t="s">
        <v>15</v>
      </c>
      <c r="L42" s="430" t="str">
        <f>K6</f>
        <v>UniMeC  SO 4, Zaizolování požárního odvětrání</v>
      </c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R42" s="45"/>
    </row>
    <row r="43" spans="2:44" s="1" customFormat="1" ht="6.75" customHeight="1">
      <c r="B43" s="23"/>
      <c r="AR43" s="23"/>
    </row>
    <row r="44" spans="2:44" s="1" customFormat="1" ht="15">
      <c r="B44" s="23"/>
      <c r="C44" s="44" t="s">
        <v>21</v>
      </c>
      <c r="L44" s="47" t="str">
        <f>IF(K8="","",K8)</f>
        <v> </v>
      </c>
      <c r="AI44" s="44" t="s">
        <v>23</v>
      </c>
      <c r="AM44" s="412">
        <f>IF(AN8="","",AN8)</f>
      </c>
      <c r="AN44" s="413"/>
      <c r="AR44" s="23"/>
    </row>
    <row r="45" spans="2:44" s="1" customFormat="1" ht="6.75" customHeight="1">
      <c r="B45" s="23"/>
      <c r="AR45" s="23"/>
    </row>
    <row r="46" spans="2:56" s="1" customFormat="1" ht="15">
      <c r="B46" s="23"/>
      <c r="C46" s="44" t="s">
        <v>26</v>
      </c>
      <c r="L46" s="3" t="str">
        <f>IF(E11="","",E11)</f>
        <v> </v>
      </c>
      <c r="AI46" s="44" t="s">
        <v>30</v>
      </c>
      <c r="AM46" s="414" t="str">
        <f>IF(E17="","",E17)</f>
        <v>Ing.Arch.Němeček</v>
      </c>
      <c r="AN46" s="413"/>
      <c r="AO46" s="413"/>
      <c r="AP46" s="413"/>
      <c r="AR46" s="23"/>
      <c r="AS46" s="415" t="s">
        <v>48</v>
      </c>
      <c r="AT46" s="416"/>
      <c r="AU46" s="48"/>
      <c r="AV46" s="48"/>
      <c r="AW46" s="48"/>
      <c r="AX46" s="48"/>
      <c r="AY46" s="48"/>
      <c r="AZ46" s="48"/>
      <c r="BA46" s="48"/>
      <c r="BB46" s="48"/>
      <c r="BC46" s="48"/>
      <c r="BD46" s="49"/>
    </row>
    <row r="47" spans="2:56" s="1" customFormat="1" ht="15">
      <c r="B47" s="23"/>
      <c r="C47" s="44" t="s">
        <v>29</v>
      </c>
      <c r="L47" s="3" t="str">
        <f>IF(E14="","",E14)</f>
        <v> </v>
      </c>
      <c r="AR47" s="23"/>
      <c r="AS47" s="417"/>
      <c r="AT47" s="418"/>
      <c r="AU47" s="24"/>
      <c r="AV47" s="24"/>
      <c r="AW47" s="24"/>
      <c r="AX47" s="24"/>
      <c r="AY47" s="24"/>
      <c r="AZ47" s="24"/>
      <c r="BA47" s="24"/>
      <c r="BB47" s="24"/>
      <c r="BC47" s="24"/>
      <c r="BD47" s="50"/>
    </row>
    <row r="48" spans="2:56" s="1" customFormat="1" ht="10.5" customHeight="1">
      <c r="B48" s="23"/>
      <c r="AR48" s="23"/>
      <c r="AS48" s="417"/>
      <c r="AT48" s="418"/>
      <c r="AU48" s="24"/>
      <c r="AV48" s="24"/>
      <c r="AW48" s="24"/>
      <c r="AX48" s="24"/>
      <c r="AY48" s="24"/>
      <c r="AZ48" s="24"/>
      <c r="BA48" s="24"/>
      <c r="BB48" s="24"/>
      <c r="BC48" s="24"/>
      <c r="BD48" s="50"/>
    </row>
    <row r="49" spans="2:56" s="1" customFormat="1" ht="29.25" customHeight="1">
      <c r="B49" s="23"/>
      <c r="C49" s="419" t="s">
        <v>49</v>
      </c>
      <c r="D49" s="420"/>
      <c r="E49" s="420"/>
      <c r="F49" s="420"/>
      <c r="G49" s="420"/>
      <c r="H49" s="51"/>
      <c r="I49" s="421" t="s">
        <v>50</v>
      </c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2" t="s">
        <v>51</v>
      </c>
      <c r="AH49" s="420"/>
      <c r="AI49" s="420"/>
      <c r="AJ49" s="420"/>
      <c r="AK49" s="420"/>
      <c r="AL49" s="420"/>
      <c r="AM49" s="420"/>
      <c r="AN49" s="421" t="s">
        <v>52</v>
      </c>
      <c r="AO49" s="420"/>
      <c r="AP49" s="420"/>
      <c r="AQ49" s="52" t="s">
        <v>53</v>
      </c>
      <c r="AR49" s="23"/>
      <c r="AS49" s="53" t="s">
        <v>54</v>
      </c>
      <c r="AT49" s="54" t="s">
        <v>55</v>
      </c>
      <c r="AU49" s="54" t="s">
        <v>56</v>
      </c>
      <c r="AV49" s="54" t="s">
        <v>57</v>
      </c>
      <c r="AW49" s="54" t="s">
        <v>58</v>
      </c>
      <c r="AX49" s="54" t="s">
        <v>59</v>
      </c>
      <c r="AY49" s="54" t="s">
        <v>60</v>
      </c>
      <c r="AZ49" s="54" t="s">
        <v>61</v>
      </c>
      <c r="BA49" s="54" t="s">
        <v>62</v>
      </c>
      <c r="BB49" s="54" t="s">
        <v>63</v>
      </c>
      <c r="BC49" s="54" t="s">
        <v>64</v>
      </c>
      <c r="BD49" s="55" t="s">
        <v>65</v>
      </c>
    </row>
    <row r="50" spans="2:56" s="1" customFormat="1" ht="10.5" customHeight="1">
      <c r="B50" s="23"/>
      <c r="AR50" s="23"/>
      <c r="AS50" s="56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2:90" s="4" customFormat="1" ht="32.25" customHeight="1">
      <c r="B51" s="45"/>
      <c r="C51" s="57" t="s">
        <v>66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405">
        <f>ROUND(SUM(AG52:AG55)+AG56+AG57,2)</f>
        <v>0</v>
      </c>
      <c r="AH51" s="405"/>
      <c r="AI51" s="405"/>
      <c r="AJ51" s="405"/>
      <c r="AK51" s="405"/>
      <c r="AL51" s="405"/>
      <c r="AM51" s="405"/>
      <c r="AN51" s="406">
        <f>SUM(AN52:AP57)</f>
        <v>0</v>
      </c>
      <c r="AO51" s="406"/>
      <c r="AP51" s="406"/>
      <c r="AQ51" s="59" t="s">
        <v>3</v>
      </c>
      <c r="AR51" s="45"/>
      <c r="AS51" s="60">
        <f>ROUND(SUM(AS52:AS55),2)</f>
        <v>0</v>
      </c>
      <c r="AT51" s="61">
        <f>ROUND(SUM(AV51:AW51),2)</f>
        <v>0</v>
      </c>
      <c r="AU51" s="62">
        <f>ROUND(SUM(AU52:AU55),5)</f>
        <v>37.50823</v>
      </c>
      <c r="AV51" s="61">
        <f>ROUND(AZ51*L26,2)</f>
        <v>0</v>
      </c>
      <c r="AW51" s="61">
        <f>ROUND(BA51*L27,2)</f>
        <v>0</v>
      </c>
      <c r="AX51" s="61">
        <f>ROUND(BB51*L26,2)</f>
        <v>0</v>
      </c>
      <c r="AY51" s="61">
        <f>ROUND(BC51*L27,2)</f>
        <v>0</v>
      </c>
      <c r="AZ51" s="61">
        <f>ROUND(SUM(AZ52:AZ55),2)</f>
        <v>0</v>
      </c>
      <c r="BA51" s="61">
        <f>ROUND(SUM(BA52:BA55),2)</f>
        <v>0</v>
      </c>
      <c r="BB51" s="61">
        <f>ROUND(SUM(BB52:BB55),2)</f>
        <v>0</v>
      </c>
      <c r="BC51" s="61">
        <f>ROUND(SUM(BC52:BC55),2)</f>
        <v>0</v>
      </c>
      <c r="BD51" s="63">
        <f>ROUND(SUM(BD52:BD55),2)</f>
        <v>0</v>
      </c>
      <c r="BE51" s="257"/>
      <c r="BS51" s="46" t="s">
        <v>67</v>
      </c>
      <c r="BT51" s="46" t="s">
        <v>68</v>
      </c>
      <c r="BU51" s="64" t="s">
        <v>69</v>
      </c>
      <c r="BV51" s="46" t="s">
        <v>70</v>
      </c>
      <c r="BW51" s="46" t="s">
        <v>5</v>
      </c>
      <c r="BX51" s="46" t="s">
        <v>71</v>
      </c>
      <c r="CL51" s="46" t="s">
        <v>3</v>
      </c>
    </row>
    <row r="52" spans="1:91" s="5" customFormat="1" ht="27" customHeight="1">
      <c r="A52" s="83" t="s">
        <v>245</v>
      </c>
      <c r="B52" s="65"/>
      <c r="C52" s="66"/>
      <c r="D52" s="411" t="s">
        <v>72</v>
      </c>
      <c r="E52" s="410"/>
      <c r="F52" s="410"/>
      <c r="G52" s="410"/>
      <c r="H52" s="410"/>
      <c r="I52" s="67"/>
      <c r="J52" s="411" t="s">
        <v>73</v>
      </c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09">
        <f>'N2101 - Zaizolování požár...'!J27</f>
        <v>0</v>
      </c>
      <c r="AH52" s="410"/>
      <c r="AI52" s="410"/>
      <c r="AJ52" s="410"/>
      <c r="AK52" s="410"/>
      <c r="AL52" s="410"/>
      <c r="AM52" s="410"/>
      <c r="AN52" s="409">
        <f>SUM(AG52,AT52)</f>
        <v>0</v>
      </c>
      <c r="AO52" s="410"/>
      <c r="AP52" s="410"/>
      <c r="AQ52" s="68" t="s">
        <v>74</v>
      </c>
      <c r="AR52" s="65"/>
      <c r="AS52" s="69">
        <v>0</v>
      </c>
      <c r="AT52" s="70">
        <f>ROUND(SUM(AV52:AW52),2)</f>
        <v>0</v>
      </c>
      <c r="AU52" s="71">
        <f>'N2101 - Zaizolování požár...'!P84</f>
        <v>14.216258999999999</v>
      </c>
      <c r="AV52" s="70">
        <f>'N2101 - Zaizolování požár...'!J30</f>
        <v>0</v>
      </c>
      <c r="AW52" s="70">
        <f>'N2101 - Zaizolování požár...'!J31</f>
        <v>0</v>
      </c>
      <c r="AX52" s="70">
        <f>'N2101 - Zaizolování požár...'!J32</f>
        <v>0</v>
      </c>
      <c r="AY52" s="70">
        <f>'N2101 - Zaizolování požár...'!J33</f>
        <v>0</v>
      </c>
      <c r="AZ52" s="70">
        <f>'N2101 - Zaizolování požár...'!F30</f>
        <v>0</v>
      </c>
      <c r="BA52" s="70">
        <f>'N2101 - Zaizolování požár...'!F31</f>
        <v>0</v>
      </c>
      <c r="BB52" s="70">
        <f>'N2101 - Zaizolování požár...'!F32</f>
        <v>0</v>
      </c>
      <c r="BC52" s="70">
        <f>'N2101 - Zaizolování požár...'!F33</f>
        <v>0</v>
      </c>
      <c r="BD52" s="72">
        <f>'N2101 - Zaizolování požár...'!F34</f>
        <v>0</v>
      </c>
      <c r="BE52" s="258"/>
      <c r="BT52" s="73" t="s">
        <v>20</v>
      </c>
      <c r="BV52" s="73" t="s">
        <v>70</v>
      </c>
      <c r="BW52" s="73" t="s">
        <v>75</v>
      </c>
      <c r="BX52" s="73" t="s">
        <v>5</v>
      </c>
      <c r="CL52" s="73" t="s">
        <v>3</v>
      </c>
      <c r="CM52" s="73" t="s">
        <v>76</v>
      </c>
    </row>
    <row r="53" spans="1:91" s="5" customFormat="1" ht="27" customHeight="1">
      <c r="A53" s="83" t="s">
        <v>245</v>
      </c>
      <c r="B53" s="65"/>
      <c r="C53" s="66"/>
      <c r="D53" s="411" t="s">
        <v>77</v>
      </c>
      <c r="E53" s="410"/>
      <c r="F53" s="410"/>
      <c r="G53" s="410"/>
      <c r="H53" s="410"/>
      <c r="I53" s="67"/>
      <c r="J53" s="411" t="s">
        <v>78</v>
      </c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9">
        <f>'N2102 - Zaizolování požár...'!J27</f>
        <v>0</v>
      </c>
      <c r="AH53" s="410"/>
      <c r="AI53" s="410"/>
      <c r="AJ53" s="410"/>
      <c r="AK53" s="410"/>
      <c r="AL53" s="410"/>
      <c r="AM53" s="410"/>
      <c r="AN53" s="409">
        <f>SUM(AG53,AT53)</f>
        <v>0</v>
      </c>
      <c r="AO53" s="410"/>
      <c r="AP53" s="410"/>
      <c r="AQ53" s="68" t="s">
        <v>74</v>
      </c>
      <c r="AR53" s="65"/>
      <c r="AS53" s="69">
        <v>0</v>
      </c>
      <c r="AT53" s="70">
        <f>ROUND(SUM(AV53:AW53),2)</f>
        <v>0</v>
      </c>
      <c r="AU53" s="71">
        <f>'N2102 - Zaizolování požár...'!P84</f>
        <v>14.216258999999999</v>
      </c>
      <c r="AV53" s="70">
        <f>'N2102 - Zaizolování požár...'!J30</f>
        <v>0</v>
      </c>
      <c r="AW53" s="70">
        <f>'N2102 - Zaizolování požár...'!J31</f>
        <v>0</v>
      </c>
      <c r="AX53" s="70">
        <f>'N2102 - Zaizolování požár...'!J32</f>
        <v>0</v>
      </c>
      <c r="AY53" s="70">
        <f>'N2102 - Zaizolování požár...'!J33</f>
        <v>0</v>
      </c>
      <c r="AZ53" s="70">
        <f>'N2102 - Zaizolování požár...'!F30</f>
        <v>0</v>
      </c>
      <c r="BA53" s="70">
        <f>'N2102 - Zaizolování požár...'!F31</f>
        <v>0</v>
      </c>
      <c r="BB53" s="70">
        <f>'N2102 - Zaizolování požár...'!F32</f>
        <v>0</v>
      </c>
      <c r="BC53" s="70">
        <f>'N2102 - Zaizolování požár...'!F33</f>
        <v>0</v>
      </c>
      <c r="BD53" s="72">
        <f>'N2102 - Zaizolování požár...'!F34</f>
        <v>0</v>
      </c>
      <c r="BT53" s="73" t="s">
        <v>20</v>
      </c>
      <c r="BV53" s="73" t="s">
        <v>70</v>
      </c>
      <c r="BW53" s="73" t="s">
        <v>79</v>
      </c>
      <c r="BX53" s="73" t="s">
        <v>5</v>
      </c>
      <c r="CL53" s="73" t="s">
        <v>3</v>
      </c>
      <c r="CM53" s="73" t="s">
        <v>76</v>
      </c>
    </row>
    <row r="54" spans="1:91" s="5" customFormat="1" ht="27" customHeight="1">
      <c r="A54" s="83" t="s">
        <v>245</v>
      </c>
      <c r="B54" s="65"/>
      <c r="C54" s="66"/>
      <c r="D54" s="411" t="s">
        <v>80</v>
      </c>
      <c r="E54" s="410"/>
      <c r="F54" s="410"/>
      <c r="G54" s="410"/>
      <c r="H54" s="410"/>
      <c r="I54" s="67"/>
      <c r="J54" s="411" t="s">
        <v>81</v>
      </c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09">
        <f>'N2103 - Zaizolování požár...'!J27</f>
        <v>0</v>
      </c>
      <c r="AH54" s="410"/>
      <c r="AI54" s="410"/>
      <c r="AJ54" s="410"/>
      <c r="AK54" s="410"/>
      <c r="AL54" s="410"/>
      <c r="AM54" s="410"/>
      <c r="AN54" s="409">
        <f>SUM(AG54,AT54)</f>
        <v>0</v>
      </c>
      <c r="AO54" s="410"/>
      <c r="AP54" s="410"/>
      <c r="AQ54" s="68" t="s">
        <v>74</v>
      </c>
      <c r="AR54" s="65"/>
      <c r="AS54" s="69">
        <v>0</v>
      </c>
      <c r="AT54" s="70">
        <f>ROUND(SUM(AV54:AW54),2)</f>
        <v>0</v>
      </c>
      <c r="AU54" s="71">
        <f>'N2103 - Zaizolování požár...'!P81</f>
        <v>9.075716</v>
      </c>
      <c r="AV54" s="70">
        <f>'N2103 - Zaizolování požár...'!J30</f>
        <v>0</v>
      </c>
      <c r="AW54" s="70">
        <f>'N2103 - Zaizolování požár...'!J31</f>
        <v>0</v>
      </c>
      <c r="AX54" s="70">
        <f>'N2103 - Zaizolování požár...'!J32</f>
        <v>0</v>
      </c>
      <c r="AY54" s="70">
        <f>'N2103 - Zaizolování požár...'!J33</f>
        <v>0</v>
      </c>
      <c r="AZ54" s="70">
        <f>'N2103 - Zaizolování požár...'!F30</f>
        <v>0</v>
      </c>
      <c r="BA54" s="70">
        <f>'N2103 - Zaizolování požár...'!F31</f>
        <v>0</v>
      </c>
      <c r="BB54" s="70">
        <f>'N2103 - Zaizolování požár...'!F32</f>
        <v>0</v>
      </c>
      <c r="BC54" s="70">
        <f>'N2103 - Zaizolování požár...'!F33</f>
        <v>0</v>
      </c>
      <c r="BD54" s="72">
        <f>'N2103 - Zaizolování požár...'!F34</f>
        <v>0</v>
      </c>
      <c r="BT54" s="73" t="s">
        <v>20</v>
      </c>
      <c r="BV54" s="73" t="s">
        <v>70</v>
      </c>
      <c r="BW54" s="73" t="s">
        <v>82</v>
      </c>
      <c r="BX54" s="73" t="s">
        <v>5</v>
      </c>
      <c r="CL54" s="73" t="s">
        <v>3</v>
      </c>
      <c r="CM54" s="73" t="s">
        <v>76</v>
      </c>
    </row>
    <row r="55" spans="1:91" s="5" customFormat="1" ht="27" customHeight="1">
      <c r="A55" s="83" t="s">
        <v>245</v>
      </c>
      <c r="B55" s="65"/>
      <c r="C55" s="66"/>
      <c r="D55" s="411" t="s">
        <v>83</v>
      </c>
      <c r="E55" s="410"/>
      <c r="F55" s="410"/>
      <c r="G55" s="410"/>
      <c r="H55" s="410"/>
      <c r="I55" s="67"/>
      <c r="J55" s="411" t="s">
        <v>84</v>
      </c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09">
        <f>'N2104 - VON'!J27</f>
        <v>0</v>
      </c>
      <c r="AH55" s="410"/>
      <c r="AI55" s="410"/>
      <c r="AJ55" s="410"/>
      <c r="AK55" s="410"/>
      <c r="AL55" s="410"/>
      <c r="AM55" s="410"/>
      <c r="AN55" s="409">
        <f>SUM(AG55,AT55)</f>
        <v>0</v>
      </c>
      <c r="AO55" s="410"/>
      <c r="AP55" s="410"/>
      <c r="AQ55" s="68" t="s">
        <v>74</v>
      </c>
      <c r="AR55" s="65"/>
      <c r="AS55" s="74">
        <v>0</v>
      </c>
      <c r="AT55" s="75">
        <f>ROUND(SUM(AV55:AW55),2)</f>
        <v>0</v>
      </c>
      <c r="AU55" s="76">
        <f>'N2104 - VON'!P79</f>
        <v>0</v>
      </c>
      <c r="AV55" s="75">
        <f>'N2104 - VON'!J30</f>
        <v>0</v>
      </c>
      <c r="AW55" s="75">
        <f>'N2104 - VON'!J31</f>
        <v>0</v>
      </c>
      <c r="AX55" s="75">
        <f>'N2104 - VON'!J32</f>
        <v>0</v>
      </c>
      <c r="AY55" s="75">
        <f>'N2104 - VON'!J33</f>
        <v>0</v>
      </c>
      <c r="AZ55" s="75">
        <f>'N2104 - VON'!F30</f>
        <v>0</v>
      </c>
      <c r="BA55" s="75">
        <f>'N2104 - VON'!F31</f>
        <v>0</v>
      </c>
      <c r="BB55" s="75">
        <f>'N2104 - VON'!F32</f>
        <v>0</v>
      </c>
      <c r="BC55" s="75">
        <f>'N2104 - VON'!F33</f>
        <v>0</v>
      </c>
      <c r="BD55" s="77">
        <f>'N2104 - VON'!F34</f>
        <v>0</v>
      </c>
      <c r="BT55" s="73" t="s">
        <v>20</v>
      </c>
      <c r="BV55" s="73" t="s">
        <v>70</v>
      </c>
      <c r="BW55" s="73" t="s">
        <v>85</v>
      </c>
      <c r="BX55" s="73" t="s">
        <v>5</v>
      </c>
      <c r="CL55" s="73" t="s">
        <v>3</v>
      </c>
      <c r="CM55" s="73" t="s">
        <v>76</v>
      </c>
    </row>
    <row r="56" spans="1:91" s="5" customFormat="1" ht="27" customHeight="1">
      <c r="A56" s="83" t="s">
        <v>245</v>
      </c>
      <c r="B56" s="65"/>
      <c r="C56" s="66"/>
      <c r="D56" s="411" t="s">
        <v>505</v>
      </c>
      <c r="E56" s="410"/>
      <c r="F56" s="410"/>
      <c r="G56" s="410"/>
      <c r="H56" s="410"/>
      <c r="I56" s="80"/>
      <c r="J56" s="411" t="s">
        <v>506</v>
      </c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09">
        <f>'D.1.4.5 elektroinstalace'!J2</f>
        <v>0</v>
      </c>
      <c r="AH56" s="410"/>
      <c r="AI56" s="410"/>
      <c r="AJ56" s="410"/>
      <c r="AK56" s="410"/>
      <c r="AL56" s="410"/>
      <c r="AM56" s="410"/>
      <c r="AN56" s="409">
        <f>AG56*1.21</f>
        <v>0</v>
      </c>
      <c r="AO56" s="410"/>
      <c r="AP56" s="410"/>
      <c r="AQ56" s="68"/>
      <c r="AR56" s="65"/>
      <c r="AS56" s="70"/>
      <c r="AT56" s="70"/>
      <c r="AU56" s="71"/>
      <c r="AV56" s="70"/>
      <c r="AW56" s="70"/>
      <c r="AX56" s="70"/>
      <c r="AY56" s="70"/>
      <c r="AZ56" s="70"/>
      <c r="BA56" s="70"/>
      <c r="BB56" s="70"/>
      <c r="BC56" s="70"/>
      <c r="BD56" s="70"/>
      <c r="BT56" s="73"/>
      <c r="BV56" s="73"/>
      <c r="BW56" s="73"/>
      <c r="BX56" s="73"/>
      <c r="CL56" s="73"/>
      <c r="CM56" s="73"/>
    </row>
    <row r="57" spans="1:91" s="5" customFormat="1" ht="27" customHeight="1">
      <c r="A57" s="83"/>
      <c r="B57" s="65"/>
      <c r="C57" s="66"/>
      <c r="D57" s="411"/>
      <c r="E57" s="410"/>
      <c r="F57" s="410"/>
      <c r="G57" s="410"/>
      <c r="H57" s="410"/>
      <c r="I57" s="80"/>
      <c r="J57" s="411" t="s">
        <v>507</v>
      </c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09">
        <f>Slaboproud!G40</f>
        <v>0</v>
      </c>
      <c r="AH57" s="410"/>
      <c r="AI57" s="410"/>
      <c r="AJ57" s="410"/>
      <c r="AK57" s="410"/>
      <c r="AL57" s="410"/>
      <c r="AM57" s="410"/>
      <c r="AN57" s="409">
        <f>AG57*1.21</f>
        <v>0</v>
      </c>
      <c r="AO57" s="410"/>
      <c r="AP57" s="410"/>
      <c r="AQ57" s="68"/>
      <c r="AR57" s="65"/>
      <c r="AS57" s="70"/>
      <c r="AT57" s="70"/>
      <c r="AU57" s="71"/>
      <c r="AV57" s="70"/>
      <c r="AW57" s="70"/>
      <c r="AX57" s="70"/>
      <c r="AY57" s="70"/>
      <c r="AZ57" s="70"/>
      <c r="BA57" s="70"/>
      <c r="BB57" s="70"/>
      <c r="BC57" s="70"/>
      <c r="BD57" s="70"/>
      <c r="BT57" s="73"/>
      <c r="BV57" s="73"/>
      <c r="BW57" s="73"/>
      <c r="BX57" s="73"/>
      <c r="CL57" s="73"/>
      <c r="CM57" s="73"/>
    </row>
    <row r="58" spans="1:91" s="5" customFormat="1" ht="27" customHeight="1">
      <c r="A58" s="83"/>
      <c r="B58" s="65"/>
      <c r="C58" s="66"/>
      <c r="D58" s="81"/>
      <c r="E58" s="80"/>
      <c r="F58" s="80"/>
      <c r="G58" s="80"/>
      <c r="H58" s="80"/>
      <c r="I58" s="80"/>
      <c r="J58" s="81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79"/>
      <c r="AH58" s="80"/>
      <c r="AI58" s="80"/>
      <c r="AJ58" s="80"/>
      <c r="AK58" s="80"/>
      <c r="AL58" s="79"/>
      <c r="AM58" s="80"/>
      <c r="AN58" s="79"/>
      <c r="AO58" s="80"/>
      <c r="AP58" s="80"/>
      <c r="AQ58" s="68"/>
      <c r="AR58" s="65"/>
      <c r="AS58" s="70"/>
      <c r="AT58" s="70"/>
      <c r="AU58" s="71"/>
      <c r="AV58" s="70"/>
      <c r="AW58" s="70"/>
      <c r="AX58" s="70"/>
      <c r="AY58" s="70"/>
      <c r="AZ58" s="70"/>
      <c r="BA58" s="70"/>
      <c r="BB58" s="70"/>
      <c r="BC58" s="70"/>
      <c r="BD58" s="70"/>
      <c r="BT58" s="73"/>
      <c r="BV58" s="73"/>
      <c r="BW58" s="73"/>
      <c r="BX58" s="73"/>
      <c r="CL58" s="73"/>
      <c r="CM58" s="73"/>
    </row>
    <row r="59" spans="1:91" s="5" customFormat="1" ht="27" customHeight="1">
      <c r="A59" s="83"/>
      <c r="B59" s="65"/>
      <c r="C59" s="66"/>
      <c r="D59" s="81"/>
      <c r="E59" s="80"/>
      <c r="F59" s="80"/>
      <c r="G59" s="80"/>
      <c r="H59" s="80"/>
      <c r="I59" s="80"/>
      <c r="J59" s="81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79"/>
      <c r="AH59" s="80"/>
      <c r="AI59" s="80"/>
      <c r="AJ59" s="80"/>
      <c r="AK59" s="80"/>
      <c r="AL59" s="80"/>
      <c r="AM59" s="80"/>
      <c r="AN59" s="79"/>
      <c r="AO59" s="80"/>
      <c r="AP59" s="80"/>
      <c r="AQ59" s="68"/>
      <c r="AR59" s="65"/>
      <c r="AS59" s="70"/>
      <c r="AT59" s="70"/>
      <c r="AU59" s="71"/>
      <c r="AV59" s="70"/>
      <c r="AW59" s="70"/>
      <c r="AX59" s="70"/>
      <c r="AY59" s="70"/>
      <c r="AZ59" s="70"/>
      <c r="BA59" s="70"/>
      <c r="BB59" s="70"/>
      <c r="BC59" s="70"/>
      <c r="BD59" s="70"/>
      <c r="BT59" s="73"/>
      <c r="BV59" s="73"/>
      <c r="BW59" s="73"/>
      <c r="BX59" s="73"/>
      <c r="CL59" s="73"/>
      <c r="CM59" s="73"/>
    </row>
    <row r="60" spans="2:44" s="1" customFormat="1" ht="30" customHeight="1">
      <c r="B60" s="23"/>
      <c r="AL60" s="78"/>
      <c r="AR60" s="23"/>
    </row>
    <row r="61" spans="2:44" s="1" customFormat="1" ht="6.75" customHeigh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23"/>
    </row>
  </sheetData>
  <sheetProtection/>
  <mergeCells count="59">
    <mergeCell ref="D56:H56"/>
    <mergeCell ref="J56:AF56"/>
    <mergeCell ref="AG56:AM56"/>
    <mergeCell ref="AN56:AP56"/>
    <mergeCell ref="D57:H57"/>
    <mergeCell ref="J57:AF57"/>
    <mergeCell ref="AG57:AM57"/>
    <mergeCell ref="AN57:AP57"/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6:AP46"/>
    <mergeCell ref="AS46:AT48"/>
    <mergeCell ref="C49:G49"/>
    <mergeCell ref="I49:AF49"/>
    <mergeCell ref="AG49:AM49"/>
    <mergeCell ref="AN49:AP49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AG51:AM51"/>
    <mergeCell ref="AN51:AP51"/>
    <mergeCell ref="AR2:BE2"/>
    <mergeCell ref="AN54:AP54"/>
    <mergeCell ref="AG54:AM54"/>
    <mergeCell ref="D54:H54"/>
    <mergeCell ref="J54:AF54"/>
    <mergeCell ref="D53:H53"/>
    <mergeCell ref="J53:AF53"/>
    <mergeCell ref="AM44:AN44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N2101 - Zaizolování požár...'!C2" tooltip="N2101 - Zaizolování požár..." display="/"/>
    <hyperlink ref="A53" location="'N2102 - Zaizolování požár...'!C2" tooltip="N2102 - Zaizolování požár..." display="/"/>
    <hyperlink ref="A54" location="'N2103 - Zaizolování požár...'!C2" tooltip="N2103 - Zaizolování požár..." display="/"/>
    <hyperlink ref="A55" location="'N2104 - VON'!C2" tooltip="N2104 - VON" display="/"/>
    <hyperlink ref="A56" location="'N2104 - VON'!C2" tooltip="N2104 -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R124"/>
  <sheetViews>
    <sheetView showGridLines="0" zoomScalePageLayoutView="0" workbookViewId="0" topLeftCell="A1">
      <pane ySplit="1" topLeftCell="A116" activePane="bottomLeft" state="frozen"/>
      <selection pane="topLeft" activeCell="I88" sqref="I88"/>
      <selection pane="bottomLeft" activeCell="I87" sqref="I87"/>
    </sheetView>
  </sheetViews>
  <sheetFormatPr defaultColWidth="9.28125" defaultRowHeight="13.5"/>
  <cols>
    <col min="1" max="1" width="8.28125" style="259" customWidth="1"/>
    <col min="2" max="2" width="1.7109375" style="259" customWidth="1"/>
    <col min="3" max="3" width="4.140625" style="259" customWidth="1"/>
    <col min="4" max="4" width="4.28125" style="259" customWidth="1"/>
    <col min="5" max="5" width="17.140625" style="259" customWidth="1"/>
    <col min="6" max="6" width="75.00390625" style="259" customWidth="1"/>
    <col min="7" max="7" width="8.7109375" style="259" customWidth="1"/>
    <col min="8" max="8" width="11.140625" style="259" customWidth="1"/>
    <col min="9" max="9" width="12.7109375" style="259" customWidth="1"/>
    <col min="10" max="10" width="23.421875" style="259" customWidth="1"/>
    <col min="11" max="11" width="15.421875" style="259" customWidth="1"/>
    <col min="12" max="12" width="9.28125" style="259" customWidth="1"/>
    <col min="13" max="18" width="0" style="259" hidden="1" customWidth="1"/>
    <col min="19" max="19" width="8.140625" style="259" hidden="1" customWidth="1"/>
    <col min="20" max="20" width="29.7109375" style="259" hidden="1" customWidth="1"/>
    <col min="21" max="21" width="16.28125" style="259" hidden="1" customWidth="1"/>
    <col min="22" max="22" width="12.28125" style="259" customWidth="1"/>
    <col min="23" max="23" width="16.28125" style="259" customWidth="1"/>
    <col min="24" max="24" width="12.28125" style="259" customWidth="1"/>
    <col min="25" max="25" width="15.00390625" style="259" customWidth="1"/>
    <col min="26" max="26" width="11.00390625" style="259" customWidth="1"/>
    <col min="27" max="27" width="15.00390625" style="259" customWidth="1"/>
    <col min="28" max="28" width="16.28125" style="259" customWidth="1"/>
    <col min="29" max="29" width="11.00390625" style="259" customWidth="1"/>
    <col min="30" max="30" width="15.00390625" style="259" customWidth="1"/>
    <col min="31" max="31" width="16.28125" style="259" customWidth="1"/>
    <col min="32" max="43" width="9.28125" style="259" customWidth="1"/>
    <col min="44" max="65" width="0" style="259" hidden="1" customWidth="1"/>
    <col min="66" max="16384" width="9.28125" style="259" customWidth="1"/>
  </cols>
  <sheetData>
    <row r="1" spans="1:70" ht="21.75" customHeight="1">
      <c r="A1" s="88"/>
      <c r="B1" s="85"/>
      <c r="C1" s="85"/>
      <c r="D1" s="86" t="s">
        <v>1</v>
      </c>
      <c r="E1" s="85"/>
      <c r="F1" s="172" t="s">
        <v>246</v>
      </c>
      <c r="G1" s="441" t="s">
        <v>247</v>
      </c>
      <c r="H1" s="441"/>
      <c r="I1" s="85"/>
      <c r="J1" s="172" t="s">
        <v>248</v>
      </c>
      <c r="K1" s="86" t="s">
        <v>86</v>
      </c>
      <c r="L1" s="172" t="s">
        <v>249</v>
      </c>
      <c r="M1" s="172"/>
      <c r="N1" s="172"/>
      <c r="O1" s="172"/>
      <c r="P1" s="172"/>
      <c r="Q1" s="172"/>
      <c r="R1" s="172"/>
      <c r="S1" s="172"/>
      <c r="T1" s="172"/>
      <c r="U1" s="89"/>
      <c r="V1" s="89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75" customHeight="1">
      <c r="L2" s="442" t="s">
        <v>6</v>
      </c>
      <c r="M2" s="443"/>
      <c r="N2" s="443"/>
      <c r="O2" s="443"/>
      <c r="P2" s="443"/>
      <c r="Q2" s="443"/>
      <c r="R2" s="443"/>
      <c r="S2" s="443"/>
      <c r="T2" s="443"/>
      <c r="U2" s="443"/>
      <c r="V2" s="443"/>
      <c r="AT2" s="260" t="s">
        <v>75</v>
      </c>
    </row>
    <row r="3" spans="2:46" ht="6.75" customHeight="1">
      <c r="B3" s="261"/>
      <c r="C3" s="262"/>
      <c r="D3" s="262"/>
      <c r="E3" s="262"/>
      <c r="F3" s="262"/>
      <c r="G3" s="262"/>
      <c r="H3" s="262"/>
      <c r="I3" s="262"/>
      <c r="J3" s="262"/>
      <c r="K3" s="263"/>
      <c r="AT3" s="260" t="s">
        <v>76</v>
      </c>
    </row>
    <row r="4" spans="2:46" ht="36.75" customHeight="1">
      <c r="B4" s="264"/>
      <c r="C4" s="265"/>
      <c r="D4" s="266" t="s">
        <v>87</v>
      </c>
      <c r="E4" s="265"/>
      <c r="F4" s="265"/>
      <c r="G4" s="265"/>
      <c r="H4" s="265"/>
      <c r="I4" s="265"/>
      <c r="J4" s="265"/>
      <c r="K4" s="267"/>
      <c r="M4" s="268" t="s">
        <v>11</v>
      </c>
      <c r="AT4" s="260" t="s">
        <v>4</v>
      </c>
    </row>
    <row r="5" spans="2:11" ht="6.75" customHeight="1">
      <c r="B5" s="264"/>
      <c r="C5" s="265"/>
      <c r="D5" s="265"/>
      <c r="E5" s="265"/>
      <c r="F5" s="265"/>
      <c r="G5" s="265"/>
      <c r="H5" s="265"/>
      <c r="I5" s="265"/>
      <c r="J5" s="265"/>
      <c r="K5" s="267"/>
    </row>
    <row r="6" spans="2:11" ht="15">
      <c r="B6" s="264"/>
      <c r="C6" s="265"/>
      <c r="D6" s="269" t="s">
        <v>15</v>
      </c>
      <c r="E6" s="265"/>
      <c r="F6" s="265"/>
      <c r="G6" s="265"/>
      <c r="H6" s="265"/>
      <c r="I6" s="265"/>
      <c r="J6" s="265"/>
      <c r="K6" s="267"/>
    </row>
    <row r="7" spans="2:11" ht="22.5" customHeight="1">
      <c r="B7" s="264"/>
      <c r="C7" s="265"/>
      <c r="D7" s="265"/>
      <c r="E7" s="444" t="str">
        <f>'Rekapitulace stavby'!K6</f>
        <v>UniMeC  SO 4, Zaizolování požárního odvětrání</v>
      </c>
      <c r="F7" s="445"/>
      <c r="G7" s="445"/>
      <c r="H7" s="445"/>
      <c r="I7" s="265"/>
      <c r="J7" s="265"/>
      <c r="K7" s="267"/>
    </row>
    <row r="8" spans="2:11" s="270" customFormat="1" ht="15">
      <c r="B8" s="271"/>
      <c r="C8" s="272"/>
      <c r="D8" s="269" t="s">
        <v>88</v>
      </c>
      <c r="E8" s="272"/>
      <c r="F8" s="272"/>
      <c r="G8" s="272"/>
      <c r="H8" s="272"/>
      <c r="I8" s="272"/>
      <c r="J8" s="272"/>
      <c r="K8" s="273"/>
    </row>
    <row r="9" spans="2:11" s="270" customFormat="1" ht="36.75" customHeight="1">
      <c r="B9" s="271"/>
      <c r="C9" s="272"/>
      <c r="D9" s="272"/>
      <c r="E9" s="446" t="s">
        <v>89</v>
      </c>
      <c r="F9" s="447"/>
      <c r="G9" s="447"/>
      <c r="H9" s="447"/>
      <c r="I9" s="272"/>
      <c r="J9" s="272"/>
      <c r="K9" s="273"/>
    </row>
    <row r="10" spans="2:11" s="270" customFormat="1" ht="13.5">
      <c r="B10" s="271"/>
      <c r="C10" s="272"/>
      <c r="D10" s="272"/>
      <c r="E10" s="272"/>
      <c r="F10" s="272"/>
      <c r="G10" s="272"/>
      <c r="H10" s="272"/>
      <c r="I10" s="272"/>
      <c r="J10" s="272"/>
      <c r="K10" s="273"/>
    </row>
    <row r="11" spans="2:11" s="270" customFormat="1" ht="14.25" customHeight="1">
      <c r="B11" s="271"/>
      <c r="C11" s="272"/>
      <c r="D11" s="269" t="s">
        <v>18</v>
      </c>
      <c r="E11" s="272"/>
      <c r="F11" s="274" t="s">
        <v>3</v>
      </c>
      <c r="G11" s="272"/>
      <c r="H11" s="272"/>
      <c r="I11" s="269" t="s">
        <v>19</v>
      </c>
      <c r="J11" s="274" t="s">
        <v>3</v>
      </c>
      <c r="K11" s="273"/>
    </row>
    <row r="12" spans="2:11" s="270" customFormat="1" ht="14.25" customHeight="1">
      <c r="B12" s="271"/>
      <c r="C12" s="272"/>
      <c r="D12" s="269" t="s">
        <v>21</v>
      </c>
      <c r="E12" s="272"/>
      <c r="F12" s="274" t="s">
        <v>22</v>
      </c>
      <c r="G12" s="272"/>
      <c r="H12" s="272"/>
      <c r="I12" s="269" t="s">
        <v>23</v>
      </c>
      <c r="J12" s="275">
        <f>'Rekapitulace stavby'!AN8</f>
        <v>0</v>
      </c>
      <c r="K12" s="273"/>
    </row>
    <row r="13" spans="2:11" s="270" customFormat="1" ht="10.5" customHeight="1">
      <c r="B13" s="271"/>
      <c r="C13" s="272"/>
      <c r="D13" s="272"/>
      <c r="E13" s="272"/>
      <c r="F13" s="272"/>
      <c r="G13" s="272"/>
      <c r="H13" s="272"/>
      <c r="I13" s="272"/>
      <c r="J13" s="272"/>
      <c r="K13" s="273"/>
    </row>
    <row r="14" spans="2:11" s="270" customFormat="1" ht="14.25" customHeight="1">
      <c r="B14" s="271"/>
      <c r="C14" s="272"/>
      <c r="D14" s="269" t="s">
        <v>26</v>
      </c>
      <c r="E14" s="272"/>
      <c r="F14" s="272"/>
      <c r="G14" s="272"/>
      <c r="H14" s="272"/>
      <c r="I14" s="269" t="s">
        <v>27</v>
      </c>
      <c r="J14" s="274">
        <f>IF('Rekapitulace stavby'!AN10="","",'Rekapitulace stavby'!AN10)</f>
      </c>
      <c r="K14" s="273"/>
    </row>
    <row r="15" spans="2:11" s="270" customFormat="1" ht="18" customHeight="1">
      <c r="B15" s="271"/>
      <c r="C15" s="272"/>
      <c r="D15" s="272"/>
      <c r="E15" s="274" t="str">
        <f>IF('Rekapitulace stavby'!E11="","",'Rekapitulace stavby'!E11)</f>
        <v> </v>
      </c>
      <c r="F15" s="272"/>
      <c r="G15" s="272"/>
      <c r="H15" s="272"/>
      <c r="I15" s="269" t="s">
        <v>28</v>
      </c>
      <c r="J15" s="274">
        <f>IF('Rekapitulace stavby'!AN11="","",'Rekapitulace stavby'!AN11)</f>
      </c>
      <c r="K15" s="273"/>
    </row>
    <row r="16" spans="2:11" s="270" customFormat="1" ht="6.75" customHeight="1">
      <c r="B16" s="271"/>
      <c r="C16" s="272"/>
      <c r="D16" s="272"/>
      <c r="E16" s="272"/>
      <c r="F16" s="272"/>
      <c r="G16" s="272"/>
      <c r="H16" s="272"/>
      <c r="I16" s="272"/>
      <c r="J16" s="272"/>
      <c r="K16" s="273"/>
    </row>
    <row r="17" spans="2:11" s="270" customFormat="1" ht="14.25" customHeight="1">
      <c r="B17" s="271"/>
      <c r="C17" s="272"/>
      <c r="D17" s="269" t="s">
        <v>29</v>
      </c>
      <c r="E17" s="272"/>
      <c r="F17" s="272"/>
      <c r="G17" s="272"/>
      <c r="H17" s="272"/>
      <c r="I17" s="269" t="s">
        <v>27</v>
      </c>
      <c r="J17" s="274">
        <f>IF('Rekapitulace stavby'!AN13="Vyplň údaj","",IF('Rekapitulace stavby'!AN13="","",'Rekapitulace stavby'!AN13))</f>
      </c>
      <c r="K17" s="273"/>
    </row>
    <row r="18" spans="2:11" s="270" customFormat="1" ht="18" customHeight="1">
      <c r="B18" s="271"/>
      <c r="C18" s="272"/>
      <c r="D18" s="272"/>
      <c r="E18" s="274" t="str">
        <f>IF('Rekapitulace stavby'!E14="Vyplň údaj","",IF('Rekapitulace stavby'!E14="","",'Rekapitulace stavby'!E14))</f>
        <v> </v>
      </c>
      <c r="F18" s="272"/>
      <c r="G18" s="272"/>
      <c r="H18" s="272"/>
      <c r="I18" s="269" t="s">
        <v>28</v>
      </c>
      <c r="J18" s="274">
        <f>IF('Rekapitulace stavby'!AN14="Vyplň údaj","",IF('Rekapitulace stavby'!AN14="","",'Rekapitulace stavby'!AN14))</f>
      </c>
      <c r="K18" s="273"/>
    </row>
    <row r="19" spans="2:11" s="270" customFormat="1" ht="6.75" customHeight="1">
      <c r="B19" s="271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2:11" s="270" customFormat="1" ht="14.25" customHeight="1">
      <c r="B20" s="271"/>
      <c r="C20" s="272"/>
      <c r="D20" s="269" t="s">
        <v>30</v>
      </c>
      <c r="E20" s="272"/>
      <c r="F20" s="272"/>
      <c r="G20" s="272"/>
      <c r="H20" s="272"/>
      <c r="I20" s="269" t="s">
        <v>27</v>
      </c>
      <c r="J20" s="274" t="s">
        <v>3</v>
      </c>
      <c r="K20" s="273"/>
    </row>
    <row r="21" spans="2:11" s="270" customFormat="1" ht="18" customHeight="1">
      <c r="B21" s="271"/>
      <c r="C21" s="272"/>
      <c r="D21" s="272"/>
      <c r="E21" s="274" t="s">
        <v>31</v>
      </c>
      <c r="F21" s="272"/>
      <c r="G21" s="272"/>
      <c r="H21" s="272"/>
      <c r="I21" s="269" t="s">
        <v>28</v>
      </c>
      <c r="J21" s="274" t="s">
        <v>3</v>
      </c>
      <c r="K21" s="273"/>
    </row>
    <row r="22" spans="2:11" s="270" customFormat="1" ht="6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73"/>
    </row>
    <row r="23" spans="2:11" s="270" customFormat="1" ht="14.25" customHeight="1">
      <c r="B23" s="271"/>
      <c r="C23" s="272"/>
      <c r="D23" s="269" t="s">
        <v>33</v>
      </c>
      <c r="E23" s="272"/>
      <c r="F23" s="272"/>
      <c r="G23" s="272"/>
      <c r="H23" s="272"/>
      <c r="I23" s="272"/>
      <c r="J23" s="272"/>
      <c r="K23" s="273"/>
    </row>
    <row r="24" spans="2:11" s="279" customFormat="1" ht="22.5" customHeight="1">
      <c r="B24" s="276"/>
      <c r="C24" s="277"/>
      <c r="D24" s="277"/>
      <c r="E24" s="448" t="s">
        <v>3</v>
      </c>
      <c r="F24" s="449"/>
      <c r="G24" s="449"/>
      <c r="H24" s="449"/>
      <c r="I24" s="277"/>
      <c r="J24" s="277"/>
      <c r="K24" s="278"/>
    </row>
    <row r="25" spans="2:11" s="270" customFormat="1" ht="6.75" customHeight="1">
      <c r="B25" s="271"/>
      <c r="C25" s="272"/>
      <c r="D25" s="272"/>
      <c r="E25" s="272"/>
      <c r="F25" s="272"/>
      <c r="G25" s="272"/>
      <c r="H25" s="272"/>
      <c r="I25" s="272"/>
      <c r="J25" s="272"/>
      <c r="K25" s="273"/>
    </row>
    <row r="26" spans="2:11" s="270" customFormat="1" ht="6.75" customHeight="1">
      <c r="B26" s="271"/>
      <c r="C26" s="272"/>
      <c r="D26" s="280"/>
      <c r="E26" s="280"/>
      <c r="F26" s="280"/>
      <c r="G26" s="280"/>
      <c r="H26" s="280"/>
      <c r="I26" s="280"/>
      <c r="J26" s="280"/>
      <c r="K26" s="281"/>
    </row>
    <row r="27" spans="2:11" s="270" customFormat="1" ht="24.75" customHeight="1">
      <c r="B27" s="271"/>
      <c r="C27" s="272"/>
      <c r="D27" s="282" t="s">
        <v>34</v>
      </c>
      <c r="E27" s="272"/>
      <c r="F27" s="272"/>
      <c r="G27" s="272"/>
      <c r="H27" s="272"/>
      <c r="I27" s="272"/>
      <c r="J27" s="283">
        <f>ROUND(J84,2)</f>
        <v>0</v>
      </c>
      <c r="K27" s="273"/>
    </row>
    <row r="28" spans="2:11" s="270" customFormat="1" ht="6.75" customHeight="1">
      <c r="B28" s="271"/>
      <c r="C28" s="272"/>
      <c r="D28" s="280"/>
      <c r="E28" s="280"/>
      <c r="F28" s="280"/>
      <c r="G28" s="280"/>
      <c r="H28" s="280"/>
      <c r="I28" s="280"/>
      <c r="J28" s="280"/>
      <c r="K28" s="281"/>
    </row>
    <row r="29" spans="2:11" s="270" customFormat="1" ht="14.25" customHeight="1">
      <c r="B29" s="271"/>
      <c r="C29" s="272"/>
      <c r="D29" s="272"/>
      <c r="E29" s="272"/>
      <c r="F29" s="284" t="s">
        <v>36</v>
      </c>
      <c r="G29" s="272"/>
      <c r="H29" s="272"/>
      <c r="I29" s="284" t="s">
        <v>35</v>
      </c>
      <c r="J29" s="284" t="s">
        <v>37</v>
      </c>
      <c r="K29" s="273"/>
    </row>
    <row r="30" spans="2:11" s="270" customFormat="1" ht="14.25" customHeight="1">
      <c r="B30" s="271"/>
      <c r="C30" s="272"/>
      <c r="D30" s="285" t="s">
        <v>38</v>
      </c>
      <c r="E30" s="285" t="s">
        <v>39</v>
      </c>
      <c r="F30" s="286">
        <f>ROUND(SUM(BE84:BE122),2)</f>
        <v>0</v>
      </c>
      <c r="G30" s="272"/>
      <c r="H30" s="272"/>
      <c r="I30" s="287">
        <v>0.21</v>
      </c>
      <c r="J30" s="286">
        <f>ROUND(ROUND((SUM(BE84:BE122)),2)*I30,2)</f>
        <v>0</v>
      </c>
      <c r="K30" s="273"/>
    </row>
    <row r="31" spans="2:11" s="270" customFormat="1" ht="14.25" customHeight="1">
      <c r="B31" s="271"/>
      <c r="C31" s="272"/>
      <c r="D31" s="272"/>
      <c r="E31" s="285" t="s">
        <v>40</v>
      </c>
      <c r="F31" s="286">
        <f>ROUND(SUM(BF84:BF122),2)</f>
        <v>0</v>
      </c>
      <c r="G31" s="272"/>
      <c r="H31" s="272"/>
      <c r="I31" s="287">
        <v>0.15</v>
      </c>
      <c r="J31" s="286">
        <f>ROUND(ROUND((SUM(BF84:BF122)),2)*I31,2)</f>
        <v>0</v>
      </c>
      <c r="K31" s="273"/>
    </row>
    <row r="32" spans="2:11" s="270" customFormat="1" ht="14.25" customHeight="1" hidden="1">
      <c r="B32" s="271"/>
      <c r="C32" s="272"/>
      <c r="D32" s="272"/>
      <c r="E32" s="285" t="s">
        <v>41</v>
      </c>
      <c r="F32" s="286">
        <f>ROUND(SUM(BG84:BG122),2)</f>
        <v>0</v>
      </c>
      <c r="G32" s="272"/>
      <c r="H32" s="272"/>
      <c r="I32" s="287">
        <v>0.21</v>
      </c>
      <c r="J32" s="286">
        <v>0</v>
      </c>
      <c r="K32" s="273"/>
    </row>
    <row r="33" spans="2:11" s="270" customFormat="1" ht="14.25" customHeight="1" hidden="1">
      <c r="B33" s="271"/>
      <c r="C33" s="272"/>
      <c r="D33" s="272"/>
      <c r="E33" s="285" t="s">
        <v>42</v>
      </c>
      <c r="F33" s="286">
        <f>ROUND(SUM(BH84:BH122),2)</f>
        <v>0</v>
      </c>
      <c r="G33" s="272"/>
      <c r="H33" s="272"/>
      <c r="I33" s="287">
        <v>0.15</v>
      </c>
      <c r="J33" s="286">
        <v>0</v>
      </c>
      <c r="K33" s="273"/>
    </row>
    <row r="34" spans="2:11" s="270" customFormat="1" ht="14.25" customHeight="1" hidden="1">
      <c r="B34" s="271"/>
      <c r="C34" s="272"/>
      <c r="D34" s="272"/>
      <c r="E34" s="285" t="s">
        <v>43</v>
      </c>
      <c r="F34" s="286">
        <f>ROUND(SUM(BI84:BI122),2)</f>
        <v>0</v>
      </c>
      <c r="G34" s="272"/>
      <c r="H34" s="272"/>
      <c r="I34" s="287">
        <v>0</v>
      </c>
      <c r="J34" s="286">
        <v>0</v>
      </c>
      <c r="K34" s="273"/>
    </row>
    <row r="35" spans="2:11" s="270" customFormat="1" ht="6.75" customHeight="1">
      <c r="B35" s="271"/>
      <c r="C35" s="272"/>
      <c r="D35" s="272"/>
      <c r="E35" s="272"/>
      <c r="F35" s="272"/>
      <c r="G35" s="272"/>
      <c r="H35" s="272"/>
      <c r="I35" s="272"/>
      <c r="J35" s="272"/>
      <c r="K35" s="273"/>
    </row>
    <row r="36" spans="2:11" s="270" customFormat="1" ht="24.75" customHeight="1">
      <c r="B36" s="271"/>
      <c r="C36" s="288"/>
      <c r="D36" s="289" t="s">
        <v>44</v>
      </c>
      <c r="E36" s="290"/>
      <c r="F36" s="290"/>
      <c r="G36" s="291" t="s">
        <v>45</v>
      </c>
      <c r="H36" s="292" t="s">
        <v>46</v>
      </c>
      <c r="I36" s="290"/>
      <c r="J36" s="293">
        <f>SUM(J27:J34)</f>
        <v>0</v>
      </c>
      <c r="K36" s="294"/>
    </row>
    <row r="37" spans="2:11" s="270" customFormat="1" ht="14.25" customHeight="1">
      <c r="B37" s="295"/>
      <c r="C37" s="296"/>
      <c r="D37" s="296"/>
      <c r="E37" s="296"/>
      <c r="F37" s="296"/>
      <c r="G37" s="296"/>
      <c r="H37" s="296"/>
      <c r="I37" s="296"/>
      <c r="J37" s="296"/>
      <c r="K37" s="297"/>
    </row>
    <row r="41" spans="2:11" s="270" customFormat="1" ht="6.75" customHeight="1">
      <c r="B41" s="298"/>
      <c r="C41" s="299"/>
      <c r="D41" s="299"/>
      <c r="E41" s="299"/>
      <c r="F41" s="299"/>
      <c r="G41" s="299"/>
      <c r="H41" s="299"/>
      <c r="I41" s="299"/>
      <c r="J41" s="299"/>
      <c r="K41" s="300"/>
    </row>
    <row r="42" spans="2:11" s="270" customFormat="1" ht="36.75" customHeight="1">
      <c r="B42" s="271"/>
      <c r="C42" s="266" t="s">
        <v>90</v>
      </c>
      <c r="D42" s="272"/>
      <c r="E42" s="272"/>
      <c r="F42" s="272"/>
      <c r="G42" s="272"/>
      <c r="H42" s="272"/>
      <c r="I42" s="272"/>
      <c r="J42" s="272"/>
      <c r="K42" s="273"/>
    </row>
    <row r="43" spans="2:11" s="270" customFormat="1" ht="6.75" customHeight="1">
      <c r="B43" s="271"/>
      <c r="C43" s="272"/>
      <c r="D43" s="272"/>
      <c r="E43" s="272"/>
      <c r="F43" s="272"/>
      <c r="G43" s="272"/>
      <c r="H43" s="272"/>
      <c r="I43" s="272"/>
      <c r="J43" s="272"/>
      <c r="K43" s="273"/>
    </row>
    <row r="44" spans="2:11" s="270" customFormat="1" ht="14.25" customHeight="1">
      <c r="B44" s="271"/>
      <c r="C44" s="269" t="s">
        <v>15</v>
      </c>
      <c r="D44" s="272"/>
      <c r="E44" s="272"/>
      <c r="F44" s="272"/>
      <c r="G44" s="272"/>
      <c r="H44" s="272"/>
      <c r="I44" s="272"/>
      <c r="J44" s="272"/>
      <c r="K44" s="273"/>
    </row>
    <row r="45" spans="2:11" s="270" customFormat="1" ht="22.5" customHeight="1">
      <c r="B45" s="271"/>
      <c r="C45" s="272"/>
      <c r="D45" s="272"/>
      <c r="E45" s="444" t="str">
        <f>E7</f>
        <v>UniMeC  SO 4, Zaizolování požárního odvětrání</v>
      </c>
      <c r="F45" s="447"/>
      <c r="G45" s="447"/>
      <c r="H45" s="447"/>
      <c r="I45" s="272"/>
      <c r="J45" s="272"/>
      <c r="K45" s="273"/>
    </row>
    <row r="46" spans="2:11" s="270" customFormat="1" ht="14.25" customHeight="1">
      <c r="B46" s="271"/>
      <c r="C46" s="269" t="s">
        <v>88</v>
      </c>
      <c r="D46" s="272"/>
      <c r="E46" s="272"/>
      <c r="F46" s="272"/>
      <c r="G46" s="272"/>
      <c r="H46" s="272"/>
      <c r="I46" s="272"/>
      <c r="J46" s="272"/>
      <c r="K46" s="273"/>
    </row>
    <row r="47" spans="2:11" s="270" customFormat="1" ht="23.25" customHeight="1">
      <c r="B47" s="271"/>
      <c r="C47" s="272"/>
      <c r="D47" s="272"/>
      <c r="E47" s="446" t="str">
        <f>E9</f>
        <v>N2101 - Zaizolování požárního odvětrání, Okno č.1</v>
      </c>
      <c r="F47" s="447"/>
      <c r="G47" s="447"/>
      <c r="H47" s="447"/>
      <c r="I47" s="272"/>
      <c r="J47" s="272"/>
      <c r="K47" s="273"/>
    </row>
    <row r="48" spans="2:11" s="270" customFormat="1" ht="6.75" customHeight="1">
      <c r="B48" s="271"/>
      <c r="C48" s="272"/>
      <c r="D48" s="272"/>
      <c r="E48" s="272"/>
      <c r="F48" s="272"/>
      <c r="G48" s="272"/>
      <c r="H48" s="272"/>
      <c r="I48" s="272"/>
      <c r="J48" s="272"/>
      <c r="K48" s="273"/>
    </row>
    <row r="49" spans="2:11" s="270" customFormat="1" ht="18" customHeight="1">
      <c r="B49" s="271"/>
      <c r="C49" s="269" t="s">
        <v>21</v>
      </c>
      <c r="D49" s="272"/>
      <c r="E49" s="272"/>
      <c r="F49" s="274" t="str">
        <f>F12</f>
        <v> </v>
      </c>
      <c r="G49" s="272"/>
      <c r="H49" s="272"/>
      <c r="I49" s="269" t="s">
        <v>23</v>
      </c>
      <c r="J49" s="275">
        <f>IF(J12="","",J12)</f>
        <v>0</v>
      </c>
      <c r="K49" s="273"/>
    </row>
    <row r="50" spans="2:11" s="270" customFormat="1" ht="6.75" customHeight="1">
      <c r="B50" s="271"/>
      <c r="C50" s="272"/>
      <c r="D50" s="272"/>
      <c r="E50" s="272"/>
      <c r="F50" s="272"/>
      <c r="G50" s="272"/>
      <c r="H50" s="272"/>
      <c r="I50" s="272"/>
      <c r="J50" s="272"/>
      <c r="K50" s="273"/>
    </row>
    <row r="51" spans="2:11" s="270" customFormat="1" ht="15">
      <c r="B51" s="271"/>
      <c r="C51" s="269" t="s">
        <v>26</v>
      </c>
      <c r="D51" s="272"/>
      <c r="E51" s="272"/>
      <c r="F51" s="274" t="str">
        <f>E15</f>
        <v> </v>
      </c>
      <c r="G51" s="272"/>
      <c r="H51" s="272"/>
      <c r="I51" s="269" t="s">
        <v>30</v>
      </c>
      <c r="J51" s="274" t="str">
        <f>E21</f>
        <v>Ing.Arch.Němeček</v>
      </c>
      <c r="K51" s="273"/>
    </row>
    <row r="52" spans="2:11" s="270" customFormat="1" ht="14.25" customHeight="1">
      <c r="B52" s="271"/>
      <c r="C52" s="269" t="s">
        <v>29</v>
      </c>
      <c r="D52" s="272"/>
      <c r="E52" s="272"/>
      <c r="F52" s="274" t="str">
        <f>IF(E18="","",E18)</f>
        <v> </v>
      </c>
      <c r="G52" s="272"/>
      <c r="H52" s="272"/>
      <c r="I52" s="272"/>
      <c r="J52" s="272"/>
      <c r="K52" s="273"/>
    </row>
    <row r="53" spans="2:11" s="270" customFormat="1" ht="9.75" customHeight="1">
      <c r="B53" s="271"/>
      <c r="C53" s="272"/>
      <c r="D53" s="272"/>
      <c r="E53" s="272"/>
      <c r="F53" s="272"/>
      <c r="G53" s="272"/>
      <c r="H53" s="272"/>
      <c r="I53" s="272"/>
      <c r="J53" s="272"/>
      <c r="K53" s="273"/>
    </row>
    <row r="54" spans="2:11" s="270" customFormat="1" ht="29.25" customHeight="1">
      <c r="B54" s="271"/>
      <c r="C54" s="301" t="s">
        <v>91</v>
      </c>
      <c r="D54" s="288"/>
      <c r="E54" s="288"/>
      <c r="F54" s="288"/>
      <c r="G54" s="288"/>
      <c r="H54" s="288"/>
      <c r="I54" s="288"/>
      <c r="J54" s="302" t="s">
        <v>92</v>
      </c>
      <c r="K54" s="303"/>
    </row>
    <row r="55" spans="2:11" s="270" customFormat="1" ht="9.75" customHeight="1">
      <c r="B55" s="271"/>
      <c r="C55" s="272"/>
      <c r="D55" s="272"/>
      <c r="E55" s="272"/>
      <c r="F55" s="272"/>
      <c r="G55" s="272"/>
      <c r="H55" s="272"/>
      <c r="I55" s="272"/>
      <c r="J55" s="272"/>
      <c r="K55" s="273"/>
    </row>
    <row r="56" spans="2:47" s="270" customFormat="1" ht="29.25" customHeight="1">
      <c r="B56" s="271"/>
      <c r="C56" s="304" t="s">
        <v>93</v>
      </c>
      <c r="D56" s="272"/>
      <c r="E56" s="272"/>
      <c r="F56" s="272"/>
      <c r="G56" s="272"/>
      <c r="H56" s="272"/>
      <c r="I56" s="272"/>
      <c r="J56" s="283">
        <f>J84</f>
        <v>0</v>
      </c>
      <c r="K56" s="273"/>
      <c r="AU56" s="260" t="s">
        <v>94</v>
      </c>
    </row>
    <row r="57" spans="2:11" s="311" customFormat="1" ht="24.75" customHeight="1">
      <c r="B57" s="305"/>
      <c r="C57" s="306"/>
      <c r="D57" s="307" t="s">
        <v>95</v>
      </c>
      <c r="E57" s="308"/>
      <c r="F57" s="308"/>
      <c r="G57" s="308"/>
      <c r="H57" s="308"/>
      <c r="I57" s="308"/>
      <c r="J57" s="309">
        <f>J85</f>
        <v>0</v>
      </c>
      <c r="K57" s="310"/>
    </row>
    <row r="58" spans="2:11" s="318" customFormat="1" ht="19.5" customHeight="1">
      <c r="B58" s="312"/>
      <c r="C58" s="313"/>
      <c r="D58" s="314" t="s">
        <v>96</v>
      </c>
      <c r="E58" s="315"/>
      <c r="F58" s="315"/>
      <c r="G58" s="315"/>
      <c r="H58" s="315"/>
      <c r="I58" s="315"/>
      <c r="J58" s="316">
        <f>J86</f>
        <v>0</v>
      </c>
      <c r="K58" s="317"/>
    </row>
    <row r="59" spans="2:11" s="318" customFormat="1" ht="19.5" customHeight="1">
      <c r="B59" s="312"/>
      <c r="C59" s="313"/>
      <c r="D59" s="314" t="s">
        <v>97</v>
      </c>
      <c r="E59" s="315"/>
      <c r="F59" s="315"/>
      <c r="G59" s="315"/>
      <c r="H59" s="315"/>
      <c r="I59" s="315"/>
      <c r="J59" s="316">
        <f>J90</f>
        <v>0</v>
      </c>
      <c r="K59" s="317"/>
    </row>
    <row r="60" spans="2:11" s="318" customFormat="1" ht="19.5" customHeight="1">
      <c r="B60" s="312"/>
      <c r="C60" s="313"/>
      <c r="D60" s="314" t="s">
        <v>98</v>
      </c>
      <c r="E60" s="315"/>
      <c r="F60" s="315"/>
      <c r="G60" s="315"/>
      <c r="H60" s="315"/>
      <c r="I60" s="315"/>
      <c r="J60" s="316">
        <f>J97</f>
        <v>0</v>
      </c>
      <c r="K60" s="317"/>
    </row>
    <row r="61" spans="2:11" s="311" customFormat="1" ht="24.75" customHeight="1">
      <c r="B61" s="305"/>
      <c r="C61" s="306"/>
      <c r="D61" s="307" t="s">
        <v>99</v>
      </c>
      <c r="E61" s="308"/>
      <c r="F61" s="308"/>
      <c r="G61" s="308"/>
      <c r="H61" s="308"/>
      <c r="I61" s="308"/>
      <c r="J61" s="309">
        <f>J99</f>
        <v>0</v>
      </c>
      <c r="K61" s="310"/>
    </row>
    <row r="62" spans="2:11" s="318" customFormat="1" ht="19.5" customHeight="1">
      <c r="B62" s="312"/>
      <c r="C62" s="313"/>
      <c r="D62" s="314" t="s">
        <v>100</v>
      </c>
      <c r="E62" s="315"/>
      <c r="F62" s="315"/>
      <c r="G62" s="315"/>
      <c r="H62" s="315"/>
      <c r="I62" s="315"/>
      <c r="J62" s="316">
        <f>J100</f>
        <v>0</v>
      </c>
      <c r="K62" s="317"/>
    </row>
    <row r="63" spans="2:11" s="318" customFormat="1" ht="19.5" customHeight="1">
      <c r="B63" s="312"/>
      <c r="C63" s="313"/>
      <c r="D63" s="314" t="s">
        <v>101</v>
      </c>
      <c r="E63" s="315"/>
      <c r="F63" s="315"/>
      <c r="G63" s="315"/>
      <c r="H63" s="315"/>
      <c r="I63" s="315"/>
      <c r="J63" s="316">
        <f>J104</f>
        <v>0</v>
      </c>
      <c r="K63" s="317"/>
    </row>
    <row r="64" spans="2:11" s="318" customFormat="1" ht="19.5" customHeight="1">
      <c r="B64" s="312"/>
      <c r="C64" s="313"/>
      <c r="D64" s="314" t="s">
        <v>102</v>
      </c>
      <c r="E64" s="315"/>
      <c r="F64" s="315"/>
      <c r="G64" s="315"/>
      <c r="H64" s="315"/>
      <c r="I64" s="315"/>
      <c r="J64" s="316">
        <f>J117</f>
        <v>0</v>
      </c>
      <c r="K64" s="317"/>
    </row>
    <row r="65" spans="2:11" s="270" customFormat="1" ht="21.75" customHeight="1">
      <c r="B65" s="271"/>
      <c r="C65" s="272"/>
      <c r="D65" s="272"/>
      <c r="E65" s="272"/>
      <c r="F65" s="272"/>
      <c r="G65" s="272"/>
      <c r="H65" s="272"/>
      <c r="I65" s="272"/>
      <c r="J65" s="272"/>
      <c r="K65" s="273"/>
    </row>
    <row r="66" spans="2:11" s="270" customFormat="1" ht="6.75" customHeight="1">
      <c r="B66" s="295"/>
      <c r="C66" s="296"/>
      <c r="D66" s="296"/>
      <c r="E66" s="296"/>
      <c r="F66" s="296"/>
      <c r="G66" s="296"/>
      <c r="H66" s="296"/>
      <c r="I66" s="296"/>
      <c r="J66" s="296"/>
      <c r="K66" s="297"/>
    </row>
    <row r="70" spans="2:12" s="270" customFormat="1" ht="6.75" customHeight="1">
      <c r="B70" s="298"/>
      <c r="C70" s="299"/>
      <c r="D70" s="299"/>
      <c r="E70" s="299"/>
      <c r="F70" s="299"/>
      <c r="G70" s="299"/>
      <c r="H70" s="299"/>
      <c r="I70" s="299"/>
      <c r="J70" s="299"/>
      <c r="K70" s="299"/>
      <c r="L70" s="271"/>
    </row>
    <row r="71" spans="2:12" s="270" customFormat="1" ht="36.75" customHeight="1">
      <c r="B71" s="271"/>
      <c r="C71" s="319" t="s">
        <v>103</v>
      </c>
      <c r="L71" s="271"/>
    </row>
    <row r="72" spans="2:12" s="270" customFormat="1" ht="6.75" customHeight="1">
      <c r="B72" s="271"/>
      <c r="L72" s="271"/>
    </row>
    <row r="73" spans="2:12" s="270" customFormat="1" ht="14.25" customHeight="1">
      <c r="B73" s="271"/>
      <c r="C73" s="320" t="s">
        <v>15</v>
      </c>
      <c r="L73" s="271"/>
    </row>
    <row r="74" spans="2:12" s="270" customFormat="1" ht="22.5" customHeight="1">
      <c r="B74" s="271"/>
      <c r="E74" s="450" t="str">
        <f>E7</f>
        <v>UniMeC  SO 4, Zaizolování požárního odvětrání</v>
      </c>
      <c r="F74" s="440"/>
      <c r="G74" s="440"/>
      <c r="H74" s="440"/>
      <c r="L74" s="271"/>
    </row>
    <row r="75" spans="2:12" s="270" customFormat="1" ht="14.25" customHeight="1">
      <c r="B75" s="271"/>
      <c r="C75" s="320" t="s">
        <v>88</v>
      </c>
      <c r="L75" s="271"/>
    </row>
    <row r="76" spans="2:12" s="270" customFormat="1" ht="23.25" customHeight="1">
      <c r="B76" s="271"/>
      <c r="E76" s="439" t="str">
        <f>E9</f>
        <v>N2101 - Zaizolování požárního odvětrání, Okno č.1</v>
      </c>
      <c r="F76" s="440"/>
      <c r="G76" s="440"/>
      <c r="H76" s="440"/>
      <c r="L76" s="271"/>
    </row>
    <row r="77" spans="2:12" s="270" customFormat="1" ht="6.75" customHeight="1">
      <c r="B77" s="271"/>
      <c r="L77" s="271"/>
    </row>
    <row r="78" spans="2:12" s="270" customFormat="1" ht="18" customHeight="1">
      <c r="B78" s="271"/>
      <c r="C78" s="320" t="s">
        <v>21</v>
      </c>
      <c r="F78" s="321" t="str">
        <f>F12</f>
        <v> </v>
      </c>
      <c r="I78" s="320" t="s">
        <v>23</v>
      </c>
      <c r="J78" s="322">
        <f>IF(J12="","",J12)</f>
        <v>0</v>
      </c>
      <c r="L78" s="271"/>
    </row>
    <row r="79" spans="2:12" s="270" customFormat="1" ht="6.75" customHeight="1">
      <c r="B79" s="271"/>
      <c r="L79" s="271"/>
    </row>
    <row r="80" spans="2:12" s="270" customFormat="1" ht="15">
      <c r="B80" s="271"/>
      <c r="C80" s="320" t="s">
        <v>26</v>
      </c>
      <c r="F80" s="321" t="str">
        <f>E15</f>
        <v> </v>
      </c>
      <c r="I80" s="320" t="s">
        <v>30</v>
      </c>
      <c r="J80" s="321" t="str">
        <f>E21</f>
        <v>Ing.Arch.Němeček</v>
      </c>
      <c r="L80" s="271"/>
    </row>
    <row r="81" spans="2:12" s="270" customFormat="1" ht="14.25" customHeight="1">
      <c r="B81" s="271"/>
      <c r="C81" s="320" t="s">
        <v>29</v>
      </c>
      <c r="F81" s="321" t="str">
        <f>IF(E18="","",E18)</f>
        <v> </v>
      </c>
      <c r="L81" s="271"/>
    </row>
    <row r="82" spans="2:12" s="270" customFormat="1" ht="9.75" customHeight="1">
      <c r="B82" s="271"/>
      <c r="L82" s="271"/>
    </row>
    <row r="83" spans="2:20" s="331" customFormat="1" ht="29.25" customHeight="1">
      <c r="B83" s="323"/>
      <c r="C83" s="324" t="s">
        <v>104</v>
      </c>
      <c r="D83" s="325" t="s">
        <v>53</v>
      </c>
      <c r="E83" s="325" t="s">
        <v>49</v>
      </c>
      <c r="F83" s="325" t="s">
        <v>105</v>
      </c>
      <c r="G83" s="325" t="s">
        <v>106</v>
      </c>
      <c r="H83" s="325" t="s">
        <v>107</v>
      </c>
      <c r="I83" s="326" t="s">
        <v>108</v>
      </c>
      <c r="J83" s="325" t="s">
        <v>92</v>
      </c>
      <c r="K83" s="327" t="s">
        <v>109</v>
      </c>
      <c r="L83" s="323"/>
      <c r="M83" s="328" t="s">
        <v>110</v>
      </c>
      <c r="N83" s="329" t="s">
        <v>38</v>
      </c>
      <c r="O83" s="329" t="s">
        <v>111</v>
      </c>
      <c r="P83" s="329" t="s">
        <v>112</v>
      </c>
      <c r="Q83" s="329" t="s">
        <v>113</v>
      </c>
      <c r="R83" s="329" t="s">
        <v>114</v>
      </c>
      <c r="S83" s="329" t="s">
        <v>115</v>
      </c>
      <c r="T83" s="330" t="s">
        <v>116</v>
      </c>
    </row>
    <row r="84" spans="2:63" s="270" customFormat="1" ht="29.25" customHeight="1">
      <c r="B84" s="271"/>
      <c r="C84" s="332" t="s">
        <v>93</v>
      </c>
      <c r="J84" s="333">
        <f>BK84</f>
        <v>0</v>
      </c>
      <c r="L84" s="271"/>
      <c r="M84" s="334"/>
      <c r="N84" s="280"/>
      <c r="O84" s="280"/>
      <c r="P84" s="335">
        <f>P85+P99</f>
        <v>14.216258999999999</v>
      </c>
      <c r="Q84" s="280"/>
      <c r="R84" s="335">
        <f>R85+R99</f>
        <v>0.0969352</v>
      </c>
      <c r="S84" s="280"/>
      <c r="T84" s="336">
        <f>T85+T99</f>
        <v>0.003736</v>
      </c>
      <c r="AT84" s="260" t="s">
        <v>67</v>
      </c>
      <c r="AU84" s="260" t="s">
        <v>94</v>
      </c>
      <c r="BK84" s="337">
        <f>BK85+BK99</f>
        <v>0</v>
      </c>
    </row>
    <row r="85" spans="2:63" s="339" customFormat="1" ht="36.75" customHeight="1">
      <c r="B85" s="338"/>
      <c r="D85" s="340" t="s">
        <v>67</v>
      </c>
      <c r="E85" s="341" t="s">
        <v>117</v>
      </c>
      <c r="F85" s="341" t="s">
        <v>118</v>
      </c>
      <c r="J85" s="342">
        <f>BK85</f>
        <v>0</v>
      </c>
      <c r="L85" s="338"/>
      <c r="M85" s="343"/>
      <c r="N85" s="344"/>
      <c r="O85" s="344"/>
      <c r="P85" s="345">
        <f>P86+P90+P97</f>
        <v>2.2133220000000002</v>
      </c>
      <c r="Q85" s="344"/>
      <c r="R85" s="345">
        <f>R86+R90+R97</f>
        <v>0.0510416</v>
      </c>
      <c r="S85" s="344"/>
      <c r="T85" s="346">
        <f>T86+T90+T97</f>
        <v>0</v>
      </c>
      <c r="AR85" s="340" t="s">
        <v>20</v>
      </c>
      <c r="AT85" s="347" t="s">
        <v>67</v>
      </c>
      <c r="AU85" s="347" t="s">
        <v>68</v>
      </c>
      <c r="AY85" s="340" t="s">
        <v>119</v>
      </c>
      <c r="BK85" s="348">
        <f>BK86+BK90+BK97</f>
        <v>0</v>
      </c>
    </row>
    <row r="86" spans="2:63" s="339" customFormat="1" ht="19.5" customHeight="1">
      <c r="B86" s="338"/>
      <c r="D86" s="349" t="s">
        <v>67</v>
      </c>
      <c r="E86" s="350" t="s">
        <v>120</v>
      </c>
      <c r="F86" s="350" t="s">
        <v>121</v>
      </c>
      <c r="J86" s="351">
        <f>BK86</f>
        <v>0</v>
      </c>
      <c r="L86" s="338"/>
      <c r="M86" s="343"/>
      <c r="N86" s="344"/>
      <c r="O86" s="344"/>
      <c r="P86" s="345">
        <f>SUM(P87:P89)</f>
        <v>2.0596</v>
      </c>
      <c r="Q86" s="344"/>
      <c r="R86" s="345">
        <f>SUM(R87:R89)</f>
        <v>0.0510416</v>
      </c>
      <c r="S86" s="344"/>
      <c r="T86" s="346">
        <f>SUM(T87:T89)</f>
        <v>0</v>
      </c>
      <c r="AR86" s="340" t="s">
        <v>20</v>
      </c>
      <c r="AT86" s="347" t="s">
        <v>67</v>
      </c>
      <c r="AU86" s="347" t="s">
        <v>20</v>
      </c>
      <c r="AY86" s="340" t="s">
        <v>119</v>
      </c>
      <c r="BK86" s="348">
        <f>SUM(BK87:BK89)</f>
        <v>0</v>
      </c>
    </row>
    <row r="87" spans="2:65" s="270" customFormat="1" ht="22.5" customHeight="1">
      <c r="B87" s="271"/>
      <c r="C87" s="352" t="s">
        <v>20</v>
      </c>
      <c r="D87" s="352" t="s">
        <v>122</v>
      </c>
      <c r="E87" s="353" t="s">
        <v>123</v>
      </c>
      <c r="F87" s="354" t="s">
        <v>124</v>
      </c>
      <c r="G87" s="355" t="s">
        <v>125</v>
      </c>
      <c r="H87" s="356">
        <v>1.52</v>
      </c>
      <c r="I87" s="397"/>
      <c r="J87" s="357">
        <f>ROUND(I87*H87,2)</f>
        <v>0</v>
      </c>
      <c r="K87" s="354" t="s">
        <v>126</v>
      </c>
      <c r="L87" s="271"/>
      <c r="M87" s="358" t="s">
        <v>3</v>
      </c>
      <c r="N87" s="359" t="s">
        <v>39</v>
      </c>
      <c r="O87" s="360">
        <v>1.355</v>
      </c>
      <c r="P87" s="360">
        <f>O87*H87</f>
        <v>2.0596</v>
      </c>
      <c r="Q87" s="360">
        <v>0.03358</v>
      </c>
      <c r="R87" s="360">
        <f>Q87*H87</f>
        <v>0.0510416</v>
      </c>
      <c r="S87" s="360">
        <v>0</v>
      </c>
      <c r="T87" s="361">
        <f>S87*H87</f>
        <v>0</v>
      </c>
      <c r="AR87" s="260" t="s">
        <v>127</v>
      </c>
      <c r="AT87" s="260" t="s">
        <v>122</v>
      </c>
      <c r="AU87" s="260" t="s">
        <v>76</v>
      </c>
      <c r="AY87" s="260" t="s">
        <v>119</v>
      </c>
      <c r="BE87" s="362">
        <f>IF(N87="základní",J87,0)</f>
        <v>0</v>
      </c>
      <c r="BF87" s="362">
        <f>IF(N87="snížená",J87,0)</f>
        <v>0</v>
      </c>
      <c r="BG87" s="362">
        <f>IF(N87="zákl. přenesená",J87,0)</f>
        <v>0</v>
      </c>
      <c r="BH87" s="362">
        <f>IF(N87="sníž. přenesená",J87,0)</f>
        <v>0</v>
      </c>
      <c r="BI87" s="362">
        <f>IF(N87="nulová",J87,0)</f>
        <v>0</v>
      </c>
      <c r="BJ87" s="260" t="s">
        <v>20</v>
      </c>
      <c r="BK87" s="362">
        <f>ROUND(I87*H87,2)</f>
        <v>0</v>
      </c>
      <c r="BL87" s="260" t="s">
        <v>127</v>
      </c>
      <c r="BM87" s="260" t="s">
        <v>128</v>
      </c>
    </row>
    <row r="88" spans="2:51" s="364" customFormat="1" ht="22.5" customHeight="1">
      <c r="B88" s="363"/>
      <c r="D88" s="365" t="s">
        <v>129</v>
      </c>
      <c r="E88" s="366" t="s">
        <v>3</v>
      </c>
      <c r="F88" s="367" t="s">
        <v>130</v>
      </c>
      <c r="H88" s="368">
        <v>1.52</v>
      </c>
      <c r="L88" s="363"/>
      <c r="M88" s="369"/>
      <c r="N88" s="370"/>
      <c r="O88" s="370"/>
      <c r="P88" s="370"/>
      <c r="Q88" s="370"/>
      <c r="R88" s="370"/>
      <c r="S88" s="370"/>
      <c r="T88" s="371"/>
      <c r="AT88" s="366" t="s">
        <v>129</v>
      </c>
      <c r="AU88" s="366" t="s">
        <v>76</v>
      </c>
      <c r="AV88" s="364" t="s">
        <v>76</v>
      </c>
      <c r="AW88" s="364" t="s">
        <v>32</v>
      </c>
      <c r="AX88" s="364" t="s">
        <v>68</v>
      </c>
      <c r="AY88" s="366" t="s">
        <v>119</v>
      </c>
    </row>
    <row r="89" spans="2:51" s="373" customFormat="1" ht="22.5" customHeight="1">
      <c r="B89" s="372"/>
      <c r="D89" s="365" t="s">
        <v>129</v>
      </c>
      <c r="E89" s="374" t="s">
        <v>3</v>
      </c>
      <c r="F89" s="375" t="s">
        <v>131</v>
      </c>
      <c r="H89" s="376">
        <v>1.52</v>
      </c>
      <c r="L89" s="372"/>
      <c r="M89" s="377"/>
      <c r="N89" s="378"/>
      <c r="O89" s="378"/>
      <c r="P89" s="378"/>
      <c r="Q89" s="378"/>
      <c r="R89" s="378"/>
      <c r="S89" s="378"/>
      <c r="T89" s="379"/>
      <c r="AT89" s="374" t="s">
        <v>129</v>
      </c>
      <c r="AU89" s="374" t="s">
        <v>76</v>
      </c>
      <c r="AV89" s="373" t="s">
        <v>127</v>
      </c>
      <c r="AW89" s="373" t="s">
        <v>32</v>
      </c>
      <c r="AX89" s="373" t="s">
        <v>20</v>
      </c>
      <c r="AY89" s="374" t="s">
        <v>119</v>
      </c>
    </row>
    <row r="90" spans="2:63" s="339" customFormat="1" ht="29.25" customHeight="1">
      <c r="B90" s="338"/>
      <c r="D90" s="349" t="s">
        <v>67</v>
      </c>
      <c r="E90" s="350" t="s">
        <v>132</v>
      </c>
      <c r="F90" s="350" t="s">
        <v>133</v>
      </c>
      <c r="J90" s="351">
        <f>BK90</f>
        <v>0</v>
      </c>
      <c r="L90" s="338"/>
      <c r="M90" s="343"/>
      <c r="N90" s="344"/>
      <c r="O90" s="344"/>
      <c r="P90" s="345">
        <f>SUM(P91:P96)</f>
        <v>0.011636</v>
      </c>
      <c r="Q90" s="344"/>
      <c r="R90" s="345">
        <f>SUM(R91:R96)</f>
        <v>0</v>
      </c>
      <c r="S90" s="344"/>
      <c r="T90" s="346">
        <f>SUM(T91:T96)</f>
        <v>0</v>
      </c>
      <c r="AR90" s="340" t="s">
        <v>20</v>
      </c>
      <c r="AT90" s="347" t="s">
        <v>67</v>
      </c>
      <c r="AU90" s="347" t="s">
        <v>20</v>
      </c>
      <c r="AY90" s="340" t="s">
        <v>119</v>
      </c>
      <c r="BK90" s="348">
        <f>SUM(BK91:BK96)</f>
        <v>0</v>
      </c>
    </row>
    <row r="91" spans="2:65" s="270" customFormat="1" ht="31.5" customHeight="1">
      <c r="B91" s="271"/>
      <c r="C91" s="352" t="s">
        <v>76</v>
      </c>
      <c r="D91" s="352" t="s">
        <v>122</v>
      </c>
      <c r="E91" s="353" t="s">
        <v>134</v>
      </c>
      <c r="F91" s="354" t="s">
        <v>135</v>
      </c>
      <c r="G91" s="355" t="s">
        <v>136</v>
      </c>
      <c r="H91" s="356">
        <v>0.004</v>
      </c>
      <c r="I91" s="397"/>
      <c r="J91" s="357">
        <f>ROUND(I91*H91,2)</f>
        <v>0</v>
      </c>
      <c r="K91" s="354" t="s">
        <v>126</v>
      </c>
      <c r="L91" s="271"/>
      <c r="M91" s="358" t="s">
        <v>3</v>
      </c>
      <c r="N91" s="359" t="s">
        <v>39</v>
      </c>
      <c r="O91" s="360">
        <v>2.67</v>
      </c>
      <c r="P91" s="360">
        <f>O91*H91</f>
        <v>0.01068</v>
      </c>
      <c r="Q91" s="360">
        <v>0</v>
      </c>
      <c r="R91" s="360">
        <f>Q91*H91</f>
        <v>0</v>
      </c>
      <c r="S91" s="360">
        <v>0</v>
      </c>
      <c r="T91" s="361">
        <f>S91*H91</f>
        <v>0</v>
      </c>
      <c r="AR91" s="260" t="s">
        <v>127</v>
      </c>
      <c r="AT91" s="260" t="s">
        <v>122</v>
      </c>
      <c r="AU91" s="260" t="s">
        <v>76</v>
      </c>
      <c r="AY91" s="260" t="s">
        <v>119</v>
      </c>
      <c r="BE91" s="362">
        <f>IF(N91="základní",J91,0)</f>
        <v>0</v>
      </c>
      <c r="BF91" s="362">
        <f>IF(N91="snížená",J91,0)</f>
        <v>0</v>
      </c>
      <c r="BG91" s="362">
        <f>IF(N91="zákl. přenesená",J91,0)</f>
        <v>0</v>
      </c>
      <c r="BH91" s="362">
        <f>IF(N91="sníž. přenesená",J91,0)</f>
        <v>0</v>
      </c>
      <c r="BI91" s="362">
        <f>IF(N91="nulová",J91,0)</f>
        <v>0</v>
      </c>
      <c r="BJ91" s="260" t="s">
        <v>20</v>
      </c>
      <c r="BK91" s="362">
        <f>ROUND(I91*H91,2)</f>
        <v>0</v>
      </c>
      <c r="BL91" s="260" t="s">
        <v>127</v>
      </c>
      <c r="BM91" s="260" t="s">
        <v>137</v>
      </c>
    </row>
    <row r="92" spans="2:65" s="270" customFormat="1" ht="22.5" customHeight="1">
      <c r="B92" s="271"/>
      <c r="C92" s="352" t="s">
        <v>138</v>
      </c>
      <c r="D92" s="352" t="s">
        <v>122</v>
      </c>
      <c r="E92" s="353" t="s">
        <v>139</v>
      </c>
      <c r="F92" s="354" t="s">
        <v>140</v>
      </c>
      <c r="G92" s="355" t="s">
        <v>136</v>
      </c>
      <c r="H92" s="356">
        <v>0.004</v>
      </c>
      <c r="I92" s="397"/>
      <c r="J92" s="357">
        <f>ROUND(I92*H92,2)</f>
        <v>0</v>
      </c>
      <c r="K92" s="354" t="s">
        <v>126</v>
      </c>
      <c r="L92" s="271"/>
      <c r="M92" s="358" t="s">
        <v>3</v>
      </c>
      <c r="N92" s="359" t="s">
        <v>39</v>
      </c>
      <c r="O92" s="360">
        <v>0.125</v>
      </c>
      <c r="P92" s="360">
        <f>O92*H92</f>
        <v>0.0005</v>
      </c>
      <c r="Q92" s="360">
        <v>0</v>
      </c>
      <c r="R92" s="360">
        <f>Q92*H92</f>
        <v>0</v>
      </c>
      <c r="S92" s="360">
        <v>0</v>
      </c>
      <c r="T92" s="361">
        <f>S92*H92</f>
        <v>0</v>
      </c>
      <c r="AR92" s="260" t="s">
        <v>127</v>
      </c>
      <c r="AT92" s="260" t="s">
        <v>122</v>
      </c>
      <c r="AU92" s="260" t="s">
        <v>76</v>
      </c>
      <c r="AY92" s="260" t="s">
        <v>119</v>
      </c>
      <c r="BE92" s="362">
        <f>IF(N92="základní",J92,0)</f>
        <v>0</v>
      </c>
      <c r="BF92" s="362">
        <f>IF(N92="snížená",J92,0)</f>
        <v>0</v>
      </c>
      <c r="BG92" s="362">
        <f>IF(N92="zákl. přenesená",J92,0)</f>
        <v>0</v>
      </c>
      <c r="BH92" s="362">
        <f>IF(N92="sníž. přenesená",J92,0)</f>
        <v>0</v>
      </c>
      <c r="BI92" s="362">
        <f>IF(N92="nulová",J92,0)</f>
        <v>0</v>
      </c>
      <c r="BJ92" s="260" t="s">
        <v>20</v>
      </c>
      <c r="BK92" s="362">
        <f>ROUND(I92*H92,2)</f>
        <v>0</v>
      </c>
      <c r="BL92" s="260" t="s">
        <v>127</v>
      </c>
      <c r="BM92" s="260" t="s">
        <v>141</v>
      </c>
    </row>
    <row r="93" spans="2:65" s="270" customFormat="1" ht="22.5" customHeight="1">
      <c r="B93" s="271"/>
      <c r="C93" s="352" t="s">
        <v>127</v>
      </c>
      <c r="D93" s="352" t="s">
        <v>122</v>
      </c>
      <c r="E93" s="353" t="s">
        <v>142</v>
      </c>
      <c r="F93" s="354" t="s">
        <v>143</v>
      </c>
      <c r="G93" s="355" t="s">
        <v>136</v>
      </c>
      <c r="H93" s="356">
        <v>0.076</v>
      </c>
      <c r="I93" s="397"/>
      <c r="J93" s="357">
        <f>ROUND(I93*H93,2)</f>
        <v>0</v>
      </c>
      <c r="K93" s="354" t="s">
        <v>126</v>
      </c>
      <c r="L93" s="271"/>
      <c r="M93" s="358" t="s">
        <v>3</v>
      </c>
      <c r="N93" s="359" t="s">
        <v>39</v>
      </c>
      <c r="O93" s="360">
        <v>0.006</v>
      </c>
      <c r="P93" s="360">
        <f>O93*H93</f>
        <v>0.000456</v>
      </c>
      <c r="Q93" s="360">
        <v>0</v>
      </c>
      <c r="R93" s="360">
        <f>Q93*H93</f>
        <v>0</v>
      </c>
      <c r="S93" s="360">
        <v>0</v>
      </c>
      <c r="T93" s="361">
        <f>S93*H93</f>
        <v>0</v>
      </c>
      <c r="AR93" s="260" t="s">
        <v>127</v>
      </c>
      <c r="AT93" s="260" t="s">
        <v>122</v>
      </c>
      <c r="AU93" s="260" t="s">
        <v>76</v>
      </c>
      <c r="AY93" s="260" t="s">
        <v>119</v>
      </c>
      <c r="BE93" s="362">
        <f>IF(N93="základní",J93,0)</f>
        <v>0</v>
      </c>
      <c r="BF93" s="362">
        <f>IF(N93="snížená",J93,0)</f>
        <v>0</v>
      </c>
      <c r="BG93" s="362">
        <f>IF(N93="zákl. přenesená",J93,0)</f>
        <v>0</v>
      </c>
      <c r="BH93" s="362">
        <f>IF(N93="sníž. přenesená",J93,0)</f>
        <v>0</v>
      </c>
      <c r="BI93" s="362">
        <f>IF(N93="nulová",J93,0)</f>
        <v>0</v>
      </c>
      <c r="BJ93" s="260" t="s">
        <v>20</v>
      </c>
      <c r="BK93" s="362">
        <f>ROUND(I93*H93,2)</f>
        <v>0</v>
      </c>
      <c r="BL93" s="260" t="s">
        <v>127</v>
      </c>
      <c r="BM93" s="260" t="s">
        <v>144</v>
      </c>
    </row>
    <row r="94" spans="2:51" s="364" customFormat="1" ht="22.5" customHeight="1">
      <c r="B94" s="363"/>
      <c r="D94" s="365" t="s">
        <v>129</v>
      </c>
      <c r="E94" s="366" t="s">
        <v>3</v>
      </c>
      <c r="F94" s="367" t="s">
        <v>145</v>
      </c>
      <c r="H94" s="368">
        <v>0.076</v>
      </c>
      <c r="L94" s="363"/>
      <c r="M94" s="369"/>
      <c r="N94" s="370"/>
      <c r="O94" s="370"/>
      <c r="P94" s="370"/>
      <c r="Q94" s="370"/>
      <c r="R94" s="370"/>
      <c r="S94" s="370"/>
      <c r="T94" s="371"/>
      <c r="AT94" s="366" t="s">
        <v>129</v>
      </c>
      <c r="AU94" s="366" t="s">
        <v>76</v>
      </c>
      <c r="AV94" s="364" t="s">
        <v>76</v>
      </c>
      <c r="AW94" s="364" t="s">
        <v>32</v>
      </c>
      <c r="AX94" s="364" t="s">
        <v>68</v>
      </c>
      <c r="AY94" s="366" t="s">
        <v>119</v>
      </c>
    </row>
    <row r="95" spans="2:51" s="373" customFormat="1" ht="22.5" customHeight="1">
      <c r="B95" s="372"/>
      <c r="D95" s="380" t="s">
        <v>129</v>
      </c>
      <c r="E95" s="381" t="s">
        <v>3</v>
      </c>
      <c r="F95" s="382" t="s">
        <v>131</v>
      </c>
      <c r="H95" s="383">
        <v>0.076</v>
      </c>
      <c r="L95" s="372"/>
      <c r="M95" s="377"/>
      <c r="N95" s="378"/>
      <c r="O95" s="378"/>
      <c r="P95" s="378"/>
      <c r="Q95" s="378"/>
      <c r="R95" s="378"/>
      <c r="S95" s="378"/>
      <c r="T95" s="379"/>
      <c r="AT95" s="374" t="s">
        <v>129</v>
      </c>
      <c r="AU95" s="374" t="s">
        <v>76</v>
      </c>
      <c r="AV95" s="373" t="s">
        <v>127</v>
      </c>
      <c r="AW95" s="373" t="s">
        <v>32</v>
      </c>
      <c r="AX95" s="373" t="s">
        <v>20</v>
      </c>
      <c r="AY95" s="374" t="s">
        <v>119</v>
      </c>
    </row>
    <row r="96" spans="2:65" s="270" customFormat="1" ht="22.5" customHeight="1">
      <c r="B96" s="271"/>
      <c r="C96" s="352" t="s">
        <v>146</v>
      </c>
      <c r="D96" s="352" t="s">
        <v>122</v>
      </c>
      <c r="E96" s="353" t="s">
        <v>147</v>
      </c>
      <c r="F96" s="354" t="s">
        <v>148</v>
      </c>
      <c r="G96" s="355" t="s">
        <v>136</v>
      </c>
      <c r="H96" s="356">
        <v>0.004</v>
      </c>
      <c r="I96" s="397"/>
      <c r="J96" s="357">
        <f>ROUND(I96*H96,2)</f>
        <v>0</v>
      </c>
      <c r="K96" s="354" t="s">
        <v>126</v>
      </c>
      <c r="L96" s="271"/>
      <c r="M96" s="358" t="s">
        <v>3</v>
      </c>
      <c r="N96" s="359" t="s">
        <v>39</v>
      </c>
      <c r="O96" s="360">
        <v>0</v>
      </c>
      <c r="P96" s="360">
        <f>O96*H96</f>
        <v>0</v>
      </c>
      <c r="Q96" s="360">
        <v>0</v>
      </c>
      <c r="R96" s="360">
        <f>Q96*H96</f>
        <v>0</v>
      </c>
      <c r="S96" s="360">
        <v>0</v>
      </c>
      <c r="T96" s="361">
        <f>S96*H96</f>
        <v>0</v>
      </c>
      <c r="AR96" s="260" t="s">
        <v>127</v>
      </c>
      <c r="AT96" s="260" t="s">
        <v>122</v>
      </c>
      <c r="AU96" s="260" t="s">
        <v>76</v>
      </c>
      <c r="AY96" s="260" t="s">
        <v>119</v>
      </c>
      <c r="BE96" s="362">
        <f>IF(N96="základní",J96,0)</f>
        <v>0</v>
      </c>
      <c r="BF96" s="362">
        <f>IF(N96="snížená",J96,0)</f>
        <v>0</v>
      </c>
      <c r="BG96" s="362">
        <f>IF(N96="zákl. přenesená",J96,0)</f>
        <v>0</v>
      </c>
      <c r="BH96" s="362">
        <f>IF(N96="sníž. přenesená",J96,0)</f>
        <v>0</v>
      </c>
      <c r="BI96" s="362">
        <f>IF(N96="nulová",J96,0)</f>
        <v>0</v>
      </c>
      <c r="BJ96" s="260" t="s">
        <v>20</v>
      </c>
      <c r="BK96" s="362">
        <f>ROUND(I96*H96,2)</f>
        <v>0</v>
      </c>
      <c r="BL96" s="260" t="s">
        <v>127</v>
      </c>
      <c r="BM96" s="260" t="s">
        <v>149</v>
      </c>
    </row>
    <row r="97" spans="2:63" s="339" customFormat="1" ht="29.25" customHeight="1">
      <c r="B97" s="338"/>
      <c r="D97" s="349" t="s">
        <v>67</v>
      </c>
      <c r="E97" s="350" t="s">
        <v>150</v>
      </c>
      <c r="F97" s="350" t="s">
        <v>151</v>
      </c>
      <c r="J97" s="351">
        <f>BK97</f>
        <v>0</v>
      </c>
      <c r="L97" s="338"/>
      <c r="M97" s="343"/>
      <c r="N97" s="344"/>
      <c r="O97" s="344"/>
      <c r="P97" s="345">
        <f>P98</f>
        <v>0.142086</v>
      </c>
      <c r="Q97" s="344"/>
      <c r="R97" s="345">
        <f>R98</f>
        <v>0</v>
      </c>
      <c r="S97" s="344"/>
      <c r="T97" s="346">
        <f>T98</f>
        <v>0</v>
      </c>
      <c r="AR97" s="340" t="s">
        <v>20</v>
      </c>
      <c r="AT97" s="347" t="s">
        <v>67</v>
      </c>
      <c r="AU97" s="347" t="s">
        <v>20</v>
      </c>
      <c r="AY97" s="340" t="s">
        <v>119</v>
      </c>
      <c r="BK97" s="348">
        <f>BK98</f>
        <v>0</v>
      </c>
    </row>
    <row r="98" spans="2:65" s="270" customFormat="1" ht="22.5" customHeight="1">
      <c r="B98" s="271"/>
      <c r="C98" s="352" t="s">
        <v>120</v>
      </c>
      <c r="D98" s="352" t="s">
        <v>122</v>
      </c>
      <c r="E98" s="353" t="s">
        <v>152</v>
      </c>
      <c r="F98" s="354" t="s">
        <v>153</v>
      </c>
      <c r="G98" s="355" t="s">
        <v>136</v>
      </c>
      <c r="H98" s="356">
        <v>0.051</v>
      </c>
      <c r="I98" s="397"/>
      <c r="J98" s="357">
        <f>ROUND(I98*H98,2)</f>
        <v>0</v>
      </c>
      <c r="K98" s="354" t="s">
        <v>126</v>
      </c>
      <c r="L98" s="271"/>
      <c r="M98" s="358" t="s">
        <v>3</v>
      </c>
      <c r="N98" s="359" t="s">
        <v>39</v>
      </c>
      <c r="O98" s="360">
        <v>2.786</v>
      </c>
      <c r="P98" s="360">
        <f>O98*H98</f>
        <v>0.142086</v>
      </c>
      <c r="Q98" s="360">
        <v>0</v>
      </c>
      <c r="R98" s="360">
        <f>Q98*H98</f>
        <v>0</v>
      </c>
      <c r="S98" s="360">
        <v>0</v>
      </c>
      <c r="T98" s="361">
        <f>S98*H98</f>
        <v>0</v>
      </c>
      <c r="AR98" s="260" t="s">
        <v>127</v>
      </c>
      <c r="AT98" s="260" t="s">
        <v>122</v>
      </c>
      <c r="AU98" s="260" t="s">
        <v>76</v>
      </c>
      <c r="AY98" s="260" t="s">
        <v>119</v>
      </c>
      <c r="BE98" s="362">
        <f>IF(N98="základní",J98,0)</f>
        <v>0</v>
      </c>
      <c r="BF98" s="362">
        <f>IF(N98="snížená",J98,0)</f>
        <v>0</v>
      </c>
      <c r="BG98" s="362">
        <f>IF(N98="zákl. přenesená",J98,0)</f>
        <v>0</v>
      </c>
      <c r="BH98" s="362">
        <f>IF(N98="sníž. přenesená",J98,0)</f>
        <v>0</v>
      </c>
      <c r="BI98" s="362">
        <f>IF(N98="nulová",J98,0)</f>
        <v>0</v>
      </c>
      <c r="BJ98" s="260" t="s">
        <v>20</v>
      </c>
      <c r="BK98" s="362">
        <f>ROUND(I98*H98,2)</f>
        <v>0</v>
      </c>
      <c r="BL98" s="260" t="s">
        <v>127</v>
      </c>
      <c r="BM98" s="260" t="s">
        <v>154</v>
      </c>
    </row>
    <row r="99" spans="2:63" s="339" customFormat="1" ht="36.75" customHeight="1">
      <c r="B99" s="338"/>
      <c r="D99" s="340" t="s">
        <v>67</v>
      </c>
      <c r="E99" s="341" t="s">
        <v>155</v>
      </c>
      <c r="F99" s="341" t="s">
        <v>156</v>
      </c>
      <c r="J99" s="342">
        <f>BK99</f>
        <v>0</v>
      </c>
      <c r="L99" s="338"/>
      <c r="M99" s="343"/>
      <c r="N99" s="344"/>
      <c r="O99" s="344"/>
      <c r="P99" s="345">
        <f>P100+P104+P117</f>
        <v>12.002937</v>
      </c>
      <c r="Q99" s="344"/>
      <c r="R99" s="345">
        <f>R100+R104+R117</f>
        <v>0.0458936</v>
      </c>
      <c r="S99" s="344"/>
      <c r="T99" s="346">
        <f>T100+T104+T117</f>
        <v>0.003736</v>
      </c>
      <c r="AR99" s="340" t="s">
        <v>76</v>
      </c>
      <c r="AT99" s="347" t="s">
        <v>67</v>
      </c>
      <c r="AU99" s="347" t="s">
        <v>68</v>
      </c>
      <c r="AY99" s="340" t="s">
        <v>119</v>
      </c>
      <c r="BK99" s="348">
        <f>BK100+BK104+BK117</f>
        <v>0</v>
      </c>
    </row>
    <row r="100" spans="2:63" s="339" customFormat="1" ht="19.5" customHeight="1">
      <c r="B100" s="338"/>
      <c r="D100" s="349" t="s">
        <v>67</v>
      </c>
      <c r="E100" s="350" t="s">
        <v>157</v>
      </c>
      <c r="F100" s="350" t="s">
        <v>158</v>
      </c>
      <c r="J100" s="351">
        <f>BK100</f>
        <v>0</v>
      </c>
      <c r="L100" s="338"/>
      <c r="M100" s="343"/>
      <c r="N100" s="344"/>
      <c r="O100" s="344"/>
      <c r="P100" s="345">
        <f>SUM(P101:P103)</f>
        <v>0.1368</v>
      </c>
      <c r="Q100" s="344"/>
      <c r="R100" s="345">
        <f>SUM(R101:R103)</f>
        <v>0</v>
      </c>
      <c r="S100" s="344"/>
      <c r="T100" s="346">
        <f>SUM(T101:T103)</f>
        <v>0.002736</v>
      </c>
      <c r="AR100" s="340" t="s">
        <v>76</v>
      </c>
      <c r="AT100" s="347" t="s">
        <v>67</v>
      </c>
      <c r="AU100" s="347" t="s">
        <v>20</v>
      </c>
      <c r="AY100" s="340" t="s">
        <v>119</v>
      </c>
      <c r="BK100" s="348">
        <f>SUM(BK101:BK103)</f>
        <v>0</v>
      </c>
    </row>
    <row r="101" spans="2:65" s="270" customFormat="1" ht="22.5" customHeight="1">
      <c r="B101" s="271"/>
      <c r="C101" s="352" t="s">
        <v>159</v>
      </c>
      <c r="D101" s="352" t="s">
        <v>122</v>
      </c>
      <c r="E101" s="353" t="s">
        <v>160</v>
      </c>
      <c r="F101" s="354" t="s">
        <v>161</v>
      </c>
      <c r="G101" s="355" t="s">
        <v>125</v>
      </c>
      <c r="H101" s="356">
        <v>1.52</v>
      </c>
      <c r="I101" s="397"/>
      <c r="J101" s="357">
        <f>ROUND(I101*H101,2)</f>
        <v>0</v>
      </c>
      <c r="K101" s="354" t="s">
        <v>126</v>
      </c>
      <c r="L101" s="271"/>
      <c r="M101" s="358" t="s">
        <v>3</v>
      </c>
      <c r="N101" s="359" t="s">
        <v>39</v>
      </c>
      <c r="O101" s="360">
        <v>0.09</v>
      </c>
      <c r="P101" s="360">
        <f>O101*H101</f>
        <v>0.1368</v>
      </c>
      <c r="Q101" s="360">
        <v>0</v>
      </c>
      <c r="R101" s="360">
        <f>Q101*H101</f>
        <v>0</v>
      </c>
      <c r="S101" s="360">
        <v>0.0018</v>
      </c>
      <c r="T101" s="361">
        <f>S101*H101</f>
        <v>0.002736</v>
      </c>
      <c r="AR101" s="260" t="s">
        <v>162</v>
      </c>
      <c r="AT101" s="260" t="s">
        <v>122</v>
      </c>
      <c r="AU101" s="260" t="s">
        <v>76</v>
      </c>
      <c r="AY101" s="260" t="s">
        <v>119</v>
      </c>
      <c r="BE101" s="362">
        <f>IF(N101="základní",J101,0)</f>
        <v>0</v>
      </c>
      <c r="BF101" s="362">
        <f>IF(N101="snížená",J101,0)</f>
        <v>0</v>
      </c>
      <c r="BG101" s="362">
        <f>IF(N101="zákl. přenesená",J101,0)</f>
        <v>0</v>
      </c>
      <c r="BH101" s="362">
        <f>IF(N101="sníž. přenesená",J101,0)</f>
        <v>0</v>
      </c>
      <c r="BI101" s="362">
        <f>IF(N101="nulová",J101,0)</f>
        <v>0</v>
      </c>
      <c r="BJ101" s="260" t="s">
        <v>20</v>
      </c>
      <c r="BK101" s="362">
        <f>ROUND(I101*H101,2)</f>
        <v>0</v>
      </c>
      <c r="BL101" s="260" t="s">
        <v>162</v>
      </c>
      <c r="BM101" s="260" t="s">
        <v>163</v>
      </c>
    </row>
    <row r="102" spans="2:51" s="364" customFormat="1" ht="22.5" customHeight="1">
      <c r="B102" s="363"/>
      <c r="D102" s="365" t="s">
        <v>129</v>
      </c>
      <c r="E102" s="366" t="s">
        <v>3</v>
      </c>
      <c r="F102" s="367" t="s">
        <v>130</v>
      </c>
      <c r="H102" s="368">
        <v>1.52</v>
      </c>
      <c r="L102" s="363"/>
      <c r="M102" s="369"/>
      <c r="N102" s="370"/>
      <c r="O102" s="370"/>
      <c r="P102" s="370"/>
      <c r="Q102" s="370"/>
      <c r="R102" s="370"/>
      <c r="S102" s="370"/>
      <c r="T102" s="371"/>
      <c r="AT102" s="366" t="s">
        <v>129</v>
      </c>
      <c r="AU102" s="366" t="s">
        <v>76</v>
      </c>
      <c r="AV102" s="364" t="s">
        <v>76</v>
      </c>
      <c r="AW102" s="364" t="s">
        <v>32</v>
      </c>
      <c r="AX102" s="364" t="s">
        <v>68</v>
      </c>
      <c r="AY102" s="366" t="s">
        <v>119</v>
      </c>
    </row>
    <row r="103" spans="2:51" s="373" customFormat="1" ht="22.5" customHeight="1">
      <c r="B103" s="372"/>
      <c r="D103" s="365" t="s">
        <v>129</v>
      </c>
      <c r="E103" s="374" t="s">
        <v>3</v>
      </c>
      <c r="F103" s="375" t="s">
        <v>131</v>
      </c>
      <c r="H103" s="376">
        <v>1.52</v>
      </c>
      <c r="L103" s="372"/>
      <c r="M103" s="377"/>
      <c r="N103" s="378"/>
      <c r="O103" s="378"/>
      <c r="P103" s="378"/>
      <c r="Q103" s="378"/>
      <c r="R103" s="378"/>
      <c r="S103" s="378"/>
      <c r="T103" s="379"/>
      <c r="AT103" s="374" t="s">
        <v>129</v>
      </c>
      <c r="AU103" s="374" t="s">
        <v>76</v>
      </c>
      <c r="AV103" s="373" t="s">
        <v>127</v>
      </c>
      <c r="AW103" s="373" t="s">
        <v>32</v>
      </c>
      <c r="AX103" s="373" t="s">
        <v>20</v>
      </c>
      <c r="AY103" s="374" t="s">
        <v>119</v>
      </c>
    </row>
    <row r="104" spans="2:63" s="339" customFormat="1" ht="29.25" customHeight="1">
      <c r="B104" s="338"/>
      <c r="D104" s="349" t="s">
        <v>67</v>
      </c>
      <c r="E104" s="350" t="s">
        <v>164</v>
      </c>
      <c r="F104" s="350" t="s">
        <v>165</v>
      </c>
      <c r="J104" s="351">
        <f>BK104</f>
        <v>0</v>
      </c>
      <c r="L104" s="338"/>
      <c r="M104" s="343"/>
      <c r="N104" s="344"/>
      <c r="O104" s="344"/>
      <c r="P104" s="345">
        <f>SUM(P105:P116)</f>
        <v>7.352792</v>
      </c>
      <c r="Q104" s="344"/>
      <c r="R104" s="345">
        <f>SUM(R105:R116)</f>
        <v>0.0367136</v>
      </c>
      <c r="S104" s="344"/>
      <c r="T104" s="346">
        <f>SUM(T105:T116)</f>
        <v>0.001</v>
      </c>
      <c r="AR104" s="340" t="s">
        <v>76</v>
      </c>
      <c r="AT104" s="347" t="s">
        <v>67</v>
      </c>
      <c r="AU104" s="347" t="s">
        <v>20</v>
      </c>
      <c r="AY104" s="340" t="s">
        <v>119</v>
      </c>
      <c r="BK104" s="348">
        <f>SUM(BK105:BK116)</f>
        <v>0</v>
      </c>
    </row>
    <row r="105" spans="2:65" s="270" customFormat="1" ht="22.5" customHeight="1">
      <c r="B105" s="271"/>
      <c r="C105" s="352" t="s">
        <v>166</v>
      </c>
      <c r="D105" s="352" t="s">
        <v>122</v>
      </c>
      <c r="E105" s="353" t="s">
        <v>167</v>
      </c>
      <c r="F105" s="354" t="s">
        <v>168</v>
      </c>
      <c r="G105" s="355" t="s">
        <v>169</v>
      </c>
      <c r="H105" s="356">
        <v>1</v>
      </c>
      <c r="I105" s="397"/>
      <c r="J105" s="357">
        <f>ROUND(I105*H105,2)</f>
        <v>0</v>
      </c>
      <c r="K105" s="354" t="s">
        <v>3</v>
      </c>
      <c r="L105" s="271"/>
      <c r="M105" s="358" t="s">
        <v>3</v>
      </c>
      <c r="N105" s="359" t="s">
        <v>39</v>
      </c>
      <c r="O105" s="360">
        <v>0.2</v>
      </c>
      <c r="P105" s="360">
        <f>O105*H105</f>
        <v>0.2</v>
      </c>
      <c r="Q105" s="360">
        <v>0</v>
      </c>
      <c r="R105" s="360">
        <f>Q105*H105</f>
        <v>0</v>
      </c>
      <c r="S105" s="360">
        <v>0.001</v>
      </c>
      <c r="T105" s="361">
        <f>S105*H105</f>
        <v>0.001</v>
      </c>
      <c r="AR105" s="260" t="s">
        <v>162</v>
      </c>
      <c r="AT105" s="260" t="s">
        <v>122</v>
      </c>
      <c r="AU105" s="260" t="s">
        <v>76</v>
      </c>
      <c r="AY105" s="260" t="s">
        <v>119</v>
      </c>
      <c r="BE105" s="362">
        <f>IF(N105="základní",J105,0)</f>
        <v>0</v>
      </c>
      <c r="BF105" s="362">
        <f>IF(N105="snížená",J105,0)</f>
        <v>0</v>
      </c>
      <c r="BG105" s="362">
        <f>IF(N105="zákl. přenesená",J105,0)</f>
        <v>0</v>
      </c>
      <c r="BH105" s="362">
        <f>IF(N105="sníž. přenesená",J105,0)</f>
        <v>0</v>
      </c>
      <c r="BI105" s="362">
        <f>IF(N105="nulová",J105,0)</f>
        <v>0</v>
      </c>
      <c r="BJ105" s="260" t="s">
        <v>20</v>
      </c>
      <c r="BK105" s="362">
        <f>ROUND(I105*H105,2)</f>
        <v>0</v>
      </c>
      <c r="BL105" s="260" t="s">
        <v>162</v>
      </c>
      <c r="BM105" s="260" t="s">
        <v>170</v>
      </c>
    </row>
    <row r="106" spans="2:65" s="270" customFormat="1" ht="22.5" customHeight="1">
      <c r="B106" s="271"/>
      <c r="C106" s="352" t="s">
        <v>171</v>
      </c>
      <c r="D106" s="352" t="s">
        <v>122</v>
      </c>
      <c r="E106" s="353" t="s">
        <v>172</v>
      </c>
      <c r="F106" s="354" t="s">
        <v>173</v>
      </c>
      <c r="G106" s="355" t="s">
        <v>125</v>
      </c>
      <c r="H106" s="356">
        <v>2.8</v>
      </c>
      <c r="I106" s="397"/>
      <c r="J106" s="357">
        <f>ROUND(I106*H106,2)</f>
        <v>0</v>
      </c>
      <c r="K106" s="354" t="s">
        <v>126</v>
      </c>
      <c r="L106" s="271"/>
      <c r="M106" s="358" t="s">
        <v>3</v>
      </c>
      <c r="N106" s="359" t="s">
        <v>39</v>
      </c>
      <c r="O106" s="360">
        <v>2.029</v>
      </c>
      <c r="P106" s="360">
        <f>O106*H106</f>
        <v>5.6812</v>
      </c>
      <c r="Q106" s="360">
        <v>0.00025</v>
      </c>
      <c r="R106" s="360">
        <f>Q106*H106</f>
        <v>0.0007</v>
      </c>
      <c r="S106" s="360">
        <v>0</v>
      </c>
      <c r="T106" s="361">
        <f>S106*H106</f>
        <v>0</v>
      </c>
      <c r="AR106" s="260" t="s">
        <v>162</v>
      </c>
      <c r="AT106" s="260" t="s">
        <v>122</v>
      </c>
      <c r="AU106" s="260" t="s">
        <v>76</v>
      </c>
      <c r="AY106" s="260" t="s">
        <v>119</v>
      </c>
      <c r="BE106" s="362">
        <f>IF(N106="základní",J106,0)</f>
        <v>0</v>
      </c>
      <c r="BF106" s="362">
        <f>IF(N106="snížená",J106,0)</f>
        <v>0</v>
      </c>
      <c r="BG106" s="362">
        <f>IF(N106="zákl. přenesená",J106,0)</f>
        <v>0</v>
      </c>
      <c r="BH106" s="362">
        <f>IF(N106="sníž. přenesená",J106,0)</f>
        <v>0</v>
      </c>
      <c r="BI106" s="362">
        <f>IF(N106="nulová",J106,0)</f>
        <v>0</v>
      </c>
      <c r="BJ106" s="260" t="s">
        <v>20</v>
      </c>
      <c r="BK106" s="362">
        <f>ROUND(I106*H106,2)</f>
        <v>0</v>
      </c>
      <c r="BL106" s="260" t="s">
        <v>162</v>
      </c>
      <c r="BM106" s="260" t="s">
        <v>174</v>
      </c>
    </row>
    <row r="107" spans="2:51" s="364" customFormat="1" ht="22.5" customHeight="1">
      <c r="B107" s="363"/>
      <c r="D107" s="365" t="s">
        <v>129</v>
      </c>
      <c r="E107" s="366" t="s">
        <v>3</v>
      </c>
      <c r="F107" s="367" t="s">
        <v>175</v>
      </c>
      <c r="H107" s="368">
        <v>2.8</v>
      </c>
      <c r="L107" s="363"/>
      <c r="M107" s="369"/>
      <c r="N107" s="370"/>
      <c r="O107" s="370"/>
      <c r="P107" s="370"/>
      <c r="Q107" s="370"/>
      <c r="R107" s="370"/>
      <c r="S107" s="370"/>
      <c r="T107" s="371"/>
      <c r="AT107" s="366" t="s">
        <v>129</v>
      </c>
      <c r="AU107" s="366" t="s">
        <v>76</v>
      </c>
      <c r="AV107" s="364" t="s">
        <v>76</v>
      </c>
      <c r="AW107" s="364" t="s">
        <v>32</v>
      </c>
      <c r="AX107" s="364" t="s">
        <v>68</v>
      </c>
      <c r="AY107" s="366" t="s">
        <v>119</v>
      </c>
    </row>
    <row r="108" spans="2:51" s="373" customFormat="1" ht="22.5" customHeight="1">
      <c r="B108" s="372"/>
      <c r="D108" s="380" t="s">
        <v>129</v>
      </c>
      <c r="E108" s="381" t="s">
        <v>3</v>
      </c>
      <c r="F108" s="382" t="s">
        <v>131</v>
      </c>
      <c r="H108" s="383">
        <v>2.8</v>
      </c>
      <c r="L108" s="372"/>
      <c r="M108" s="377"/>
      <c r="N108" s="378"/>
      <c r="O108" s="378"/>
      <c r="P108" s="378"/>
      <c r="Q108" s="378"/>
      <c r="R108" s="378"/>
      <c r="S108" s="378"/>
      <c r="T108" s="379"/>
      <c r="AT108" s="374" t="s">
        <v>129</v>
      </c>
      <c r="AU108" s="374" t="s">
        <v>76</v>
      </c>
      <c r="AV108" s="373" t="s">
        <v>127</v>
      </c>
      <c r="AW108" s="373" t="s">
        <v>32</v>
      </c>
      <c r="AX108" s="373" t="s">
        <v>20</v>
      </c>
      <c r="AY108" s="374" t="s">
        <v>119</v>
      </c>
    </row>
    <row r="109" spans="2:65" s="270" customFormat="1" ht="22.5" customHeight="1">
      <c r="B109" s="271"/>
      <c r="C109" s="384" t="s">
        <v>24</v>
      </c>
      <c r="D109" s="384" t="s">
        <v>176</v>
      </c>
      <c r="E109" s="385" t="s">
        <v>177</v>
      </c>
      <c r="F109" s="386" t="s">
        <v>178</v>
      </c>
      <c r="G109" s="387" t="s">
        <v>169</v>
      </c>
      <c r="H109" s="388">
        <v>1</v>
      </c>
      <c r="I109" s="398"/>
      <c r="J109" s="389">
        <f>ROUND(I109*H109,2)</f>
        <v>0</v>
      </c>
      <c r="K109" s="386" t="s">
        <v>126</v>
      </c>
      <c r="L109" s="390"/>
      <c r="M109" s="391" t="s">
        <v>3</v>
      </c>
      <c r="N109" s="392" t="s">
        <v>39</v>
      </c>
      <c r="O109" s="360">
        <v>0</v>
      </c>
      <c r="P109" s="360">
        <f>O109*H109</f>
        <v>0</v>
      </c>
      <c r="Q109" s="360">
        <v>0.036</v>
      </c>
      <c r="R109" s="360">
        <f>Q109*H109</f>
        <v>0.036</v>
      </c>
      <c r="S109" s="360">
        <v>0</v>
      </c>
      <c r="T109" s="361">
        <f>S109*H109</f>
        <v>0</v>
      </c>
      <c r="AR109" s="260" t="s">
        <v>179</v>
      </c>
      <c r="AT109" s="260" t="s">
        <v>176</v>
      </c>
      <c r="AU109" s="260" t="s">
        <v>76</v>
      </c>
      <c r="AY109" s="260" t="s">
        <v>119</v>
      </c>
      <c r="BE109" s="362">
        <f>IF(N109="základní",J109,0)</f>
        <v>0</v>
      </c>
      <c r="BF109" s="362">
        <f>IF(N109="snížená",J109,0)</f>
        <v>0</v>
      </c>
      <c r="BG109" s="362">
        <f>IF(N109="zákl. přenesená",J109,0)</f>
        <v>0</v>
      </c>
      <c r="BH109" s="362">
        <f>IF(N109="sníž. přenesená",J109,0)</f>
        <v>0</v>
      </c>
      <c r="BI109" s="362">
        <f>IF(N109="nulová",J109,0)</f>
        <v>0</v>
      </c>
      <c r="BJ109" s="260" t="s">
        <v>20</v>
      </c>
      <c r="BK109" s="362">
        <f>ROUND(I109*H109,2)</f>
        <v>0</v>
      </c>
      <c r="BL109" s="260" t="s">
        <v>162</v>
      </c>
      <c r="BM109" s="260" t="s">
        <v>180</v>
      </c>
    </row>
    <row r="110" spans="2:65" s="270" customFormat="1" ht="22.5" customHeight="1">
      <c r="B110" s="271"/>
      <c r="C110" s="352" t="s">
        <v>181</v>
      </c>
      <c r="D110" s="352" t="s">
        <v>122</v>
      </c>
      <c r="E110" s="353" t="s">
        <v>182</v>
      </c>
      <c r="F110" s="354" t="s">
        <v>183</v>
      </c>
      <c r="G110" s="355" t="s">
        <v>184</v>
      </c>
      <c r="H110" s="356">
        <v>13.6</v>
      </c>
      <c r="I110" s="397"/>
      <c r="J110" s="357">
        <f>ROUND(I110*H110,2)</f>
        <v>0</v>
      </c>
      <c r="K110" s="354" t="s">
        <v>126</v>
      </c>
      <c r="L110" s="271"/>
      <c r="M110" s="358" t="s">
        <v>3</v>
      </c>
      <c r="N110" s="359" t="s">
        <v>39</v>
      </c>
      <c r="O110" s="360">
        <v>0.1</v>
      </c>
      <c r="P110" s="360">
        <f>O110*H110</f>
        <v>1.36</v>
      </c>
      <c r="Q110" s="360">
        <v>0</v>
      </c>
      <c r="R110" s="360">
        <f>Q110*H110</f>
        <v>0</v>
      </c>
      <c r="S110" s="360">
        <v>0</v>
      </c>
      <c r="T110" s="361">
        <f>S110*H110</f>
        <v>0</v>
      </c>
      <c r="AR110" s="260" t="s">
        <v>162</v>
      </c>
      <c r="AT110" s="260" t="s">
        <v>122</v>
      </c>
      <c r="AU110" s="260" t="s">
        <v>76</v>
      </c>
      <c r="AY110" s="260" t="s">
        <v>119</v>
      </c>
      <c r="BE110" s="362">
        <f>IF(N110="základní",J110,0)</f>
        <v>0</v>
      </c>
      <c r="BF110" s="362">
        <f>IF(N110="snížená",J110,0)</f>
        <v>0</v>
      </c>
      <c r="BG110" s="362">
        <f>IF(N110="zákl. přenesená",J110,0)</f>
        <v>0</v>
      </c>
      <c r="BH110" s="362">
        <f>IF(N110="sníž. přenesená",J110,0)</f>
        <v>0</v>
      </c>
      <c r="BI110" s="362">
        <f>IF(N110="nulová",J110,0)</f>
        <v>0</v>
      </c>
      <c r="BJ110" s="260" t="s">
        <v>20</v>
      </c>
      <c r="BK110" s="362">
        <f>ROUND(I110*H110,2)</f>
        <v>0</v>
      </c>
      <c r="BL110" s="260" t="s">
        <v>162</v>
      </c>
      <c r="BM110" s="260" t="s">
        <v>185</v>
      </c>
    </row>
    <row r="111" spans="2:51" s="364" customFormat="1" ht="22.5" customHeight="1">
      <c r="B111" s="363"/>
      <c r="D111" s="365" t="s">
        <v>129</v>
      </c>
      <c r="E111" s="366" t="s">
        <v>3</v>
      </c>
      <c r="F111" s="367" t="s">
        <v>186</v>
      </c>
      <c r="H111" s="368">
        <v>6.8</v>
      </c>
      <c r="L111" s="363"/>
      <c r="M111" s="369"/>
      <c r="N111" s="370"/>
      <c r="O111" s="370"/>
      <c r="P111" s="370"/>
      <c r="Q111" s="370"/>
      <c r="R111" s="370"/>
      <c r="S111" s="370"/>
      <c r="T111" s="371"/>
      <c r="AT111" s="366" t="s">
        <v>129</v>
      </c>
      <c r="AU111" s="366" t="s">
        <v>76</v>
      </c>
      <c r="AV111" s="364" t="s">
        <v>76</v>
      </c>
      <c r="AW111" s="364" t="s">
        <v>32</v>
      </c>
      <c r="AX111" s="364" t="s">
        <v>68</v>
      </c>
      <c r="AY111" s="366" t="s">
        <v>119</v>
      </c>
    </row>
    <row r="112" spans="2:51" s="364" customFormat="1" ht="22.5" customHeight="1">
      <c r="B112" s="363"/>
      <c r="D112" s="365" t="s">
        <v>129</v>
      </c>
      <c r="E112" s="366" t="s">
        <v>3</v>
      </c>
      <c r="F112" s="367" t="s">
        <v>186</v>
      </c>
      <c r="H112" s="368">
        <v>6.8</v>
      </c>
      <c r="L112" s="363"/>
      <c r="M112" s="369"/>
      <c r="N112" s="370"/>
      <c r="O112" s="370"/>
      <c r="P112" s="370"/>
      <c r="Q112" s="370"/>
      <c r="R112" s="370"/>
      <c r="S112" s="370"/>
      <c r="T112" s="371"/>
      <c r="AT112" s="366" t="s">
        <v>129</v>
      </c>
      <c r="AU112" s="366" t="s">
        <v>76</v>
      </c>
      <c r="AV112" s="364" t="s">
        <v>76</v>
      </c>
      <c r="AW112" s="364" t="s">
        <v>32</v>
      </c>
      <c r="AX112" s="364" t="s">
        <v>68</v>
      </c>
      <c r="AY112" s="366" t="s">
        <v>119</v>
      </c>
    </row>
    <row r="113" spans="2:51" s="373" customFormat="1" ht="22.5" customHeight="1">
      <c r="B113" s="372"/>
      <c r="D113" s="380" t="s">
        <v>129</v>
      </c>
      <c r="E113" s="381" t="s">
        <v>3</v>
      </c>
      <c r="F113" s="382" t="s">
        <v>131</v>
      </c>
      <c r="H113" s="383">
        <v>13.6</v>
      </c>
      <c r="L113" s="372"/>
      <c r="M113" s="377"/>
      <c r="N113" s="378"/>
      <c r="O113" s="378"/>
      <c r="P113" s="378"/>
      <c r="Q113" s="378"/>
      <c r="R113" s="378"/>
      <c r="S113" s="378"/>
      <c r="T113" s="379"/>
      <c r="AT113" s="374" t="s">
        <v>129</v>
      </c>
      <c r="AU113" s="374" t="s">
        <v>76</v>
      </c>
      <c r="AV113" s="373" t="s">
        <v>127</v>
      </c>
      <c r="AW113" s="373" t="s">
        <v>32</v>
      </c>
      <c r="AX113" s="373" t="s">
        <v>20</v>
      </c>
      <c r="AY113" s="374" t="s">
        <v>119</v>
      </c>
    </row>
    <row r="114" spans="2:65" s="270" customFormat="1" ht="22.5" customHeight="1">
      <c r="B114" s="271"/>
      <c r="C114" s="384" t="s">
        <v>187</v>
      </c>
      <c r="D114" s="384" t="s">
        <v>176</v>
      </c>
      <c r="E114" s="385" t="s">
        <v>188</v>
      </c>
      <c r="F114" s="386" t="s">
        <v>189</v>
      </c>
      <c r="G114" s="387" t="s">
        <v>184</v>
      </c>
      <c r="H114" s="388">
        <v>6.8</v>
      </c>
      <c r="I114" s="398"/>
      <c r="J114" s="389">
        <f>ROUND(I114*H114,2)</f>
        <v>0</v>
      </c>
      <c r="K114" s="386" t="s">
        <v>126</v>
      </c>
      <c r="L114" s="390"/>
      <c r="M114" s="391" t="s">
        <v>3</v>
      </c>
      <c r="N114" s="392" t="s">
        <v>39</v>
      </c>
      <c r="O114" s="360">
        <v>0</v>
      </c>
      <c r="P114" s="360">
        <f>O114*H114</f>
        <v>0</v>
      </c>
      <c r="Q114" s="360">
        <v>1E-06</v>
      </c>
      <c r="R114" s="360">
        <f>Q114*H114</f>
        <v>6.799999999999999E-06</v>
      </c>
      <c r="S114" s="360">
        <v>0</v>
      </c>
      <c r="T114" s="361">
        <f>S114*H114</f>
        <v>0</v>
      </c>
      <c r="AR114" s="260" t="s">
        <v>179</v>
      </c>
      <c r="AT114" s="260" t="s">
        <v>176</v>
      </c>
      <c r="AU114" s="260" t="s">
        <v>76</v>
      </c>
      <c r="AY114" s="260" t="s">
        <v>119</v>
      </c>
      <c r="BE114" s="362">
        <f>IF(N114="základní",J114,0)</f>
        <v>0</v>
      </c>
      <c r="BF114" s="362">
        <f>IF(N114="snížená",J114,0)</f>
        <v>0</v>
      </c>
      <c r="BG114" s="362">
        <f>IF(N114="zákl. přenesená",J114,0)</f>
        <v>0</v>
      </c>
      <c r="BH114" s="362">
        <f>IF(N114="sníž. přenesená",J114,0)</f>
        <v>0</v>
      </c>
      <c r="BI114" s="362">
        <f>IF(N114="nulová",J114,0)</f>
        <v>0</v>
      </c>
      <c r="BJ114" s="260" t="s">
        <v>20</v>
      </c>
      <c r="BK114" s="362">
        <f>ROUND(I114*H114,2)</f>
        <v>0</v>
      </c>
      <c r="BL114" s="260" t="s">
        <v>162</v>
      </c>
      <c r="BM114" s="260" t="s">
        <v>190</v>
      </c>
    </row>
    <row r="115" spans="2:65" s="270" customFormat="1" ht="22.5" customHeight="1">
      <c r="B115" s="271"/>
      <c r="C115" s="384" t="s">
        <v>191</v>
      </c>
      <c r="D115" s="384" t="s">
        <v>176</v>
      </c>
      <c r="E115" s="385" t="s">
        <v>192</v>
      </c>
      <c r="F115" s="386" t="s">
        <v>193</v>
      </c>
      <c r="G115" s="387" t="s">
        <v>184</v>
      </c>
      <c r="H115" s="388">
        <v>6.8</v>
      </c>
      <c r="I115" s="398"/>
      <c r="J115" s="389">
        <f>ROUND(I115*H115,2)</f>
        <v>0</v>
      </c>
      <c r="K115" s="386" t="s">
        <v>126</v>
      </c>
      <c r="L115" s="390"/>
      <c r="M115" s="391" t="s">
        <v>3</v>
      </c>
      <c r="N115" s="392" t="s">
        <v>39</v>
      </c>
      <c r="O115" s="360">
        <v>0</v>
      </c>
      <c r="P115" s="360">
        <f>O115*H115</f>
        <v>0</v>
      </c>
      <c r="Q115" s="360">
        <v>1E-06</v>
      </c>
      <c r="R115" s="360">
        <f>Q115*H115</f>
        <v>6.799999999999999E-06</v>
      </c>
      <c r="S115" s="360">
        <v>0</v>
      </c>
      <c r="T115" s="361">
        <f>S115*H115</f>
        <v>0</v>
      </c>
      <c r="AR115" s="260" t="s">
        <v>179</v>
      </c>
      <c r="AT115" s="260" t="s">
        <v>176</v>
      </c>
      <c r="AU115" s="260" t="s">
        <v>76</v>
      </c>
      <c r="AY115" s="260" t="s">
        <v>119</v>
      </c>
      <c r="BE115" s="362">
        <f>IF(N115="základní",J115,0)</f>
        <v>0</v>
      </c>
      <c r="BF115" s="362">
        <f>IF(N115="snížená",J115,0)</f>
        <v>0</v>
      </c>
      <c r="BG115" s="362">
        <f>IF(N115="zákl. přenesená",J115,0)</f>
        <v>0</v>
      </c>
      <c r="BH115" s="362">
        <f>IF(N115="sníž. přenesená",J115,0)</f>
        <v>0</v>
      </c>
      <c r="BI115" s="362">
        <f>IF(N115="nulová",J115,0)</f>
        <v>0</v>
      </c>
      <c r="BJ115" s="260" t="s">
        <v>20</v>
      </c>
      <c r="BK115" s="362">
        <f>ROUND(I115*H115,2)</f>
        <v>0</v>
      </c>
      <c r="BL115" s="260" t="s">
        <v>162</v>
      </c>
      <c r="BM115" s="260" t="s">
        <v>194</v>
      </c>
    </row>
    <row r="116" spans="2:65" s="270" customFormat="1" ht="22.5" customHeight="1">
      <c r="B116" s="271"/>
      <c r="C116" s="352" t="s">
        <v>195</v>
      </c>
      <c r="D116" s="352" t="s">
        <v>122</v>
      </c>
      <c r="E116" s="353" t="s">
        <v>196</v>
      </c>
      <c r="F116" s="354" t="s">
        <v>197</v>
      </c>
      <c r="G116" s="355" t="s">
        <v>136</v>
      </c>
      <c r="H116" s="356">
        <v>0.037</v>
      </c>
      <c r="I116" s="397"/>
      <c r="J116" s="357">
        <f>ROUND(I116*H116,2)</f>
        <v>0</v>
      </c>
      <c r="K116" s="354" t="s">
        <v>126</v>
      </c>
      <c r="L116" s="271"/>
      <c r="M116" s="358" t="s">
        <v>3</v>
      </c>
      <c r="N116" s="359" t="s">
        <v>39</v>
      </c>
      <c r="O116" s="360">
        <v>3.016</v>
      </c>
      <c r="P116" s="360">
        <f>O116*H116</f>
        <v>0.111592</v>
      </c>
      <c r="Q116" s="360">
        <v>0</v>
      </c>
      <c r="R116" s="360">
        <f>Q116*H116</f>
        <v>0</v>
      </c>
      <c r="S116" s="360">
        <v>0</v>
      </c>
      <c r="T116" s="361">
        <f>S116*H116</f>
        <v>0</v>
      </c>
      <c r="AR116" s="260" t="s">
        <v>162</v>
      </c>
      <c r="AT116" s="260" t="s">
        <v>122</v>
      </c>
      <c r="AU116" s="260" t="s">
        <v>76</v>
      </c>
      <c r="AY116" s="260" t="s">
        <v>119</v>
      </c>
      <c r="BE116" s="362">
        <f>IF(N116="základní",J116,0)</f>
        <v>0</v>
      </c>
      <c r="BF116" s="362">
        <f>IF(N116="snížená",J116,0)</f>
        <v>0</v>
      </c>
      <c r="BG116" s="362">
        <f>IF(N116="zákl. přenesená",J116,0)</f>
        <v>0</v>
      </c>
      <c r="BH116" s="362">
        <f>IF(N116="sníž. přenesená",J116,0)</f>
        <v>0</v>
      </c>
      <c r="BI116" s="362">
        <f>IF(N116="nulová",J116,0)</f>
        <v>0</v>
      </c>
      <c r="BJ116" s="260" t="s">
        <v>20</v>
      </c>
      <c r="BK116" s="362">
        <f>ROUND(I116*H116,2)</f>
        <v>0</v>
      </c>
      <c r="BL116" s="260" t="s">
        <v>162</v>
      </c>
      <c r="BM116" s="260" t="s">
        <v>198</v>
      </c>
    </row>
    <row r="117" spans="2:63" s="339" customFormat="1" ht="29.25" customHeight="1">
      <c r="B117" s="338"/>
      <c r="D117" s="349" t="s">
        <v>67</v>
      </c>
      <c r="E117" s="350" t="s">
        <v>199</v>
      </c>
      <c r="F117" s="350" t="s">
        <v>200</v>
      </c>
      <c r="J117" s="351">
        <f>BK117</f>
        <v>0</v>
      </c>
      <c r="L117" s="338"/>
      <c r="M117" s="343"/>
      <c r="N117" s="344"/>
      <c r="O117" s="344"/>
      <c r="P117" s="345">
        <f>SUM(P118:P122)</f>
        <v>4.513345</v>
      </c>
      <c r="Q117" s="344"/>
      <c r="R117" s="345">
        <f>SUM(R118:R122)</f>
        <v>0.009179999999999999</v>
      </c>
      <c r="S117" s="344"/>
      <c r="T117" s="346">
        <f>SUM(T118:T122)</f>
        <v>0</v>
      </c>
      <c r="AR117" s="340" t="s">
        <v>76</v>
      </c>
      <c r="AT117" s="347" t="s">
        <v>67</v>
      </c>
      <c r="AU117" s="347" t="s">
        <v>20</v>
      </c>
      <c r="AY117" s="340" t="s">
        <v>119</v>
      </c>
      <c r="BK117" s="348">
        <f>SUM(BK118:BK122)</f>
        <v>0</v>
      </c>
    </row>
    <row r="118" spans="2:65" s="270" customFormat="1" ht="22.5" customHeight="1">
      <c r="B118" s="271"/>
      <c r="C118" s="352" t="s">
        <v>9</v>
      </c>
      <c r="D118" s="352" t="s">
        <v>122</v>
      </c>
      <c r="E118" s="353" t="s">
        <v>201</v>
      </c>
      <c r="F118" s="354" t="s">
        <v>202</v>
      </c>
      <c r="G118" s="355" t="s">
        <v>184</v>
      </c>
      <c r="H118" s="356">
        <v>6.8</v>
      </c>
      <c r="I118" s="397"/>
      <c r="J118" s="357">
        <f>ROUND(I118*H118,2)</f>
        <v>0</v>
      </c>
      <c r="K118" s="354" t="s">
        <v>126</v>
      </c>
      <c r="L118" s="271"/>
      <c r="M118" s="358" t="s">
        <v>3</v>
      </c>
      <c r="N118" s="359" t="s">
        <v>39</v>
      </c>
      <c r="O118" s="360">
        <v>0.248</v>
      </c>
      <c r="P118" s="360">
        <f>O118*H118</f>
        <v>1.6864</v>
      </c>
      <c r="Q118" s="360">
        <v>0.00031</v>
      </c>
      <c r="R118" s="360">
        <f>Q118*H118</f>
        <v>0.002108</v>
      </c>
      <c r="S118" s="360">
        <v>0</v>
      </c>
      <c r="T118" s="361">
        <f>S118*H118</f>
        <v>0</v>
      </c>
      <c r="AR118" s="260" t="s">
        <v>162</v>
      </c>
      <c r="AT118" s="260" t="s">
        <v>122</v>
      </c>
      <c r="AU118" s="260" t="s">
        <v>76</v>
      </c>
      <c r="AY118" s="260" t="s">
        <v>119</v>
      </c>
      <c r="BE118" s="362">
        <f>IF(N118="základní",J118,0)</f>
        <v>0</v>
      </c>
      <c r="BF118" s="362">
        <f>IF(N118="snížená",J118,0)</f>
        <v>0</v>
      </c>
      <c r="BG118" s="362">
        <f>IF(N118="zákl. přenesená",J118,0)</f>
        <v>0</v>
      </c>
      <c r="BH118" s="362">
        <f>IF(N118="sníž. přenesená",J118,0)</f>
        <v>0</v>
      </c>
      <c r="BI118" s="362">
        <f>IF(N118="nulová",J118,0)</f>
        <v>0</v>
      </c>
      <c r="BJ118" s="260" t="s">
        <v>20</v>
      </c>
      <c r="BK118" s="362">
        <f>ROUND(I118*H118,2)</f>
        <v>0</v>
      </c>
      <c r="BL118" s="260" t="s">
        <v>162</v>
      </c>
      <c r="BM118" s="260" t="s">
        <v>203</v>
      </c>
    </row>
    <row r="119" spans="2:51" s="364" customFormat="1" ht="22.5" customHeight="1">
      <c r="B119" s="363"/>
      <c r="D119" s="365" t="s">
        <v>129</v>
      </c>
      <c r="E119" s="366" t="s">
        <v>3</v>
      </c>
      <c r="F119" s="367" t="s">
        <v>186</v>
      </c>
      <c r="H119" s="368">
        <v>6.8</v>
      </c>
      <c r="L119" s="363"/>
      <c r="M119" s="369"/>
      <c r="N119" s="370"/>
      <c r="O119" s="370"/>
      <c r="P119" s="370"/>
      <c r="Q119" s="370"/>
      <c r="R119" s="370"/>
      <c r="S119" s="370"/>
      <c r="T119" s="371"/>
      <c r="AT119" s="366" t="s">
        <v>129</v>
      </c>
      <c r="AU119" s="366" t="s">
        <v>76</v>
      </c>
      <c r="AV119" s="364" t="s">
        <v>76</v>
      </c>
      <c r="AW119" s="364" t="s">
        <v>32</v>
      </c>
      <c r="AX119" s="364" t="s">
        <v>68</v>
      </c>
      <c r="AY119" s="366" t="s">
        <v>119</v>
      </c>
    </row>
    <row r="120" spans="2:51" s="373" customFormat="1" ht="22.5" customHeight="1">
      <c r="B120" s="372"/>
      <c r="D120" s="380" t="s">
        <v>129</v>
      </c>
      <c r="E120" s="381" t="s">
        <v>3</v>
      </c>
      <c r="F120" s="382" t="s">
        <v>131</v>
      </c>
      <c r="H120" s="383">
        <v>6.8</v>
      </c>
      <c r="L120" s="372"/>
      <c r="M120" s="377"/>
      <c r="N120" s="378"/>
      <c r="O120" s="378"/>
      <c r="P120" s="378"/>
      <c r="Q120" s="378"/>
      <c r="R120" s="378"/>
      <c r="S120" s="378"/>
      <c r="T120" s="379"/>
      <c r="AT120" s="374" t="s">
        <v>129</v>
      </c>
      <c r="AU120" s="374" t="s">
        <v>76</v>
      </c>
      <c r="AV120" s="373" t="s">
        <v>127</v>
      </c>
      <c r="AW120" s="373" t="s">
        <v>32</v>
      </c>
      <c r="AX120" s="373" t="s">
        <v>20</v>
      </c>
      <c r="AY120" s="374" t="s">
        <v>119</v>
      </c>
    </row>
    <row r="121" spans="2:65" s="270" customFormat="1" ht="22.5" customHeight="1">
      <c r="B121" s="271"/>
      <c r="C121" s="352" t="s">
        <v>162</v>
      </c>
      <c r="D121" s="352" t="s">
        <v>122</v>
      </c>
      <c r="E121" s="353" t="s">
        <v>204</v>
      </c>
      <c r="F121" s="354" t="s">
        <v>205</v>
      </c>
      <c r="G121" s="355" t="s">
        <v>184</v>
      </c>
      <c r="H121" s="356">
        <v>6.8</v>
      </c>
      <c r="I121" s="397"/>
      <c r="J121" s="357">
        <f>ROUND(I121*H121,2)</f>
        <v>0</v>
      </c>
      <c r="K121" s="354" t="s">
        <v>126</v>
      </c>
      <c r="L121" s="271"/>
      <c r="M121" s="358" t="s">
        <v>3</v>
      </c>
      <c r="N121" s="359" t="s">
        <v>39</v>
      </c>
      <c r="O121" s="360">
        <v>0.414</v>
      </c>
      <c r="P121" s="360">
        <f>O121*H121</f>
        <v>2.8152</v>
      </c>
      <c r="Q121" s="360">
        <v>0.00104</v>
      </c>
      <c r="R121" s="360">
        <f>Q121*H121</f>
        <v>0.007071999999999999</v>
      </c>
      <c r="S121" s="360">
        <v>0</v>
      </c>
      <c r="T121" s="361">
        <f>S121*H121</f>
        <v>0</v>
      </c>
      <c r="AR121" s="260" t="s">
        <v>162</v>
      </c>
      <c r="AT121" s="260" t="s">
        <v>122</v>
      </c>
      <c r="AU121" s="260" t="s">
        <v>76</v>
      </c>
      <c r="AY121" s="260" t="s">
        <v>119</v>
      </c>
      <c r="BE121" s="362">
        <f>IF(N121="základní",J121,0)</f>
        <v>0</v>
      </c>
      <c r="BF121" s="362">
        <f>IF(N121="snížená",J121,0)</f>
        <v>0</v>
      </c>
      <c r="BG121" s="362">
        <f>IF(N121="zákl. přenesená",J121,0)</f>
        <v>0</v>
      </c>
      <c r="BH121" s="362">
        <f>IF(N121="sníž. přenesená",J121,0)</f>
        <v>0</v>
      </c>
      <c r="BI121" s="362">
        <f>IF(N121="nulová",J121,0)</f>
        <v>0</v>
      </c>
      <c r="BJ121" s="260" t="s">
        <v>20</v>
      </c>
      <c r="BK121" s="362">
        <f>ROUND(I121*H121,2)</f>
        <v>0</v>
      </c>
      <c r="BL121" s="260" t="s">
        <v>162</v>
      </c>
      <c r="BM121" s="260" t="s">
        <v>206</v>
      </c>
    </row>
    <row r="122" spans="2:65" s="270" customFormat="1" ht="22.5" customHeight="1">
      <c r="B122" s="271"/>
      <c r="C122" s="352" t="s">
        <v>207</v>
      </c>
      <c r="D122" s="352" t="s">
        <v>122</v>
      </c>
      <c r="E122" s="353" t="s">
        <v>208</v>
      </c>
      <c r="F122" s="354" t="s">
        <v>209</v>
      </c>
      <c r="G122" s="355" t="s">
        <v>136</v>
      </c>
      <c r="H122" s="356">
        <v>0.009</v>
      </c>
      <c r="I122" s="397"/>
      <c r="J122" s="357">
        <f>ROUND(I122*H122,2)</f>
        <v>0</v>
      </c>
      <c r="K122" s="354" t="s">
        <v>126</v>
      </c>
      <c r="L122" s="271"/>
      <c r="M122" s="358" t="s">
        <v>3</v>
      </c>
      <c r="N122" s="393" t="s">
        <v>39</v>
      </c>
      <c r="O122" s="394">
        <v>1.305</v>
      </c>
      <c r="P122" s="394">
        <f>O122*H122</f>
        <v>0.011744999999999998</v>
      </c>
      <c r="Q122" s="394">
        <v>0</v>
      </c>
      <c r="R122" s="394">
        <f>Q122*H122</f>
        <v>0</v>
      </c>
      <c r="S122" s="394">
        <v>0</v>
      </c>
      <c r="T122" s="395">
        <f>S122*H122</f>
        <v>0</v>
      </c>
      <c r="AR122" s="260" t="s">
        <v>162</v>
      </c>
      <c r="AT122" s="260" t="s">
        <v>122</v>
      </c>
      <c r="AU122" s="260" t="s">
        <v>76</v>
      </c>
      <c r="AY122" s="260" t="s">
        <v>119</v>
      </c>
      <c r="BE122" s="362">
        <f>IF(N122="základní",J122,0)</f>
        <v>0</v>
      </c>
      <c r="BF122" s="362">
        <f>IF(N122="snížená",J122,0)</f>
        <v>0</v>
      </c>
      <c r="BG122" s="362">
        <f>IF(N122="zákl. přenesená",J122,0)</f>
        <v>0</v>
      </c>
      <c r="BH122" s="362">
        <f>IF(N122="sníž. přenesená",J122,0)</f>
        <v>0</v>
      </c>
      <c r="BI122" s="362">
        <f>IF(N122="nulová",J122,0)</f>
        <v>0</v>
      </c>
      <c r="BJ122" s="260" t="s">
        <v>20</v>
      </c>
      <c r="BK122" s="362">
        <f>ROUND(I122*H122,2)</f>
        <v>0</v>
      </c>
      <c r="BL122" s="260" t="s">
        <v>162</v>
      </c>
      <c r="BM122" s="260" t="s">
        <v>210</v>
      </c>
    </row>
    <row r="123" spans="2:12" s="270" customFormat="1" ht="6.75" customHeight="1">
      <c r="B123" s="295"/>
      <c r="C123" s="296"/>
      <c r="D123" s="296"/>
      <c r="E123" s="296"/>
      <c r="F123" s="296"/>
      <c r="G123" s="296"/>
      <c r="H123" s="296"/>
      <c r="I123" s="296"/>
      <c r="J123" s="296"/>
      <c r="K123" s="296"/>
      <c r="L123" s="271"/>
    </row>
    <row r="124" ht="13.5">
      <c r="AT124" s="396"/>
    </row>
  </sheetData>
  <sheetProtection password="D7B7" sheet="1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R124"/>
  <sheetViews>
    <sheetView showGridLines="0" zoomScalePageLayoutView="0" workbookViewId="0" topLeftCell="A1">
      <pane ySplit="1" topLeftCell="A116" activePane="bottomLeft" state="frozen"/>
      <selection pane="topLeft" activeCell="I88" sqref="I88"/>
      <selection pane="bottomLeft" activeCell="I87" sqref="I87"/>
    </sheetView>
  </sheetViews>
  <sheetFormatPr defaultColWidth="9.28125" defaultRowHeight="13.5"/>
  <cols>
    <col min="1" max="1" width="8.28125" style="259" customWidth="1"/>
    <col min="2" max="2" width="1.7109375" style="259" customWidth="1"/>
    <col min="3" max="3" width="4.140625" style="259" customWidth="1"/>
    <col min="4" max="4" width="4.28125" style="259" customWidth="1"/>
    <col min="5" max="5" width="17.140625" style="259" customWidth="1"/>
    <col min="6" max="6" width="75.00390625" style="259" customWidth="1"/>
    <col min="7" max="7" width="8.7109375" style="259" customWidth="1"/>
    <col min="8" max="8" width="11.140625" style="259" customWidth="1"/>
    <col min="9" max="9" width="12.7109375" style="259" customWidth="1"/>
    <col min="10" max="10" width="23.421875" style="259" customWidth="1"/>
    <col min="11" max="11" width="15.421875" style="259" customWidth="1"/>
    <col min="12" max="12" width="9.28125" style="259" customWidth="1"/>
    <col min="13" max="18" width="0" style="259" hidden="1" customWidth="1"/>
    <col min="19" max="19" width="8.140625" style="259" hidden="1" customWidth="1"/>
    <col min="20" max="20" width="29.7109375" style="259" hidden="1" customWidth="1"/>
    <col min="21" max="21" width="16.28125" style="259" hidden="1" customWidth="1"/>
    <col min="22" max="22" width="12.28125" style="259" customWidth="1"/>
    <col min="23" max="23" width="16.28125" style="259" customWidth="1"/>
    <col min="24" max="24" width="12.28125" style="259" customWidth="1"/>
    <col min="25" max="25" width="15.00390625" style="259" customWidth="1"/>
    <col min="26" max="26" width="11.00390625" style="259" customWidth="1"/>
    <col min="27" max="27" width="15.00390625" style="259" customWidth="1"/>
    <col min="28" max="28" width="16.28125" style="259" customWidth="1"/>
    <col min="29" max="29" width="11.00390625" style="259" customWidth="1"/>
    <col min="30" max="30" width="15.00390625" style="259" customWidth="1"/>
    <col min="31" max="31" width="16.28125" style="259" customWidth="1"/>
    <col min="32" max="43" width="9.28125" style="259" customWidth="1"/>
    <col min="44" max="65" width="0" style="259" hidden="1" customWidth="1"/>
    <col min="66" max="16384" width="9.28125" style="259" customWidth="1"/>
  </cols>
  <sheetData>
    <row r="1" spans="1:70" ht="21.75" customHeight="1">
      <c r="A1" s="88"/>
      <c r="B1" s="85"/>
      <c r="C1" s="85"/>
      <c r="D1" s="86" t="s">
        <v>1</v>
      </c>
      <c r="E1" s="85"/>
      <c r="F1" s="172" t="s">
        <v>246</v>
      </c>
      <c r="G1" s="441" t="s">
        <v>247</v>
      </c>
      <c r="H1" s="441"/>
      <c r="I1" s="85"/>
      <c r="J1" s="172" t="s">
        <v>248</v>
      </c>
      <c r="K1" s="86" t="s">
        <v>86</v>
      </c>
      <c r="L1" s="172" t="s">
        <v>249</v>
      </c>
      <c r="M1" s="172"/>
      <c r="N1" s="172"/>
      <c r="O1" s="172"/>
      <c r="P1" s="172"/>
      <c r="Q1" s="172"/>
      <c r="R1" s="172"/>
      <c r="S1" s="172"/>
      <c r="T1" s="172"/>
      <c r="U1" s="89"/>
      <c r="V1" s="89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75" customHeight="1">
      <c r="L2" s="442" t="s">
        <v>6</v>
      </c>
      <c r="M2" s="443"/>
      <c r="N2" s="443"/>
      <c r="O2" s="443"/>
      <c r="P2" s="443"/>
      <c r="Q2" s="443"/>
      <c r="R2" s="443"/>
      <c r="S2" s="443"/>
      <c r="T2" s="443"/>
      <c r="U2" s="443"/>
      <c r="V2" s="443"/>
      <c r="AT2" s="260" t="s">
        <v>79</v>
      </c>
    </row>
    <row r="3" spans="2:46" ht="6.75" customHeight="1">
      <c r="B3" s="261"/>
      <c r="C3" s="262"/>
      <c r="D3" s="262"/>
      <c r="E3" s="262"/>
      <c r="F3" s="262"/>
      <c r="G3" s="262"/>
      <c r="H3" s="262"/>
      <c r="I3" s="262"/>
      <c r="J3" s="262"/>
      <c r="K3" s="263"/>
      <c r="AT3" s="260" t="s">
        <v>76</v>
      </c>
    </row>
    <row r="4" spans="2:46" ht="36.75" customHeight="1">
      <c r="B4" s="264"/>
      <c r="C4" s="265"/>
      <c r="D4" s="266" t="s">
        <v>87</v>
      </c>
      <c r="E4" s="265"/>
      <c r="F4" s="265"/>
      <c r="G4" s="265"/>
      <c r="H4" s="265"/>
      <c r="I4" s="265"/>
      <c r="J4" s="265"/>
      <c r="K4" s="267"/>
      <c r="M4" s="268" t="s">
        <v>11</v>
      </c>
      <c r="AT4" s="260" t="s">
        <v>4</v>
      </c>
    </row>
    <row r="5" spans="2:11" ht="6.75" customHeight="1">
      <c r="B5" s="264"/>
      <c r="C5" s="265"/>
      <c r="D5" s="265"/>
      <c r="E5" s="265"/>
      <c r="F5" s="265"/>
      <c r="G5" s="265"/>
      <c r="H5" s="265"/>
      <c r="I5" s="265"/>
      <c r="J5" s="265"/>
      <c r="K5" s="267"/>
    </row>
    <row r="6" spans="2:11" ht="15">
      <c r="B6" s="264"/>
      <c r="C6" s="265"/>
      <c r="D6" s="269" t="s">
        <v>15</v>
      </c>
      <c r="E6" s="265"/>
      <c r="F6" s="265"/>
      <c r="G6" s="265"/>
      <c r="H6" s="265"/>
      <c r="I6" s="265"/>
      <c r="J6" s="265"/>
      <c r="K6" s="267"/>
    </row>
    <row r="7" spans="2:11" ht="22.5" customHeight="1">
      <c r="B7" s="264"/>
      <c r="C7" s="265"/>
      <c r="D7" s="265"/>
      <c r="E7" s="444" t="str">
        <f>'Rekapitulace stavby'!K6</f>
        <v>UniMeC  SO 4, Zaizolování požárního odvětrání</v>
      </c>
      <c r="F7" s="445"/>
      <c r="G7" s="445"/>
      <c r="H7" s="445"/>
      <c r="I7" s="265"/>
      <c r="J7" s="265"/>
      <c r="K7" s="267"/>
    </row>
    <row r="8" spans="2:11" s="270" customFormat="1" ht="15">
      <c r="B8" s="271"/>
      <c r="C8" s="272"/>
      <c r="D8" s="269" t="s">
        <v>88</v>
      </c>
      <c r="E8" s="272"/>
      <c r="F8" s="272"/>
      <c r="G8" s="272"/>
      <c r="H8" s="272"/>
      <c r="I8" s="272"/>
      <c r="J8" s="272"/>
      <c r="K8" s="273"/>
    </row>
    <row r="9" spans="2:11" s="270" customFormat="1" ht="36.75" customHeight="1">
      <c r="B9" s="271"/>
      <c r="C9" s="272"/>
      <c r="D9" s="272"/>
      <c r="E9" s="446" t="s">
        <v>211</v>
      </c>
      <c r="F9" s="447"/>
      <c r="G9" s="447"/>
      <c r="H9" s="447"/>
      <c r="I9" s="272"/>
      <c r="J9" s="272"/>
      <c r="K9" s="273"/>
    </row>
    <row r="10" spans="2:11" s="270" customFormat="1" ht="13.5">
      <c r="B10" s="271"/>
      <c r="C10" s="272"/>
      <c r="D10" s="272"/>
      <c r="E10" s="272"/>
      <c r="F10" s="272"/>
      <c r="G10" s="272"/>
      <c r="H10" s="272"/>
      <c r="I10" s="272"/>
      <c r="J10" s="272"/>
      <c r="K10" s="273"/>
    </row>
    <row r="11" spans="2:11" s="270" customFormat="1" ht="14.25" customHeight="1">
      <c r="B11" s="271"/>
      <c r="C11" s="272"/>
      <c r="D11" s="269" t="s">
        <v>18</v>
      </c>
      <c r="E11" s="272"/>
      <c r="F11" s="274" t="s">
        <v>3</v>
      </c>
      <c r="G11" s="272"/>
      <c r="H11" s="272"/>
      <c r="I11" s="269" t="s">
        <v>19</v>
      </c>
      <c r="J11" s="274" t="s">
        <v>3</v>
      </c>
      <c r="K11" s="273"/>
    </row>
    <row r="12" spans="2:11" s="270" customFormat="1" ht="14.25" customHeight="1">
      <c r="B12" s="271"/>
      <c r="C12" s="272"/>
      <c r="D12" s="269" t="s">
        <v>21</v>
      </c>
      <c r="E12" s="272"/>
      <c r="F12" s="274" t="s">
        <v>22</v>
      </c>
      <c r="G12" s="272"/>
      <c r="H12" s="272"/>
      <c r="I12" s="269" t="s">
        <v>23</v>
      </c>
      <c r="J12" s="275">
        <f>'Rekapitulace stavby'!AN8</f>
        <v>0</v>
      </c>
      <c r="K12" s="273"/>
    </row>
    <row r="13" spans="2:11" s="270" customFormat="1" ht="10.5" customHeight="1">
      <c r="B13" s="271"/>
      <c r="C13" s="272"/>
      <c r="D13" s="272"/>
      <c r="E13" s="272"/>
      <c r="F13" s="272"/>
      <c r="G13" s="272"/>
      <c r="H13" s="272"/>
      <c r="I13" s="272"/>
      <c r="J13" s="272"/>
      <c r="K13" s="273"/>
    </row>
    <row r="14" spans="2:11" s="270" customFormat="1" ht="14.25" customHeight="1">
      <c r="B14" s="271"/>
      <c r="C14" s="272"/>
      <c r="D14" s="269" t="s">
        <v>26</v>
      </c>
      <c r="E14" s="272"/>
      <c r="F14" s="272"/>
      <c r="G14" s="272"/>
      <c r="H14" s="272"/>
      <c r="I14" s="269" t="s">
        <v>27</v>
      </c>
      <c r="J14" s="274">
        <f>IF('Rekapitulace stavby'!AN10="","",'Rekapitulace stavby'!AN10)</f>
      </c>
      <c r="K14" s="273"/>
    </row>
    <row r="15" spans="2:11" s="270" customFormat="1" ht="18" customHeight="1">
      <c r="B15" s="271"/>
      <c r="C15" s="272"/>
      <c r="D15" s="272"/>
      <c r="E15" s="274" t="str">
        <f>IF('Rekapitulace stavby'!E11="","",'Rekapitulace stavby'!E11)</f>
        <v> </v>
      </c>
      <c r="F15" s="272"/>
      <c r="G15" s="272"/>
      <c r="H15" s="272"/>
      <c r="I15" s="269" t="s">
        <v>28</v>
      </c>
      <c r="J15" s="274">
        <f>IF('Rekapitulace stavby'!AN11="","",'Rekapitulace stavby'!AN11)</f>
      </c>
      <c r="K15" s="273"/>
    </row>
    <row r="16" spans="2:11" s="270" customFormat="1" ht="6.75" customHeight="1">
      <c r="B16" s="271"/>
      <c r="C16" s="272"/>
      <c r="D16" s="272"/>
      <c r="E16" s="272"/>
      <c r="F16" s="272"/>
      <c r="G16" s="272"/>
      <c r="H16" s="272"/>
      <c r="I16" s="272"/>
      <c r="J16" s="272"/>
      <c r="K16" s="273"/>
    </row>
    <row r="17" spans="2:11" s="270" customFormat="1" ht="14.25" customHeight="1">
      <c r="B17" s="271"/>
      <c r="C17" s="272"/>
      <c r="D17" s="269" t="s">
        <v>29</v>
      </c>
      <c r="E17" s="272"/>
      <c r="F17" s="272"/>
      <c r="G17" s="272"/>
      <c r="H17" s="272"/>
      <c r="I17" s="269" t="s">
        <v>27</v>
      </c>
      <c r="J17" s="274">
        <f>IF('Rekapitulace stavby'!AN13="Vyplň údaj","",IF('Rekapitulace stavby'!AN13="","",'Rekapitulace stavby'!AN13))</f>
      </c>
      <c r="K17" s="273"/>
    </row>
    <row r="18" spans="2:11" s="270" customFormat="1" ht="18" customHeight="1">
      <c r="B18" s="271"/>
      <c r="C18" s="272"/>
      <c r="D18" s="272"/>
      <c r="E18" s="274" t="str">
        <f>IF('Rekapitulace stavby'!E14="Vyplň údaj","",IF('Rekapitulace stavby'!E14="","",'Rekapitulace stavby'!E14))</f>
        <v> </v>
      </c>
      <c r="F18" s="272"/>
      <c r="G18" s="272"/>
      <c r="H18" s="272"/>
      <c r="I18" s="269" t="s">
        <v>28</v>
      </c>
      <c r="J18" s="274">
        <f>IF('Rekapitulace stavby'!AN14="Vyplň údaj","",IF('Rekapitulace stavby'!AN14="","",'Rekapitulace stavby'!AN14))</f>
      </c>
      <c r="K18" s="273"/>
    </row>
    <row r="19" spans="2:11" s="270" customFormat="1" ht="6.75" customHeight="1">
      <c r="B19" s="271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2:11" s="270" customFormat="1" ht="14.25" customHeight="1">
      <c r="B20" s="271"/>
      <c r="C20" s="272"/>
      <c r="D20" s="269" t="s">
        <v>30</v>
      </c>
      <c r="E20" s="272"/>
      <c r="F20" s="272"/>
      <c r="G20" s="272"/>
      <c r="H20" s="272"/>
      <c r="I20" s="269" t="s">
        <v>27</v>
      </c>
      <c r="J20" s="274" t="s">
        <v>3</v>
      </c>
      <c r="K20" s="273"/>
    </row>
    <row r="21" spans="2:11" s="270" customFormat="1" ht="18" customHeight="1">
      <c r="B21" s="271"/>
      <c r="C21" s="272"/>
      <c r="D21" s="272"/>
      <c r="E21" s="274" t="s">
        <v>31</v>
      </c>
      <c r="F21" s="272"/>
      <c r="G21" s="272"/>
      <c r="H21" s="272"/>
      <c r="I21" s="269" t="s">
        <v>28</v>
      </c>
      <c r="J21" s="274" t="s">
        <v>3</v>
      </c>
      <c r="K21" s="273"/>
    </row>
    <row r="22" spans="2:11" s="270" customFormat="1" ht="6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73"/>
    </row>
    <row r="23" spans="2:11" s="270" customFormat="1" ht="14.25" customHeight="1">
      <c r="B23" s="271"/>
      <c r="C23" s="272"/>
      <c r="D23" s="269" t="s">
        <v>33</v>
      </c>
      <c r="E23" s="272"/>
      <c r="F23" s="272"/>
      <c r="G23" s="272"/>
      <c r="H23" s="272"/>
      <c r="I23" s="272"/>
      <c r="J23" s="272"/>
      <c r="K23" s="273"/>
    </row>
    <row r="24" spans="2:11" s="279" customFormat="1" ht="22.5" customHeight="1">
      <c r="B24" s="276"/>
      <c r="C24" s="277"/>
      <c r="D24" s="277"/>
      <c r="E24" s="448" t="s">
        <v>3</v>
      </c>
      <c r="F24" s="449"/>
      <c r="G24" s="449"/>
      <c r="H24" s="449"/>
      <c r="I24" s="277"/>
      <c r="J24" s="277"/>
      <c r="K24" s="278"/>
    </row>
    <row r="25" spans="2:11" s="270" customFormat="1" ht="6.75" customHeight="1">
      <c r="B25" s="271"/>
      <c r="C25" s="272"/>
      <c r="D25" s="272"/>
      <c r="E25" s="272"/>
      <c r="F25" s="272"/>
      <c r="G25" s="272"/>
      <c r="H25" s="272"/>
      <c r="I25" s="272"/>
      <c r="J25" s="272"/>
      <c r="K25" s="273"/>
    </row>
    <row r="26" spans="2:11" s="270" customFormat="1" ht="6.75" customHeight="1">
      <c r="B26" s="271"/>
      <c r="C26" s="272"/>
      <c r="D26" s="280"/>
      <c r="E26" s="280"/>
      <c r="F26" s="280"/>
      <c r="G26" s="280"/>
      <c r="H26" s="280"/>
      <c r="I26" s="280"/>
      <c r="J26" s="280"/>
      <c r="K26" s="281"/>
    </row>
    <row r="27" spans="2:11" s="270" customFormat="1" ht="24.75" customHeight="1">
      <c r="B27" s="271"/>
      <c r="C27" s="272"/>
      <c r="D27" s="282" t="s">
        <v>34</v>
      </c>
      <c r="E27" s="272"/>
      <c r="F27" s="272"/>
      <c r="G27" s="272"/>
      <c r="H27" s="272"/>
      <c r="I27" s="272"/>
      <c r="J27" s="283">
        <f>ROUND(J84,2)</f>
        <v>0</v>
      </c>
      <c r="K27" s="273"/>
    </row>
    <row r="28" spans="2:11" s="270" customFormat="1" ht="6.75" customHeight="1">
      <c r="B28" s="271"/>
      <c r="C28" s="272"/>
      <c r="D28" s="280"/>
      <c r="E28" s="280"/>
      <c r="F28" s="280"/>
      <c r="G28" s="280"/>
      <c r="H28" s="280"/>
      <c r="I28" s="280"/>
      <c r="J28" s="280"/>
      <c r="K28" s="281"/>
    </row>
    <row r="29" spans="2:11" s="270" customFormat="1" ht="14.25" customHeight="1">
      <c r="B29" s="271"/>
      <c r="C29" s="272"/>
      <c r="D29" s="272"/>
      <c r="E29" s="272"/>
      <c r="F29" s="284" t="s">
        <v>36</v>
      </c>
      <c r="G29" s="272"/>
      <c r="H29" s="272"/>
      <c r="I29" s="284" t="s">
        <v>35</v>
      </c>
      <c r="J29" s="284" t="s">
        <v>37</v>
      </c>
      <c r="K29" s="273"/>
    </row>
    <row r="30" spans="2:11" s="270" customFormat="1" ht="14.25" customHeight="1">
      <c r="B30" s="271"/>
      <c r="C30" s="272"/>
      <c r="D30" s="285" t="s">
        <v>38</v>
      </c>
      <c r="E30" s="285" t="s">
        <v>39</v>
      </c>
      <c r="F30" s="286">
        <f>ROUND(SUM(BE84:BE122),2)</f>
        <v>0</v>
      </c>
      <c r="G30" s="272"/>
      <c r="H30" s="272"/>
      <c r="I30" s="287">
        <v>0.21</v>
      </c>
      <c r="J30" s="286">
        <f>ROUND(ROUND((SUM(BE84:BE122)),2)*I30,2)</f>
        <v>0</v>
      </c>
      <c r="K30" s="273"/>
    </row>
    <row r="31" spans="2:11" s="270" customFormat="1" ht="14.25" customHeight="1">
      <c r="B31" s="271"/>
      <c r="C31" s="272"/>
      <c r="D31" s="272"/>
      <c r="E31" s="285" t="s">
        <v>40</v>
      </c>
      <c r="F31" s="286">
        <f>ROUND(SUM(BF84:BF122),2)</f>
        <v>0</v>
      </c>
      <c r="G31" s="272"/>
      <c r="H31" s="272"/>
      <c r="I31" s="287">
        <v>0.15</v>
      </c>
      <c r="J31" s="286">
        <f>ROUND(ROUND((SUM(BF84:BF122)),2)*I31,2)</f>
        <v>0</v>
      </c>
      <c r="K31" s="273"/>
    </row>
    <row r="32" spans="2:11" s="270" customFormat="1" ht="14.25" customHeight="1" hidden="1">
      <c r="B32" s="271"/>
      <c r="C32" s="272"/>
      <c r="D32" s="272"/>
      <c r="E32" s="285" t="s">
        <v>41</v>
      </c>
      <c r="F32" s="286">
        <f>ROUND(SUM(BG84:BG122),2)</f>
        <v>0</v>
      </c>
      <c r="G32" s="272"/>
      <c r="H32" s="272"/>
      <c r="I32" s="287">
        <v>0.21</v>
      </c>
      <c r="J32" s="286">
        <v>0</v>
      </c>
      <c r="K32" s="273"/>
    </row>
    <row r="33" spans="2:11" s="270" customFormat="1" ht="14.25" customHeight="1" hidden="1">
      <c r="B33" s="271"/>
      <c r="C33" s="272"/>
      <c r="D33" s="272"/>
      <c r="E33" s="285" t="s">
        <v>42</v>
      </c>
      <c r="F33" s="286">
        <f>ROUND(SUM(BH84:BH122),2)</f>
        <v>0</v>
      </c>
      <c r="G33" s="272"/>
      <c r="H33" s="272"/>
      <c r="I33" s="287">
        <v>0.15</v>
      </c>
      <c r="J33" s="286">
        <v>0</v>
      </c>
      <c r="K33" s="273"/>
    </row>
    <row r="34" spans="2:11" s="270" customFormat="1" ht="14.25" customHeight="1" hidden="1">
      <c r="B34" s="271"/>
      <c r="C34" s="272"/>
      <c r="D34" s="272"/>
      <c r="E34" s="285" t="s">
        <v>43</v>
      </c>
      <c r="F34" s="286">
        <f>ROUND(SUM(BI84:BI122),2)</f>
        <v>0</v>
      </c>
      <c r="G34" s="272"/>
      <c r="H34" s="272"/>
      <c r="I34" s="287">
        <v>0</v>
      </c>
      <c r="J34" s="286">
        <v>0</v>
      </c>
      <c r="K34" s="273"/>
    </row>
    <row r="35" spans="2:11" s="270" customFormat="1" ht="6.75" customHeight="1">
      <c r="B35" s="271"/>
      <c r="C35" s="272"/>
      <c r="D35" s="272"/>
      <c r="E35" s="272"/>
      <c r="F35" s="272"/>
      <c r="G35" s="272"/>
      <c r="H35" s="272"/>
      <c r="I35" s="272"/>
      <c r="J35" s="272"/>
      <c r="K35" s="273"/>
    </row>
    <row r="36" spans="2:11" s="270" customFormat="1" ht="24.75" customHeight="1">
      <c r="B36" s="271"/>
      <c r="C36" s="288"/>
      <c r="D36" s="289" t="s">
        <v>44</v>
      </c>
      <c r="E36" s="290"/>
      <c r="F36" s="290"/>
      <c r="G36" s="291" t="s">
        <v>45</v>
      </c>
      <c r="H36" s="292" t="s">
        <v>46</v>
      </c>
      <c r="I36" s="290"/>
      <c r="J36" s="293">
        <f>SUM(J27:J34)</f>
        <v>0</v>
      </c>
      <c r="K36" s="294"/>
    </row>
    <row r="37" spans="2:11" s="270" customFormat="1" ht="14.25" customHeight="1">
      <c r="B37" s="295"/>
      <c r="C37" s="296"/>
      <c r="D37" s="296"/>
      <c r="E37" s="296"/>
      <c r="F37" s="296"/>
      <c r="G37" s="296"/>
      <c r="H37" s="296"/>
      <c r="I37" s="296"/>
      <c r="J37" s="296"/>
      <c r="K37" s="297"/>
    </row>
    <row r="41" spans="2:11" s="270" customFormat="1" ht="6.75" customHeight="1">
      <c r="B41" s="298"/>
      <c r="C41" s="299"/>
      <c r="D41" s="299"/>
      <c r="E41" s="299"/>
      <c r="F41" s="299"/>
      <c r="G41" s="299"/>
      <c r="H41" s="299"/>
      <c r="I41" s="299"/>
      <c r="J41" s="299"/>
      <c r="K41" s="300"/>
    </row>
    <row r="42" spans="2:11" s="270" customFormat="1" ht="36.75" customHeight="1">
      <c r="B42" s="271"/>
      <c r="C42" s="266" t="s">
        <v>90</v>
      </c>
      <c r="D42" s="272"/>
      <c r="E42" s="272"/>
      <c r="F42" s="272"/>
      <c r="G42" s="272"/>
      <c r="H42" s="272"/>
      <c r="I42" s="272"/>
      <c r="J42" s="272"/>
      <c r="K42" s="273"/>
    </row>
    <row r="43" spans="2:11" s="270" customFormat="1" ht="6.75" customHeight="1">
      <c r="B43" s="271"/>
      <c r="C43" s="272"/>
      <c r="D43" s="272"/>
      <c r="E43" s="272"/>
      <c r="F43" s="272"/>
      <c r="G43" s="272"/>
      <c r="H43" s="272"/>
      <c r="I43" s="272"/>
      <c r="J43" s="272"/>
      <c r="K43" s="273"/>
    </row>
    <row r="44" spans="2:11" s="270" customFormat="1" ht="14.25" customHeight="1">
      <c r="B44" s="271"/>
      <c r="C44" s="269" t="s">
        <v>15</v>
      </c>
      <c r="D44" s="272"/>
      <c r="E44" s="272"/>
      <c r="F44" s="272"/>
      <c r="G44" s="272"/>
      <c r="H44" s="272"/>
      <c r="I44" s="272"/>
      <c r="J44" s="272"/>
      <c r="K44" s="273"/>
    </row>
    <row r="45" spans="2:11" s="270" customFormat="1" ht="22.5" customHeight="1">
      <c r="B45" s="271"/>
      <c r="C45" s="272"/>
      <c r="D45" s="272"/>
      <c r="E45" s="444" t="str">
        <f>E7</f>
        <v>UniMeC  SO 4, Zaizolování požárního odvětrání</v>
      </c>
      <c r="F45" s="447"/>
      <c r="G45" s="447"/>
      <c r="H45" s="447"/>
      <c r="I45" s="272"/>
      <c r="J45" s="272"/>
      <c r="K45" s="273"/>
    </row>
    <row r="46" spans="2:11" s="270" customFormat="1" ht="14.25" customHeight="1">
      <c r="B46" s="271"/>
      <c r="C46" s="269" t="s">
        <v>88</v>
      </c>
      <c r="D46" s="272"/>
      <c r="E46" s="272"/>
      <c r="F46" s="272"/>
      <c r="G46" s="272"/>
      <c r="H46" s="272"/>
      <c r="I46" s="272"/>
      <c r="J46" s="272"/>
      <c r="K46" s="273"/>
    </row>
    <row r="47" spans="2:11" s="270" customFormat="1" ht="23.25" customHeight="1">
      <c r="B47" s="271"/>
      <c r="C47" s="272"/>
      <c r="D47" s="272"/>
      <c r="E47" s="446" t="str">
        <f>E9</f>
        <v>N2102 - Zaizolování požárního odvětrání, Okno č.2</v>
      </c>
      <c r="F47" s="447"/>
      <c r="G47" s="447"/>
      <c r="H47" s="447"/>
      <c r="I47" s="272"/>
      <c r="J47" s="272"/>
      <c r="K47" s="273"/>
    </row>
    <row r="48" spans="2:11" s="270" customFormat="1" ht="6.75" customHeight="1">
      <c r="B48" s="271"/>
      <c r="C48" s="272"/>
      <c r="D48" s="272"/>
      <c r="E48" s="272"/>
      <c r="F48" s="272"/>
      <c r="G48" s="272"/>
      <c r="H48" s="272"/>
      <c r="I48" s="272"/>
      <c r="J48" s="272"/>
      <c r="K48" s="273"/>
    </row>
    <row r="49" spans="2:11" s="270" customFormat="1" ht="18" customHeight="1">
      <c r="B49" s="271"/>
      <c r="C49" s="269" t="s">
        <v>21</v>
      </c>
      <c r="D49" s="272"/>
      <c r="E49" s="272"/>
      <c r="F49" s="274" t="str">
        <f>F12</f>
        <v> </v>
      </c>
      <c r="G49" s="272"/>
      <c r="H49" s="272"/>
      <c r="I49" s="269" t="s">
        <v>23</v>
      </c>
      <c r="J49" s="275">
        <f>IF(J12="","",J12)</f>
        <v>0</v>
      </c>
      <c r="K49" s="273"/>
    </row>
    <row r="50" spans="2:11" s="270" customFormat="1" ht="6.75" customHeight="1">
      <c r="B50" s="271"/>
      <c r="C50" s="272"/>
      <c r="D50" s="272"/>
      <c r="E50" s="272"/>
      <c r="F50" s="272"/>
      <c r="G50" s="272"/>
      <c r="H50" s="272"/>
      <c r="I50" s="272"/>
      <c r="J50" s="272"/>
      <c r="K50" s="273"/>
    </row>
    <row r="51" spans="2:11" s="270" customFormat="1" ht="15">
      <c r="B51" s="271"/>
      <c r="C51" s="269" t="s">
        <v>26</v>
      </c>
      <c r="D51" s="272"/>
      <c r="E51" s="272"/>
      <c r="F51" s="274" t="str">
        <f>E15</f>
        <v> </v>
      </c>
      <c r="G51" s="272"/>
      <c r="H51" s="272"/>
      <c r="I51" s="269" t="s">
        <v>30</v>
      </c>
      <c r="J51" s="274" t="str">
        <f>E21</f>
        <v>Ing.Arch.Němeček</v>
      </c>
      <c r="K51" s="273"/>
    </row>
    <row r="52" spans="2:11" s="270" customFormat="1" ht="14.25" customHeight="1">
      <c r="B52" s="271"/>
      <c r="C52" s="269" t="s">
        <v>29</v>
      </c>
      <c r="D52" s="272"/>
      <c r="E52" s="272"/>
      <c r="F52" s="274" t="str">
        <f>IF(E18="","",E18)</f>
        <v> </v>
      </c>
      <c r="G52" s="272"/>
      <c r="H52" s="272"/>
      <c r="I52" s="272"/>
      <c r="J52" s="272"/>
      <c r="K52" s="273"/>
    </row>
    <row r="53" spans="2:11" s="270" customFormat="1" ht="9.75" customHeight="1">
      <c r="B53" s="271"/>
      <c r="C53" s="272"/>
      <c r="D53" s="272"/>
      <c r="E53" s="272"/>
      <c r="F53" s="272"/>
      <c r="G53" s="272"/>
      <c r="H53" s="272"/>
      <c r="I53" s="272"/>
      <c r="J53" s="272"/>
      <c r="K53" s="273"/>
    </row>
    <row r="54" spans="2:11" s="270" customFormat="1" ht="29.25" customHeight="1">
      <c r="B54" s="271"/>
      <c r="C54" s="301" t="s">
        <v>91</v>
      </c>
      <c r="D54" s="288"/>
      <c r="E54" s="288"/>
      <c r="F54" s="288"/>
      <c r="G54" s="288"/>
      <c r="H54" s="288"/>
      <c r="I54" s="288"/>
      <c r="J54" s="302" t="s">
        <v>92</v>
      </c>
      <c r="K54" s="303"/>
    </row>
    <row r="55" spans="2:11" s="270" customFormat="1" ht="9.75" customHeight="1">
      <c r="B55" s="271"/>
      <c r="C55" s="272"/>
      <c r="D55" s="272"/>
      <c r="E55" s="272"/>
      <c r="F55" s="272"/>
      <c r="G55" s="272"/>
      <c r="H55" s="272"/>
      <c r="I55" s="272"/>
      <c r="J55" s="272"/>
      <c r="K55" s="273"/>
    </row>
    <row r="56" spans="2:47" s="270" customFormat="1" ht="29.25" customHeight="1">
      <c r="B56" s="271"/>
      <c r="C56" s="304" t="s">
        <v>93</v>
      </c>
      <c r="D56" s="272"/>
      <c r="E56" s="272"/>
      <c r="F56" s="272"/>
      <c r="G56" s="272"/>
      <c r="H56" s="272"/>
      <c r="I56" s="272"/>
      <c r="J56" s="283">
        <f>J84</f>
        <v>0</v>
      </c>
      <c r="K56" s="273"/>
      <c r="AU56" s="260" t="s">
        <v>94</v>
      </c>
    </row>
    <row r="57" spans="2:11" s="311" customFormat="1" ht="24.75" customHeight="1">
      <c r="B57" s="305"/>
      <c r="C57" s="306"/>
      <c r="D57" s="307" t="s">
        <v>95</v>
      </c>
      <c r="E57" s="308"/>
      <c r="F57" s="308"/>
      <c r="G57" s="308"/>
      <c r="H57" s="308"/>
      <c r="I57" s="308"/>
      <c r="J57" s="309">
        <f>J85</f>
        <v>0</v>
      </c>
      <c r="K57" s="310"/>
    </row>
    <row r="58" spans="2:11" s="318" customFormat="1" ht="19.5" customHeight="1">
      <c r="B58" s="312"/>
      <c r="C58" s="313"/>
      <c r="D58" s="314" t="s">
        <v>96</v>
      </c>
      <c r="E58" s="315"/>
      <c r="F58" s="315"/>
      <c r="G58" s="315"/>
      <c r="H58" s="315"/>
      <c r="I58" s="315"/>
      <c r="J58" s="316">
        <f>J86</f>
        <v>0</v>
      </c>
      <c r="K58" s="317"/>
    </row>
    <row r="59" spans="2:11" s="318" customFormat="1" ht="19.5" customHeight="1">
      <c r="B59" s="312"/>
      <c r="C59" s="313"/>
      <c r="D59" s="314" t="s">
        <v>97</v>
      </c>
      <c r="E59" s="315"/>
      <c r="F59" s="315"/>
      <c r="G59" s="315"/>
      <c r="H59" s="315"/>
      <c r="I59" s="315"/>
      <c r="J59" s="316">
        <f>J90</f>
        <v>0</v>
      </c>
      <c r="K59" s="317"/>
    </row>
    <row r="60" spans="2:11" s="318" customFormat="1" ht="19.5" customHeight="1">
      <c r="B60" s="312"/>
      <c r="C60" s="313"/>
      <c r="D60" s="314" t="s">
        <v>98</v>
      </c>
      <c r="E60" s="315"/>
      <c r="F60" s="315"/>
      <c r="G60" s="315"/>
      <c r="H60" s="315"/>
      <c r="I60" s="315"/>
      <c r="J60" s="316">
        <f>J97</f>
        <v>0</v>
      </c>
      <c r="K60" s="317"/>
    </row>
    <row r="61" spans="2:11" s="311" customFormat="1" ht="24.75" customHeight="1">
      <c r="B61" s="305"/>
      <c r="C61" s="306"/>
      <c r="D61" s="307" t="s">
        <v>99</v>
      </c>
      <c r="E61" s="308"/>
      <c r="F61" s="308"/>
      <c r="G61" s="308"/>
      <c r="H61" s="308"/>
      <c r="I61" s="308"/>
      <c r="J61" s="309">
        <f>J99</f>
        <v>0</v>
      </c>
      <c r="K61" s="310"/>
    </row>
    <row r="62" spans="2:11" s="318" customFormat="1" ht="19.5" customHeight="1">
      <c r="B62" s="312"/>
      <c r="C62" s="313"/>
      <c r="D62" s="314" t="s">
        <v>100</v>
      </c>
      <c r="E62" s="315"/>
      <c r="F62" s="315"/>
      <c r="G62" s="315"/>
      <c r="H62" s="315"/>
      <c r="I62" s="315"/>
      <c r="J62" s="316">
        <f>J100</f>
        <v>0</v>
      </c>
      <c r="K62" s="317"/>
    </row>
    <row r="63" spans="2:11" s="318" customFormat="1" ht="19.5" customHeight="1">
      <c r="B63" s="312"/>
      <c r="C63" s="313"/>
      <c r="D63" s="314" t="s">
        <v>101</v>
      </c>
      <c r="E63" s="315"/>
      <c r="F63" s="315"/>
      <c r="G63" s="315"/>
      <c r="H63" s="315"/>
      <c r="I63" s="315"/>
      <c r="J63" s="316">
        <f>J104</f>
        <v>0</v>
      </c>
      <c r="K63" s="317"/>
    </row>
    <row r="64" spans="2:11" s="318" customFormat="1" ht="19.5" customHeight="1">
      <c r="B64" s="312"/>
      <c r="C64" s="313"/>
      <c r="D64" s="314" t="s">
        <v>102</v>
      </c>
      <c r="E64" s="315"/>
      <c r="F64" s="315"/>
      <c r="G64" s="315"/>
      <c r="H64" s="315"/>
      <c r="I64" s="315"/>
      <c r="J64" s="316">
        <f>J117</f>
        <v>0</v>
      </c>
      <c r="K64" s="317"/>
    </row>
    <row r="65" spans="2:11" s="270" customFormat="1" ht="21.75" customHeight="1">
      <c r="B65" s="271"/>
      <c r="C65" s="272"/>
      <c r="D65" s="272"/>
      <c r="E65" s="272"/>
      <c r="F65" s="272"/>
      <c r="G65" s="272"/>
      <c r="H65" s="272"/>
      <c r="I65" s="272"/>
      <c r="J65" s="272"/>
      <c r="K65" s="273"/>
    </row>
    <row r="66" spans="2:11" s="270" customFormat="1" ht="6.75" customHeight="1">
      <c r="B66" s="295"/>
      <c r="C66" s="296"/>
      <c r="D66" s="296"/>
      <c r="E66" s="296"/>
      <c r="F66" s="296"/>
      <c r="G66" s="296"/>
      <c r="H66" s="296"/>
      <c r="I66" s="296"/>
      <c r="J66" s="296"/>
      <c r="K66" s="297"/>
    </row>
    <row r="70" spans="2:12" s="270" customFormat="1" ht="6.75" customHeight="1">
      <c r="B70" s="298"/>
      <c r="C70" s="299"/>
      <c r="D70" s="299"/>
      <c r="E70" s="299"/>
      <c r="F70" s="299"/>
      <c r="G70" s="299"/>
      <c r="H70" s="299"/>
      <c r="I70" s="299"/>
      <c r="J70" s="299"/>
      <c r="K70" s="299"/>
      <c r="L70" s="271"/>
    </row>
    <row r="71" spans="2:12" s="270" customFormat="1" ht="36.75" customHeight="1">
      <c r="B71" s="271"/>
      <c r="C71" s="319" t="s">
        <v>103</v>
      </c>
      <c r="L71" s="271"/>
    </row>
    <row r="72" spans="2:12" s="270" customFormat="1" ht="6.75" customHeight="1">
      <c r="B72" s="271"/>
      <c r="L72" s="271"/>
    </row>
    <row r="73" spans="2:12" s="270" customFormat="1" ht="14.25" customHeight="1">
      <c r="B73" s="271"/>
      <c r="C73" s="320" t="s">
        <v>15</v>
      </c>
      <c r="L73" s="271"/>
    </row>
    <row r="74" spans="2:12" s="270" customFormat="1" ht="22.5" customHeight="1">
      <c r="B74" s="271"/>
      <c r="E74" s="450" t="str">
        <f>E7</f>
        <v>UniMeC  SO 4, Zaizolování požárního odvětrání</v>
      </c>
      <c r="F74" s="440"/>
      <c r="G74" s="440"/>
      <c r="H74" s="440"/>
      <c r="L74" s="271"/>
    </row>
    <row r="75" spans="2:12" s="270" customFormat="1" ht="14.25" customHeight="1">
      <c r="B75" s="271"/>
      <c r="C75" s="320" t="s">
        <v>88</v>
      </c>
      <c r="L75" s="271"/>
    </row>
    <row r="76" spans="2:12" s="270" customFormat="1" ht="23.25" customHeight="1">
      <c r="B76" s="271"/>
      <c r="E76" s="439" t="str">
        <f>E9</f>
        <v>N2102 - Zaizolování požárního odvětrání, Okno č.2</v>
      </c>
      <c r="F76" s="440"/>
      <c r="G76" s="440"/>
      <c r="H76" s="440"/>
      <c r="L76" s="271"/>
    </row>
    <row r="77" spans="2:12" s="270" customFormat="1" ht="6.75" customHeight="1">
      <c r="B77" s="271"/>
      <c r="L77" s="271"/>
    </row>
    <row r="78" spans="2:12" s="270" customFormat="1" ht="18" customHeight="1">
      <c r="B78" s="271"/>
      <c r="C78" s="320" t="s">
        <v>21</v>
      </c>
      <c r="F78" s="321" t="str">
        <f>F12</f>
        <v> </v>
      </c>
      <c r="I78" s="320" t="s">
        <v>23</v>
      </c>
      <c r="J78" s="322">
        <f>IF(J12="","",J12)</f>
        <v>0</v>
      </c>
      <c r="L78" s="271"/>
    </row>
    <row r="79" spans="2:12" s="270" customFormat="1" ht="6.75" customHeight="1">
      <c r="B79" s="271"/>
      <c r="L79" s="271"/>
    </row>
    <row r="80" spans="2:12" s="270" customFormat="1" ht="15">
      <c r="B80" s="271"/>
      <c r="C80" s="320" t="s">
        <v>26</v>
      </c>
      <c r="F80" s="321" t="str">
        <f>E15</f>
        <v> </v>
      </c>
      <c r="I80" s="320" t="s">
        <v>30</v>
      </c>
      <c r="J80" s="321" t="str">
        <f>E21</f>
        <v>Ing.Arch.Němeček</v>
      </c>
      <c r="L80" s="271"/>
    </row>
    <row r="81" spans="2:12" s="270" customFormat="1" ht="14.25" customHeight="1">
      <c r="B81" s="271"/>
      <c r="C81" s="320" t="s">
        <v>29</v>
      </c>
      <c r="F81" s="321" t="str">
        <f>IF(E18="","",E18)</f>
        <v> </v>
      </c>
      <c r="L81" s="271"/>
    </row>
    <row r="82" spans="2:12" s="270" customFormat="1" ht="9.75" customHeight="1">
      <c r="B82" s="271"/>
      <c r="L82" s="271"/>
    </row>
    <row r="83" spans="2:20" s="331" customFormat="1" ht="29.25" customHeight="1">
      <c r="B83" s="323"/>
      <c r="C83" s="324" t="s">
        <v>104</v>
      </c>
      <c r="D83" s="325" t="s">
        <v>53</v>
      </c>
      <c r="E83" s="325" t="s">
        <v>49</v>
      </c>
      <c r="F83" s="325" t="s">
        <v>105</v>
      </c>
      <c r="G83" s="325" t="s">
        <v>106</v>
      </c>
      <c r="H83" s="325" t="s">
        <v>107</v>
      </c>
      <c r="I83" s="326" t="s">
        <v>108</v>
      </c>
      <c r="J83" s="325" t="s">
        <v>92</v>
      </c>
      <c r="K83" s="327" t="s">
        <v>109</v>
      </c>
      <c r="L83" s="323"/>
      <c r="M83" s="328" t="s">
        <v>110</v>
      </c>
      <c r="N83" s="329" t="s">
        <v>38</v>
      </c>
      <c r="O83" s="329" t="s">
        <v>111</v>
      </c>
      <c r="P83" s="329" t="s">
        <v>112</v>
      </c>
      <c r="Q83" s="329" t="s">
        <v>113</v>
      </c>
      <c r="R83" s="329" t="s">
        <v>114</v>
      </c>
      <c r="S83" s="329" t="s">
        <v>115</v>
      </c>
      <c r="T83" s="330" t="s">
        <v>116</v>
      </c>
    </row>
    <row r="84" spans="2:63" s="270" customFormat="1" ht="29.25" customHeight="1">
      <c r="B84" s="271"/>
      <c r="C84" s="332" t="s">
        <v>93</v>
      </c>
      <c r="J84" s="333">
        <f>BK84</f>
        <v>0</v>
      </c>
      <c r="L84" s="271"/>
      <c r="M84" s="334"/>
      <c r="N84" s="280"/>
      <c r="O84" s="280"/>
      <c r="P84" s="335">
        <f>P85+P99</f>
        <v>14.216258999999999</v>
      </c>
      <c r="Q84" s="280"/>
      <c r="R84" s="335">
        <f>R85+R99</f>
        <v>0.0969352</v>
      </c>
      <c r="S84" s="280"/>
      <c r="T84" s="336">
        <f>T85+T99</f>
        <v>0.003736</v>
      </c>
      <c r="AT84" s="260" t="s">
        <v>67</v>
      </c>
      <c r="AU84" s="260" t="s">
        <v>94</v>
      </c>
      <c r="BK84" s="337">
        <f>BK85+BK99</f>
        <v>0</v>
      </c>
    </row>
    <row r="85" spans="2:63" s="339" customFormat="1" ht="36.75" customHeight="1">
      <c r="B85" s="338"/>
      <c r="D85" s="340" t="s">
        <v>67</v>
      </c>
      <c r="E85" s="341" t="s">
        <v>117</v>
      </c>
      <c r="F85" s="341" t="s">
        <v>118</v>
      </c>
      <c r="J85" s="342">
        <f>BK85</f>
        <v>0</v>
      </c>
      <c r="L85" s="338"/>
      <c r="M85" s="343"/>
      <c r="N85" s="344"/>
      <c r="O85" s="344"/>
      <c r="P85" s="345">
        <f>P86+P90+P97</f>
        <v>2.2133220000000002</v>
      </c>
      <c r="Q85" s="344"/>
      <c r="R85" s="345">
        <f>R86+R90+R97</f>
        <v>0.0510416</v>
      </c>
      <c r="S85" s="344"/>
      <c r="T85" s="346">
        <f>T86+T90+T97</f>
        <v>0</v>
      </c>
      <c r="AR85" s="340" t="s">
        <v>20</v>
      </c>
      <c r="AT85" s="347" t="s">
        <v>67</v>
      </c>
      <c r="AU85" s="347" t="s">
        <v>68</v>
      </c>
      <c r="AY85" s="340" t="s">
        <v>119</v>
      </c>
      <c r="BK85" s="348">
        <f>BK86+BK90+BK97</f>
        <v>0</v>
      </c>
    </row>
    <row r="86" spans="2:63" s="339" customFormat="1" ht="19.5" customHeight="1">
      <c r="B86" s="338"/>
      <c r="D86" s="349" t="s">
        <v>67</v>
      </c>
      <c r="E86" s="350" t="s">
        <v>120</v>
      </c>
      <c r="F86" s="350" t="s">
        <v>121</v>
      </c>
      <c r="J86" s="351">
        <f>BK86</f>
        <v>0</v>
      </c>
      <c r="L86" s="338"/>
      <c r="M86" s="343"/>
      <c r="N86" s="344"/>
      <c r="O86" s="344"/>
      <c r="P86" s="345">
        <f>SUM(P87:P89)</f>
        <v>2.0596</v>
      </c>
      <c r="Q86" s="344"/>
      <c r="R86" s="345">
        <f>SUM(R87:R89)</f>
        <v>0.0510416</v>
      </c>
      <c r="S86" s="344"/>
      <c r="T86" s="346">
        <f>SUM(T87:T89)</f>
        <v>0</v>
      </c>
      <c r="AR86" s="340" t="s">
        <v>20</v>
      </c>
      <c r="AT86" s="347" t="s">
        <v>67</v>
      </c>
      <c r="AU86" s="347" t="s">
        <v>20</v>
      </c>
      <c r="AY86" s="340" t="s">
        <v>119</v>
      </c>
      <c r="BK86" s="348">
        <f>SUM(BK87:BK89)</f>
        <v>0</v>
      </c>
    </row>
    <row r="87" spans="2:65" s="270" customFormat="1" ht="22.5" customHeight="1">
      <c r="B87" s="271"/>
      <c r="C87" s="352" t="s">
        <v>20</v>
      </c>
      <c r="D87" s="352" t="s">
        <v>122</v>
      </c>
      <c r="E87" s="353" t="s">
        <v>123</v>
      </c>
      <c r="F87" s="354" t="s">
        <v>124</v>
      </c>
      <c r="G87" s="355" t="s">
        <v>125</v>
      </c>
      <c r="H87" s="356">
        <v>1.52</v>
      </c>
      <c r="I87" s="397"/>
      <c r="J87" s="357">
        <f>ROUND(I87*H87,2)</f>
        <v>0</v>
      </c>
      <c r="K87" s="354" t="s">
        <v>126</v>
      </c>
      <c r="L87" s="271"/>
      <c r="M87" s="358" t="s">
        <v>3</v>
      </c>
      <c r="N87" s="359" t="s">
        <v>39</v>
      </c>
      <c r="O87" s="360">
        <v>1.355</v>
      </c>
      <c r="P87" s="360">
        <f>O87*H87</f>
        <v>2.0596</v>
      </c>
      <c r="Q87" s="360">
        <v>0.03358</v>
      </c>
      <c r="R87" s="360">
        <f>Q87*H87</f>
        <v>0.0510416</v>
      </c>
      <c r="S87" s="360">
        <v>0</v>
      </c>
      <c r="T87" s="361">
        <f>S87*H87</f>
        <v>0</v>
      </c>
      <c r="AR87" s="260" t="s">
        <v>127</v>
      </c>
      <c r="AT87" s="260" t="s">
        <v>122</v>
      </c>
      <c r="AU87" s="260" t="s">
        <v>76</v>
      </c>
      <c r="AY87" s="260" t="s">
        <v>119</v>
      </c>
      <c r="BE87" s="362">
        <f>IF(N87="základní",J87,0)</f>
        <v>0</v>
      </c>
      <c r="BF87" s="362">
        <f>IF(N87="snížená",J87,0)</f>
        <v>0</v>
      </c>
      <c r="BG87" s="362">
        <f>IF(N87="zákl. přenesená",J87,0)</f>
        <v>0</v>
      </c>
      <c r="BH87" s="362">
        <f>IF(N87="sníž. přenesená",J87,0)</f>
        <v>0</v>
      </c>
      <c r="BI87" s="362">
        <f>IF(N87="nulová",J87,0)</f>
        <v>0</v>
      </c>
      <c r="BJ87" s="260" t="s">
        <v>20</v>
      </c>
      <c r="BK87" s="362">
        <f>ROUND(I87*H87,2)</f>
        <v>0</v>
      </c>
      <c r="BL87" s="260" t="s">
        <v>127</v>
      </c>
      <c r="BM87" s="260" t="s">
        <v>128</v>
      </c>
    </row>
    <row r="88" spans="2:51" s="364" customFormat="1" ht="22.5" customHeight="1">
      <c r="B88" s="363"/>
      <c r="D88" s="365" t="s">
        <v>129</v>
      </c>
      <c r="E88" s="366" t="s">
        <v>3</v>
      </c>
      <c r="F88" s="367" t="s">
        <v>130</v>
      </c>
      <c r="H88" s="368">
        <v>1.52</v>
      </c>
      <c r="L88" s="363"/>
      <c r="M88" s="369"/>
      <c r="N88" s="370"/>
      <c r="O88" s="370"/>
      <c r="P88" s="370"/>
      <c r="Q88" s="370"/>
      <c r="R88" s="370"/>
      <c r="S88" s="370"/>
      <c r="T88" s="371"/>
      <c r="AT88" s="366" t="s">
        <v>129</v>
      </c>
      <c r="AU88" s="366" t="s">
        <v>76</v>
      </c>
      <c r="AV88" s="364" t="s">
        <v>76</v>
      </c>
      <c r="AW88" s="364" t="s">
        <v>32</v>
      </c>
      <c r="AX88" s="364" t="s">
        <v>68</v>
      </c>
      <c r="AY88" s="366" t="s">
        <v>119</v>
      </c>
    </row>
    <row r="89" spans="2:51" s="373" customFormat="1" ht="22.5" customHeight="1">
      <c r="B89" s="372"/>
      <c r="D89" s="365" t="s">
        <v>129</v>
      </c>
      <c r="E89" s="374" t="s">
        <v>3</v>
      </c>
      <c r="F89" s="375" t="s">
        <v>131</v>
      </c>
      <c r="H89" s="376">
        <v>1.52</v>
      </c>
      <c r="L89" s="372"/>
      <c r="M89" s="377"/>
      <c r="N89" s="378"/>
      <c r="O89" s="378"/>
      <c r="P89" s="378"/>
      <c r="Q89" s="378"/>
      <c r="R89" s="378"/>
      <c r="S89" s="378"/>
      <c r="T89" s="379"/>
      <c r="AT89" s="374" t="s">
        <v>129</v>
      </c>
      <c r="AU89" s="374" t="s">
        <v>76</v>
      </c>
      <c r="AV89" s="373" t="s">
        <v>127</v>
      </c>
      <c r="AW89" s="373" t="s">
        <v>32</v>
      </c>
      <c r="AX89" s="373" t="s">
        <v>20</v>
      </c>
      <c r="AY89" s="374" t="s">
        <v>119</v>
      </c>
    </row>
    <row r="90" spans="2:63" s="339" customFormat="1" ht="29.25" customHeight="1">
      <c r="B90" s="338"/>
      <c r="D90" s="349" t="s">
        <v>67</v>
      </c>
      <c r="E90" s="350" t="s">
        <v>132</v>
      </c>
      <c r="F90" s="350" t="s">
        <v>133</v>
      </c>
      <c r="J90" s="351">
        <f>BK90</f>
        <v>0</v>
      </c>
      <c r="L90" s="338"/>
      <c r="M90" s="343"/>
      <c r="N90" s="344"/>
      <c r="O90" s="344"/>
      <c r="P90" s="345">
        <f>SUM(P91:P96)</f>
        <v>0.011636</v>
      </c>
      <c r="Q90" s="344"/>
      <c r="R90" s="345">
        <f>SUM(R91:R96)</f>
        <v>0</v>
      </c>
      <c r="S90" s="344"/>
      <c r="T90" s="346">
        <f>SUM(T91:T96)</f>
        <v>0</v>
      </c>
      <c r="AR90" s="340" t="s">
        <v>20</v>
      </c>
      <c r="AT90" s="347" t="s">
        <v>67</v>
      </c>
      <c r="AU90" s="347" t="s">
        <v>20</v>
      </c>
      <c r="AY90" s="340" t="s">
        <v>119</v>
      </c>
      <c r="BK90" s="348">
        <f>SUM(BK91:BK96)</f>
        <v>0</v>
      </c>
    </row>
    <row r="91" spans="2:65" s="270" customFormat="1" ht="31.5" customHeight="1">
      <c r="B91" s="271"/>
      <c r="C91" s="352" t="s">
        <v>76</v>
      </c>
      <c r="D91" s="352" t="s">
        <v>122</v>
      </c>
      <c r="E91" s="353" t="s">
        <v>134</v>
      </c>
      <c r="F91" s="354" t="s">
        <v>135</v>
      </c>
      <c r="G91" s="355" t="s">
        <v>136</v>
      </c>
      <c r="H91" s="356">
        <v>0.004</v>
      </c>
      <c r="I91" s="397"/>
      <c r="J91" s="357">
        <f>ROUND(I91*H91,2)</f>
        <v>0</v>
      </c>
      <c r="K91" s="354" t="s">
        <v>126</v>
      </c>
      <c r="L91" s="271"/>
      <c r="M91" s="358" t="s">
        <v>3</v>
      </c>
      <c r="N91" s="359" t="s">
        <v>39</v>
      </c>
      <c r="O91" s="360">
        <v>2.67</v>
      </c>
      <c r="P91" s="360">
        <f>O91*H91</f>
        <v>0.01068</v>
      </c>
      <c r="Q91" s="360">
        <v>0</v>
      </c>
      <c r="R91" s="360">
        <f>Q91*H91</f>
        <v>0</v>
      </c>
      <c r="S91" s="360">
        <v>0</v>
      </c>
      <c r="T91" s="361">
        <f>S91*H91</f>
        <v>0</v>
      </c>
      <c r="AR91" s="260" t="s">
        <v>127</v>
      </c>
      <c r="AT91" s="260" t="s">
        <v>122</v>
      </c>
      <c r="AU91" s="260" t="s">
        <v>76</v>
      </c>
      <c r="AY91" s="260" t="s">
        <v>119</v>
      </c>
      <c r="BE91" s="362">
        <f>IF(N91="základní",J91,0)</f>
        <v>0</v>
      </c>
      <c r="BF91" s="362">
        <f>IF(N91="snížená",J91,0)</f>
        <v>0</v>
      </c>
      <c r="BG91" s="362">
        <f>IF(N91="zákl. přenesená",J91,0)</f>
        <v>0</v>
      </c>
      <c r="BH91" s="362">
        <f>IF(N91="sníž. přenesená",J91,0)</f>
        <v>0</v>
      </c>
      <c r="BI91" s="362">
        <f>IF(N91="nulová",J91,0)</f>
        <v>0</v>
      </c>
      <c r="BJ91" s="260" t="s">
        <v>20</v>
      </c>
      <c r="BK91" s="362">
        <f>ROUND(I91*H91,2)</f>
        <v>0</v>
      </c>
      <c r="BL91" s="260" t="s">
        <v>127</v>
      </c>
      <c r="BM91" s="260" t="s">
        <v>137</v>
      </c>
    </row>
    <row r="92" spans="2:65" s="270" customFormat="1" ht="22.5" customHeight="1">
      <c r="B92" s="271"/>
      <c r="C92" s="352" t="s">
        <v>138</v>
      </c>
      <c r="D92" s="352" t="s">
        <v>122</v>
      </c>
      <c r="E92" s="353" t="s">
        <v>139</v>
      </c>
      <c r="F92" s="354" t="s">
        <v>140</v>
      </c>
      <c r="G92" s="355" t="s">
        <v>136</v>
      </c>
      <c r="H92" s="356">
        <v>0.004</v>
      </c>
      <c r="I92" s="397"/>
      <c r="J92" s="357">
        <f>ROUND(I92*H92,2)</f>
        <v>0</v>
      </c>
      <c r="K92" s="354" t="s">
        <v>126</v>
      </c>
      <c r="L92" s="271"/>
      <c r="M92" s="358" t="s">
        <v>3</v>
      </c>
      <c r="N92" s="359" t="s">
        <v>39</v>
      </c>
      <c r="O92" s="360">
        <v>0.125</v>
      </c>
      <c r="P92" s="360">
        <f>O92*H92</f>
        <v>0.0005</v>
      </c>
      <c r="Q92" s="360">
        <v>0</v>
      </c>
      <c r="R92" s="360">
        <f>Q92*H92</f>
        <v>0</v>
      </c>
      <c r="S92" s="360">
        <v>0</v>
      </c>
      <c r="T92" s="361">
        <f>S92*H92</f>
        <v>0</v>
      </c>
      <c r="AR92" s="260" t="s">
        <v>127</v>
      </c>
      <c r="AT92" s="260" t="s">
        <v>122</v>
      </c>
      <c r="AU92" s="260" t="s">
        <v>76</v>
      </c>
      <c r="AY92" s="260" t="s">
        <v>119</v>
      </c>
      <c r="BE92" s="362">
        <f>IF(N92="základní",J92,0)</f>
        <v>0</v>
      </c>
      <c r="BF92" s="362">
        <f>IF(N92="snížená",J92,0)</f>
        <v>0</v>
      </c>
      <c r="BG92" s="362">
        <f>IF(N92="zákl. přenesená",J92,0)</f>
        <v>0</v>
      </c>
      <c r="BH92" s="362">
        <f>IF(N92="sníž. přenesená",J92,0)</f>
        <v>0</v>
      </c>
      <c r="BI92" s="362">
        <f>IF(N92="nulová",J92,0)</f>
        <v>0</v>
      </c>
      <c r="BJ92" s="260" t="s">
        <v>20</v>
      </c>
      <c r="BK92" s="362">
        <f>ROUND(I92*H92,2)</f>
        <v>0</v>
      </c>
      <c r="BL92" s="260" t="s">
        <v>127</v>
      </c>
      <c r="BM92" s="260" t="s">
        <v>141</v>
      </c>
    </row>
    <row r="93" spans="2:65" s="270" customFormat="1" ht="22.5" customHeight="1">
      <c r="B93" s="271"/>
      <c r="C93" s="352" t="s">
        <v>127</v>
      </c>
      <c r="D93" s="352" t="s">
        <v>122</v>
      </c>
      <c r="E93" s="353" t="s">
        <v>142</v>
      </c>
      <c r="F93" s="354" t="s">
        <v>143</v>
      </c>
      <c r="G93" s="355" t="s">
        <v>136</v>
      </c>
      <c r="H93" s="356">
        <v>0.076</v>
      </c>
      <c r="I93" s="397"/>
      <c r="J93" s="357">
        <f>ROUND(I93*H93,2)</f>
        <v>0</v>
      </c>
      <c r="K93" s="354" t="s">
        <v>126</v>
      </c>
      <c r="L93" s="271"/>
      <c r="M93" s="358" t="s">
        <v>3</v>
      </c>
      <c r="N93" s="359" t="s">
        <v>39</v>
      </c>
      <c r="O93" s="360">
        <v>0.006</v>
      </c>
      <c r="P93" s="360">
        <f>O93*H93</f>
        <v>0.000456</v>
      </c>
      <c r="Q93" s="360">
        <v>0</v>
      </c>
      <c r="R93" s="360">
        <f>Q93*H93</f>
        <v>0</v>
      </c>
      <c r="S93" s="360">
        <v>0</v>
      </c>
      <c r="T93" s="361">
        <f>S93*H93</f>
        <v>0</v>
      </c>
      <c r="AR93" s="260" t="s">
        <v>127</v>
      </c>
      <c r="AT93" s="260" t="s">
        <v>122</v>
      </c>
      <c r="AU93" s="260" t="s">
        <v>76</v>
      </c>
      <c r="AY93" s="260" t="s">
        <v>119</v>
      </c>
      <c r="BE93" s="362">
        <f>IF(N93="základní",J93,0)</f>
        <v>0</v>
      </c>
      <c r="BF93" s="362">
        <f>IF(N93="snížená",J93,0)</f>
        <v>0</v>
      </c>
      <c r="BG93" s="362">
        <f>IF(N93="zákl. přenesená",J93,0)</f>
        <v>0</v>
      </c>
      <c r="BH93" s="362">
        <f>IF(N93="sníž. přenesená",J93,0)</f>
        <v>0</v>
      </c>
      <c r="BI93" s="362">
        <f>IF(N93="nulová",J93,0)</f>
        <v>0</v>
      </c>
      <c r="BJ93" s="260" t="s">
        <v>20</v>
      </c>
      <c r="BK93" s="362">
        <f>ROUND(I93*H93,2)</f>
        <v>0</v>
      </c>
      <c r="BL93" s="260" t="s">
        <v>127</v>
      </c>
      <c r="BM93" s="260" t="s">
        <v>144</v>
      </c>
    </row>
    <row r="94" spans="2:51" s="364" customFormat="1" ht="22.5" customHeight="1">
      <c r="B94" s="363"/>
      <c r="D94" s="365" t="s">
        <v>129</v>
      </c>
      <c r="E94" s="366" t="s">
        <v>3</v>
      </c>
      <c r="F94" s="367" t="s">
        <v>145</v>
      </c>
      <c r="H94" s="368">
        <v>0.076</v>
      </c>
      <c r="L94" s="363"/>
      <c r="M94" s="369"/>
      <c r="N94" s="370"/>
      <c r="O94" s="370"/>
      <c r="P94" s="370"/>
      <c r="Q94" s="370"/>
      <c r="R94" s="370"/>
      <c r="S94" s="370"/>
      <c r="T94" s="371"/>
      <c r="AT94" s="366" t="s">
        <v>129</v>
      </c>
      <c r="AU94" s="366" t="s">
        <v>76</v>
      </c>
      <c r="AV94" s="364" t="s">
        <v>76</v>
      </c>
      <c r="AW94" s="364" t="s">
        <v>32</v>
      </c>
      <c r="AX94" s="364" t="s">
        <v>68</v>
      </c>
      <c r="AY94" s="366" t="s">
        <v>119</v>
      </c>
    </row>
    <row r="95" spans="2:51" s="373" customFormat="1" ht="22.5" customHeight="1">
      <c r="B95" s="372"/>
      <c r="D95" s="380" t="s">
        <v>129</v>
      </c>
      <c r="E95" s="381" t="s">
        <v>3</v>
      </c>
      <c r="F95" s="382" t="s">
        <v>131</v>
      </c>
      <c r="H95" s="383">
        <v>0.076</v>
      </c>
      <c r="L95" s="372"/>
      <c r="M95" s="377"/>
      <c r="N95" s="378"/>
      <c r="O95" s="378"/>
      <c r="P95" s="378"/>
      <c r="Q95" s="378"/>
      <c r="R95" s="378"/>
      <c r="S95" s="378"/>
      <c r="T95" s="379"/>
      <c r="AT95" s="374" t="s">
        <v>129</v>
      </c>
      <c r="AU95" s="374" t="s">
        <v>76</v>
      </c>
      <c r="AV95" s="373" t="s">
        <v>127</v>
      </c>
      <c r="AW95" s="373" t="s">
        <v>32</v>
      </c>
      <c r="AX95" s="373" t="s">
        <v>20</v>
      </c>
      <c r="AY95" s="374" t="s">
        <v>119</v>
      </c>
    </row>
    <row r="96" spans="2:65" s="270" customFormat="1" ht="22.5" customHeight="1">
      <c r="B96" s="271"/>
      <c r="C96" s="352" t="s">
        <v>146</v>
      </c>
      <c r="D96" s="352" t="s">
        <v>122</v>
      </c>
      <c r="E96" s="353" t="s">
        <v>147</v>
      </c>
      <c r="F96" s="354" t="s">
        <v>148</v>
      </c>
      <c r="G96" s="355" t="s">
        <v>136</v>
      </c>
      <c r="H96" s="356">
        <v>0.004</v>
      </c>
      <c r="I96" s="397"/>
      <c r="J96" s="357">
        <f>ROUND(I96*H96,2)</f>
        <v>0</v>
      </c>
      <c r="K96" s="354" t="s">
        <v>126</v>
      </c>
      <c r="L96" s="271"/>
      <c r="M96" s="358" t="s">
        <v>3</v>
      </c>
      <c r="N96" s="359" t="s">
        <v>39</v>
      </c>
      <c r="O96" s="360">
        <v>0</v>
      </c>
      <c r="P96" s="360">
        <f>O96*H96</f>
        <v>0</v>
      </c>
      <c r="Q96" s="360">
        <v>0</v>
      </c>
      <c r="R96" s="360">
        <f>Q96*H96</f>
        <v>0</v>
      </c>
      <c r="S96" s="360">
        <v>0</v>
      </c>
      <c r="T96" s="361">
        <f>S96*H96</f>
        <v>0</v>
      </c>
      <c r="AR96" s="260" t="s">
        <v>127</v>
      </c>
      <c r="AT96" s="260" t="s">
        <v>122</v>
      </c>
      <c r="AU96" s="260" t="s">
        <v>76</v>
      </c>
      <c r="AY96" s="260" t="s">
        <v>119</v>
      </c>
      <c r="BE96" s="362">
        <f>IF(N96="základní",J96,0)</f>
        <v>0</v>
      </c>
      <c r="BF96" s="362">
        <f>IF(N96="snížená",J96,0)</f>
        <v>0</v>
      </c>
      <c r="BG96" s="362">
        <f>IF(N96="zákl. přenesená",J96,0)</f>
        <v>0</v>
      </c>
      <c r="BH96" s="362">
        <f>IF(N96="sníž. přenesená",J96,0)</f>
        <v>0</v>
      </c>
      <c r="BI96" s="362">
        <f>IF(N96="nulová",J96,0)</f>
        <v>0</v>
      </c>
      <c r="BJ96" s="260" t="s">
        <v>20</v>
      </c>
      <c r="BK96" s="362">
        <f>ROUND(I96*H96,2)</f>
        <v>0</v>
      </c>
      <c r="BL96" s="260" t="s">
        <v>127</v>
      </c>
      <c r="BM96" s="260" t="s">
        <v>149</v>
      </c>
    </row>
    <row r="97" spans="2:63" s="339" customFormat="1" ht="29.25" customHeight="1">
      <c r="B97" s="338"/>
      <c r="D97" s="349" t="s">
        <v>67</v>
      </c>
      <c r="E97" s="350" t="s">
        <v>150</v>
      </c>
      <c r="F97" s="350" t="s">
        <v>151</v>
      </c>
      <c r="J97" s="351">
        <f>BK97</f>
        <v>0</v>
      </c>
      <c r="L97" s="338"/>
      <c r="M97" s="343"/>
      <c r="N97" s="344"/>
      <c r="O97" s="344"/>
      <c r="P97" s="345">
        <f>P98</f>
        <v>0.142086</v>
      </c>
      <c r="Q97" s="344"/>
      <c r="R97" s="345">
        <f>R98</f>
        <v>0</v>
      </c>
      <c r="S97" s="344"/>
      <c r="T97" s="346">
        <f>T98</f>
        <v>0</v>
      </c>
      <c r="AR97" s="340" t="s">
        <v>20</v>
      </c>
      <c r="AT97" s="347" t="s">
        <v>67</v>
      </c>
      <c r="AU97" s="347" t="s">
        <v>20</v>
      </c>
      <c r="AY97" s="340" t="s">
        <v>119</v>
      </c>
      <c r="BK97" s="348">
        <f>BK98</f>
        <v>0</v>
      </c>
    </row>
    <row r="98" spans="2:65" s="270" customFormat="1" ht="22.5" customHeight="1">
      <c r="B98" s="271"/>
      <c r="C98" s="352" t="s">
        <v>120</v>
      </c>
      <c r="D98" s="352" t="s">
        <v>122</v>
      </c>
      <c r="E98" s="353" t="s">
        <v>152</v>
      </c>
      <c r="F98" s="354" t="s">
        <v>153</v>
      </c>
      <c r="G98" s="355" t="s">
        <v>136</v>
      </c>
      <c r="H98" s="356">
        <v>0.051</v>
      </c>
      <c r="I98" s="397"/>
      <c r="J98" s="357">
        <f>ROUND(I98*H98,2)</f>
        <v>0</v>
      </c>
      <c r="K98" s="354" t="s">
        <v>126</v>
      </c>
      <c r="L98" s="271"/>
      <c r="M98" s="358" t="s">
        <v>3</v>
      </c>
      <c r="N98" s="359" t="s">
        <v>39</v>
      </c>
      <c r="O98" s="360">
        <v>2.786</v>
      </c>
      <c r="P98" s="360">
        <f>O98*H98</f>
        <v>0.142086</v>
      </c>
      <c r="Q98" s="360">
        <v>0</v>
      </c>
      <c r="R98" s="360">
        <f>Q98*H98</f>
        <v>0</v>
      </c>
      <c r="S98" s="360">
        <v>0</v>
      </c>
      <c r="T98" s="361">
        <f>S98*H98</f>
        <v>0</v>
      </c>
      <c r="AR98" s="260" t="s">
        <v>127</v>
      </c>
      <c r="AT98" s="260" t="s">
        <v>122</v>
      </c>
      <c r="AU98" s="260" t="s">
        <v>76</v>
      </c>
      <c r="AY98" s="260" t="s">
        <v>119</v>
      </c>
      <c r="BE98" s="362">
        <f>IF(N98="základní",J98,0)</f>
        <v>0</v>
      </c>
      <c r="BF98" s="362">
        <f>IF(N98="snížená",J98,0)</f>
        <v>0</v>
      </c>
      <c r="BG98" s="362">
        <f>IF(N98="zákl. přenesená",J98,0)</f>
        <v>0</v>
      </c>
      <c r="BH98" s="362">
        <f>IF(N98="sníž. přenesená",J98,0)</f>
        <v>0</v>
      </c>
      <c r="BI98" s="362">
        <f>IF(N98="nulová",J98,0)</f>
        <v>0</v>
      </c>
      <c r="BJ98" s="260" t="s">
        <v>20</v>
      </c>
      <c r="BK98" s="362">
        <f>ROUND(I98*H98,2)</f>
        <v>0</v>
      </c>
      <c r="BL98" s="260" t="s">
        <v>127</v>
      </c>
      <c r="BM98" s="260" t="s">
        <v>154</v>
      </c>
    </row>
    <row r="99" spans="2:63" s="339" customFormat="1" ht="36.75" customHeight="1">
      <c r="B99" s="338"/>
      <c r="D99" s="340" t="s">
        <v>67</v>
      </c>
      <c r="E99" s="341" t="s">
        <v>155</v>
      </c>
      <c r="F99" s="341" t="s">
        <v>156</v>
      </c>
      <c r="J99" s="342">
        <f>BK99</f>
        <v>0</v>
      </c>
      <c r="L99" s="338"/>
      <c r="M99" s="343"/>
      <c r="N99" s="344"/>
      <c r="O99" s="344"/>
      <c r="P99" s="345">
        <f>P100+P104+P117</f>
        <v>12.002937</v>
      </c>
      <c r="Q99" s="344"/>
      <c r="R99" s="345">
        <f>R100+R104+R117</f>
        <v>0.0458936</v>
      </c>
      <c r="S99" s="344"/>
      <c r="T99" s="346">
        <f>T100+T104+T117</f>
        <v>0.003736</v>
      </c>
      <c r="AR99" s="340" t="s">
        <v>76</v>
      </c>
      <c r="AT99" s="347" t="s">
        <v>67</v>
      </c>
      <c r="AU99" s="347" t="s">
        <v>68</v>
      </c>
      <c r="AY99" s="340" t="s">
        <v>119</v>
      </c>
      <c r="BK99" s="348">
        <f>BK100+BK104+BK117</f>
        <v>0</v>
      </c>
    </row>
    <row r="100" spans="2:63" s="339" customFormat="1" ht="19.5" customHeight="1">
      <c r="B100" s="338"/>
      <c r="D100" s="349" t="s">
        <v>67</v>
      </c>
      <c r="E100" s="350" t="s">
        <v>157</v>
      </c>
      <c r="F100" s="350" t="s">
        <v>158</v>
      </c>
      <c r="J100" s="351">
        <f>BK100</f>
        <v>0</v>
      </c>
      <c r="L100" s="338"/>
      <c r="M100" s="343"/>
      <c r="N100" s="344"/>
      <c r="O100" s="344"/>
      <c r="P100" s="345">
        <f>SUM(P101:P103)</f>
        <v>0.1368</v>
      </c>
      <c r="Q100" s="344"/>
      <c r="R100" s="345">
        <f>SUM(R101:R103)</f>
        <v>0</v>
      </c>
      <c r="S100" s="344"/>
      <c r="T100" s="346">
        <f>SUM(T101:T103)</f>
        <v>0.002736</v>
      </c>
      <c r="AR100" s="340" t="s">
        <v>76</v>
      </c>
      <c r="AT100" s="347" t="s">
        <v>67</v>
      </c>
      <c r="AU100" s="347" t="s">
        <v>20</v>
      </c>
      <c r="AY100" s="340" t="s">
        <v>119</v>
      </c>
      <c r="BK100" s="348">
        <f>SUM(BK101:BK103)</f>
        <v>0</v>
      </c>
    </row>
    <row r="101" spans="2:65" s="270" customFormat="1" ht="22.5" customHeight="1">
      <c r="B101" s="271"/>
      <c r="C101" s="352" t="s">
        <v>159</v>
      </c>
      <c r="D101" s="352" t="s">
        <v>122</v>
      </c>
      <c r="E101" s="353" t="s">
        <v>160</v>
      </c>
      <c r="F101" s="354" t="s">
        <v>161</v>
      </c>
      <c r="G101" s="355" t="s">
        <v>125</v>
      </c>
      <c r="H101" s="356">
        <v>1.52</v>
      </c>
      <c r="I101" s="397"/>
      <c r="J101" s="357">
        <f>ROUND(I101*H101,2)</f>
        <v>0</v>
      </c>
      <c r="K101" s="354" t="s">
        <v>126</v>
      </c>
      <c r="L101" s="271"/>
      <c r="M101" s="358" t="s">
        <v>3</v>
      </c>
      <c r="N101" s="359" t="s">
        <v>39</v>
      </c>
      <c r="O101" s="360">
        <v>0.09</v>
      </c>
      <c r="P101" s="360">
        <f>O101*H101</f>
        <v>0.1368</v>
      </c>
      <c r="Q101" s="360">
        <v>0</v>
      </c>
      <c r="R101" s="360">
        <f>Q101*H101</f>
        <v>0</v>
      </c>
      <c r="S101" s="360">
        <v>0.0018</v>
      </c>
      <c r="T101" s="361">
        <f>S101*H101</f>
        <v>0.002736</v>
      </c>
      <c r="AR101" s="260" t="s">
        <v>162</v>
      </c>
      <c r="AT101" s="260" t="s">
        <v>122</v>
      </c>
      <c r="AU101" s="260" t="s">
        <v>76</v>
      </c>
      <c r="AY101" s="260" t="s">
        <v>119</v>
      </c>
      <c r="BE101" s="362">
        <f>IF(N101="základní",J101,0)</f>
        <v>0</v>
      </c>
      <c r="BF101" s="362">
        <f>IF(N101="snížená",J101,0)</f>
        <v>0</v>
      </c>
      <c r="BG101" s="362">
        <f>IF(N101="zákl. přenesená",J101,0)</f>
        <v>0</v>
      </c>
      <c r="BH101" s="362">
        <f>IF(N101="sníž. přenesená",J101,0)</f>
        <v>0</v>
      </c>
      <c r="BI101" s="362">
        <f>IF(N101="nulová",J101,0)</f>
        <v>0</v>
      </c>
      <c r="BJ101" s="260" t="s">
        <v>20</v>
      </c>
      <c r="BK101" s="362">
        <f>ROUND(I101*H101,2)</f>
        <v>0</v>
      </c>
      <c r="BL101" s="260" t="s">
        <v>162</v>
      </c>
      <c r="BM101" s="260" t="s">
        <v>163</v>
      </c>
    </row>
    <row r="102" spans="2:51" s="364" customFormat="1" ht="22.5" customHeight="1">
      <c r="B102" s="363"/>
      <c r="D102" s="365" t="s">
        <v>129</v>
      </c>
      <c r="E102" s="366" t="s">
        <v>3</v>
      </c>
      <c r="F102" s="367" t="s">
        <v>130</v>
      </c>
      <c r="H102" s="368">
        <v>1.52</v>
      </c>
      <c r="L102" s="363"/>
      <c r="M102" s="369"/>
      <c r="N102" s="370"/>
      <c r="O102" s="370"/>
      <c r="P102" s="370"/>
      <c r="Q102" s="370"/>
      <c r="R102" s="370"/>
      <c r="S102" s="370"/>
      <c r="T102" s="371"/>
      <c r="AT102" s="366" t="s">
        <v>129</v>
      </c>
      <c r="AU102" s="366" t="s">
        <v>76</v>
      </c>
      <c r="AV102" s="364" t="s">
        <v>76</v>
      </c>
      <c r="AW102" s="364" t="s">
        <v>32</v>
      </c>
      <c r="AX102" s="364" t="s">
        <v>68</v>
      </c>
      <c r="AY102" s="366" t="s">
        <v>119</v>
      </c>
    </row>
    <row r="103" spans="2:51" s="373" customFormat="1" ht="22.5" customHeight="1">
      <c r="B103" s="372"/>
      <c r="D103" s="365" t="s">
        <v>129</v>
      </c>
      <c r="E103" s="374" t="s">
        <v>3</v>
      </c>
      <c r="F103" s="375" t="s">
        <v>131</v>
      </c>
      <c r="H103" s="376">
        <v>1.52</v>
      </c>
      <c r="L103" s="372"/>
      <c r="M103" s="377"/>
      <c r="N103" s="378"/>
      <c r="O103" s="378"/>
      <c r="P103" s="378"/>
      <c r="Q103" s="378"/>
      <c r="R103" s="378"/>
      <c r="S103" s="378"/>
      <c r="T103" s="379"/>
      <c r="AT103" s="374" t="s">
        <v>129</v>
      </c>
      <c r="AU103" s="374" t="s">
        <v>76</v>
      </c>
      <c r="AV103" s="373" t="s">
        <v>127</v>
      </c>
      <c r="AW103" s="373" t="s">
        <v>32</v>
      </c>
      <c r="AX103" s="373" t="s">
        <v>20</v>
      </c>
      <c r="AY103" s="374" t="s">
        <v>119</v>
      </c>
    </row>
    <row r="104" spans="2:63" s="339" customFormat="1" ht="29.25" customHeight="1">
      <c r="B104" s="338"/>
      <c r="D104" s="349" t="s">
        <v>67</v>
      </c>
      <c r="E104" s="350" t="s">
        <v>164</v>
      </c>
      <c r="F104" s="350" t="s">
        <v>165</v>
      </c>
      <c r="J104" s="351">
        <f>BK104</f>
        <v>0</v>
      </c>
      <c r="L104" s="338"/>
      <c r="M104" s="343"/>
      <c r="N104" s="344"/>
      <c r="O104" s="344"/>
      <c r="P104" s="345">
        <f>SUM(P105:P116)</f>
        <v>7.352792</v>
      </c>
      <c r="Q104" s="344"/>
      <c r="R104" s="345">
        <f>SUM(R105:R116)</f>
        <v>0.0367136</v>
      </c>
      <c r="S104" s="344"/>
      <c r="T104" s="346">
        <f>SUM(T105:T116)</f>
        <v>0.001</v>
      </c>
      <c r="AR104" s="340" t="s">
        <v>76</v>
      </c>
      <c r="AT104" s="347" t="s">
        <v>67</v>
      </c>
      <c r="AU104" s="347" t="s">
        <v>20</v>
      </c>
      <c r="AY104" s="340" t="s">
        <v>119</v>
      </c>
      <c r="BK104" s="348">
        <f>SUM(BK105:BK116)</f>
        <v>0</v>
      </c>
    </row>
    <row r="105" spans="2:65" s="270" customFormat="1" ht="22.5" customHeight="1">
      <c r="B105" s="271"/>
      <c r="C105" s="352" t="s">
        <v>166</v>
      </c>
      <c r="D105" s="352" t="s">
        <v>122</v>
      </c>
      <c r="E105" s="353" t="s">
        <v>167</v>
      </c>
      <c r="F105" s="354" t="s">
        <v>168</v>
      </c>
      <c r="G105" s="355" t="s">
        <v>169</v>
      </c>
      <c r="H105" s="356">
        <v>1</v>
      </c>
      <c r="I105" s="397"/>
      <c r="J105" s="357">
        <f>ROUND(I105*H105,2)</f>
        <v>0</v>
      </c>
      <c r="K105" s="354" t="s">
        <v>3</v>
      </c>
      <c r="L105" s="271"/>
      <c r="M105" s="358" t="s">
        <v>3</v>
      </c>
      <c r="N105" s="359" t="s">
        <v>39</v>
      </c>
      <c r="O105" s="360">
        <v>0.2</v>
      </c>
      <c r="P105" s="360">
        <f>O105*H105</f>
        <v>0.2</v>
      </c>
      <c r="Q105" s="360">
        <v>0</v>
      </c>
      <c r="R105" s="360">
        <f>Q105*H105</f>
        <v>0</v>
      </c>
      <c r="S105" s="360">
        <v>0.001</v>
      </c>
      <c r="T105" s="361">
        <f>S105*H105</f>
        <v>0.001</v>
      </c>
      <c r="AR105" s="260" t="s">
        <v>162</v>
      </c>
      <c r="AT105" s="260" t="s">
        <v>122</v>
      </c>
      <c r="AU105" s="260" t="s">
        <v>76</v>
      </c>
      <c r="AY105" s="260" t="s">
        <v>119</v>
      </c>
      <c r="BE105" s="362">
        <f>IF(N105="základní",J105,0)</f>
        <v>0</v>
      </c>
      <c r="BF105" s="362">
        <f>IF(N105="snížená",J105,0)</f>
        <v>0</v>
      </c>
      <c r="BG105" s="362">
        <f>IF(N105="zákl. přenesená",J105,0)</f>
        <v>0</v>
      </c>
      <c r="BH105" s="362">
        <f>IF(N105="sníž. přenesená",J105,0)</f>
        <v>0</v>
      </c>
      <c r="BI105" s="362">
        <f>IF(N105="nulová",J105,0)</f>
        <v>0</v>
      </c>
      <c r="BJ105" s="260" t="s">
        <v>20</v>
      </c>
      <c r="BK105" s="362">
        <f>ROUND(I105*H105,2)</f>
        <v>0</v>
      </c>
      <c r="BL105" s="260" t="s">
        <v>162</v>
      </c>
      <c r="BM105" s="260" t="s">
        <v>170</v>
      </c>
    </row>
    <row r="106" spans="2:65" s="270" customFormat="1" ht="22.5" customHeight="1">
      <c r="B106" s="271"/>
      <c r="C106" s="352" t="s">
        <v>171</v>
      </c>
      <c r="D106" s="352" t="s">
        <v>122</v>
      </c>
      <c r="E106" s="353" t="s">
        <v>172</v>
      </c>
      <c r="F106" s="354" t="s">
        <v>173</v>
      </c>
      <c r="G106" s="355" t="s">
        <v>125</v>
      </c>
      <c r="H106" s="356">
        <v>2.8</v>
      </c>
      <c r="I106" s="397"/>
      <c r="J106" s="357">
        <f>ROUND(I106*H106,2)</f>
        <v>0</v>
      </c>
      <c r="K106" s="354" t="s">
        <v>126</v>
      </c>
      <c r="L106" s="271"/>
      <c r="M106" s="358" t="s">
        <v>3</v>
      </c>
      <c r="N106" s="359" t="s">
        <v>39</v>
      </c>
      <c r="O106" s="360">
        <v>2.029</v>
      </c>
      <c r="P106" s="360">
        <f>O106*H106</f>
        <v>5.6812</v>
      </c>
      <c r="Q106" s="360">
        <v>0.00025</v>
      </c>
      <c r="R106" s="360">
        <f>Q106*H106</f>
        <v>0.0007</v>
      </c>
      <c r="S106" s="360">
        <v>0</v>
      </c>
      <c r="T106" s="361">
        <f>S106*H106</f>
        <v>0</v>
      </c>
      <c r="AR106" s="260" t="s">
        <v>162</v>
      </c>
      <c r="AT106" s="260" t="s">
        <v>122</v>
      </c>
      <c r="AU106" s="260" t="s">
        <v>76</v>
      </c>
      <c r="AY106" s="260" t="s">
        <v>119</v>
      </c>
      <c r="BE106" s="362">
        <f>IF(N106="základní",J106,0)</f>
        <v>0</v>
      </c>
      <c r="BF106" s="362">
        <f>IF(N106="snížená",J106,0)</f>
        <v>0</v>
      </c>
      <c r="BG106" s="362">
        <f>IF(N106="zákl. přenesená",J106,0)</f>
        <v>0</v>
      </c>
      <c r="BH106" s="362">
        <f>IF(N106="sníž. přenesená",J106,0)</f>
        <v>0</v>
      </c>
      <c r="BI106" s="362">
        <f>IF(N106="nulová",J106,0)</f>
        <v>0</v>
      </c>
      <c r="BJ106" s="260" t="s">
        <v>20</v>
      </c>
      <c r="BK106" s="362">
        <f>ROUND(I106*H106,2)</f>
        <v>0</v>
      </c>
      <c r="BL106" s="260" t="s">
        <v>162</v>
      </c>
      <c r="BM106" s="260" t="s">
        <v>174</v>
      </c>
    </row>
    <row r="107" spans="2:51" s="364" customFormat="1" ht="22.5" customHeight="1">
      <c r="B107" s="363"/>
      <c r="D107" s="365" t="s">
        <v>129</v>
      </c>
      <c r="E107" s="366" t="s">
        <v>3</v>
      </c>
      <c r="F107" s="367" t="s">
        <v>175</v>
      </c>
      <c r="H107" s="368">
        <v>2.8</v>
      </c>
      <c r="L107" s="363"/>
      <c r="M107" s="369"/>
      <c r="N107" s="370"/>
      <c r="O107" s="370"/>
      <c r="P107" s="370"/>
      <c r="Q107" s="370"/>
      <c r="R107" s="370"/>
      <c r="S107" s="370"/>
      <c r="T107" s="371"/>
      <c r="AT107" s="366" t="s">
        <v>129</v>
      </c>
      <c r="AU107" s="366" t="s">
        <v>76</v>
      </c>
      <c r="AV107" s="364" t="s">
        <v>76</v>
      </c>
      <c r="AW107" s="364" t="s">
        <v>32</v>
      </c>
      <c r="AX107" s="364" t="s">
        <v>68</v>
      </c>
      <c r="AY107" s="366" t="s">
        <v>119</v>
      </c>
    </row>
    <row r="108" spans="2:51" s="373" customFormat="1" ht="22.5" customHeight="1">
      <c r="B108" s="372"/>
      <c r="D108" s="380" t="s">
        <v>129</v>
      </c>
      <c r="E108" s="381" t="s">
        <v>3</v>
      </c>
      <c r="F108" s="382" t="s">
        <v>131</v>
      </c>
      <c r="H108" s="383">
        <v>2.8</v>
      </c>
      <c r="L108" s="372"/>
      <c r="M108" s="377"/>
      <c r="N108" s="378"/>
      <c r="O108" s="378"/>
      <c r="P108" s="378"/>
      <c r="Q108" s="378"/>
      <c r="R108" s="378"/>
      <c r="S108" s="378"/>
      <c r="T108" s="379"/>
      <c r="AT108" s="374" t="s">
        <v>129</v>
      </c>
      <c r="AU108" s="374" t="s">
        <v>76</v>
      </c>
      <c r="AV108" s="373" t="s">
        <v>127</v>
      </c>
      <c r="AW108" s="373" t="s">
        <v>32</v>
      </c>
      <c r="AX108" s="373" t="s">
        <v>20</v>
      </c>
      <c r="AY108" s="374" t="s">
        <v>119</v>
      </c>
    </row>
    <row r="109" spans="2:65" s="270" customFormat="1" ht="22.5" customHeight="1">
      <c r="B109" s="271"/>
      <c r="C109" s="384" t="s">
        <v>24</v>
      </c>
      <c r="D109" s="384" t="s">
        <v>176</v>
      </c>
      <c r="E109" s="385" t="s">
        <v>177</v>
      </c>
      <c r="F109" s="386" t="s">
        <v>178</v>
      </c>
      <c r="G109" s="387" t="s">
        <v>169</v>
      </c>
      <c r="H109" s="388">
        <v>1</v>
      </c>
      <c r="I109" s="398"/>
      <c r="J109" s="389">
        <f>ROUND(I109*H109,2)</f>
        <v>0</v>
      </c>
      <c r="K109" s="386" t="s">
        <v>126</v>
      </c>
      <c r="L109" s="390"/>
      <c r="M109" s="391" t="s">
        <v>3</v>
      </c>
      <c r="N109" s="392" t="s">
        <v>39</v>
      </c>
      <c r="O109" s="360">
        <v>0</v>
      </c>
      <c r="P109" s="360">
        <f>O109*H109</f>
        <v>0</v>
      </c>
      <c r="Q109" s="360">
        <v>0.036</v>
      </c>
      <c r="R109" s="360">
        <f>Q109*H109</f>
        <v>0.036</v>
      </c>
      <c r="S109" s="360">
        <v>0</v>
      </c>
      <c r="T109" s="361">
        <f>S109*H109</f>
        <v>0</v>
      </c>
      <c r="AR109" s="260" t="s">
        <v>179</v>
      </c>
      <c r="AT109" s="260" t="s">
        <v>176</v>
      </c>
      <c r="AU109" s="260" t="s">
        <v>76</v>
      </c>
      <c r="AY109" s="260" t="s">
        <v>119</v>
      </c>
      <c r="BE109" s="362">
        <f>IF(N109="základní",J109,0)</f>
        <v>0</v>
      </c>
      <c r="BF109" s="362">
        <f>IF(N109="snížená",J109,0)</f>
        <v>0</v>
      </c>
      <c r="BG109" s="362">
        <f>IF(N109="zákl. přenesená",J109,0)</f>
        <v>0</v>
      </c>
      <c r="BH109" s="362">
        <f>IF(N109="sníž. přenesená",J109,0)</f>
        <v>0</v>
      </c>
      <c r="BI109" s="362">
        <f>IF(N109="nulová",J109,0)</f>
        <v>0</v>
      </c>
      <c r="BJ109" s="260" t="s">
        <v>20</v>
      </c>
      <c r="BK109" s="362">
        <f>ROUND(I109*H109,2)</f>
        <v>0</v>
      </c>
      <c r="BL109" s="260" t="s">
        <v>162</v>
      </c>
      <c r="BM109" s="260" t="s">
        <v>180</v>
      </c>
    </row>
    <row r="110" spans="2:65" s="270" customFormat="1" ht="22.5" customHeight="1">
      <c r="B110" s="271"/>
      <c r="C110" s="352" t="s">
        <v>181</v>
      </c>
      <c r="D110" s="352" t="s">
        <v>122</v>
      </c>
      <c r="E110" s="353" t="s">
        <v>182</v>
      </c>
      <c r="F110" s="354" t="s">
        <v>183</v>
      </c>
      <c r="G110" s="355" t="s">
        <v>184</v>
      </c>
      <c r="H110" s="356">
        <v>13.6</v>
      </c>
      <c r="I110" s="397"/>
      <c r="J110" s="357">
        <f>ROUND(I110*H110,2)</f>
        <v>0</v>
      </c>
      <c r="K110" s="354" t="s">
        <v>126</v>
      </c>
      <c r="L110" s="271"/>
      <c r="M110" s="358" t="s">
        <v>3</v>
      </c>
      <c r="N110" s="359" t="s">
        <v>39</v>
      </c>
      <c r="O110" s="360">
        <v>0.1</v>
      </c>
      <c r="P110" s="360">
        <f>O110*H110</f>
        <v>1.36</v>
      </c>
      <c r="Q110" s="360">
        <v>0</v>
      </c>
      <c r="R110" s="360">
        <f>Q110*H110</f>
        <v>0</v>
      </c>
      <c r="S110" s="360">
        <v>0</v>
      </c>
      <c r="T110" s="361">
        <f>S110*H110</f>
        <v>0</v>
      </c>
      <c r="AR110" s="260" t="s">
        <v>162</v>
      </c>
      <c r="AT110" s="260" t="s">
        <v>122</v>
      </c>
      <c r="AU110" s="260" t="s">
        <v>76</v>
      </c>
      <c r="AY110" s="260" t="s">
        <v>119</v>
      </c>
      <c r="BE110" s="362">
        <f>IF(N110="základní",J110,0)</f>
        <v>0</v>
      </c>
      <c r="BF110" s="362">
        <f>IF(N110="snížená",J110,0)</f>
        <v>0</v>
      </c>
      <c r="BG110" s="362">
        <f>IF(N110="zákl. přenesená",J110,0)</f>
        <v>0</v>
      </c>
      <c r="BH110" s="362">
        <f>IF(N110="sníž. přenesená",J110,0)</f>
        <v>0</v>
      </c>
      <c r="BI110" s="362">
        <f>IF(N110="nulová",J110,0)</f>
        <v>0</v>
      </c>
      <c r="BJ110" s="260" t="s">
        <v>20</v>
      </c>
      <c r="BK110" s="362">
        <f>ROUND(I110*H110,2)</f>
        <v>0</v>
      </c>
      <c r="BL110" s="260" t="s">
        <v>162</v>
      </c>
      <c r="BM110" s="260" t="s">
        <v>185</v>
      </c>
    </row>
    <row r="111" spans="2:51" s="364" customFormat="1" ht="22.5" customHeight="1">
      <c r="B111" s="363"/>
      <c r="D111" s="365" t="s">
        <v>129</v>
      </c>
      <c r="E111" s="366" t="s">
        <v>3</v>
      </c>
      <c r="F111" s="367" t="s">
        <v>186</v>
      </c>
      <c r="H111" s="368">
        <v>6.8</v>
      </c>
      <c r="L111" s="363"/>
      <c r="M111" s="369"/>
      <c r="N111" s="370"/>
      <c r="O111" s="370"/>
      <c r="P111" s="370"/>
      <c r="Q111" s="370"/>
      <c r="R111" s="370"/>
      <c r="S111" s="370"/>
      <c r="T111" s="371"/>
      <c r="AT111" s="366" t="s">
        <v>129</v>
      </c>
      <c r="AU111" s="366" t="s">
        <v>76</v>
      </c>
      <c r="AV111" s="364" t="s">
        <v>76</v>
      </c>
      <c r="AW111" s="364" t="s">
        <v>32</v>
      </c>
      <c r="AX111" s="364" t="s">
        <v>68</v>
      </c>
      <c r="AY111" s="366" t="s">
        <v>119</v>
      </c>
    </row>
    <row r="112" spans="2:51" s="364" customFormat="1" ht="22.5" customHeight="1">
      <c r="B112" s="363"/>
      <c r="D112" s="365" t="s">
        <v>129</v>
      </c>
      <c r="E112" s="366" t="s">
        <v>3</v>
      </c>
      <c r="F112" s="367" t="s">
        <v>186</v>
      </c>
      <c r="H112" s="368">
        <v>6.8</v>
      </c>
      <c r="L112" s="363"/>
      <c r="M112" s="369"/>
      <c r="N112" s="370"/>
      <c r="O112" s="370"/>
      <c r="P112" s="370"/>
      <c r="Q112" s="370"/>
      <c r="R112" s="370"/>
      <c r="S112" s="370"/>
      <c r="T112" s="371"/>
      <c r="AT112" s="366" t="s">
        <v>129</v>
      </c>
      <c r="AU112" s="366" t="s">
        <v>76</v>
      </c>
      <c r="AV112" s="364" t="s">
        <v>76</v>
      </c>
      <c r="AW112" s="364" t="s">
        <v>32</v>
      </c>
      <c r="AX112" s="364" t="s">
        <v>68</v>
      </c>
      <c r="AY112" s="366" t="s">
        <v>119</v>
      </c>
    </row>
    <row r="113" spans="2:51" s="373" customFormat="1" ht="22.5" customHeight="1">
      <c r="B113" s="372"/>
      <c r="D113" s="380" t="s">
        <v>129</v>
      </c>
      <c r="E113" s="381" t="s">
        <v>3</v>
      </c>
      <c r="F113" s="382" t="s">
        <v>131</v>
      </c>
      <c r="H113" s="383">
        <v>13.6</v>
      </c>
      <c r="L113" s="372"/>
      <c r="M113" s="377"/>
      <c r="N113" s="378"/>
      <c r="O113" s="378"/>
      <c r="P113" s="378"/>
      <c r="Q113" s="378"/>
      <c r="R113" s="378"/>
      <c r="S113" s="378"/>
      <c r="T113" s="379"/>
      <c r="AT113" s="374" t="s">
        <v>129</v>
      </c>
      <c r="AU113" s="374" t="s">
        <v>76</v>
      </c>
      <c r="AV113" s="373" t="s">
        <v>127</v>
      </c>
      <c r="AW113" s="373" t="s">
        <v>32</v>
      </c>
      <c r="AX113" s="373" t="s">
        <v>20</v>
      </c>
      <c r="AY113" s="374" t="s">
        <v>119</v>
      </c>
    </row>
    <row r="114" spans="2:65" s="270" customFormat="1" ht="22.5" customHeight="1">
      <c r="B114" s="271"/>
      <c r="C114" s="384" t="s">
        <v>187</v>
      </c>
      <c r="D114" s="384" t="s">
        <v>176</v>
      </c>
      <c r="E114" s="385" t="s">
        <v>188</v>
      </c>
      <c r="F114" s="386" t="s">
        <v>189</v>
      </c>
      <c r="G114" s="387" t="s">
        <v>184</v>
      </c>
      <c r="H114" s="388">
        <v>6.8</v>
      </c>
      <c r="I114" s="398"/>
      <c r="J114" s="389">
        <f>ROUND(I114*H114,2)</f>
        <v>0</v>
      </c>
      <c r="K114" s="386" t="s">
        <v>126</v>
      </c>
      <c r="L114" s="390"/>
      <c r="M114" s="391" t="s">
        <v>3</v>
      </c>
      <c r="N114" s="392" t="s">
        <v>39</v>
      </c>
      <c r="O114" s="360">
        <v>0</v>
      </c>
      <c r="P114" s="360">
        <f>O114*H114</f>
        <v>0</v>
      </c>
      <c r="Q114" s="360">
        <v>1E-06</v>
      </c>
      <c r="R114" s="360">
        <f>Q114*H114</f>
        <v>6.799999999999999E-06</v>
      </c>
      <c r="S114" s="360">
        <v>0</v>
      </c>
      <c r="T114" s="361">
        <f>S114*H114</f>
        <v>0</v>
      </c>
      <c r="AR114" s="260" t="s">
        <v>179</v>
      </c>
      <c r="AT114" s="260" t="s">
        <v>176</v>
      </c>
      <c r="AU114" s="260" t="s">
        <v>76</v>
      </c>
      <c r="AY114" s="260" t="s">
        <v>119</v>
      </c>
      <c r="BE114" s="362">
        <f>IF(N114="základní",J114,0)</f>
        <v>0</v>
      </c>
      <c r="BF114" s="362">
        <f>IF(N114="snížená",J114,0)</f>
        <v>0</v>
      </c>
      <c r="BG114" s="362">
        <f>IF(N114="zákl. přenesená",J114,0)</f>
        <v>0</v>
      </c>
      <c r="BH114" s="362">
        <f>IF(N114="sníž. přenesená",J114,0)</f>
        <v>0</v>
      </c>
      <c r="BI114" s="362">
        <f>IF(N114="nulová",J114,0)</f>
        <v>0</v>
      </c>
      <c r="BJ114" s="260" t="s">
        <v>20</v>
      </c>
      <c r="BK114" s="362">
        <f>ROUND(I114*H114,2)</f>
        <v>0</v>
      </c>
      <c r="BL114" s="260" t="s">
        <v>162</v>
      </c>
      <c r="BM114" s="260" t="s">
        <v>190</v>
      </c>
    </row>
    <row r="115" spans="2:65" s="270" customFormat="1" ht="22.5" customHeight="1">
      <c r="B115" s="271"/>
      <c r="C115" s="384" t="s">
        <v>191</v>
      </c>
      <c r="D115" s="384" t="s">
        <v>176</v>
      </c>
      <c r="E115" s="385" t="s">
        <v>192</v>
      </c>
      <c r="F115" s="386" t="s">
        <v>193</v>
      </c>
      <c r="G115" s="387" t="s">
        <v>184</v>
      </c>
      <c r="H115" s="388">
        <v>6.8</v>
      </c>
      <c r="I115" s="398"/>
      <c r="J115" s="389">
        <f>ROUND(I115*H115,2)</f>
        <v>0</v>
      </c>
      <c r="K115" s="386" t="s">
        <v>126</v>
      </c>
      <c r="L115" s="390"/>
      <c r="M115" s="391" t="s">
        <v>3</v>
      </c>
      <c r="N115" s="392" t="s">
        <v>39</v>
      </c>
      <c r="O115" s="360">
        <v>0</v>
      </c>
      <c r="P115" s="360">
        <f>O115*H115</f>
        <v>0</v>
      </c>
      <c r="Q115" s="360">
        <v>1E-06</v>
      </c>
      <c r="R115" s="360">
        <f>Q115*H115</f>
        <v>6.799999999999999E-06</v>
      </c>
      <c r="S115" s="360">
        <v>0</v>
      </c>
      <c r="T115" s="361">
        <f>S115*H115</f>
        <v>0</v>
      </c>
      <c r="AR115" s="260" t="s">
        <v>179</v>
      </c>
      <c r="AT115" s="260" t="s">
        <v>176</v>
      </c>
      <c r="AU115" s="260" t="s">
        <v>76</v>
      </c>
      <c r="AY115" s="260" t="s">
        <v>119</v>
      </c>
      <c r="BE115" s="362">
        <f>IF(N115="základní",J115,0)</f>
        <v>0</v>
      </c>
      <c r="BF115" s="362">
        <f>IF(N115="snížená",J115,0)</f>
        <v>0</v>
      </c>
      <c r="BG115" s="362">
        <f>IF(N115="zákl. přenesená",J115,0)</f>
        <v>0</v>
      </c>
      <c r="BH115" s="362">
        <f>IF(N115="sníž. přenesená",J115,0)</f>
        <v>0</v>
      </c>
      <c r="BI115" s="362">
        <f>IF(N115="nulová",J115,0)</f>
        <v>0</v>
      </c>
      <c r="BJ115" s="260" t="s">
        <v>20</v>
      </c>
      <c r="BK115" s="362">
        <f>ROUND(I115*H115,2)</f>
        <v>0</v>
      </c>
      <c r="BL115" s="260" t="s">
        <v>162</v>
      </c>
      <c r="BM115" s="260" t="s">
        <v>194</v>
      </c>
    </row>
    <row r="116" spans="2:65" s="270" customFormat="1" ht="22.5" customHeight="1">
      <c r="B116" s="271"/>
      <c r="C116" s="352" t="s">
        <v>195</v>
      </c>
      <c r="D116" s="352" t="s">
        <v>122</v>
      </c>
      <c r="E116" s="353" t="s">
        <v>196</v>
      </c>
      <c r="F116" s="354" t="s">
        <v>197</v>
      </c>
      <c r="G116" s="355" t="s">
        <v>136</v>
      </c>
      <c r="H116" s="356">
        <v>0.037</v>
      </c>
      <c r="I116" s="397"/>
      <c r="J116" s="357">
        <f>ROUND(I116*H116,2)</f>
        <v>0</v>
      </c>
      <c r="K116" s="354" t="s">
        <v>126</v>
      </c>
      <c r="L116" s="271"/>
      <c r="M116" s="358" t="s">
        <v>3</v>
      </c>
      <c r="N116" s="359" t="s">
        <v>39</v>
      </c>
      <c r="O116" s="360">
        <v>3.016</v>
      </c>
      <c r="P116" s="360">
        <f>O116*H116</f>
        <v>0.111592</v>
      </c>
      <c r="Q116" s="360">
        <v>0</v>
      </c>
      <c r="R116" s="360">
        <f>Q116*H116</f>
        <v>0</v>
      </c>
      <c r="S116" s="360">
        <v>0</v>
      </c>
      <c r="T116" s="361">
        <f>S116*H116</f>
        <v>0</v>
      </c>
      <c r="AR116" s="260" t="s">
        <v>162</v>
      </c>
      <c r="AT116" s="260" t="s">
        <v>122</v>
      </c>
      <c r="AU116" s="260" t="s">
        <v>76</v>
      </c>
      <c r="AY116" s="260" t="s">
        <v>119</v>
      </c>
      <c r="BE116" s="362">
        <f>IF(N116="základní",J116,0)</f>
        <v>0</v>
      </c>
      <c r="BF116" s="362">
        <f>IF(N116="snížená",J116,0)</f>
        <v>0</v>
      </c>
      <c r="BG116" s="362">
        <f>IF(N116="zákl. přenesená",J116,0)</f>
        <v>0</v>
      </c>
      <c r="BH116" s="362">
        <f>IF(N116="sníž. přenesená",J116,0)</f>
        <v>0</v>
      </c>
      <c r="BI116" s="362">
        <f>IF(N116="nulová",J116,0)</f>
        <v>0</v>
      </c>
      <c r="BJ116" s="260" t="s">
        <v>20</v>
      </c>
      <c r="BK116" s="362">
        <f>ROUND(I116*H116,2)</f>
        <v>0</v>
      </c>
      <c r="BL116" s="260" t="s">
        <v>162</v>
      </c>
      <c r="BM116" s="260" t="s">
        <v>198</v>
      </c>
    </row>
    <row r="117" spans="2:63" s="339" customFormat="1" ht="29.25" customHeight="1">
      <c r="B117" s="338"/>
      <c r="D117" s="349" t="s">
        <v>67</v>
      </c>
      <c r="E117" s="350" t="s">
        <v>199</v>
      </c>
      <c r="F117" s="350" t="s">
        <v>200</v>
      </c>
      <c r="J117" s="351">
        <f>BK117</f>
        <v>0</v>
      </c>
      <c r="L117" s="338"/>
      <c r="M117" s="343"/>
      <c r="N117" s="344"/>
      <c r="O117" s="344"/>
      <c r="P117" s="345">
        <f>SUM(P118:P122)</f>
        <v>4.513345</v>
      </c>
      <c r="Q117" s="344"/>
      <c r="R117" s="345">
        <f>SUM(R118:R122)</f>
        <v>0.009179999999999999</v>
      </c>
      <c r="S117" s="344"/>
      <c r="T117" s="346">
        <f>SUM(T118:T122)</f>
        <v>0</v>
      </c>
      <c r="AR117" s="340" t="s">
        <v>76</v>
      </c>
      <c r="AT117" s="347" t="s">
        <v>67</v>
      </c>
      <c r="AU117" s="347" t="s">
        <v>20</v>
      </c>
      <c r="AY117" s="340" t="s">
        <v>119</v>
      </c>
      <c r="BK117" s="348">
        <f>SUM(BK118:BK122)</f>
        <v>0</v>
      </c>
    </row>
    <row r="118" spans="2:65" s="270" customFormat="1" ht="22.5" customHeight="1">
      <c r="B118" s="271"/>
      <c r="C118" s="352" t="s">
        <v>9</v>
      </c>
      <c r="D118" s="352" t="s">
        <v>122</v>
      </c>
      <c r="E118" s="353" t="s">
        <v>201</v>
      </c>
      <c r="F118" s="354" t="s">
        <v>202</v>
      </c>
      <c r="G118" s="355" t="s">
        <v>184</v>
      </c>
      <c r="H118" s="356">
        <v>6.8</v>
      </c>
      <c r="I118" s="397"/>
      <c r="J118" s="357">
        <f>ROUND(I118*H118,2)</f>
        <v>0</v>
      </c>
      <c r="K118" s="354" t="s">
        <v>126</v>
      </c>
      <c r="L118" s="271"/>
      <c r="M118" s="358" t="s">
        <v>3</v>
      </c>
      <c r="N118" s="359" t="s">
        <v>39</v>
      </c>
      <c r="O118" s="360">
        <v>0.248</v>
      </c>
      <c r="P118" s="360">
        <f>O118*H118</f>
        <v>1.6864</v>
      </c>
      <c r="Q118" s="360">
        <v>0.00031</v>
      </c>
      <c r="R118" s="360">
        <f>Q118*H118</f>
        <v>0.002108</v>
      </c>
      <c r="S118" s="360">
        <v>0</v>
      </c>
      <c r="T118" s="361">
        <f>S118*H118</f>
        <v>0</v>
      </c>
      <c r="AR118" s="260" t="s">
        <v>162</v>
      </c>
      <c r="AT118" s="260" t="s">
        <v>122</v>
      </c>
      <c r="AU118" s="260" t="s">
        <v>76</v>
      </c>
      <c r="AY118" s="260" t="s">
        <v>119</v>
      </c>
      <c r="BE118" s="362">
        <f>IF(N118="základní",J118,0)</f>
        <v>0</v>
      </c>
      <c r="BF118" s="362">
        <f>IF(N118="snížená",J118,0)</f>
        <v>0</v>
      </c>
      <c r="BG118" s="362">
        <f>IF(N118="zákl. přenesená",J118,0)</f>
        <v>0</v>
      </c>
      <c r="BH118" s="362">
        <f>IF(N118="sníž. přenesená",J118,0)</f>
        <v>0</v>
      </c>
      <c r="BI118" s="362">
        <f>IF(N118="nulová",J118,0)</f>
        <v>0</v>
      </c>
      <c r="BJ118" s="260" t="s">
        <v>20</v>
      </c>
      <c r="BK118" s="362">
        <f>ROUND(I118*H118,2)</f>
        <v>0</v>
      </c>
      <c r="BL118" s="260" t="s">
        <v>162</v>
      </c>
      <c r="BM118" s="260" t="s">
        <v>203</v>
      </c>
    </row>
    <row r="119" spans="2:51" s="364" customFormat="1" ht="22.5" customHeight="1">
      <c r="B119" s="363"/>
      <c r="D119" s="365" t="s">
        <v>129</v>
      </c>
      <c r="E119" s="366" t="s">
        <v>3</v>
      </c>
      <c r="F119" s="367" t="s">
        <v>186</v>
      </c>
      <c r="H119" s="368">
        <v>6.8</v>
      </c>
      <c r="L119" s="363"/>
      <c r="M119" s="369"/>
      <c r="N119" s="370"/>
      <c r="O119" s="370"/>
      <c r="P119" s="370"/>
      <c r="Q119" s="370"/>
      <c r="R119" s="370"/>
      <c r="S119" s="370"/>
      <c r="T119" s="371"/>
      <c r="AT119" s="366" t="s">
        <v>129</v>
      </c>
      <c r="AU119" s="366" t="s">
        <v>76</v>
      </c>
      <c r="AV119" s="364" t="s">
        <v>76</v>
      </c>
      <c r="AW119" s="364" t="s">
        <v>32</v>
      </c>
      <c r="AX119" s="364" t="s">
        <v>68</v>
      </c>
      <c r="AY119" s="366" t="s">
        <v>119</v>
      </c>
    </row>
    <row r="120" spans="2:51" s="373" customFormat="1" ht="22.5" customHeight="1">
      <c r="B120" s="372"/>
      <c r="D120" s="380" t="s">
        <v>129</v>
      </c>
      <c r="E120" s="381" t="s">
        <v>3</v>
      </c>
      <c r="F120" s="382" t="s">
        <v>131</v>
      </c>
      <c r="H120" s="383">
        <v>6.8</v>
      </c>
      <c r="L120" s="372"/>
      <c r="M120" s="377"/>
      <c r="N120" s="378"/>
      <c r="O120" s="378"/>
      <c r="P120" s="378"/>
      <c r="Q120" s="378"/>
      <c r="R120" s="378"/>
      <c r="S120" s="378"/>
      <c r="T120" s="379"/>
      <c r="AT120" s="374" t="s">
        <v>129</v>
      </c>
      <c r="AU120" s="374" t="s">
        <v>76</v>
      </c>
      <c r="AV120" s="373" t="s">
        <v>127</v>
      </c>
      <c r="AW120" s="373" t="s">
        <v>32</v>
      </c>
      <c r="AX120" s="373" t="s">
        <v>20</v>
      </c>
      <c r="AY120" s="374" t="s">
        <v>119</v>
      </c>
    </row>
    <row r="121" spans="2:65" s="270" customFormat="1" ht="22.5" customHeight="1">
      <c r="B121" s="271"/>
      <c r="C121" s="352" t="s">
        <v>162</v>
      </c>
      <c r="D121" s="352" t="s">
        <v>122</v>
      </c>
      <c r="E121" s="353" t="s">
        <v>204</v>
      </c>
      <c r="F121" s="354" t="s">
        <v>205</v>
      </c>
      <c r="G121" s="355" t="s">
        <v>184</v>
      </c>
      <c r="H121" s="356">
        <v>6.8</v>
      </c>
      <c r="I121" s="397"/>
      <c r="J121" s="357">
        <f>ROUND(I121*H121,2)</f>
        <v>0</v>
      </c>
      <c r="K121" s="354" t="s">
        <v>126</v>
      </c>
      <c r="L121" s="271"/>
      <c r="M121" s="358" t="s">
        <v>3</v>
      </c>
      <c r="N121" s="359" t="s">
        <v>39</v>
      </c>
      <c r="O121" s="360">
        <v>0.414</v>
      </c>
      <c r="P121" s="360">
        <f>O121*H121</f>
        <v>2.8152</v>
      </c>
      <c r="Q121" s="360">
        <v>0.00104</v>
      </c>
      <c r="R121" s="360">
        <f>Q121*H121</f>
        <v>0.007071999999999999</v>
      </c>
      <c r="S121" s="360">
        <v>0</v>
      </c>
      <c r="T121" s="361">
        <f>S121*H121</f>
        <v>0</v>
      </c>
      <c r="AR121" s="260" t="s">
        <v>162</v>
      </c>
      <c r="AT121" s="260" t="s">
        <v>122</v>
      </c>
      <c r="AU121" s="260" t="s">
        <v>76</v>
      </c>
      <c r="AY121" s="260" t="s">
        <v>119</v>
      </c>
      <c r="BE121" s="362">
        <f>IF(N121="základní",J121,0)</f>
        <v>0</v>
      </c>
      <c r="BF121" s="362">
        <f>IF(N121="snížená",J121,0)</f>
        <v>0</v>
      </c>
      <c r="BG121" s="362">
        <f>IF(N121="zákl. přenesená",J121,0)</f>
        <v>0</v>
      </c>
      <c r="BH121" s="362">
        <f>IF(N121="sníž. přenesená",J121,0)</f>
        <v>0</v>
      </c>
      <c r="BI121" s="362">
        <f>IF(N121="nulová",J121,0)</f>
        <v>0</v>
      </c>
      <c r="BJ121" s="260" t="s">
        <v>20</v>
      </c>
      <c r="BK121" s="362">
        <f>ROUND(I121*H121,2)</f>
        <v>0</v>
      </c>
      <c r="BL121" s="260" t="s">
        <v>162</v>
      </c>
      <c r="BM121" s="260" t="s">
        <v>206</v>
      </c>
    </row>
    <row r="122" spans="2:65" s="270" customFormat="1" ht="22.5" customHeight="1">
      <c r="B122" s="271"/>
      <c r="C122" s="352" t="s">
        <v>207</v>
      </c>
      <c r="D122" s="352" t="s">
        <v>122</v>
      </c>
      <c r="E122" s="353" t="s">
        <v>208</v>
      </c>
      <c r="F122" s="354" t="s">
        <v>209</v>
      </c>
      <c r="G122" s="355" t="s">
        <v>136</v>
      </c>
      <c r="H122" s="356">
        <v>0.009</v>
      </c>
      <c r="I122" s="397"/>
      <c r="J122" s="357">
        <f>ROUND(I122*H122,2)</f>
        <v>0</v>
      </c>
      <c r="K122" s="354" t="s">
        <v>126</v>
      </c>
      <c r="L122" s="271"/>
      <c r="M122" s="358" t="s">
        <v>3</v>
      </c>
      <c r="N122" s="393" t="s">
        <v>39</v>
      </c>
      <c r="O122" s="394">
        <v>1.305</v>
      </c>
      <c r="P122" s="394">
        <f>O122*H122</f>
        <v>0.011744999999999998</v>
      </c>
      <c r="Q122" s="394">
        <v>0</v>
      </c>
      <c r="R122" s="394">
        <f>Q122*H122</f>
        <v>0</v>
      </c>
      <c r="S122" s="394">
        <v>0</v>
      </c>
      <c r="T122" s="395">
        <f>S122*H122</f>
        <v>0</v>
      </c>
      <c r="AR122" s="260" t="s">
        <v>162</v>
      </c>
      <c r="AT122" s="260" t="s">
        <v>122</v>
      </c>
      <c r="AU122" s="260" t="s">
        <v>76</v>
      </c>
      <c r="AY122" s="260" t="s">
        <v>119</v>
      </c>
      <c r="BE122" s="362">
        <f>IF(N122="základní",J122,0)</f>
        <v>0</v>
      </c>
      <c r="BF122" s="362">
        <f>IF(N122="snížená",J122,0)</f>
        <v>0</v>
      </c>
      <c r="BG122" s="362">
        <f>IF(N122="zákl. přenesená",J122,0)</f>
        <v>0</v>
      </c>
      <c r="BH122" s="362">
        <f>IF(N122="sníž. přenesená",J122,0)</f>
        <v>0</v>
      </c>
      <c r="BI122" s="362">
        <f>IF(N122="nulová",J122,0)</f>
        <v>0</v>
      </c>
      <c r="BJ122" s="260" t="s">
        <v>20</v>
      </c>
      <c r="BK122" s="362">
        <f>ROUND(I122*H122,2)</f>
        <v>0</v>
      </c>
      <c r="BL122" s="260" t="s">
        <v>162</v>
      </c>
      <c r="BM122" s="260" t="s">
        <v>210</v>
      </c>
    </row>
    <row r="123" spans="2:12" s="270" customFormat="1" ht="6.75" customHeight="1">
      <c r="B123" s="295"/>
      <c r="C123" s="296"/>
      <c r="D123" s="296"/>
      <c r="E123" s="296"/>
      <c r="F123" s="296"/>
      <c r="G123" s="296"/>
      <c r="H123" s="296"/>
      <c r="I123" s="296"/>
      <c r="J123" s="296"/>
      <c r="K123" s="296"/>
      <c r="L123" s="271"/>
    </row>
    <row r="124" ht="13.5">
      <c r="AT124" s="396"/>
    </row>
  </sheetData>
  <sheetProtection password="D7B7" sheet="1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R124"/>
  <sheetViews>
    <sheetView showGridLines="0" zoomScalePageLayoutView="0" workbookViewId="0" topLeftCell="A1">
      <pane ySplit="1" topLeftCell="A92" activePane="bottomLeft" state="frozen"/>
      <selection pane="topLeft" activeCell="I88" sqref="I88"/>
      <selection pane="bottomLeft" activeCell="I102" sqref="I102"/>
    </sheetView>
  </sheetViews>
  <sheetFormatPr defaultColWidth="9.28125" defaultRowHeight="13.5"/>
  <cols>
    <col min="1" max="1" width="8.28125" style="259" customWidth="1"/>
    <col min="2" max="2" width="1.7109375" style="259" customWidth="1"/>
    <col min="3" max="3" width="4.140625" style="259" customWidth="1"/>
    <col min="4" max="4" width="4.28125" style="259" customWidth="1"/>
    <col min="5" max="5" width="17.140625" style="259" customWidth="1"/>
    <col min="6" max="6" width="75.00390625" style="259" customWidth="1"/>
    <col min="7" max="7" width="8.7109375" style="259" customWidth="1"/>
    <col min="8" max="8" width="11.140625" style="259" customWidth="1"/>
    <col min="9" max="9" width="12.7109375" style="259" customWidth="1"/>
    <col min="10" max="10" width="23.421875" style="259" customWidth="1"/>
    <col min="11" max="11" width="15.421875" style="259" customWidth="1"/>
    <col min="12" max="12" width="9.28125" style="259" customWidth="1"/>
    <col min="13" max="18" width="0" style="259" hidden="1" customWidth="1"/>
    <col min="19" max="19" width="8.140625" style="259" hidden="1" customWidth="1"/>
    <col min="20" max="20" width="29.7109375" style="259" hidden="1" customWidth="1"/>
    <col min="21" max="21" width="16.28125" style="259" hidden="1" customWidth="1"/>
    <col min="22" max="22" width="12.28125" style="259" customWidth="1"/>
    <col min="23" max="23" width="16.28125" style="259" customWidth="1"/>
    <col min="24" max="24" width="12.28125" style="259" customWidth="1"/>
    <col min="25" max="25" width="15.00390625" style="259" customWidth="1"/>
    <col min="26" max="26" width="11.00390625" style="259" customWidth="1"/>
    <col min="27" max="27" width="15.00390625" style="259" customWidth="1"/>
    <col min="28" max="28" width="16.28125" style="259" customWidth="1"/>
    <col min="29" max="29" width="11.00390625" style="259" customWidth="1"/>
    <col min="30" max="30" width="15.00390625" style="259" customWidth="1"/>
    <col min="31" max="31" width="16.28125" style="259" customWidth="1"/>
    <col min="32" max="43" width="9.28125" style="259" customWidth="1"/>
    <col min="44" max="65" width="0" style="259" hidden="1" customWidth="1"/>
    <col min="66" max="16384" width="9.28125" style="259" customWidth="1"/>
  </cols>
  <sheetData>
    <row r="1" spans="1:70" ht="21.75" customHeight="1">
      <c r="A1" s="88"/>
      <c r="B1" s="85"/>
      <c r="C1" s="85"/>
      <c r="D1" s="86" t="s">
        <v>1</v>
      </c>
      <c r="E1" s="85"/>
      <c r="F1" s="172" t="s">
        <v>246</v>
      </c>
      <c r="G1" s="441" t="s">
        <v>247</v>
      </c>
      <c r="H1" s="441"/>
      <c r="I1" s="85"/>
      <c r="J1" s="172" t="s">
        <v>248</v>
      </c>
      <c r="K1" s="86" t="s">
        <v>86</v>
      </c>
      <c r="L1" s="172" t="s">
        <v>249</v>
      </c>
      <c r="M1" s="172"/>
      <c r="N1" s="172"/>
      <c r="O1" s="172"/>
      <c r="P1" s="172"/>
      <c r="Q1" s="172"/>
      <c r="R1" s="172"/>
      <c r="S1" s="172"/>
      <c r="T1" s="172"/>
      <c r="U1" s="89"/>
      <c r="V1" s="89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75" customHeight="1">
      <c r="L2" s="442" t="s">
        <v>6</v>
      </c>
      <c r="M2" s="443"/>
      <c r="N2" s="443"/>
      <c r="O2" s="443"/>
      <c r="P2" s="443"/>
      <c r="Q2" s="443"/>
      <c r="R2" s="443"/>
      <c r="S2" s="443"/>
      <c r="T2" s="443"/>
      <c r="U2" s="443"/>
      <c r="V2" s="443"/>
      <c r="AT2" s="260" t="s">
        <v>82</v>
      </c>
    </row>
    <row r="3" spans="2:46" ht="6.75" customHeight="1">
      <c r="B3" s="261"/>
      <c r="C3" s="262"/>
      <c r="D3" s="262"/>
      <c r="E3" s="262"/>
      <c r="F3" s="262"/>
      <c r="G3" s="262"/>
      <c r="H3" s="262"/>
      <c r="I3" s="262"/>
      <c r="J3" s="262"/>
      <c r="K3" s="263"/>
      <c r="AT3" s="260" t="s">
        <v>76</v>
      </c>
    </row>
    <row r="4" spans="2:46" ht="36.75" customHeight="1">
      <c r="B4" s="264"/>
      <c r="C4" s="265"/>
      <c r="D4" s="266" t="s">
        <v>87</v>
      </c>
      <c r="E4" s="265"/>
      <c r="F4" s="265"/>
      <c r="G4" s="265"/>
      <c r="H4" s="265"/>
      <c r="I4" s="265"/>
      <c r="J4" s="265"/>
      <c r="K4" s="267"/>
      <c r="M4" s="268" t="s">
        <v>11</v>
      </c>
      <c r="AT4" s="260" t="s">
        <v>4</v>
      </c>
    </row>
    <row r="5" spans="2:11" ht="6.75" customHeight="1">
      <c r="B5" s="264"/>
      <c r="C5" s="265"/>
      <c r="D5" s="265"/>
      <c r="E5" s="265"/>
      <c r="F5" s="265"/>
      <c r="G5" s="265"/>
      <c r="H5" s="265"/>
      <c r="I5" s="265"/>
      <c r="J5" s="265"/>
      <c r="K5" s="267"/>
    </row>
    <row r="6" spans="2:11" ht="15">
      <c r="B6" s="264"/>
      <c r="C6" s="265"/>
      <c r="D6" s="269" t="s">
        <v>15</v>
      </c>
      <c r="E6" s="265"/>
      <c r="F6" s="265"/>
      <c r="G6" s="265"/>
      <c r="H6" s="265"/>
      <c r="I6" s="265"/>
      <c r="J6" s="265"/>
      <c r="K6" s="267"/>
    </row>
    <row r="7" spans="2:11" ht="22.5" customHeight="1">
      <c r="B7" s="264"/>
      <c r="C7" s="265"/>
      <c r="D7" s="265"/>
      <c r="E7" s="444" t="str">
        <f>'Rekapitulace stavby'!K6</f>
        <v>UniMeC  SO 4, Zaizolování požárního odvětrání</v>
      </c>
      <c r="F7" s="445"/>
      <c r="G7" s="445"/>
      <c r="H7" s="445"/>
      <c r="I7" s="265"/>
      <c r="J7" s="265"/>
      <c r="K7" s="267"/>
    </row>
    <row r="8" spans="2:11" s="270" customFormat="1" ht="15">
      <c r="B8" s="271"/>
      <c r="C8" s="272"/>
      <c r="D8" s="269" t="s">
        <v>88</v>
      </c>
      <c r="E8" s="272"/>
      <c r="F8" s="272"/>
      <c r="G8" s="272"/>
      <c r="H8" s="272"/>
      <c r="I8" s="272"/>
      <c r="J8" s="272"/>
      <c r="K8" s="273"/>
    </row>
    <row r="9" spans="2:11" s="270" customFormat="1" ht="36.75" customHeight="1">
      <c r="B9" s="271"/>
      <c r="C9" s="272"/>
      <c r="D9" s="272"/>
      <c r="E9" s="446" t="s">
        <v>212</v>
      </c>
      <c r="F9" s="447"/>
      <c r="G9" s="447"/>
      <c r="H9" s="447"/>
      <c r="I9" s="272"/>
      <c r="J9" s="272"/>
      <c r="K9" s="273"/>
    </row>
    <row r="10" spans="2:11" s="270" customFormat="1" ht="13.5">
      <c r="B10" s="271"/>
      <c r="C10" s="272"/>
      <c r="D10" s="272"/>
      <c r="E10" s="272"/>
      <c r="F10" s="272"/>
      <c r="G10" s="272"/>
      <c r="H10" s="272"/>
      <c r="I10" s="272"/>
      <c r="J10" s="272"/>
      <c r="K10" s="273"/>
    </row>
    <row r="11" spans="2:11" s="270" customFormat="1" ht="14.25" customHeight="1">
      <c r="B11" s="271"/>
      <c r="C11" s="272"/>
      <c r="D11" s="269" t="s">
        <v>18</v>
      </c>
      <c r="E11" s="272"/>
      <c r="F11" s="274" t="s">
        <v>3</v>
      </c>
      <c r="G11" s="272"/>
      <c r="H11" s="272"/>
      <c r="I11" s="269" t="s">
        <v>19</v>
      </c>
      <c r="J11" s="274" t="s">
        <v>3</v>
      </c>
      <c r="K11" s="273"/>
    </row>
    <row r="12" spans="2:11" s="270" customFormat="1" ht="14.25" customHeight="1">
      <c r="B12" s="271"/>
      <c r="C12" s="272"/>
      <c r="D12" s="269" t="s">
        <v>21</v>
      </c>
      <c r="E12" s="272"/>
      <c r="F12" s="274" t="s">
        <v>22</v>
      </c>
      <c r="G12" s="272"/>
      <c r="H12" s="272"/>
      <c r="I12" s="269" t="s">
        <v>23</v>
      </c>
      <c r="J12" s="275">
        <f>'Rekapitulace stavby'!AN8</f>
        <v>0</v>
      </c>
      <c r="K12" s="273"/>
    </row>
    <row r="13" spans="2:11" s="270" customFormat="1" ht="10.5" customHeight="1">
      <c r="B13" s="271"/>
      <c r="C13" s="272"/>
      <c r="D13" s="272"/>
      <c r="E13" s="272"/>
      <c r="F13" s="272"/>
      <c r="G13" s="272"/>
      <c r="H13" s="272"/>
      <c r="I13" s="272"/>
      <c r="J13" s="272"/>
      <c r="K13" s="273"/>
    </row>
    <row r="14" spans="2:11" s="270" customFormat="1" ht="14.25" customHeight="1">
      <c r="B14" s="271"/>
      <c r="C14" s="272"/>
      <c r="D14" s="269" t="s">
        <v>26</v>
      </c>
      <c r="E14" s="272"/>
      <c r="F14" s="272"/>
      <c r="G14" s="272"/>
      <c r="H14" s="272"/>
      <c r="I14" s="269" t="s">
        <v>27</v>
      </c>
      <c r="J14" s="274">
        <f>IF('Rekapitulace stavby'!AN10="","",'Rekapitulace stavby'!AN10)</f>
      </c>
      <c r="K14" s="273"/>
    </row>
    <row r="15" spans="2:11" s="270" customFormat="1" ht="18" customHeight="1">
      <c r="B15" s="271"/>
      <c r="C15" s="272"/>
      <c r="D15" s="272"/>
      <c r="E15" s="274" t="str">
        <f>IF('Rekapitulace stavby'!E11="","",'Rekapitulace stavby'!E11)</f>
        <v> </v>
      </c>
      <c r="F15" s="272"/>
      <c r="G15" s="272"/>
      <c r="H15" s="272"/>
      <c r="I15" s="269" t="s">
        <v>28</v>
      </c>
      <c r="J15" s="274">
        <f>IF('Rekapitulace stavby'!AN11="","",'Rekapitulace stavby'!AN11)</f>
      </c>
      <c r="K15" s="273"/>
    </row>
    <row r="16" spans="2:11" s="270" customFormat="1" ht="6.75" customHeight="1">
      <c r="B16" s="271"/>
      <c r="C16" s="272"/>
      <c r="D16" s="272"/>
      <c r="E16" s="272"/>
      <c r="F16" s="272"/>
      <c r="G16" s="272"/>
      <c r="H16" s="272"/>
      <c r="I16" s="272"/>
      <c r="J16" s="272"/>
      <c r="K16" s="273"/>
    </row>
    <row r="17" spans="2:11" s="270" customFormat="1" ht="14.25" customHeight="1">
      <c r="B17" s="271"/>
      <c r="C17" s="272"/>
      <c r="D17" s="269" t="s">
        <v>29</v>
      </c>
      <c r="E17" s="272"/>
      <c r="F17" s="272"/>
      <c r="G17" s="272"/>
      <c r="H17" s="272"/>
      <c r="I17" s="269" t="s">
        <v>27</v>
      </c>
      <c r="J17" s="274">
        <f>IF('Rekapitulace stavby'!AN13="Vyplň údaj","",IF('Rekapitulace stavby'!AN13="","",'Rekapitulace stavby'!AN13))</f>
      </c>
      <c r="K17" s="273"/>
    </row>
    <row r="18" spans="2:11" s="270" customFormat="1" ht="18" customHeight="1">
      <c r="B18" s="271"/>
      <c r="C18" s="272"/>
      <c r="D18" s="272"/>
      <c r="E18" s="274" t="str">
        <f>IF('Rekapitulace stavby'!E14="Vyplň údaj","",IF('Rekapitulace stavby'!E14="","",'Rekapitulace stavby'!E14))</f>
        <v> </v>
      </c>
      <c r="F18" s="272"/>
      <c r="G18" s="272"/>
      <c r="H18" s="272"/>
      <c r="I18" s="269" t="s">
        <v>28</v>
      </c>
      <c r="J18" s="274">
        <f>IF('Rekapitulace stavby'!AN14="Vyplň údaj","",IF('Rekapitulace stavby'!AN14="","",'Rekapitulace stavby'!AN14))</f>
      </c>
      <c r="K18" s="273"/>
    </row>
    <row r="19" spans="2:11" s="270" customFormat="1" ht="6.75" customHeight="1">
      <c r="B19" s="271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2:11" s="270" customFormat="1" ht="14.25" customHeight="1">
      <c r="B20" s="271"/>
      <c r="C20" s="272"/>
      <c r="D20" s="269" t="s">
        <v>30</v>
      </c>
      <c r="E20" s="272"/>
      <c r="F20" s="272"/>
      <c r="G20" s="272"/>
      <c r="H20" s="272"/>
      <c r="I20" s="269" t="s">
        <v>27</v>
      </c>
      <c r="J20" s="274" t="s">
        <v>3</v>
      </c>
      <c r="K20" s="273"/>
    </row>
    <row r="21" spans="2:11" s="270" customFormat="1" ht="18" customHeight="1">
      <c r="B21" s="271"/>
      <c r="C21" s="272"/>
      <c r="D21" s="272"/>
      <c r="E21" s="274" t="s">
        <v>31</v>
      </c>
      <c r="F21" s="272"/>
      <c r="G21" s="272"/>
      <c r="H21" s="272"/>
      <c r="I21" s="269" t="s">
        <v>28</v>
      </c>
      <c r="J21" s="274" t="s">
        <v>3</v>
      </c>
      <c r="K21" s="273"/>
    </row>
    <row r="22" spans="2:11" s="270" customFormat="1" ht="6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73"/>
    </row>
    <row r="23" spans="2:11" s="270" customFormat="1" ht="14.25" customHeight="1">
      <c r="B23" s="271"/>
      <c r="C23" s="272"/>
      <c r="D23" s="269" t="s">
        <v>33</v>
      </c>
      <c r="E23" s="272"/>
      <c r="F23" s="272"/>
      <c r="G23" s="272"/>
      <c r="H23" s="272"/>
      <c r="I23" s="272"/>
      <c r="J23" s="272"/>
      <c r="K23" s="273"/>
    </row>
    <row r="24" spans="2:11" s="279" customFormat="1" ht="22.5" customHeight="1">
      <c r="B24" s="276"/>
      <c r="C24" s="277"/>
      <c r="D24" s="277"/>
      <c r="E24" s="448" t="s">
        <v>3</v>
      </c>
      <c r="F24" s="449"/>
      <c r="G24" s="449"/>
      <c r="H24" s="449"/>
      <c r="I24" s="277"/>
      <c r="J24" s="277"/>
      <c r="K24" s="278"/>
    </row>
    <row r="25" spans="2:11" s="270" customFormat="1" ht="6.75" customHeight="1">
      <c r="B25" s="271"/>
      <c r="C25" s="272"/>
      <c r="D25" s="272"/>
      <c r="E25" s="272"/>
      <c r="F25" s="272"/>
      <c r="G25" s="272"/>
      <c r="H25" s="272"/>
      <c r="I25" s="272"/>
      <c r="J25" s="272"/>
      <c r="K25" s="273"/>
    </row>
    <row r="26" spans="2:11" s="270" customFormat="1" ht="6.75" customHeight="1">
      <c r="B26" s="271"/>
      <c r="C26" s="272"/>
      <c r="D26" s="280"/>
      <c r="E26" s="280"/>
      <c r="F26" s="280"/>
      <c r="G26" s="280"/>
      <c r="H26" s="280"/>
      <c r="I26" s="280"/>
      <c r="J26" s="280"/>
      <c r="K26" s="281"/>
    </row>
    <row r="27" spans="2:11" s="270" customFormat="1" ht="24.75" customHeight="1">
      <c r="B27" s="271"/>
      <c r="C27" s="272"/>
      <c r="D27" s="282" t="s">
        <v>34</v>
      </c>
      <c r="E27" s="272"/>
      <c r="F27" s="272"/>
      <c r="G27" s="272"/>
      <c r="H27" s="272"/>
      <c r="I27" s="272"/>
      <c r="J27" s="283">
        <f>ROUND(J81,2)</f>
        <v>0</v>
      </c>
      <c r="K27" s="273"/>
    </row>
    <row r="28" spans="2:11" s="270" customFormat="1" ht="6.75" customHeight="1">
      <c r="B28" s="271"/>
      <c r="C28" s="272"/>
      <c r="D28" s="280"/>
      <c r="E28" s="280"/>
      <c r="F28" s="280"/>
      <c r="G28" s="280"/>
      <c r="H28" s="280"/>
      <c r="I28" s="280"/>
      <c r="J28" s="280"/>
      <c r="K28" s="281"/>
    </row>
    <row r="29" spans="2:11" s="270" customFormat="1" ht="14.25" customHeight="1">
      <c r="B29" s="271"/>
      <c r="C29" s="272"/>
      <c r="D29" s="272"/>
      <c r="E29" s="272"/>
      <c r="F29" s="284" t="s">
        <v>36</v>
      </c>
      <c r="G29" s="272"/>
      <c r="H29" s="272"/>
      <c r="I29" s="284" t="s">
        <v>35</v>
      </c>
      <c r="J29" s="284" t="s">
        <v>37</v>
      </c>
      <c r="K29" s="273"/>
    </row>
    <row r="30" spans="2:11" s="270" customFormat="1" ht="14.25" customHeight="1">
      <c r="B30" s="271"/>
      <c r="C30" s="272"/>
      <c r="D30" s="285" t="s">
        <v>38</v>
      </c>
      <c r="E30" s="285" t="s">
        <v>39</v>
      </c>
      <c r="F30" s="286">
        <f>ROUND(SUM(BE81:BE109),2)</f>
        <v>0</v>
      </c>
      <c r="G30" s="272"/>
      <c r="H30" s="272"/>
      <c r="I30" s="287">
        <v>0.21</v>
      </c>
      <c r="J30" s="286">
        <f>ROUND(ROUND((SUM(BE81:BE109)),2)*I30,2)</f>
        <v>0</v>
      </c>
      <c r="K30" s="273"/>
    </row>
    <row r="31" spans="2:11" s="270" customFormat="1" ht="14.25" customHeight="1">
      <c r="B31" s="271"/>
      <c r="C31" s="272"/>
      <c r="D31" s="272"/>
      <c r="E31" s="285" t="s">
        <v>40</v>
      </c>
      <c r="F31" s="286">
        <f>ROUND(SUM(BF81:BF109),2)</f>
        <v>0</v>
      </c>
      <c r="G31" s="272"/>
      <c r="H31" s="272"/>
      <c r="I31" s="287">
        <v>0.15</v>
      </c>
      <c r="J31" s="286">
        <f>ROUND(ROUND((SUM(BF81:BF109)),2)*I31,2)</f>
        <v>0</v>
      </c>
      <c r="K31" s="273"/>
    </row>
    <row r="32" spans="2:11" s="270" customFormat="1" ht="14.25" customHeight="1" hidden="1">
      <c r="B32" s="271"/>
      <c r="C32" s="272"/>
      <c r="D32" s="272"/>
      <c r="E32" s="285" t="s">
        <v>41</v>
      </c>
      <c r="F32" s="286">
        <f>ROUND(SUM(BG81:BG109),2)</f>
        <v>0</v>
      </c>
      <c r="G32" s="272"/>
      <c r="H32" s="272"/>
      <c r="I32" s="287">
        <v>0.21</v>
      </c>
      <c r="J32" s="286">
        <v>0</v>
      </c>
      <c r="K32" s="273"/>
    </row>
    <row r="33" spans="2:11" s="270" customFormat="1" ht="14.25" customHeight="1" hidden="1">
      <c r="B33" s="271"/>
      <c r="C33" s="272"/>
      <c r="D33" s="272"/>
      <c r="E33" s="285" t="s">
        <v>42</v>
      </c>
      <c r="F33" s="286">
        <f>ROUND(SUM(BH81:BH109),2)</f>
        <v>0</v>
      </c>
      <c r="G33" s="272"/>
      <c r="H33" s="272"/>
      <c r="I33" s="287">
        <v>0.15</v>
      </c>
      <c r="J33" s="286">
        <v>0</v>
      </c>
      <c r="K33" s="273"/>
    </row>
    <row r="34" spans="2:11" s="270" customFormat="1" ht="14.25" customHeight="1" hidden="1">
      <c r="B34" s="271"/>
      <c r="C34" s="272"/>
      <c r="D34" s="272"/>
      <c r="E34" s="285" t="s">
        <v>43</v>
      </c>
      <c r="F34" s="286">
        <f>ROUND(SUM(BI81:BI109),2)</f>
        <v>0</v>
      </c>
      <c r="G34" s="272"/>
      <c r="H34" s="272"/>
      <c r="I34" s="287">
        <v>0</v>
      </c>
      <c r="J34" s="286">
        <v>0</v>
      </c>
      <c r="K34" s="273"/>
    </row>
    <row r="35" spans="2:11" s="270" customFormat="1" ht="6.75" customHeight="1">
      <c r="B35" s="271"/>
      <c r="C35" s="272"/>
      <c r="D35" s="272"/>
      <c r="E35" s="272"/>
      <c r="F35" s="272"/>
      <c r="G35" s="272"/>
      <c r="H35" s="272"/>
      <c r="I35" s="272"/>
      <c r="J35" s="272"/>
      <c r="K35" s="273"/>
    </row>
    <row r="36" spans="2:11" s="270" customFormat="1" ht="24.75" customHeight="1">
      <c r="B36" s="271"/>
      <c r="C36" s="288"/>
      <c r="D36" s="289" t="s">
        <v>44</v>
      </c>
      <c r="E36" s="290"/>
      <c r="F36" s="290"/>
      <c r="G36" s="291" t="s">
        <v>45</v>
      </c>
      <c r="H36" s="292" t="s">
        <v>46</v>
      </c>
      <c r="I36" s="290"/>
      <c r="J36" s="293">
        <f>SUM(J27:J34)</f>
        <v>0</v>
      </c>
      <c r="K36" s="294"/>
    </row>
    <row r="37" spans="2:11" s="270" customFormat="1" ht="14.25" customHeight="1">
      <c r="B37" s="295"/>
      <c r="C37" s="296"/>
      <c r="D37" s="296"/>
      <c r="E37" s="296"/>
      <c r="F37" s="296"/>
      <c r="G37" s="296"/>
      <c r="H37" s="296"/>
      <c r="I37" s="296"/>
      <c r="J37" s="296"/>
      <c r="K37" s="297"/>
    </row>
    <row r="41" spans="2:11" s="270" customFormat="1" ht="6.75" customHeight="1">
      <c r="B41" s="298"/>
      <c r="C41" s="299"/>
      <c r="D41" s="299"/>
      <c r="E41" s="299"/>
      <c r="F41" s="299"/>
      <c r="G41" s="299"/>
      <c r="H41" s="299"/>
      <c r="I41" s="299"/>
      <c r="J41" s="299"/>
      <c r="K41" s="300"/>
    </row>
    <row r="42" spans="2:11" s="270" customFormat="1" ht="36.75" customHeight="1">
      <c r="B42" s="271"/>
      <c r="C42" s="266" t="s">
        <v>90</v>
      </c>
      <c r="D42" s="272"/>
      <c r="E42" s="272"/>
      <c r="F42" s="272"/>
      <c r="G42" s="272"/>
      <c r="H42" s="272"/>
      <c r="I42" s="272"/>
      <c r="J42" s="272"/>
      <c r="K42" s="273"/>
    </row>
    <row r="43" spans="2:11" s="270" customFormat="1" ht="6.75" customHeight="1">
      <c r="B43" s="271"/>
      <c r="C43" s="272"/>
      <c r="D43" s="272"/>
      <c r="E43" s="272"/>
      <c r="F43" s="272"/>
      <c r="G43" s="272"/>
      <c r="H43" s="272"/>
      <c r="I43" s="272"/>
      <c r="J43" s="272"/>
      <c r="K43" s="273"/>
    </row>
    <row r="44" spans="2:11" s="270" customFormat="1" ht="14.25" customHeight="1">
      <c r="B44" s="271"/>
      <c r="C44" s="269" t="s">
        <v>15</v>
      </c>
      <c r="D44" s="272"/>
      <c r="E44" s="272"/>
      <c r="F44" s="272"/>
      <c r="G44" s="272"/>
      <c r="H44" s="272"/>
      <c r="I44" s="272"/>
      <c r="J44" s="272"/>
      <c r="K44" s="273"/>
    </row>
    <row r="45" spans="2:11" s="270" customFormat="1" ht="22.5" customHeight="1">
      <c r="B45" s="271"/>
      <c r="C45" s="272"/>
      <c r="D45" s="272"/>
      <c r="E45" s="444" t="str">
        <f>E7</f>
        <v>UniMeC  SO 4, Zaizolování požárního odvětrání</v>
      </c>
      <c r="F45" s="447"/>
      <c r="G45" s="447"/>
      <c r="H45" s="447"/>
      <c r="I45" s="272"/>
      <c r="J45" s="272"/>
      <c r="K45" s="273"/>
    </row>
    <row r="46" spans="2:11" s="270" customFormat="1" ht="14.25" customHeight="1">
      <c r="B46" s="271"/>
      <c r="C46" s="269" t="s">
        <v>88</v>
      </c>
      <c r="D46" s="272"/>
      <c r="E46" s="272"/>
      <c r="F46" s="272"/>
      <c r="G46" s="272"/>
      <c r="H46" s="272"/>
      <c r="I46" s="272"/>
      <c r="J46" s="272"/>
      <c r="K46" s="273"/>
    </row>
    <row r="47" spans="2:11" s="270" customFormat="1" ht="23.25" customHeight="1">
      <c r="B47" s="271"/>
      <c r="C47" s="272"/>
      <c r="D47" s="272"/>
      <c r="E47" s="446" t="str">
        <f>E9</f>
        <v>N2103 - Zaizolování požárního odvětrání, Okno č.3</v>
      </c>
      <c r="F47" s="447"/>
      <c r="G47" s="447"/>
      <c r="H47" s="447"/>
      <c r="I47" s="272"/>
      <c r="J47" s="272"/>
      <c r="K47" s="273"/>
    </row>
    <row r="48" spans="2:11" s="270" customFormat="1" ht="6.75" customHeight="1">
      <c r="B48" s="271"/>
      <c r="C48" s="272"/>
      <c r="D48" s="272"/>
      <c r="E48" s="272"/>
      <c r="F48" s="272"/>
      <c r="G48" s="272"/>
      <c r="H48" s="272"/>
      <c r="I48" s="272"/>
      <c r="J48" s="272"/>
      <c r="K48" s="273"/>
    </row>
    <row r="49" spans="2:11" s="270" customFormat="1" ht="18" customHeight="1">
      <c r="B49" s="271"/>
      <c r="C49" s="269" t="s">
        <v>21</v>
      </c>
      <c r="D49" s="272"/>
      <c r="E49" s="272"/>
      <c r="F49" s="274" t="str">
        <f>F12</f>
        <v> </v>
      </c>
      <c r="G49" s="272"/>
      <c r="H49" s="272"/>
      <c r="I49" s="269" t="s">
        <v>23</v>
      </c>
      <c r="J49" s="275">
        <f>IF(J12="","",J12)</f>
        <v>0</v>
      </c>
      <c r="K49" s="273"/>
    </row>
    <row r="50" spans="2:11" s="270" customFormat="1" ht="6.75" customHeight="1">
      <c r="B50" s="271"/>
      <c r="C50" s="272"/>
      <c r="D50" s="272"/>
      <c r="E50" s="272"/>
      <c r="F50" s="272"/>
      <c r="G50" s="272"/>
      <c r="H50" s="272"/>
      <c r="I50" s="272"/>
      <c r="J50" s="272"/>
      <c r="K50" s="273"/>
    </row>
    <row r="51" spans="2:11" s="270" customFormat="1" ht="15">
      <c r="B51" s="271"/>
      <c r="C51" s="269" t="s">
        <v>26</v>
      </c>
      <c r="D51" s="272"/>
      <c r="E51" s="272"/>
      <c r="F51" s="274" t="str">
        <f>E15</f>
        <v> </v>
      </c>
      <c r="G51" s="272"/>
      <c r="H51" s="272"/>
      <c r="I51" s="269" t="s">
        <v>30</v>
      </c>
      <c r="J51" s="274" t="str">
        <f>E21</f>
        <v>Ing.Arch.Němeček</v>
      </c>
      <c r="K51" s="273"/>
    </row>
    <row r="52" spans="2:11" s="270" customFormat="1" ht="14.25" customHeight="1">
      <c r="B52" s="271"/>
      <c r="C52" s="269" t="s">
        <v>29</v>
      </c>
      <c r="D52" s="272"/>
      <c r="E52" s="272"/>
      <c r="F52" s="274" t="str">
        <f>IF(E18="","",E18)</f>
        <v> </v>
      </c>
      <c r="G52" s="272"/>
      <c r="H52" s="272"/>
      <c r="I52" s="272"/>
      <c r="J52" s="272"/>
      <c r="K52" s="273"/>
    </row>
    <row r="53" spans="2:11" s="270" customFormat="1" ht="9.75" customHeight="1">
      <c r="B53" s="271"/>
      <c r="C53" s="272"/>
      <c r="D53" s="272"/>
      <c r="E53" s="272"/>
      <c r="F53" s="272"/>
      <c r="G53" s="272"/>
      <c r="H53" s="272"/>
      <c r="I53" s="272"/>
      <c r="J53" s="272"/>
      <c r="K53" s="273"/>
    </row>
    <row r="54" spans="2:11" s="270" customFormat="1" ht="29.25" customHeight="1">
      <c r="B54" s="271"/>
      <c r="C54" s="301" t="s">
        <v>91</v>
      </c>
      <c r="D54" s="288"/>
      <c r="E54" s="288"/>
      <c r="F54" s="288"/>
      <c r="G54" s="288"/>
      <c r="H54" s="288"/>
      <c r="I54" s="288"/>
      <c r="J54" s="302" t="s">
        <v>92</v>
      </c>
      <c r="K54" s="303"/>
    </row>
    <row r="55" spans="2:11" s="270" customFormat="1" ht="9.75" customHeight="1">
      <c r="B55" s="271"/>
      <c r="C55" s="272"/>
      <c r="D55" s="272"/>
      <c r="E55" s="272"/>
      <c r="F55" s="272"/>
      <c r="G55" s="272"/>
      <c r="H55" s="272"/>
      <c r="I55" s="272"/>
      <c r="J55" s="272"/>
      <c r="K55" s="273"/>
    </row>
    <row r="56" spans="2:47" s="270" customFormat="1" ht="29.25" customHeight="1">
      <c r="B56" s="271"/>
      <c r="C56" s="304" t="s">
        <v>93</v>
      </c>
      <c r="D56" s="272"/>
      <c r="E56" s="272"/>
      <c r="F56" s="272"/>
      <c r="G56" s="272"/>
      <c r="H56" s="272"/>
      <c r="I56" s="272"/>
      <c r="J56" s="283">
        <f>J81</f>
        <v>0</v>
      </c>
      <c r="K56" s="273"/>
      <c r="AU56" s="260" t="s">
        <v>94</v>
      </c>
    </row>
    <row r="57" spans="2:11" s="311" customFormat="1" ht="24.75" customHeight="1">
      <c r="B57" s="305"/>
      <c r="C57" s="306"/>
      <c r="D57" s="307" t="s">
        <v>95</v>
      </c>
      <c r="E57" s="308"/>
      <c r="F57" s="308"/>
      <c r="G57" s="308"/>
      <c r="H57" s="308"/>
      <c r="I57" s="308"/>
      <c r="J57" s="309">
        <f>J82</f>
        <v>0</v>
      </c>
      <c r="K57" s="310"/>
    </row>
    <row r="58" spans="2:11" s="318" customFormat="1" ht="19.5" customHeight="1">
      <c r="B58" s="312"/>
      <c r="C58" s="313"/>
      <c r="D58" s="314" t="s">
        <v>97</v>
      </c>
      <c r="E58" s="315"/>
      <c r="F58" s="315"/>
      <c r="G58" s="315"/>
      <c r="H58" s="315"/>
      <c r="I58" s="315"/>
      <c r="J58" s="316">
        <f>J83</f>
        <v>0</v>
      </c>
      <c r="K58" s="317"/>
    </row>
    <row r="59" spans="2:11" s="311" customFormat="1" ht="24.75" customHeight="1">
      <c r="B59" s="305"/>
      <c r="C59" s="306"/>
      <c r="D59" s="307" t="s">
        <v>99</v>
      </c>
      <c r="E59" s="308"/>
      <c r="F59" s="308"/>
      <c r="G59" s="308"/>
      <c r="H59" s="308"/>
      <c r="I59" s="308"/>
      <c r="J59" s="309">
        <f>J90</f>
        <v>0</v>
      </c>
      <c r="K59" s="310"/>
    </row>
    <row r="60" spans="2:11" s="318" customFormat="1" ht="19.5" customHeight="1">
      <c r="B60" s="312"/>
      <c r="C60" s="313"/>
      <c r="D60" s="314" t="s">
        <v>101</v>
      </c>
      <c r="E60" s="315"/>
      <c r="F60" s="315"/>
      <c r="G60" s="315"/>
      <c r="H60" s="315"/>
      <c r="I60" s="315"/>
      <c r="J60" s="316">
        <f>J91</f>
        <v>0</v>
      </c>
      <c r="K60" s="317"/>
    </row>
    <row r="61" spans="2:11" s="318" customFormat="1" ht="19.5" customHeight="1">
      <c r="B61" s="312"/>
      <c r="C61" s="313"/>
      <c r="D61" s="314" t="s">
        <v>102</v>
      </c>
      <c r="E61" s="315"/>
      <c r="F61" s="315"/>
      <c r="G61" s="315"/>
      <c r="H61" s="315"/>
      <c r="I61" s="315"/>
      <c r="J61" s="316">
        <f>J104</f>
        <v>0</v>
      </c>
      <c r="K61" s="317"/>
    </row>
    <row r="62" spans="2:11" s="270" customFormat="1" ht="21.75" customHeight="1">
      <c r="B62" s="271"/>
      <c r="C62" s="272"/>
      <c r="D62" s="272"/>
      <c r="E62" s="272"/>
      <c r="F62" s="272"/>
      <c r="G62" s="272"/>
      <c r="H62" s="272"/>
      <c r="I62" s="272"/>
      <c r="J62" s="272"/>
      <c r="K62" s="273"/>
    </row>
    <row r="63" spans="2:11" s="270" customFormat="1" ht="6.75" customHeight="1">
      <c r="B63" s="295"/>
      <c r="C63" s="296"/>
      <c r="D63" s="296"/>
      <c r="E63" s="296"/>
      <c r="F63" s="296"/>
      <c r="G63" s="296"/>
      <c r="H63" s="296"/>
      <c r="I63" s="296"/>
      <c r="J63" s="296"/>
      <c r="K63" s="297"/>
    </row>
    <row r="67" spans="2:12" s="270" customFormat="1" ht="6.75" customHeight="1">
      <c r="B67" s="298"/>
      <c r="C67" s="299"/>
      <c r="D67" s="299"/>
      <c r="E67" s="299"/>
      <c r="F67" s="299"/>
      <c r="G67" s="299"/>
      <c r="H67" s="299"/>
      <c r="I67" s="299"/>
      <c r="J67" s="299"/>
      <c r="K67" s="299"/>
      <c r="L67" s="271"/>
    </row>
    <row r="68" spans="2:12" s="270" customFormat="1" ht="36.75" customHeight="1">
      <c r="B68" s="271"/>
      <c r="C68" s="319" t="s">
        <v>103</v>
      </c>
      <c r="L68" s="271"/>
    </row>
    <row r="69" spans="2:12" s="270" customFormat="1" ht="6.75" customHeight="1">
      <c r="B69" s="271"/>
      <c r="L69" s="271"/>
    </row>
    <row r="70" spans="2:12" s="270" customFormat="1" ht="14.25" customHeight="1">
      <c r="B70" s="271"/>
      <c r="C70" s="320" t="s">
        <v>15</v>
      </c>
      <c r="L70" s="271"/>
    </row>
    <row r="71" spans="2:12" s="270" customFormat="1" ht="22.5" customHeight="1">
      <c r="B71" s="271"/>
      <c r="E71" s="450" t="str">
        <f>E7</f>
        <v>UniMeC  SO 4, Zaizolování požárního odvětrání</v>
      </c>
      <c r="F71" s="440"/>
      <c r="G71" s="440"/>
      <c r="H71" s="440"/>
      <c r="L71" s="271"/>
    </row>
    <row r="72" spans="2:12" s="270" customFormat="1" ht="14.25" customHeight="1">
      <c r="B72" s="271"/>
      <c r="C72" s="320" t="s">
        <v>88</v>
      </c>
      <c r="L72" s="271"/>
    </row>
    <row r="73" spans="2:12" s="270" customFormat="1" ht="23.25" customHeight="1">
      <c r="B73" s="271"/>
      <c r="E73" s="439" t="str">
        <f>E9</f>
        <v>N2103 - Zaizolování požárního odvětrání, Okno č.3</v>
      </c>
      <c r="F73" s="440"/>
      <c r="G73" s="440"/>
      <c r="H73" s="440"/>
      <c r="L73" s="271"/>
    </row>
    <row r="74" spans="2:12" s="270" customFormat="1" ht="6.75" customHeight="1">
      <c r="B74" s="271"/>
      <c r="L74" s="271"/>
    </row>
    <row r="75" spans="2:12" s="270" customFormat="1" ht="18" customHeight="1">
      <c r="B75" s="271"/>
      <c r="C75" s="320" t="s">
        <v>21</v>
      </c>
      <c r="F75" s="321" t="str">
        <f>F12</f>
        <v> </v>
      </c>
      <c r="I75" s="320" t="s">
        <v>23</v>
      </c>
      <c r="J75" s="322">
        <f>IF(J12="","",J12)</f>
        <v>0</v>
      </c>
      <c r="L75" s="271"/>
    </row>
    <row r="76" spans="2:12" s="270" customFormat="1" ht="6.75" customHeight="1">
      <c r="B76" s="271"/>
      <c r="L76" s="271"/>
    </row>
    <row r="77" spans="2:12" s="270" customFormat="1" ht="15">
      <c r="B77" s="271"/>
      <c r="C77" s="320" t="s">
        <v>26</v>
      </c>
      <c r="F77" s="321" t="str">
        <f>E15</f>
        <v> </v>
      </c>
      <c r="I77" s="320" t="s">
        <v>30</v>
      </c>
      <c r="J77" s="321" t="str">
        <f>E21</f>
        <v>Ing.Arch.Němeček</v>
      </c>
      <c r="L77" s="271"/>
    </row>
    <row r="78" spans="2:12" s="270" customFormat="1" ht="14.25" customHeight="1">
      <c r="B78" s="271"/>
      <c r="C78" s="320" t="s">
        <v>29</v>
      </c>
      <c r="F78" s="321" t="str">
        <f>IF(E18="","",E18)</f>
        <v> </v>
      </c>
      <c r="L78" s="271"/>
    </row>
    <row r="79" spans="2:12" s="270" customFormat="1" ht="9.75" customHeight="1">
      <c r="B79" s="271"/>
      <c r="L79" s="271"/>
    </row>
    <row r="80" spans="2:20" s="331" customFormat="1" ht="29.25" customHeight="1">
      <c r="B80" s="323"/>
      <c r="C80" s="324" t="s">
        <v>104</v>
      </c>
      <c r="D80" s="325" t="s">
        <v>53</v>
      </c>
      <c r="E80" s="325" t="s">
        <v>49</v>
      </c>
      <c r="F80" s="325" t="s">
        <v>105</v>
      </c>
      <c r="G80" s="325" t="s">
        <v>106</v>
      </c>
      <c r="H80" s="325" t="s">
        <v>107</v>
      </c>
      <c r="I80" s="326" t="s">
        <v>108</v>
      </c>
      <c r="J80" s="325" t="s">
        <v>92</v>
      </c>
      <c r="K80" s="327" t="s">
        <v>109</v>
      </c>
      <c r="L80" s="323"/>
      <c r="M80" s="328" t="s">
        <v>110</v>
      </c>
      <c r="N80" s="329" t="s">
        <v>38</v>
      </c>
      <c r="O80" s="329" t="s">
        <v>111</v>
      </c>
      <c r="P80" s="329" t="s">
        <v>112</v>
      </c>
      <c r="Q80" s="329" t="s">
        <v>113</v>
      </c>
      <c r="R80" s="329" t="s">
        <v>114</v>
      </c>
      <c r="S80" s="329" t="s">
        <v>115</v>
      </c>
      <c r="T80" s="330" t="s">
        <v>116</v>
      </c>
    </row>
    <row r="81" spans="2:63" s="270" customFormat="1" ht="29.25" customHeight="1">
      <c r="B81" s="271"/>
      <c r="C81" s="332" t="s">
        <v>93</v>
      </c>
      <c r="J81" s="333">
        <f>BK81</f>
        <v>0</v>
      </c>
      <c r="L81" s="271"/>
      <c r="M81" s="334"/>
      <c r="N81" s="280"/>
      <c r="O81" s="280"/>
      <c r="P81" s="335">
        <f>P82+P90</f>
        <v>9.075716</v>
      </c>
      <c r="Q81" s="280"/>
      <c r="R81" s="335">
        <f>R82+R90</f>
        <v>0.04421264999999999</v>
      </c>
      <c r="S81" s="280"/>
      <c r="T81" s="336">
        <f>T82+T90</f>
        <v>0.001</v>
      </c>
      <c r="AT81" s="260" t="s">
        <v>67</v>
      </c>
      <c r="AU81" s="260" t="s">
        <v>94</v>
      </c>
      <c r="BK81" s="337">
        <f>BK82+BK90</f>
        <v>0</v>
      </c>
    </row>
    <row r="82" spans="2:63" s="339" customFormat="1" ht="36.75" customHeight="1">
      <c r="B82" s="338"/>
      <c r="D82" s="340" t="s">
        <v>67</v>
      </c>
      <c r="E82" s="341" t="s">
        <v>117</v>
      </c>
      <c r="F82" s="341" t="s">
        <v>118</v>
      </c>
      <c r="J82" s="342">
        <f>BK82</f>
        <v>0</v>
      </c>
      <c r="L82" s="338"/>
      <c r="M82" s="343"/>
      <c r="N82" s="344"/>
      <c r="O82" s="344"/>
      <c r="P82" s="345">
        <f>P83</f>
        <v>0.002909</v>
      </c>
      <c r="Q82" s="344"/>
      <c r="R82" s="345">
        <f>R83</f>
        <v>0</v>
      </c>
      <c r="S82" s="344"/>
      <c r="T82" s="346">
        <f>T83</f>
        <v>0</v>
      </c>
      <c r="AR82" s="340" t="s">
        <v>20</v>
      </c>
      <c r="AT82" s="347" t="s">
        <v>67</v>
      </c>
      <c r="AU82" s="347" t="s">
        <v>68</v>
      </c>
      <c r="AY82" s="340" t="s">
        <v>119</v>
      </c>
      <c r="BK82" s="348">
        <f>BK83</f>
        <v>0</v>
      </c>
    </row>
    <row r="83" spans="2:63" s="339" customFormat="1" ht="19.5" customHeight="1">
      <c r="B83" s="338"/>
      <c r="D83" s="349" t="s">
        <v>67</v>
      </c>
      <c r="E83" s="350" t="s">
        <v>132</v>
      </c>
      <c r="F83" s="350" t="s">
        <v>133</v>
      </c>
      <c r="J83" s="351">
        <f>BK83</f>
        <v>0</v>
      </c>
      <c r="L83" s="338"/>
      <c r="M83" s="343"/>
      <c r="N83" s="344"/>
      <c r="O83" s="344"/>
      <c r="P83" s="345">
        <f>SUM(P84:P89)</f>
        <v>0.002909</v>
      </c>
      <c r="Q83" s="344"/>
      <c r="R83" s="345">
        <f>SUM(R84:R89)</f>
        <v>0</v>
      </c>
      <c r="S83" s="344"/>
      <c r="T83" s="346">
        <f>SUM(T84:T89)</f>
        <v>0</v>
      </c>
      <c r="AR83" s="340" t="s">
        <v>20</v>
      </c>
      <c r="AT83" s="347" t="s">
        <v>67</v>
      </c>
      <c r="AU83" s="347" t="s">
        <v>20</v>
      </c>
      <c r="AY83" s="340" t="s">
        <v>119</v>
      </c>
      <c r="BK83" s="348">
        <f>SUM(BK84:BK89)</f>
        <v>0</v>
      </c>
    </row>
    <row r="84" spans="2:65" s="270" customFormat="1" ht="31.5" customHeight="1">
      <c r="B84" s="271"/>
      <c r="C84" s="352" t="s">
        <v>20</v>
      </c>
      <c r="D84" s="352" t="s">
        <v>122</v>
      </c>
      <c r="E84" s="353" t="s">
        <v>134</v>
      </c>
      <c r="F84" s="354" t="s">
        <v>135</v>
      </c>
      <c r="G84" s="355" t="s">
        <v>136</v>
      </c>
      <c r="H84" s="356">
        <v>0.001</v>
      </c>
      <c r="I84" s="397"/>
      <c r="J84" s="357">
        <f>ROUND(I84*H84,2)</f>
        <v>0</v>
      </c>
      <c r="K84" s="354" t="s">
        <v>126</v>
      </c>
      <c r="L84" s="271"/>
      <c r="M84" s="358" t="s">
        <v>3</v>
      </c>
      <c r="N84" s="359" t="s">
        <v>39</v>
      </c>
      <c r="O84" s="360">
        <v>2.67</v>
      </c>
      <c r="P84" s="360">
        <f>O84*H84</f>
        <v>0.00267</v>
      </c>
      <c r="Q84" s="360">
        <v>0</v>
      </c>
      <c r="R84" s="360">
        <f>Q84*H84</f>
        <v>0</v>
      </c>
      <c r="S84" s="360">
        <v>0</v>
      </c>
      <c r="T84" s="361">
        <f>S84*H84</f>
        <v>0</v>
      </c>
      <c r="AR84" s="260" t="s">
        <v>127</v>
      </c>
      <c r="AT84" s="260" t="s">
        <v>122</v>
      </c>
      <c r="AU84" s="260" t="s">
        <v>76</v>
      </c>
      <c r="AY84" s="260" t="s">
        <v>119</v>
      </c>
      <c r="BE84" s="362">
        <f>IF(N84="základní",J84,0)</f>
        <v>0</v>
      </c>
      <c r="BF84" s="362">
        <f>IF(N84="snížená",J84,0)</f>
        <v>0</v>
      </c>
      <c r="BG84" s="362">
        <f>IF(N84="zákl. přenesená",J84,0)</f>
        <v>0</v>
      </c>
      <c r="BH84" s="362">
        <f>IF(N84="sníž. přenesená",J84,0)</f>
        <v>0</v>
      </c>
      <c r="BI84" s="362">
        <f>IF(N84="nulová",J84,0)</f>
        <v>0</v>
      </c>
      <c r="BJ84" s="260" t="s">
        <v>20</v>
      </c>
      <c r="BK84" s="362">
        <f>ROUND(I84*H84,2)</f>
        <v>0</v>
      </c>
      <c r="BL84" s="260" t="s">
        <v>127</v>
      </c>
      <c r="BM84" s="260" t="s">
        <v>137</v>
      </c>
    </row>
    <row r="85" spans="2:65" s="270" customFormat="1" ht="22.5" customHeight="1">
      <c r="B85" s="271"/>
      <c r="C85" s="352" t="s">
        <v>76</v>
      </c>
      <c r="D85" s="352" t="s">
        <v>122</v>
      </c>
      <c r="E85" s="353" t="s">
        <v>139</v>
      </c>
      <c r="F85" s="354" t="s">
        <v>140</v>
      </c>
      <c r="G85" s="355" t="s">
        <v>136</v>
      </c>
      <c r="H85" s="356">
        <v>0.001</v>
      </c>
      <c r="I85" s="397"/>
      <c r="J85" s="357">
        <f>ROUND(I85*H85,2)</f>
        <v>0</v>
      </c>
      <c r="K85" s="354" t="s">
        <v>126</v>
      </c>
      <c r="L85" s="271"/>
      <c r="M85" s="358" t="s">
        <v>3</v>
      </c>
      <c r="N85" s="359" t="s">
        <v>39</v>
      </c>
      <c r="O85" s="360">
        <v>0.125</v>
      </c>
      <c r="P85" s="360">
        <f>O85*H85</f>
        <v>0.000125</v>
      </c>
      <c r="Q85" s="360">
        <v>0</v>
      </c>
      <c r="R85" s="360">
        <f>Q85*H85</f>
        <v>0</v>
      </c>
      <c r="S85" s="360">
        <v>0</v>
      </c>
      <c r="T85" s="361">
        <f>S85*H85</f>
        <v>0</v>
      </c>
      <c r="AR85" s="260" t="s">
        <v>127</v>
      </c>
      <c r="AT85" s="260" t="s">
        <v>122</v>
      </c>
      <c r="AU85" s="260" t="s">
        <v>76</v>
      </c>
      <c r="AY85" s="260" t="s">
        <v>119</v>
      </c>
      <c r="BE85" s="362">
        <f>IF(N85="základní",J85,0)</f>
        <v>0</v>
      </c>
      <c r="BF85" s="362">
        <f>IF(N85="snížená",J85,0)</f>
        <v>0</v>
      </c>
      <c r="BG85" s="362">
        <f>IF(N85="zákl. přenesená",J85,0)</f>
        <v>0</v>
      </c>
      <c r="BH85" s="362">
        <f>IF(N85="sníž. přenesená",J85,0)</f>
        <v>0</v>
      </c>
      <c r="BI85" s="362">
        <f>IF(N85="nulová",J85,0)</f>
        <v>0</v>
      </c>
      <c r="BJ85" s="260" t="s">
        <v>20</v>
      </c>
      <c r="BK85" s="362">
        <f>ROUND(I85*H85,2)</f>
        <v>0</v>
      </c>
      <c r="BL85" s="260" t="s">
        <v>127</v>
      </c>
      <c r="BM85" s="260" t="s">
        <v>141</v>
      </c>
    </row>
    <row r="86" spans="2:65" s="270" customFormat="1" ht="22.5" customHeight="1">
      <c r="B86" s="271"/>
      <c r="C86" s="352" t="s">
        <v>138</v>
      </c>
      <c r="D86" s="352" t="s">
        <v>122</v>
      </c>
      <c r="E86" s="353" t="s">
        <v>142</v>
      </c>
      <c r="F86" s="354" t="s">
        <v>143</v>
      </c>
      <c r="G86" s="355" t="s">
        <v>136</v>
      </c>
      <c r="H86" s="356">
        <v>0.019</v>
      </c>
      <c r="I86" s="397"/>
      <c r="J86" s="357">
        <f>ROUND(I86*H86,2)</f>
        <v>0</v>
      </c>
      <c r="K86" s="354" t="s">
        <v>126</v>
      </c>
      <c r="L86" s="271"/>
      <c r="M86" s="358" t="s">
        <v>3</v>
      </c>
      <c r="N86" s="359" t="s">
        <v>39</v>
      </c>
      <c r="O86" s="360">
        <v>0.006</v>
      </c>
      <c r="P86" s="360">
        <f>O86*H86</f>
        <v>0.000114</v>
      </c>
      <c r="Q86" s="360">
        <v>0</v>
      </c>
      <c r="R86" s="360">
        <f>Q86*H86</f>
        <v>0</v>
      </c>
      <c r="S86" s="360">
        <v>0</v>
      </c>
      <c r="T86" s="361">
        <f>S86*H86</f>
        <v>0</v>
      </c>
      <c r="AR86" s="260" t="s">
        <v>127</v>
      </c>
      <c r="AT86" s="260" t="s">
        <v>122</v>
      </c>
      <c r="AU86" s="260" t="s">
        <v>76</v>
      </c>
      <c r="AY86" s="260" t="s">
        <v>119</v>
      </c>
      <c r="BE86" s="362">
        <f>IF(N86="základní",J86,0)</f>
        <v>0</v>
      </c>
      <c r="BF86" s="362">
        <f>IF(N86="snížená",J86,0)</f>
        <v>0</v>
      </c>
      <c r="BG86" s="362">
        <f>IF(N86="zákl. přenesená",J86,0)</f>
        <v>0</v>
      </c>
      <c r="BH86" s="362">
        <f>IF(N86="sníž. přenesená",J86,0)</f>
        <v>0</v>
      </c>
      <c r="BI86" s="362">
        <f>IF(N86="nulová",J86,0)</f>
        <v>0</v>
      </c>
      <c r="BJ86" s="260" t="s">
        <v>20</v>
      </c>
      <c r="BK86" s="362">
        <f>ROUND(I86*H86,2)</f>
        <v>0</v>
      </c>
      <c r="BL86" s="260" t="s">
        <v>127</v>
      </c>
      <c r="BM86" s="260" t="s">
        <v>144</v>
      </c>
    </row>
    <row r="87" spans="2:51" s="364" customFormat="1" ht="22.5" customHeight="1">
      <c r="B87" s="363"/>
      <c r="D87" s="365" t="s">
        <v>129</v>
      </c>
      <c r="E87" s="366" t="s">
        <v>3</v>
      </c>
      <c r="F87" s="367" t="s">
        <v>213</v>
      </c>
      <c r="H87" s="368">
        <v>0.019</v>
      </c>
      <c r="L87" s="363"/>
      <c r="M87" s="369"/>
      <c r="N87" s="370"/>
      <c r="O87" s="370"/>
      <c r="P87" s="370"/>
      <c r="Q87" s="370"/>
      <c r="R87" s="370"/>
      <c r="S87" s="370"/>
      <c r="T87" s="371"/>
      <c r="AT87" s="366" t="s">
        <v>129</v>
      </c>
      <c r="AU87" s="366" t="s">
        <v>76</v>
      </c>
      <c r="AV87" s="364" t="s">
        <v>76</v>
      </c>
      <c r="AW87" s="364" t="s">
        <v>32</v>
      </c>
      <c r="AX87" s="364" t="s">
        <v>68</v>
      </c>
      <c r="AY87" s="366" t="s">
        <v>119</v>
      </c>
    </row>
    <row r="88" spans="2:51" s="373" customFormat="1" ht="22.5" customHeight="1">
      <c r="B88" s="372"/>
      <c r="D88" s="380" t="s">
        <v>129</v>
      </c>
      <c r="E88" s="381" t="s">
        <v>3</v>
      </c>
      <c r="F88" s="382" t="s">
        <v>131</v>
      </c>
      <c r="H88" s="383">
        <v>0.019</v>
      </c>
      <c r="L88" s="372"/>
      <c r="M88" s="377"/>
      <c r="N88" s="378"/>
      <c r="O88" s="378"/>
      <c r="P88" s="378"/>
      <c r="Q88" s="378"/>
      <c r="R88" s="378"/>
      <c r="S88" s="378"/>
      <c r="T88" s="379"/>
      <c r="AT88" s="374" t="s">
        <v>129</v>
      </c>
      <c r="AU88" s="374" t="s">
        <v>76</v>
      </c>
      <c r="AV88" s="373" t="s">
        <v>127</v>
      </c>
      <c r="AW88" s="373" t="s">
        <v>32</v>
      </c>
      <c r="AX88" s="373" t="s">
        <v>20</v>
      </c>
      <c r="AY88" s="374" t="s">
        <v>119</v>
      </c>
    </row>
    <row r="89" spans="2:65" s="270" customFormat="1" ht="22.5" customHeight="1">
      <c r="B89" s="271"/>
      <c r="C89" s="352" t="s">
        <v>127</v>
      </c>
      <c r="D89" s="352" t="s">
        <v>122</v>
      </c>
      <c r="E89" s="353" t="s">
        <v>214</v>
      </c>
      <c r="F89" s="354" t="s">
        <v>215</v>
      </c>
      <c r="G89" s="355" t="s">
        <v>136</v>
      </c>
      <c r="H89" s="356">
        <v>0.001</v>
      </c>
      <c r="I89" s="397"/>
      <c r="J89" s="357">
        <f>ROUND(I89*H89,2)</f>
        <v>0</v>
      </c>
      <c r="K89" s="354" t="s">
        <v>126</v>
      </c>
      <c r="L89" s="271"/>
      <c r="M89" s="358" t="s">
        <v>3</v>
      </c>
      <c r="N89" s="359" t="s">
        <v>39</v>
      </c>
      <c r="O89" s="360">
        <v>0</v>
      </c>
      <c r="P89" s="360">
        <f>O89*H89</f>
        <v>0</v>
      </c>
      <c r="Q89" s="360">
        <v>0</v>
      </c>
      <c r="R89" s="360">
        <f>Q89*H89</f>
        <v>0</v>
      </c>
      <c r="S89" s="360">
        <v>0</v>
      </c>
      <c r="T89" s="361">
        <f>S89*H89</f>
        <v>0</v>
      </c>
      <c r="AR89" s="260" t="s">
        <v>127</v>
      </c>
      <c r="AT89" s="260" t="s">
        <v>122</v>
      </c>
      <c r="AU89" s="260" t="s">
        <v>76</v>
      </c>
      <c r="AY89" s="260" t="s">
        <v>119</v>
      </c>
      <c r="BE89" s="362">
        <f>IF(N89="základní",J89,0)</f>
        <v>0</v>
      </c>
      <c r="BF89" s="362">
        <f>IF(N89="snížená",J89,0)</f>
        <v>0</v>
      </c>
      <c r="BG89" s="362">
        <f>IF(N89="zákl. přenesená",J89,0)</f>
        <v>0</v>
      </c>
      <c r="BH89" s="362">
        <f>IF(N89="sníž. přenesená",J89,0)</f>
        <v>0</v>
      </c>
      <c r="BI89" s="362">
        <f>IF(N89="nulová",J89,0)</f>
        <v>0</v>
      </c>
      <c r="BJ89" s="260" t="s">
        <v>20</v>
      </c>
      <c r="BK89" s="362">
        <f>ROUND(I89*H89,2)</f>
        <v>0</v>
      </c>
      <c r="BL89" s="260" t="s">
        <v>127</v>
      </c>
      <c r="BM89" s="260" t="s">
        <v>216</v>
      </c>
    </row>
    <row r="90" spans="2:63" s="339" customFormat="1" ht="36.75" customHeight="1">
      <c r="B90" s="338"/>
      <c r="D90" s="340" t="s">
        <v>67</v>
      </c>
      <c r="E90" s="341" t="s">
        <v>155</v>
      </c>
      <c r="F90" s="341" t="s">
        <v>156</v>
      </c>
      <c r="J90" s="342">
        <f>BK90</f>
        <v>0</v>
      </c>
      <c r="L90" s="338"/>
      <c r="M90" s="343"/>
      <c r="N90" s="344"/>
      <c r="O90" s="344"/>
      <c r="P90" s="345">
        <f>P91+P104</f>
        <v>9.072807</v>
      </c>
      <c r="Q90" s="344"/>
      <c r="R90" s="345">
        <f>R91+R104</f>
        <v>0.04421264999999999</v>
      </c>
      <c r="S90" s="344"/>
      <c r="T90" s="346">
        <f>T91+T104</f>
        <v>0.001</v>
      </c>
      <c r="AR90" s="340" t="s">
        <v>76</v>
      </c>
      <c r="AT90" s="347" t="s">
        <v>67</v>
      </c>
      <c r="AU90" s="347" t="s">
        <v>68</v>
      </c>
      <c r="AY90" s="340" t="s">
        <v>119</v>
      </c>
      <c r="BK90" s="348">
        <f>BK91+BK104</f>
        <v>0</v>
      </c>
    </row>
    <row r="91" spans="2:63" s="339" customFormat="1" ht="19.5" customHeight="1">
      <c r="B91" s="338"/>
      <c r="D91" s="349" t="s">
        <v>67</v>
      </c>
      <c r="E91" s="350" t="s">
        <v>164</v>
      </c>
      <c r="F91" s="350" t="s">
        <v>165</v>
      </c>
      <c r="J91" s="351">
        <f>BK91</f>
        <v>0</v>
      </c>
      <c r="L91" s="338"/>
      <c r="M91" s="343"/>
      <c r="N91" s="344"/>
      <c r="O91" s="344"/>
      <c r="P91" s="345">
        <f>SUM(P92:P103)</f>
        <v>5.2889669999999995</v>
      </c>
      <c r="Q91" s="344"/>
      <c r="R91" s="345">
        <f>SUM(R92:R103)</f>
        <v>0.03651764999999999</v>
      </c>
      <c r="S91" s="344"/>
      <c r="T91" s="346">
        <f>SUM(T92:T103)</f>
        <v>0.001</v>
      </c>
      <c r="AR91" s="340" t="s">
        <v>76</v>
      </c>
      <c r="AT91" s="347" t="s">
        <v>67</v>
      </c>
      <c r="AU91" s="347" t="s">
        <v>20</v>
      </c>
      <c r="AY91" s="340" t="s">
        <v>119</v>
      </c>
      <c r="BK91" s="348">
        <f>SUM(BK92:BK103)</f>
        <v>0</v>
      </c>
    </row>
    <row r="92" spans="2:65" s="270" customFormat="1" ht="22.5" customHeight="1">
      <c r="B92" s="271"/>
      <c r="C92" s="352" t="s">
        <v>146</v>
      </c>
      <c r="D92" s="352" t="s">
        <v>122</v>
      </c>
      <c r="E92" s="353" t="s">
        <v>217</v>
      </c>
      <c r="F92" s="354" t="s">
        <v>218</v>
      </c>
      <c r="G92" s="355" t="s">
        <v>169</v>
      </c>
      <c r="H92" s="356">
        <v>1</v>
      </c>
      <c r="I92" s="397"/>
      <c r="J92" s="357">
        <f>ROUND(I92*H92,2)</f>
        <v>0</v>
      </c>
      <c r="K92" s="354" t="s">
        <v>3</v>
      </c>
      <c r="L92" s="271"/>
      <c r="M92" s="358" t="s">
        <v>3</v>
      </c>
      <c r="N92" s="359" t="s">
        <v>39</v>
      </c>
      <c r="O92" s="360">
        <v>0.2</v>
      </c>
      <c r="P92" s="360">
        <f>O92*H92</f>
        <v>0.2</v>
      </c>
      <c r="Q92" s="360">
        <v>0</v>
      </c>
      <c r="R92" s="360">
        <f>Q92*H92</f>
        <v>0</v>
      </c>
      <c r="S92" s="360">
        <v>0.001</v>
      </c>
      <c r="T92" s="361">
        <f>S92*H92</f>
        <v>0.001</v>
      </c>
      <c r="AR92" s="260" t="s">
        <v>162</v>
      </c>
      <c r="AT92" s="260" t="s">
        <v>122</v>
      </c>
      <c r="AU92" s="260" t="s">
        <v>76</v>
      </c>
      <c r="AY92" s="260" t="s">
        <v>119</v>
      </c>
      <c r="BE92" s="362">
        <f>IF(N92="základní",J92,0)</f>
        <v>0</v>
      </c>
      <c r="BF92" s="362">
        <f>IF(N92="snížená",J92,0)</f>
        <v>0</v>
      </c>
      <c r="BG92" s="362">
        <f>IF(N92="zákl. přenesená",J92,0)</f>
        <v>0</v>
      </c>
      <c r="BH92" s="362">
        <f>IF(N92="sníž. přenesená",J92,0)</f>
        <v>0</v>
      </c>
      <c r="BI92" s="362">
        <f>IF(N92="nulová",J92,0)</f>
        <v>0</v>
      </c>
      <c r="BJ92" s="260" t="s">
        <v>20</v>
      </c>
      <c r="BK92" s="362">
        <f>ROUND(I92*H92,2)</f>
        <v>0</v>
      </c>
      <c r="BL92" s="260" t="s">
        <v>162</v>
      </c>
      <c r="BM92" s="260" t="s">
        <v>170</v>
      </c>
    </row>
    <row r="93" spans="2:65" s="270" customFormat="1" ht="22.5" customHeight="1">
      <c r="B93" s="271"/>
      <c r="C93" s="352" t="s">
        <v>120</v>
      </c>
      <c r="D93" s="352" t="s">
        <v>122</v>
      </c>
      <c r="E93" s="353" t="s">
        <v>219</v>
      </c>
      <c r="F93" s="354" t="s">
        <v>220</v>
      </c>
      <c r="G93" s="355" t="s">
        <v>125</v>
      </c>
      <c r="H93" s="356">
        <v>2.025</v>
      </c>
      <c r="I93" s="397"/>
      <c r="J93" s="357">
        <f>ROUND(I93*H93,2)</f>
        <v>0</v>
      </c>
      <c r="K93" s="354" t="s">
        <v>126</v>
      </c>
      <c r="L93" s="271"/>
      <c r="M93" s="358" t="s">
        <v>3</v>
      </c>
      <c r="N93" s="359" t="s">
        <v>39</v>
      </c>
      <c r="O93" s="360">
        <v>1.895</v>
      </c>
      <c r="P93" s="360">
        <f>O93*H93</f>
        <v>3.8373749999999998</v>
      </c>
      <c r="Q93" s="360">
        <v>0.00025</v>
      </c>
      <c r="R93" s="360">
        <f>Q93*H93</f>
        <v>0.00050625</v>
      </c>
      <c r="S93" s="360">
        <v>0</v>
      </c>
      <c r="T93" s="361">
        <f>S93*H93</f>
        <v>0</v>
      </c>
      <c r="AR93" s="260" t="s">
        <v>162</v>
      </c>
      <c r="AT93" s="260" t="s">
        <v>122</v>
      </c>
      <c r="AU93" s="260" t="s">
        <v>76</v>
      </c>
      <c r="AY93" s="260" t="s">
        <v>119</v>
      </c>
      <c r="BE93" s="362">
        <f>IF(N93="základní",J93,0)</f>
        <v>0</v>
      </c>
      <c r="BF93" s="362">
        <f>IF(N93="snížená",J93,0)</f>
        <v>0</v>
      </c>
      <c r="BG93" s="362">
        <f>IF(N93="zákl. přenesená",J93,0)</f>
        <v>0</v>
      </c>
      <c r="BH93" s="362">
        <f>IF(N93="sníž. přenesená",J93,0)</f>
        <v>0</v>
      </c>
      <c r="BI93" s="362">
        <f>IF(N93="nulová",J93,0)</f>
        <v>0</v>
      </c>
      <c r="BJ93" s="260" t="s">
        <v>20</v>
      </c>
      <c r="BK93" s="362">
        <f>ROUND(I93*H93,2)</f>
        <v>0</v>
      </c>
      <c r="BL93" s="260" t="s">
        <v>162</v>
      </c>
      <c r="BM93" s="260" t="s">
        <v>221</v>
      </c>
    </row>
    <row r="94" spans="2:51" s="364" customFormat="1" ht="22.5" customHeight="1">
      <c r="B94" s="363"/>
      <c r="D94" s="365" t="s">
        <v>129</v>
      </c>
      <c r="E94" s="366" t="s">
        <v>3</v>
      </c>
      <c r="F94" s="367" t="s">
        <v>222</v>
      </c>
      <c r="H94" s="368">
        <v>2.025</v>
      </c>
      <c r="L94" s="363"/>
      <c r="M94" s="369"/>
      <c r="N94" s="370"/>
      <c r="O94" s="370"/>
      <c r="P94" s="370"/>
      <c r="Q94" s="370"/>
      <c r="R94" s="370"/>
      <c r="S94" s="370"/>
      <c r="T94" s="371"/>
      <c r="AT94" s="366" t="s">
        <v>129</v>
      </c>
      <c r="AU94" s="366" t="s">
        <v>76</v>
      </c>
      <c r="AV94" s="364" t="s">
        <v>76</v>
      </c>
      <c r="AW94" s="364" t="s">
        <v>32</v>
      </c>
      <c r="AX94" s="364" t="s">
        <v>68</v>
      </c>
      <c r="AY94" s="366" t="s">
        <v>119</v>
      </c>
    </row>
    <row r="95" spans="2:51" s="373" customFormat="1" ht="22.5" customHeight="1">
      <c r="B95" s="372"/>
      <c r="D95" s="380" t="s">
        <v>129</v>
      </c>
      <c r="E95" s="381" t="s">
        <v>3</v>
      </c>
      <c r="F95" s="382" t="s">
        <v>131</v>
      </c>
      <c r="H95" s="383">
        <v>2.025</v>
      </c>
      <c r="L95" s="372"/>
      <c r="M95" s="377"/>
      <c r="N95" s="378"/>
      <c r="O95" s="378"/>
      <c r="P95" s="378"/>
      <c r="Q95" s="378"/>
      <c r="R95" s="378"/>
      <c r="S95" s="378"/>
      <c r="T95" s="379"/>
      <c r="AT95" s="374" t="s">
        <v>129</v>
      </c>
      <c r="AU95" s="374" t="s">
        <v>76</v>
      </c>
      <c r="AV95" s="373" t="s">
        <v>127</v>
      </c>
      <c r="AW95" s="373" t="s">
        <v>32</v>
      </c>
      <c r="AX95" s="373" t="s">
        <v>20</v>
      </c>
      <c r="AY95" s="374" t="s">
        <v>119</v>
      </c>
    </row>
    <row r="96" spans="2:65" s="270" customFormat="1" ht="22.5" customHeight="1">
      <c r="B96" s="271"/>
      <c r="C96" s="384" t="s">
        <v>159</v>
      </c>
      <c r="D96" s="384" t="s">
        <v>176</v>
      </c>
      <c r="E96" s="385" t="s">
        <v>223</v>
      </c>
      <c r="F96" s="386" t="s">
        <v>224</v>
      </c>
      <c r="G96" s="387" t="s">
        <v>169</v>
      </c>
      <c r="H96" s="388">
        <v>1</v>
      </c>
      <c r="I96" s="398"/>
      <c r="J96" s="389">
        <f>ROUND(I96*H96,2)</f>
        <v>0</v>
      </c>
      <c r="K96" s="386" t="s">
        <v>3</v>
      </c>
      <c r="L96" s="390"/>
      <c r="M96" s="391" t="s">
        <v>3</v>
      </c>
      <c r="N96" s="392" t="s">
        <v>39</v>
      </c>
      <c r="O96" s="360">
        <v>0</v>
      </c>
      <c r="P96" s="360">
        <f>O96*H96</f>
        <v>0</v>
      </c>
      <c r="Q96" s="360">
        <v>0.036</v>
      </c>
      <c r="R96" s="360">
        <f>Q96*H96</f>
        <v>0.036</v>
      </c>
      <c r="S96" s="360">
        <v>0</v>
      </c>
      <c r="T96" s="361">
        <f>S96*H96</f>
        <v>0</v>
      </c>
      <c r="AR96" s="260" t="s">
        <v>179</v>
      </c>
      <c r="AT96" s="260" t="s">
        <v>176</v>
      </c>
      <c r="AU96" s="260" t="s">
        <v>76</v>
      </c>
      <c r="AY96" s="260" t="s">
        <v>119</v>
      </c>
      <c r="BE96" s="362">
        <f>IF(N96="základní",J96,0)</f>
        <v>0</v>
      </c>
      <c r="BF96" s="362">
        <f>IF(N96="snížená",J96,0)</f>
        <v>0</v>
      </c>
      <c r="BG96" s="362">
        <f>IF(N96="zákl. přenesená",J96,0)</f>
        <v>0</v>
      </c>
      <c r="BH96" s="362">
        <f>IF(N96="sníž. přenesená",J96,0)</f>
        <v>0</v>
      </c>
      <c r="BI96" s="362">
        <f>IF(N96="nulová",J96,0)</f>
        <v>0</v>
      </c>
      <c r="BJ96" s="260" t="s">
        <v>20</v>
      </c>
      <c r="BK96" s="362">
        <f>ROUND(I96*H96,2)</f>
        <v>0</v>
      </c>
      <c r="BL96" s="260" t="s">
        <v>162</v>
      </c>
      <c r="BM96" s="260" t="s">
        <v>225</v>
      </c>
    </row>
    <row r="97" spans="2:65" s="270" customFormat="1" ht="22.5" customHeight="1">
      <c r="B97" s="271"/>
      <c r="C97" s="352" t="s">
        <v>166</v>
      </c>
      <c r="D97" s="352" t="s">
        <v>122</v>
      </c>
      <c r="E97" s="353" t="s">
        <v>182</v>
      </c>
      <c r="F97" s="354" t="s">
        <v>183</v>
      </c>
      <c r="G97" s="355" t="s">
        <v>184</v>
      </c>
      <c r="H97" s="356">
        <v>11.4</v>
      </c>
      <c r="I97" s="397"/>
      <c r="J97" s="357">
        <f>ROUND(I97*H97,2)</f>
        <v>0</v>
      </c>
      <c r="K97" s="354" t="s">
        <v>126</v>
      </c>
      <c r="L97" s="271"/>
      <c r="M97" s="358" t="s">
        <v>3</v>
      </c>
      <c r="N97" s="359" t="s">
        <v>39</v>
      </c>
      <c r="O97" s="360">
        <v>0.1</v>
      </c>
      <c r="P97" s="360">
        <f>O97*H97</f>
        <v>1.1400000000000001</v>
      </c>
      <c r="Q97" s="360">
        <v>0</v>
      </c>
      <c r="R97" s="360">
        <f>Q97*H97</f>
        <v>0</v>
      </c>
      <c r="S97" s="360">
        <v>0</v>
      </c>
      <c r="T97" s="361">
        <f>S97*H97</f>
        <v>0</v>
      </c>
      <c r="AR97" s="260" t="s">
        <v>162</v>
      </c>
      <c r="AT97" s="260" t="s">
        <v>122</v>
      </c>
      <c r="AU97" s="260" t="s">
        <v>76</v>
      </c>
      <c r="AY97" s="260" t="s">
        <v>119</v>
      </c>
      <c r="BE97" s="362">
        <f>IF(N97="základní",J97,0)</f>
        <v>0</v>
      </c>
      <c r="BF97" s="362">
        <f>IF(N97="snížená",J97,0)</f>
        <v>0</v>
      </c>
      <c r="BG97" s="362">
        <f>IF(N97="zákl. přenesená",J97,0)</f>
        <v>0</v>
      </c>
      <c r="BH97" s="362">
        <f>IF(N97="sníž. přenesená",J97,0)</f>
        <v>0</v>
      </c>
      <c r="BI97" s="362">
        <f>IF(N97="nulová",J97,0)</f>
        <v>0</v>
      </c>
      <c r="BJ97" s="260" t="s">
        <v>20</v>
      </c>
      <c r="BK97" s="362">
        <f>ROUND(I97*H97,2)</f>
        <v>0</v>
      </c>
      <c r="BL97" s="260" t="s">
        <v>162</v>
      </c>
      <c r="BM97" s="260" t="s">
        <v>185</v>
      </c>
    </row>
    <row r="98" spans="2:51" s="364" customFormat="1" ht="22.5" customHeight="1">
      <c r="B98" s="363"/>
      <c r="D98" s="365" t="s">
        <v>129</v>
      </c>
      <c r="E98" s="366" t="s">
        <v>3</v>
      </c>
      <c r="F98" s="367" t="s">
        <v>226</v>
      </c>
      <c r="H98" s="368">
        <v>5.7</v>
      </c>
      <c r="L98" s="363"/>
      <c r="M98" s="369"/>
      <c r="N98" s="370"/>
      <c r="O98" s="370"/>
      <c r="P98" s="370"/>
      <c r="Q98" s="370"/>
      <c r="R98" s="370"/>
      <c r="S98" s="370"/>
      <c r="T98" s="371"/>
      <c r="AT98" s="366" t="s">
        <v>129</v>
      </c>
      <c r="AU98" s="366" t="s">
        <v>76</v>
      </c>
      <c r="AV98" s="364" t="s">
        <v>76</v>
      </c>
      <c r="AW98" s="364" t="s">
        <v>32</v>
      </c>
      <c r="AX98" s="364" t="s">
        <v>68</v>
      </c>
      <c r="AY98" s="366" t="s">
        <v>119</v>
      </c>
    </row>
    <row r="99" spans="2:51" s="364" customFormat="1" ht="22.5" customHeight="1">
      <c r="B99" s="363"/>
      <c r="D99" s="365" t="s">
        <v>129</v>
      </c>
      <c r="E99" s="366" t="s">
        <v>3</v>
      </c>
      <c r="F99" s="367" t="s">
        <v>226</v>
      </c>
      <c r="H99" s="368">
        <v>5.7</v>
      </c>
      <c r="L99" s="363"/>
      <c r="M99" s="369"/>
      <c r="N99" s="370"/>
      <c r="O99" s="370"/>
      <c r="P99" s="370"/>
      <c r="Q99" s="370"/>
      <c r="R99" s="370"/>
      <c r="S99" s="370"/>
      <c r="T99" s="371"/>
      <c r="AT99" s="366" t="s">
        <v>129</v>
      </c>
      <c r="AU99" s="366" t="s">
        <v>76</v>
      </c>
      <c r="AV99" s="364" t="s">
        <v>76</v>
      </c>
      <c r="AW99" s="364" t="s">
        <v>32</v>
      </c>
      <c r="AX99" s="364" t="s">
        <v>68</v>
      </c>
      <c r="AY99" s="366" t="s">
        <v>119</v>
      </c>
    </row>
    <row r="100" spans="2:51" s="373" customFormat="1" ht="22.5" customHeight="1">
      <c r="B100" s="372"/>
      <c r="D100" s="380" t="s">
        <v>129</v>
      </c>
      <c r="E100" s="381" t="s">
        <v>3</v>
      </c>
      <c r="F100" s="382" t="s">
        <v>131</v>
      </c>
      <c r="H100" s="383">
        <v>11.4</v>
      </c>
      <c r="L100" s="372"/>
      <c r="M100" s="377"/>
      <c r="N100" s="378"/>
      <c r="O100" s="378"/>
      <c r="P100" s="378"/>
      <c r="Q100" s="378"/>
      <c r="R100" s="378"/>
      <c r="S100" s="378"/>
      <c r="T100" s="379"/>
      <c r="AT100" s="374" t="s">
        <v>129</v>
      </c>
      <c r="AU100" s="374" t="s">
        <v>76</v>
      </c>
      <c r="AV100" s="373" t="s">
        <v>127</v>
      </c>
      <c r="AW100" s="373" t="s">
        <v>32</v>
      </c>
      <c r="AX100" s="373" t="s">
        <v>20</v>
      </c>
      <c r="AY100" s="374" t="s">
        <v>119</v>
      </c>
    </row>
    <row r="101" spans="2:65" s="270" customFormat="1" ht="22.5" customHeight="1">
      <c r="B101" s="271"/>
      <c r="C101" s="384" t="s">
        <v>171</v>
      </c>
      <c r="D101" s="384" t="s">
        <v>176</v>
      </c>
      <c r="E101" s="385" t="s">
        <v>188</v>
      </c>
      <c r="F101" s="386" t="s">
        <v>189</v>
      </c>
      <c r="G101" s="387" t="s">
        <v>184</v>
      </c>
      <c r="H101" s="388">
        <v>5.7</v>
      </c>
      <c r="I101" s="398"/>
      <c r="J101" s="389">
        <f>ROUND(I101*H101,2)</f>
        <v>0</v>
      </c>
      <c r="K101" s="386" t="s">
        <v>126</v>
      </c>
      <c r="L101" s="390"/>
      <c r="M101" s="391" t="s">
        <v>3</v>
      </c>
      <c r="N101" s="392" t="s">
        <v>39</v>
      </c>
      <c r="O101" s="360">
        <v>0</v>
      </c>
      <c r="P101" s="360">
        <f>O101*H101</f>
        <v>0</v>
      </c>
      <c r="Q101" s="360">
        <v>1E-06</v>
      </c>
      <c r="R101" s="360">
        <f>Q101*H101</f>
        <v>5.7E-06</v>
      </c>
      <c r="S101" s="360">
        <v>0</v>
      </c>
      <c r="T101" s="361">
        <f>S101*H101</f>
        <v>0</v>
      </c>
      <c r="AR101" s="260" t="s">
        <v>179</v>
      </c>
      <c r="AT101" s="260" t="s">
        <v>176</v>
      </c>
      <c r="AU101" s="260" t="s">
        <v>76</v>
      </c>
      <c r="AY101" s="260" t="s">
        <v>119</v>
      </c>
      <c r="BE101" s="362">
        <f>IF(N101="základní",J101,0)</f>
        <v>0</v>
      </c>
      <c r="BF101" s="362">
        <f>IF(N101="snížená",J101,0)</f>
        <v>0</v>
      </c>
      <c r="BG101" s="362">
        <f>IF(N101="zákl. přenesená",J101,0)</f>
        <v>0</v>
      </c>
      <c r="BH101" s="362">
        <f>IF(N101="sníž. přenesená",J101,0)</f>
        <v>0</v>
      </c>
      <c r="BI101" s="362">
        <f>IF(N101="nulová",J101,0)</f>
        <v>0</v>
      </c>
      <c r="BJ101" s="260" t="s">
        <v>20</v>
      </c>
      <c r="BK101" s="362">
        <f>ROUND(I101*H101,2)</f>
        <v>0</v>
      </c>
      <c r="BL101" s="260" t="s">
        <v>162</v>
      </c>
      <c r="BM101" s="260" t="s">
        <v>190</v>
      </c>
    </row>
    <row r="102" spans="2:65" s="270" customFormat="1" ht="22.5" customHeight="1">
      <c r="B102" s="271"/>
      <c r="C102" s="384" t="s">
        <v>24</v>
      </c>
      <c r="D102" s="384" t="s">
        <v>176</v>
      </c>
      <c r="E102" s="385" t="s">
        <v>192</v>
      </c>
      <c r="F102" s="386" t="s">
        <v>193</v>
      </c>
      <c r="G102" s="387" t="s">
        <v>184</v>
      </c>
      <c r="H102" s="388">
        <v>5.7</v>
      </c>
      <c r="I102" s="398"/>
      <c r="J102" s="389">
        <f>ROUND(I102*H102,2)</f>
        <v>0</v>
      </c>
      <c r="K102" s="386" t="s">
        <v>126</v>
      </c>
      <c r="L102" s="390"/>
      <c r="M102" s="391" t="s">
        <v>3</v>
      </c>
      <c r="N102" s="392" t="s">
        <v>39</v>
      </c>
      <c r="O102" s="360">
        <v>0</v>
      </c>
      <c r="P102" s="360">
        <f>O102*H102</f>
        <v>0</v>
      </c>
      <c r="Q102" s="360">
        <v>1E-06</v>
      </c>
      <c r="R102" s="360">
        <f>Q102*H102</f>
        <v>5.7E-06</v>
      </c>
      <c r="S102" s="360">
        <v>0</v>
      </c>
      <c r="T102" s="361">
        <f>S102*H102</f>
        <v>0</v>
      </c>
      <c r="AR102" s="260" t="s">
        <v>179</v>
      </c>
      <c r="AT102" s="260" t="s">
        <v>176</v>
      </c>
      <c r="AU102" s="260" t="s">
        <v>76</v>
      </c>
      <c r="AY102" s="260" t="s">
        <v>119</v>
      </c>
      <c r="BE102" s="362">
        <f>IF(N102="základní",J102,0)</f>
        <v>0</v>
      </c>
      <c r="BF102" s="362">
        <f>IF(N102="snížená",J102,0)</f>
        <v>0</v>
      </c>
      <c r="BG102" s="362">
        <f>IF(N102="zákl. přenesená",J102,0)</f>
        <v>0</v>
      </c>
      <c r="BH102" s="362">
        <f>IF(N102="sníž. přenesená",J102,0)</f>
        <v>0</v>
      </c>
      <c r="BI102" s="362">
        <f>IF(N102="nulová",J102,0)</f>
        <v>0</v>
      </c>
      <c r="BJ102" s="260" t="s">
        <v>20</v>
      </c>
      <c r="BK102" s="362">
        <f>ROUND(I102*H102,2)</f>
        <v>0</v>
      </c>
      <c r="BL102" s="260" t="s">
        <v>162</v>
      </c>
      <c r="BM102" s="260" t="s">
        <v>194</v>
      </c>
    </row>
    <row r="103" spans="2:65" s="270" customFormat="1" ht="22.5" customHeight="1">
      <c r="B103" s="271"/>
      <c r="C103" s="352" t="s">
        <v>181</v>
      </c>
      <c r="D103" s="352" t="s">
        <v>122</v>
      </c>
      <c r="E103" s="353" t="s">
        <v>196</v>
      </c>
      <c r="F103" s="354" t="s">
        <v>197</v>
      </c>
      <c r="G103" s="355" t="s">
        <v>136</v>
      </c>
      <c r="H103" s="356">
        <v>0.037</v>
      </c>
      <c r="I103" s="397"/>
      <c r="J103" s="357">
        <f>ROUND(I103*H103,2)</f>
        <v>0</v>
      </c>
      <c r="K103" s="354" t="s">
        <v>126</v>
      </c>
      <c r="L103" s="271"/>
      <c r="M103" s="358" t="s">
        <v>3</v>
      </c>
      <c r="N103" s="359" t="s">
        <v>39</v>
      </c>
      <c r="O103" s="360">
        <v>3.016</v>
      </c>
      <c r="P103" s="360">
        <f>O103*H103</f>
        <v>0.111592</v>
      </c>
      <c r="Q103" s="360">
        <v>0</v>
      </c>
      <c r="R103" s="360">
        <f>Q103*H103</f>
        <v>0</v>
      </c>
      <c r="S103" s="360">
        <v>0</v>
      </c>
      <c r="T103" s="361">
        <f>S103*H103</f>
        <v>0</v>
      </c>
      <c r="AR103" s="260" t="s">
        <v>162</v>
      </c>
      <c r="AT103" s="260" t="s">
        <v>122</v>
      </c>
      <c r="AU103" s="260" t="s">
        <v>76</v>
      </c>
      <c r="AY103" s="260" t="s">
        <v>119</v>
      </c>
      <c r="BE103" s="362">
        <f>IF(N103="základní",J103,0)</f>
        <v>0</v>
      </c>
      <c r="BF103" s="362">
        <f>IF(N103="snížená",J103,0)</f>
        <v>0</v>
      </c>
      <c r="BG103" s="362">
        <f>IF(N103="zákl. přenesená",J103,0)</f>
        <v>0</v>
      </c>
      <c r="BH103" s="362">
        <f>IF(N103="sníž. přenesená",J103,0)</f>
        <v>0</v>
      </c>
      <c r="BI103" s="362">
        <f>IF(N103="nulová",J103,0)</f>
        <v>0</v>
      </c>
      <c r="BJ103" s="260" t="s">
        <v>20</v>
      </c>
      <c r="BK103" s="362">
        <f>ROUND(I103*H103,2)</f>
        <v>0</v>
      </c>
      <c r="BL103" s="260" t="s">
        <v>162</v>
      </c>
      <c r="BM103" s="260" t="s">
        <v>198</v>
      </c>
    </row>
    <row r="104" spans="2:63" s="339" customFormat="1" ht="29.25" customHeight="1">
      <c r="B104" s="338"/>
      <c r="D104" s="349" t="s">
        <v>67</v>
      </c>
      <c r="E104" s="350" t="s">
        <v>199</v>
      </c>
      <c r="F104" s="350" t="s">
        <v>200</v>
      </c>
      <c r="J104" s="351">
        <f>BK104</f>
        <v>0</v>
      </c>
      <c r="L104" s="338"/>
      <c r="M104" s="343"/>
      <c r="N104" s="344"/>
      <c r="O104" s="344"/>
      <c r="P104" s="345">
        <f>SUM(P105:P109)</f>
        <v>3.7838399999999996</v>
      </c>
      <c r="Q104" s="344"/>
      <c r="R104" s="345">
        <f>SUM(R105:R109)</f>
        <v>0.007695</v>
      </c>
      <c r="S104" s="344"/>
      <c r="T104" s="346">
        <f>SUM(T105:T109)</f>
        <v>0</v>
      </c>
      <c r="AR104" s="340" t="s">
        <v>76</v>
      </c>
      <c r="AT104" s="347" t="s">
        <v>67</v>
      </c>
      <c r="AU104" s="347" t="s">
        <v>20</v>
      </c>
      <c r="AY104" s="340" t="s">
        <v>119</v>
      </c>
      <c r="BK104" s="348">
        <f>SUM(BK105:BK109)</f>
        <v>0</v>
      </c>
    </row>
    <row r="105" spans="2:65" s="270" customFormat="1" ht="22.5" customHeight="1">
      <c r="B105" s="271"/>
      <c r="C105" s="352" t="s">
        <v>187</v>
      </c>
      <c r="D105" s="352" t="s">
        <v>122</v>
      </c>
      <c r="E105" s="353" t="s">
        <v>201</v>
      </c>
      <c r="F105" s="354" t="s">
        <v>202</v>
      </c>
      <c r="G105" s="355" t="s">
        <v>184</v>
      </c>
      <c r="H105" s="356">
        <v>5.7</v>
      </c>
      <c r="I105" s="397"/>
      <c r="J105" s="357">
        <f>ROUND(I105*H105,2)</f>
        <v>0</v>
      </c>
      <c r="K105" s="354" t="s">
        <v>126</v>
      </c>
      <c r="L105" s="271"/>
      <c r="M105" s="358" t="s">
        <v>3</v>
      </c>
      <c r="N105" s="359" t="s">
        <v>39</v>
      </c>
      <c r="O105" s="360">
        <v>0.248</v>
      </c>
      <c r="P105" s="360">
        <f>O105*H105</f>
        <v>1.4136</v>
      </c>
      <c r="Q105" s="360">
        <v>0.00031</v>
      </c>
      <c r="R105" s="360">
        <f>Q105*H105</f>
        <v>0.0017670000000000001</v>
      </c>
      <c r="S105" s="360">
        <v>0</v>
      </c>
      <c r="T105" s="361">
        <f>S105*H105</f>
        <v>0</v>
      </c>
      <c r="AR105" s="260" t="s">
        <v>162</v>
      </c>
      <c r="AT105" s="260" t="s">
        <v>122</v>
      </c>
      <c r="AU105" s="260" t="s">
        <v>76</v>
      </c>
      <c r="AY105" s="260" t="s">
        <v>119</v>
      </c>
      <c r="BE105" s="362">
        <f>IF(N105="základní",J105,0)</f>
        <v>0</v>
      </c>
      <c r="BF105" s="362">
        <f>IF(N105="snížená",J105,0)</f>
        <v>0</v>
      </c>
      <c r="BG105" s="362">
        <f>IF(N105="zákl. přenesená",J105,0)</f>
        <v>0</v>
      </c>
      <c r="BH105" s="362">
        <f>IF(N105="sníž. přenesená",J105,0)</f>
        <v>0</v>
      </c>
      <c r="BI105" s="362">
        <f>IF(N105="nulová",J105,0)</f>
        <v>0</v>
      </c>
      <c r="BJ105" s="260" t="s">
        <v>20</v>
      </c>
      <c r="BK105" s="362">
        <f>ROUND(I105*H105,2)</f>
        <v>0</v>
      </c>
      <c r="BL105" s="260" t="s">
        <v>162</v>
      </c>
      <c r="BM105" s="260" t="s">
        <v>203</v>
      </c>
    </row>
    <row r="106" spans="2:51" s="364" customFormat="1" ht="22.5" customHeight="1">
      <c r="B106" s="363"/>
      <c r="D106" s="365" t="s">
        <v>129</v>
      </c>
      <c r="E106" s="366" t="s">
        <v>3</v>
      </c>
      <c r="F106" s="367" t="s">
        <v>226</v>
      </c>
      <c r="H106" s="368">
        <v>5.7</v>
      </c>
      <c r="L106" s="363"/>
      <c r="M106" s="369"/>
      <c r="N106" s="370"/>
      <c r="O106" s="370"/>
      <c r="P106" s="370"/>
      <c r="Q106" s="370"/>
      <c r="R106" s="370"/>
      <c r="S106" s="370"/>
      <c r="T106" s="371"/>
      <c r="AT106" s="366" t="s">
        <v>129</v>
      </c>
      <c r="AU106" s="366" t="s">
        <v>76</v>
      </c>
      <c r="AV106" s="364" t="s">
        <v>76</v>
      </c>
      <c r="AW106" s="364" t="s">
        <v>32</v>
      </c>
      <c r="AX106" s="364" t="s">
        <v>68</v>
      </c>
      <c r="AY106" s="366" t="s">
        <v>119</v>
      </c>
    </row>
    <row r="107" spans="2:51" s="373" customFormat="1" ht="22.5" customHeight="1">
      <c r="B107" s="372"/>
      <c r="D107" s="380" t="s">
        <v>129</v>
      </c>
      <c r="E107" s="381" t="s">
        <v>3</v>
      </c>
      <c r="F107" s="382" t="s">
        <v>131</v>
      </c>
      <c r="H107" s="383">
        <v>5.7</v>
      </c>
      <c r="L107" s="372"/>
      <c r="M107" s="377"/>
      <c r="N107" s="378"/>
      <c r="O107" s="378"/>
      <c r="P107" s="378"/>
      <c r="Q107" s="378"/>
      <c r="R107" s="378"/>
      <c r="S107" s="378"/>
      <c r="T107" s="379"/>
      <c r="AT107" s="374" t="s">
        <v>129</v>
      </c>
      <c r="AU107" s="374" t="s">
        <v>76</v>
      </c>
      <c r="AV107" s="373" t="s">
        <v>127</v>
      </c>
      <c r="AW107" s="373" t="s">
        <v>32</v>
      </c>
      <c r="AX107" s="373" t="s">
        <v>20</v>
      </c>
      <c r="AY107" s="374" t="s">
        <v>119</v>
      </c>
    </row>
    <row r="108" spans="2:65" s="270" customFormat="1" ht="22.5" customHeight="1">
      <c r="B108" s="271"/>
      <c r="C108" s="352" t="s">
        <v>191</v>
      </c>
      <c r="D108" s="352" t="s">
        <v>122</v>
      </c>
      <c r="E108" s="353" t="s">
        <v>204</v>
      </c>
      <c r="F108" s="354" t="s">
        <v>205</v>
      </c>
      <c r="G108" s="355" t="s">
        <v>184</v>
      </c>
      <c r="H108" s="356">
        <v>5.7</v>
      </c>
      <c r="I108" s="397"/>
      <c r="J108" s="357">
        <f>ROUND(I108*H108,2)</f>
        <v>0</v>
      </c>
      <c r="K108" s="354" t="s">
        <v>126</v>
      </c>
      <c r="L108" s="271"/>
      <c r="M108" s="358" t="s">
        <v>3</v>
      </c>
      <c r="N108" s="359" t="s">
        <v>39</v>
      </c>
      <c r="O108" s="360">
        <v>0.414</v>
      </c>
      <c r="P108" s="360">
        <f>O108*H108</f>
        <v>2.3598</v>
      </c>
      <c r="Q108" s="360">
        <v>0.00104</v>
      </c>
      <c r="R108" s="360">
        <f>Q108*H108</f>
        <v>0.005927999999999999</v>
      </c>
      <c r="S108" s="360">
        <v>0</v>
      </c>
      <c r="T108" s="361">
        <f>S108*H108</f>
        <v>0</v>
      </c>
      <c r="AR108" s="260" t="s">
        <v>162</v>
      </c>
      <c r="AT108" s="260" t="s">
        <v>122</v>
      </c>
      <c r="AU108" s="260" t="s">
        <v>76</v>
      </c>
      <c r="AY108" s="260" t="s">
        <v>119</v>
      </c>
      <c r="BE108" s="362">
        <f>IF(N108="základní",J108,0)</f>
        <v>0</v>
      </c>
      <c r="BF108" s="362">
        <f>IF(N108="snížená",J108,0)</f>
        <v>0</v>
      </c>
      <c r="BG108" s="362">
        <f>IF(N108="zákl. přenesená",J108,0)</f>
        <v>0</v>
      </c>
      <c r="BH108" s="362">
        <f>IF(N108="sníž. přenesená",J108,0)</f>
        <v>0</v>
      </c>
      <c r="BI108" s="362">
        <f>IF(N108="nulová",J108,0)</f>
        <v>0</v>
      </c>
      <c r="BJ108" s="260" t="s">
        <v>20</v>
      </c>
      <c r="BK108" s="362">
        <f>ROUND(I108*H108,2)</f>
        <v>0</v>
      </c>
      <c r="BL108" s="260" t="s">
        <v>162</v>
      </c>
      <c r="BM108" s="260" t="s">
        <v>206</v>
      </c>
    </row>
    <row r="109" spans="2:65" s="270" customFormat="1" ht="22.5" customHeight="1">
      <c r="B109" s="271"/>
      <c r="C109" s="352" t="s">
        <v>195</v>
      </c>
      <c r="D109" s="352" t="s">
        <v>122</v>
      </c>
      <c r="E109" s="353" t="s">
        <v>208</v>
      </c>
      <c r="F109" s="354" t="s">
        <v>209</v>
      </c>
      <c r="G109" s="355" t="s">
        <v>136</v>
      </c>
      <c r="H109" s="356">
        <v>0.008</v>
      </c>
      <c r="I109" s="397"/>
      <c r="J109" s="357">
        <f>ROUND(I109*H109,2)</f>
        <v>0</v>
      </c>
      <c r="K109" s="354" t="s">
        <v>126</v>
      </c>
      <c r="L109" s="271"/>
      <c r="M109" s="358" t="s">
        <v>3</v>
      </c>
      <c r="N109" s="393" t="s">
        <v>39</v>
      </c>
      <c r="O109" s="394">
        <v>1.305</v>
      </c>
      <c r="P109" s="394">
        <f>O109*H109</f>
        <v>0.01044</v>
      </c>
      <c r="Q109" s="394">
        <v>0</v>
      </c>
      <c r="R109" s="394">
        <f>Q109*H109</f>
        <v>0</v>
      </c>
      <c r="S109" s="394">
        <v>0</v>
      </c>
      <c r="T109" s="395">
        <f>S109*H109</f>
        <v>0</v>
      </c>
      <c r="AR109" s="260" t="s">
        <v>162</v>
      </c>
      <c r="AT109" s="260" t="s">
        <v>122</v>
      </c>
      <c r="AU109" s="260" t="s">
        <v>76</v>
      </c>
      <c r="AY109" s="260" t="s">
        <v>119</v>
      </c>
      <c r="BE109" s="362">
        <f>IF(N109="základní",J109,0)</f>
        <v>0</v>
      </c>
      <c r="BF109" s="362">
        <f>IF(N109="snížená",J109,0)</f>
        <v>0</v>
      </c>
      <c r="BG109" s="362">
        <f>IF(N109="zákl. přenesená",J109,0)</f>
        <v>0</v>
      </c>
      <c r="BH109" s="362">
        <f>IF(N109="sníž. přenesená",J109,0)</f>
        <v>0</v>
      </c>
      <c r="BI109" s="362">
        <f>IF(N109="nulová",J109,0)</f>
        <v>0</v>
      </c>
      <c r="BJ109" s="260" t="s">
        <v>20</v>
      </c>
      <c r="BK109" s="362">
        <f>ROUND(I109*H109,2)</f>
        <v>0</v>
      </c>
      <c r="BL109" s="260" t="s">
        <v>162</v>
      </c>
      <c r="BM109" s="260" t="s">
        <v>210</v>
      </c>
    </row>
    <row r="110" spans="2:12" s="270" customFormat="1" ht="6.75" customHeight="1">
      <c r="B110" s="295"/>
      <c r="C110" s="296"/>
      <c r="D110" s="296"/>
      <c r="E110" s="296"/>
      <c r="F110" s="296"/>
      <c r="G110" s="296"/>
      <c r="H110" s="296"/>
      <c r="I110" s="296"/>
      <c r="J110" s="296"/>
      <c r="K110" s="296"/>
      <c r="L110" s="271"/>
    </row>
    <row r="124" ht="13.5">
      <c r="AT124" s="396"/>
    </row>
  </sheetData>
  <sheetProtection password="D7B7" sheet="1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R124"/>
  <sheetViews>
    <sheetView showGridLines="0" zoomScalePageLayoutView="0" workbookViewId="0" topLeftCell="A1">
      <pane ySplit="1" topLeftCell="A62" activePane="bottomLeft" state="frozen"/>
      <selection pane="topLeft" activeCell="I88" sqref="I88"/>
      <selection pane="bottomLeft" activeCell="I82" sqref="I82"/>
    </sheetView>
  </sheetViews>
  <sheetFormatPr defaultColWidth="9.28125" defaultRowHeight="13.5"/>
  <cols>
    <col min="1" max="1" width="8.28125" style="259" customWidth="1"/>
    <col min="2" max="2" width="1.7109375" style="259" customWidth="1"/>
    <col min="3" max="3" width="4.140625" style="259" customWidth="1"/>
    <col min="4" max="4" width="4.28125" style="259" customWidth="1"/>
    <col min="5" max="5" width="17.140625" style="259" customWidth="1"/>
    <col min="6" max="6" width="75.00390625" style="259" customWidth="1"/>
    <col min="7" max="7" width="8.7109375" style="259" customWidth="1"/>
    <col min="8" max="8" width="11.140625" style="259" customWidth="1"/>
    <col min="9" max="9" width="12.7109375" style="259" customWidth="1"/>
    <col min="10" max="10" width="23.421875" style="259" customWidth="1"/>
    <col min="11" max="11" width="15.421875" style="259" customWidth="1"/>
    <col min="12" max="12" width="9.28125" style="259" customWidth="1"/>
    <col min="13" max="18" width="0" style="259" hidden="1" customWidth="1"/>
    <col min="19" max="19" width="8.140625" style="259" hidden="1" customWidth="1"/>
    <col min="20" max="20" width="29.7109375" style="259" hidden="1" customWidth="1"/>
    <col min="21" max="21" width="16.28125" style="259" hidden="1" customWidth="1"/>
    <col min="22" max="22" width="12.28125" style="259" customWidth="1"/>
    <col min="23" max="23" width="16.28125" style="259" customWidth="1"/>
    <col min="24" max="24" width="12.28125" style="259" customWidth="1"/>
    <col min="25" max="25" width="15.00390625" style="259" customWidth="1"/>
    <col min="26" max="26" width="11.00390625" style="259" customWidth="1"/>
    <col min="27" max="27" width="15.00390625" style="259" customWidth="1"/>
    <col min="28" max="28" width="16.28125" style="259" customWidth="1"/>
    <col min="29" max="29" width="11.00390625" style="259" customWidth="1"/>
    <col min="30" max="30" width="15.00390625" style="259" customWidth="1"/>
    <col min="31" max="31" width="16.28125" style="259" customWidth="1"/>
    <col min="32" max="43" width="9.28125" style="259" customWidth="1"/>
    <col min="44" max="65" width="0" style="259" hidden="1" customWidth="1"/>
    <col min="66" max="16384" width="9.28125" style="259" customWidth="1"/>
  </cols>
  <sheetData>
    <row r="1" spans="1:70" ht="21.75" customHeight="1">
      <c r="A1" s="88"/>
      <c r="B1" s="85"/>
      <c r="C1" s="85"/>
      <c r="D1" s="86" t="s">
        <v>1</v>
      </c>
      <c r="E1" s="85"/>
      <c r="F1" s="172" t="s">
        <v>246</v>
      </c>
      <c r="G1" s="441" t="s">
        <v>247</v>
      </c>
      <c r="H1" s="441"/>
      <c r="I1" s="85"/>
      <c r="J1" s="172" t="s">
        <v>248</v>
      </c>
      <c r="K1" s="86" t="s">
        <v>86</v>
      </c>
      <c r="L1" s="172" t="s">
        <v>249</v>
      </c>
      <c r="M1" s="172"/>
      <c r="N1" s="172"/>
      <c r="O1" s="172"/>
      <c r="P1" s="172"/>
      <c r="Q1" s="172"/>
      <c r="R1" s="172"/>
      <c r="S1" s="172"/>
      <c r="T1" s="172"/>
      <c r="U1" s="89"/>
      <c r="V1" s="89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75" customHeight="1">
      <c r="L2" s="442" t="s">
        <v>6</v>
      </c>
      <c r="M2" s="443"/>
      <c r="N2" s="443"/>
      <c r="O2" s="443"/>
      <c r="P2" s="443"/>
      <c r="Q2" s="443"/>
      <c r="R2" s="443"/>
      <c r="S2" s="443"/>
      <c r="T2" s="443"/>
      <c r="U2" s="443"/>
      <c r="V2" s="443"/>
      <c r="AT2" s="260" t="s">
        <v>85</v>
      </c>
    </row>
    <row r="3" spans="2:46" ht="6.75" customHeight="1">
      <c r="B3" s="261"/>
      <c r="C3" s="262"/>
      <c r="D3" s="262"/>
      <c r="E3" s="262"/>
      <c r="F3" s="262"/>
      <c r="G3" s="262"/>
      <c r="H3" s="262"/>
      <c r="I3" s="262"/>
      <c r="J3" s="262"/>
      <c r="K3" s="263"/>
      <c r="AT3" s="260" t="s">
        <v>76</v>
      </c>
    </row>
    <row r="4" spans="2:46" ht="36.75" customHeight="1">
      <c r="B4" s="264"/>
      <c r="C4" s="265"/>
      <c r="D4" s="266" t="s">
        <v>87</v>
      </c>
      <c r="E4" s="265"/>
      <c r="F4" s="265"/>
      <c r="G4" s="265"/>
      <c r="H4" s="265"/>
      <c r="I4" s="265"/>
      <c r="J4" s="265"/>
      <c r="K4" s="267"/>
      <c r="M4" s="268" t="s">
        <v>11</v>
      </c>
      <c r="AT4" s="260" t="s">
        <v>4</v>
      </c>
    </row>
    <row r="5" spans="2:11" ht="6.75" customHeight="1">
      <c r="B5" s="264"/>
      <c r="C5" s="265"/>
      <c r="D5" s="265"/>
      <c r="E5" s="265"/>
      <c r="F5" s="265"/>
      <c r="G5" s="265"/>
      <c r="H5" s="265"/>
      <c r="I5" s="265"/>
      <c r="J5" s="265"/>
      <c r="K5" s="267"/>
    </row>
    <row r="6" spans="2:11" ht="15">
      <c r="B6" s="264"/>
      <c r="C6" s="265"/>
      <c r="D6" s="269" t="s">
        <v>15</v>
      </c>
      <c r="E6" s="265"/>
      <c r="F6" s="265"/>
      <c r="G6" s="265"/>
      <c r="H6" s="265"/>
      <c r="I6" s="265"/>
      <c r="J6" s="265"/>
      <c r="K6" s="267"/>
    </row>
    <row r="7" spans="2:11" ht="22.5" customHeight="1">
      <c r="B7" s="264"/>
      <c r="C7" s="265"/>
      <c r="D7" s="265"/>
      <c r="E7" s="444" t="str">
        <f>'Rekapitulace stavby'!K6</f>
        <v>UniMeC  SO 4, Zaizolování požárního odvětrání</v>
      </c>
      <c r="F7" s="445"/>
      <c r="G7" s="445"/>
      <c r="H7" s="445"/>
      <c r="I7" s="265"/>
      <c r="J7" s="265"/>
      <c r="K7" s="267"/>
    </row>
    <row r="8" spans="2:11" s="270" customFormat="1" ht="15">
      <c r="B8" s="271"/>
      <c r="C8" s="272"/>
      <c r="D8" s="269" t="s">
        <v>88</v>
      </c>
      <c r="E8" s="272"/>
      <c r="F8" s="272"/>
      <c r="G8" s="272"/>
      <c r="H8" s="272"/>
      <c r="I8" s="272"/>
      <c r="J8" s="272"/>
      <c r="K8" s="273"/>
    </row>
    <row r="9" spans="2:11" s="270" customFormat="1" ht="36.75" customHeight="1">
      <c r="B9" s="271"/>
      <c r="C9" s="272"/>
      <c r="D9" s="272"/>
      <c r="E9" s="446" t="s">
        <v>227</v>
      </c>
      <c r="F9" s="447"/>
      <c r="G9" s="447"/>
      <c r="H9" s="447"/>
      <c r="I9" s="272"/>
      <c r="J9" s="272"/>
      <c r="K9" s="273"/>
    </row>
    <row r="10" spans="2:11" s="270" customFormat="1" ht="13.5">
      <c r="B10" s="271"/>
      <c r="C10" s="272"/>
      <c r="D10" s="272"/>
      <c r="E10" s="272"/>
      <c r="F10" s="272"/>
      <c r="G10" s="272"/>
      <c r="H10" s="272"/>
      <c r="I10" s="272"/>
      <c r="J10" s="272"/>
      <c r="K10" s="273"/>
    </row>
    <row r="11" spans="2:11" s="270" customFormat="1" ht="14.25" customHeight="1">
      <c r="B11" s="271"/>
      <c r="C11" s="272"/>
      <c r="D11" s="269" t="s">
        <v>18</v>
      </c>
      <c r="E11" s="272"/>
      <c r="F11" s="274" t="s">
        <v>3</v>
      </c>
      <c r="G11" s="272"/>
      <c r="H11" s="272"/>
      <c r="I11" s="269" t="s">
        <v>19</v>
      </c>
      <c r="J11" s="274" t="s">
        <v>3</v>
      </c>
      <c r="K11" s="273"/>
    </row>
    <row r="12" spans="2:11" s="270" customFormat="1" ht="14.25" customHeight="1">
      <c r="B12" s="271"/>
      <c r="C12" s="272"/>
      <c r="D12" s="269" t="s">
        <v>21</v>
      </c>
      <c r="E12" s="272"/>
      <c r="F12" s="274" t="s">
        <v>22</v>
      </c>
      <c r="G12" s="272"/>
      <c r="H12" s="272"/>
      <c r="I12" s="269" t="s">
        <v>23</v>
      </c>
      <c r="J12" s="275">
        <f>'Rekapitulace stavby'!AN8</f>
        <v>0</v>
      </c>
      <c r="K12" s="273"/>
    </row>
    <row r="13" spans="2:11" s="270" customFormat="1" ht="10.5" customHeight="1">
      <c r="B13" s="271"/>
      <c r="C13" s="272"/>
      <c r="D13" s="272"/>
      <c r="E13" s="272"/>
      <c r="F13" s="272"/>
      <c r="G13" s="272"/>
      <c r="H13" s="272"/>
      <c r="I13" s="272"/>
      <c r="J13" s="272"/>
      <c r="K13" s="273"/>
    </row>
    <row r="14" spans="2:11" s="270" customFormat="1" ht="14.25" customHeight="1">
      <c r="B14" s="271"/>
      <c r="C14" s="272"/>
      <c r="D14" s="269" t="s">
        <v>26</v>
      </c>
      <c r="E14" s="272"/>
      <c r="F14" s="272"/>
      <c r="G14" s="272"/>
      <c r="H14" s="272"/>
      <c r="I14" s="269" t="s">
        <v>27</v>
      </c>
      <c r="J14" s="274">
        <f>IF('Rekapitulace stavby'!AN10="","",'Rekapitulace stavby'!AN10)</f>
      </c>
      <c r="K14" s="273"/>
    </row>
    <row r="15" spans="2:11" s="270" customFormat="1" ht="18" customHeight="1">
      <c r="B15" s="271"/>
      <c r="C15" s="272"/>
      <c r="D15" s="272"/>
      <c r="E15" s="274" t="str">
        <f>IF('Rekapitulace stavby'!E11="","",'Rekapitulace stavby'!E11)</f>
        <v> </v>
      </c>
      <c r="F15" s="272"/>
      <c r="G15" s="272"/>
      <c r="H15" s="272"/>
      <c r="I15" s="269" t="s">
        <v>28</v>
      </c>
      <c r="J15" s="274">
        <f>IF('Rekapitulace stavby'!AN11="","",'Rekapitulace stavby'!AN11)</f>
      </c>
      <c r="K15" s="273"/>
    </row>
    <row r="16" spans="2:11" s="270" customFormat="1" ht="6.75" customHeight="1">
      <c r="B16" s="271"/>
      <c r="C16" s="272"/>
      <c r="D16" s="272"/>
      <c r="E16" s="272"/>
      <c r="F16" s="272"/>
      <c r="G16" s="272"/>
      <c r="H16" s="272"/>
      <c r="I16" s="272"/>
      <c r="J16" s="272"/>
      <c r="K16" s="273"/>
    </row>
    <row r="17" spans="2:11" s="270" customFormat="1" ht="14.25" customHeight="1">
      <c r="B17" s="271"/>
      <c r="C17" s="272"/>
      <c r="D17" s="269" t="s">
        <v>29</v>
      </c>
      <c r="E17" s="272"/>
      <c r="F17" s="272"/>
      <c r="G17" s="272"/>
      <c r="H17" s="272"/>
      <c r="I17" s="269" t="s">
        <v>27</v>
      </c>
      <c r="J17" s="274">
        <f>IF('Rekapitulace stavby'!AN13="Vyplň údaj","",IF('Rekapitulace stavby'!AN13="","",'Rekapitulace stavby'!AN13))</f>
      </c>
      <c r="K17" s="273"/>
    </row>
    <row r="18" spans="2:11" s="270" customFormat="1" ht="18" customHeight="1">
      <c r="B18" s="271"/>
      <c r="C18" s="272"/>
      <c r="D18" s="272"/>
      <c r="E18" s="274" t="str">
        <f>IF('Rekapitulace stavby'!E14="Vyplň údaj","",IF('Rekapitulace stavby'!E14="","",'Rekapitulace stavby'!E14))</f>
        <v> </v>
      </c>
      <c r="F18" s="272"/>
      <c r="G18" s="272"/>
      <c r="H18" s="272"/>
      <c r="I18" s="269" t="s">
        <v>28</v>
      </c>
      <c r="J18" s="274">
        <f>IF('Rekapitulace stavby'!AN14="Vyplň údaj","",IF('Rekapitulace stavby'!AN14="","",'Rekapitulace stavby'!AN14))</f>
      </c>
      <c r="K18" s="273"/>
    </row>
    <row r="19" spans="2:11" s="270" customFormat="1" ht="6.75" customHeight="1">
      <c r="B19" s="271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2:11" s="270" customFormat="1" ht="14.25" customHeight="1">
      <c r="B20" s="271"/>
      <c r="C20" s="272"/>
      <c r="D20" s="269" t="s">
        <v>30</v>
      </c>
      <c r="E20" s="272"/>
      <c r="F20" s="272"/>
      <c r="G20" s="272"/>
      <c r="H20" s="272"/>
      <c r="I20" s="269" t="s">
        <v>27</v>
      </c>
      <c r="J20" s="274" t="s">
        <v>3</v>
      </c>
      <c r="K20" s="273"/>
    </row>
    <row r="21" spans="2:11" s="270" customFormat="1" ht="18" customHeight="1">
      <c r="B21" s="271"/>
      <c r="C21" s="272"/>
      <c r="D21" s="272"/>
      <c r="E21" s="274" t="s">
        <v>31</v>
      </c>
      <c r="F21" s="272"/>
      <c r="G21" s="272"/>
      <c r="H21" s="272"/>
      <c r="I21" s="269" t="s">
        <v>28</v>
      </c>
      <c r="J21" s="274" t="s">
        <v>3</v>
      </c>
      <c r="K21" s="273"/>
    </row>
    <row r="22" spans="2:11" s="270" customFormat="1" ht="6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73"/>
    </row>
    <row r="23" spans="2:11" s="270" customFormat="1" ht="14.25" customHeight="1">
      <c r="B23" s="271"/>
      <c r="C23" s="272"/>
      <c r="D23" s="269" t="s">
        <v>33</v>
      </c>
      <c r="E23" s="272"/>
      <c r="F23" s="272"/>
      <c r="G23" s="272"/>
      <c r="H23" s="272"/>
      <c r="I23" s="272"/>
      <c r="J23" s="272"/>
      <c r="K23" s="273"/>
    </row>
    <row r="24" spans="2:11" s="279" customFormat="1" ht="22.5" customHeight="1">
      <c r="B24" s="276"/>
      <c r="C24" s="277"/>
      <c r="D24" s="277"/>
      <c r="E24" s="448" t="s">
        <v>3</v>
      </c>
      <c r="F24" s="449"/>
      <c r="G24" s="449"/>
      <c r="H24" s="449"/>
      <c r="I24" s="277"/>
      <c r="J24" s="277"/>
      <c r="K24" s="278"/>
    </row>
    <row r="25" spans="2:11" s="270" customFormat="1" ht="6.75" customHeight="1">
      <c r="B25" s="271"/>
      <c r="C25" s="272"/>
      <c r="D25" s="272"/>
      <c r="E25" s="272"/>
      <c r="F25" s="272"/>
      <c r="G25" s="272"/>
      <c r="H25" s="272"/>
      <c r="I25" s="272"/>
      <c r="J25" s="272"/>
      <c r="K25" s="273"/>
    </row>
    <row r="26" spans="2:11" s="270" customFormat="1" ht="6.75" customHeight="1">
      <c r="B26" s="271"/>
      <c r="C26" s="272"/>
      <c r="D26" s="280"/>
      <c r="E26" s="280"/>
      <c r="F26" s="280"/>
      <c r="G26" s="280"/>
      <c r="H26" s="280"/>
      <c r="I26" s="280"/>
      <c r="J26" s="280"/>
      <c r="K26" s="281"/>
    </row>
    <row r="27" spans="2:11" s="270" customFormat="1" ht="24.75" customHeight="1">
      <c r="B27" s="271"/>
      <c r="C27" s="272"/>
      <c r="D27" s="282" t="s">
        <v>34</v>
      </c>
      <c r="E27" s="272"/>
      <c r="F27" s="272"/>
      <c r="G27" s="272"/>
      <c r="H27" s="272"/>
      <c r="I27" s="272"/>
      <c r="J27" s="283">
        <f>ROUND(J79,2)</f>
        <v>0</v>
      </c>
      <c r="K27" s="273"/>
    </row>
    <row r="28" spans="2:11" s="270" customFormat="1" ht="6.75" customHeight="1">
      <c r="B28" s="271"/>
      <c r="C28" s="272"/>
      <c r="D28" s="280"/>
      <c r="E28" s="280"/>
      <c r="F28" s="280"/>
      <c r="G28" s="280"/>
      <c r="H28" s="280"/>
      <c r="I28" s="280"/>
      <c r="J28" s="280"/>
      <c r="K28" s="281"/>
    </row>
    <row r="29" spans="2:11" s="270" customFormat="1" ht="14.25" customHeight="1">
      <c r="B29" s="271"/>
      <c r="C29" s="272"/>
      <c r="D29" s="272"/>
      <c r="E29" s="272"/>
      <c r="F29" s="284" t="s">
        <v>36</v>
      </c>
      <c r="G29" s="272"/>
      <c r="H29" s="272"/>
      <c r="I29" s="284" t="s">
        <v>35</v>
      </c>
      <c r="J29" s="284" t="s">
        <v>37</v>
      </c>
      <c r="K29" s="273"/>
    </row>
    <row r="30" spans="2:11" s="270" customFormat="1" ht="14.25" customHeight="1">
      <c r="B30" s="271"/>
      <c r="C30" s="272"/>
      <c r="D30" s="285" t="s">
        <v>38</v>
      </c>
      <c r="E30" s="285" t="s">
        <v>39</v>
      </c>
      <c r="F30" s="286">
        <f>ROUND(SUM(BE79:BE84),2)</f>
        <v>0</v>
      </c>
      <c r="G30" s="272"/>
      <c r="H30" s="272"/>
      <c r="I30" s="287">
        <v>0.21</v>
      </c>
      <c r="J30" s="286">
        <f>ROUND(ROUND((SUM(BE79:BE84)),2)*I30,2)</f>
        <v>0</v>
      </c>
      <c r="K30" s="273"/>
    </row>
    <row r="31" spans="2:11" s="270" customFormat="1" ht="14.25" customHeight="1">
      <c r="B31" s="271"/>
      <c r="C31" s="272"/>
      <c r="D31" s="272"/>
      <c r="E31" s="285" t="s">
        <v>40</v>
      </c>
      <c r="F31" s="286">
        <f>ROUND(SUM(BF79:BF84),2)</f>
        <v>0</v>
      </c>
      <c r="G31" s="272"/>
      <c r="H31" s="272"/>
      <c r="I31" s="287">
        <v>0.15</v>
      </c>
      <c r="J31" s="286">
        <f>ROUND(ROUND((SUM(BF79:BF84)),2)*I31,2)</f>
        <v>0</v>
      </c>
      <c r="K31" s="273"/>
    </row>
    <row r="32" spans="2:11" s="270" customFormat="1" ht="14.25" customHeight="1" hidden="1">
      <c r="B32" s="271"/>
      <c r="C32" s="272"/>
      <c r="D32" s="272"/>
      <c r="E32" s="285" t="s">
        <v>41</v>
      </c>
      <c r="F32" s="286">
        <f>ROUND(SUM(BG79:BG84),2)</f>
        <v>0</v>
      </c>
      <c r="G32" s="272"/>
      <c r="H32" s="272"/>
      <c r="I32" s="287">
        <v>0.21</v>
      </c>
      <c r="J32" s="286">
        <v>0</v>
      </c>
      <c r="K32" s="273"/>
    </row>
    <row r="33" spans="2:11" s="270" customFormat="1" ht="14.25" customHeight="1" hidden="1">
      <c r="B33" s="271"/>
      <c r="C33" s="272"/>
      <c r="D33" s="272"/>
      <c r="E33" s="285" t="s">
        <v>42</v>
      </c>
      <c r="F33" s="286">
        <f>ROUND(SUM(BH79:BH84),2)</f>
        <v>0</v>
      </c>
      <c r="G33" s="272"/>
      <c r="H33" s="272"/>
      <c r="I33" s="287">
        <v>0.15</v>
      </c>
      <c r="J33" s="286">
        <v>0</v>
      </c>
      <c r="K33" s="273"/>
    </row>
    <row r="34" spans="2:11" s="270" customFormat="1" ht="14.25" customHeight="1" hidden="1">
      <c r="B34" s="271"/>
      <c r="C34" s="272"/>
      <c r="D34" s="272"/>
      <c r="E34" s="285" t="s">
        <v>43</v>
      </c>
      <c r="F34" s="286">
        <f>ROUND(SUM(BI79:BI84),2)</f>
        <v>0</v>
      </c>
      <c r="G34" s="272"/>
      <c r="H34" s="272"/>
      <c r="I34" s="287">
        <v>0</v>
      </c>
      <c r="J34" s="286">
        <v>0</v>
      </c>
      <c r="K34" s="273"/>
    </row>
    <row r="35" spans="2:11" s="270" customFormat="1" ht="6.75" customHeight="1">
      <c r="B35" s="271"/>
      <c r="C35" s="272"/>
      <c r="D35" s="272"/>
      <c r="E35" s="272"/>
      <c r="F35" s="272"/>
      <c r="G35" s="272"/>
      <c r="H35" s="272"/>
      <c r="I35" s="272"/>
      <c r="J35" s="272"/>
      <c r="K35" s="273"/>
    </row>
    <row r="36" spans="2:11" s="270" customFormat="1" ht="24.75" customHeight="1">
      <c r="B36" s="271"/>
      <c r="C36" s="288"/>
      <c r="D36" s="289" t="s">
        <v>44</v>
      </c>
      <c r="E36" s="290"/>
      <c r="F36" s="290"/>
      <c r="G36" s="291" t="s">
        <v>45</v>
      </c>
      <c r="H36" s="292" t="s">
        <v>46</v>
      </c>
      <c r="I36" s="290"/>
      <c r="J36" s="293">
        <f>SUM(J27:J34)</f>
        <v>0</v>
      </c>
      <c r="K36" s="294"/>
    </row>
    <row r="37" spans="2:11" s="270" customFormat="1" ht="14.25" customHeight="1">
      <c r="B37" s="295"/>
      <c r="C37" s="296"/>
      <c r="D37" s="296"/>
      <c r="E37" s="296"/>
      <c r="F37" s="296"/>
      <c r="G37" s="296"/>
      <c r="H37" s="296"/>
      <c r="I37" s="296"/>
      <c r="J37" s="296"/>
      <c r="K37" s="297"/>
    </row>
    <row r="41" spans="2:11" s="270" customFormat="1" ht="6.75" customHeight="1">
      <c r="B41" s="298"/>
      <c r="C41" s="299"/>
      <c r="D41" s="299"/>
      <c r="E41" s="299"/>
      <c r="F41" s="299"/>
      <c r="G41" s="299"/>
      <c r="H41" s="299"/>
      <c r="I41" s="299"/>
      <c r="J41" s="299"/>
      <c r="K41" s="300"/>
    </row>
    <row r="42" spans="2:11" s="270" customFormat="1" ht="36.75" customHeight="1">
      <c r="B42" s="271"/>
      <c r="C42" s="266" t="s">
        <v>90</v>
      </c>
      <c r="D42" s="272"/>
      <c r="E42" s="272"/>
      <c r="F42" s="272"/>
      <c r="G42" s="272"/>
      <c r="H42" s="272"/>
      <c r="I42" s="272"/>
      <c r="J42" s="272"/>
      <c r="K42" s="273"/>
    </row>
    <row r="43" spans="2:11" s="270" customFormat="1" ht="6.75" customHeight="1">
      <c r="B43" s="271"/>
      <c r="C43" s="272"/>
      <c r="D43" s="272"/>
      <c r="E43" s="272"/>
      <c r="F43" s="272"/>
      <c r="G43" s="272"/>
      <c r="H43" s="272"/>
      <c r="I43" s="272"/>
      <c r="J43" s="272"/>
      <c r="K43" s="273"/>
    </row>
    <row r="44" spans="2:11" s="270" customFormat="1" ht="14.25" customHeight="1">
      <c r="B44" s="271"/>
      <c r="C44" s="269" t="s">
        <v>15</v>
      </c>
      <c r="D44" s="272"/>
      <c r="E44" s="272"/>
      <c r="F44" s="272"/>
      <c r="G44" s="272"/>
      <c r="H44" s="272"/>
      <c r="I44" s="272"/>
      <c r="J44" s="272"/>
      <c r="K44" s="273"/>
    </row>
    <row r="45" spans="2:11" s="270" customFormat="1" ht="22.5" customHeight="1">
      <c r="B45" s="271"/>
      <c r="C45" s="272"/>
      <c r="D45" s="272"/>
      <c r="E45" s="444" t="str">
        <f>E7</f>
        <v>UniMeC  SO 4, Zaizolování požárního odvětrání</v>
      </c>
      <c r="F45" s="447"/>
      <c r="G45" s="447"/>
      <c r="H45" s="447"/>
      <c r="I45" s="272"/>
      <c r="J45" s="272"/>
      <c r="K45" s="273"/>
    </row>
    <row r="46" spans="2:11" s="270" customFormat="1" ht="14.25" customHeight="1">
      <c r="B46" s="271"/>
      <c r="C46" s="269" t="s">
        <v>88</v>
      </c>
      <c r="D46" s="272"/>
      <c r="E46" s="272"/>
      <c r="F46" s="272"/>
      <c r="G46" s="272"/>
      <c r="H46" s="272"/>
      <c r="I46" s="272"/>
      <c r="J46" s="272"/>
      <c r="K46" s="273"/>
    </row>
    <row r="47" spans="2:11" s="270" customFormat="1" ht="23.25" customHeight="1">
      <c r="B47" s="271"/>
      <c r="C47" s="272"/>
      <c r="D47" s="272"/>
      <c r="E47" s="446" t="str">
        <f>E9</f>
        <v>N2104 - VON</v>
      </c>
      <c r="F47" s="447"/>
      <c r="G47" s="447"/>
      <c r="H47" s="447"/>
      <c r="I47" s="272"/>
      <c r="J47" s="272"/>
      <c r="K47" s="273"/>
    </row>
    <row r="48" spans="2:11" s="270" customFormat="1" ht="6.75" customHeight="1">
      <c r="B48" s="271"/>
      <c r="C48" s="272"/>
      <c r="D48" s="272"/>
      <c r="E48" s="272"/>
      <c r="F48" s="272"/>
      <c r="G48" s="272"/>
      <c r="H48" s="272"/>
      <c r="I48" s="272"/>
      <c r="J48" s="272"/>
      <c r="K48" s="273"/>
    </row>
    <row r="49" spans="2:11" s="270" customFormat="1" ht="18" customHeight="1">
      <c r="B49" s="271"/>
      <c r="C49" s="269" t="s">
        <v>21</v>
      </c>
      <c r="D49" s="272"/>
      <c r="E49" s="272"/>
      <c r="F49" s="274" t="str">
        <f>F12</f>
        <v> </v>
      </c>
      <c r="G49" s="272"/>
      <c r="H49" s="272"/>
      <c r="I49" s="269" t="s">
        <v>23</v>
      </c>
      <c r="J49" s="275">
        <f>IF(J12="","",J12)</f>
        <v>0</v>
      </c>
      <c r="K49" s="273"/>
    </row>
    <row r="50" spans="2:11" s="270" customFormat="1" ht="6.75" customHeight="1">
      <c r="B50" s="271"/>
      <c r="C50" s="272"/>
      <c r="D50" s="272"/>
      <c r="E50" s="272"/>
      <c r="F50" s="272"/>
      <c r="G50" s="272"/>
      <c r="H50" s="272"/>
      <c r="I50" s="272"/>
      <c r="J50" s="272"/>
      <c r="K50" s="273"/>
    </row>
    <row r="51" spans="2:11" s="270" customFormat="1" ht="15">
      <c r="B51" s="271"/>
      <c r="C51" s="269" t="s">
        <v>26</v>
      </c>
      <c r="D51" s="272"/>
      <c r="E51" s="272"/>
      <c r="F51" s="274" t="str">
        <f>E15</f>
        <v> </v>
      </c>
      <c r="G51" s="272"/>
      <c r="H51" s="272"/>
      <c r="I51" s="269" t="s">
        <v>30</v>
      </c>
      <c r="J51" s="274" t="str">
        <f>E21</f>
        <v>Ing.Arch.Němeček</v>
      </c>
      <c r="K51" s="273"/>
    </row>
    <row r="52" spans="2:11" s="270" customFormat="1" ht="14.25" customHeight="1">
      <c r="B52" s="271"/>
      <c r="C52" s="269" t="s">
        <v>29</v>
      </c>
      <c r="D52" s="272"/>
      <c r="E52" s="272"/>
      <c r="F52" s="274" t="str">
        <f>IF(E18="","",E18)</f>
        <v> </v>
      </c>
      <c r="G52" s="272"/>
      <c r="H52" s="272"/>
      <c r="I52" s="272"/>
      <c r="J52" s="272"/>
      <c r="K52" s="273"/>
    </row>
    <row r="53" spans="2:11" s="270" customFormat="1" ht="9.75" customHeight="1">
      <c r="B53" s="271"/>
      <c r="C53" s="272"/>
      <c r="D53" s="272"/>
      <c r="E53" s="272"/>
      <c r="F53" s="272"/>
      <c r="G53" s="272"/>
      <c r="H53" s="272"/>
      <c r="I53" s="272"/>
      <c r="J53" s="272"/>
      <c r="K53" s="273"/>
    </row>
    <row r="54" spans="2:11" s="270" customFormat="1" ht="29.25" customHeight="1">
      <c r="B54" s="271"/>
      <c r="C54" s="301" t="s">
        <v>91</v>
      </c>
      <c r="D54" s="288"/>
      <c r="E54" s="288"/>
      <c r="F54" s="288"/>
      <c r="G54" s="288"/>
      <c r="H54" s="288"/>
      <c r="I54" s="288"/>
      <c r="J54" s="302" t="s">
        <v>92</v>
      </c>
      <c r="K54" s="303"/>
    </row>
    <row r="55" spans="2:11" s="270" customFormat="1" ht="9.75" customHeight="1">
      <c r="B55" s="271"/>
      <c r="C55" s="272"/>
      <c r="D55" s="272"/>
      <c r="E55" s="272"/>
      <c r="F55" s="272"/>
      <c r="G55" s="272"/>
      <c r="H55" s="272"/>
      <c r="I55" s="272"/>
      <c r="J55" s="272"/>
      <c r="K55" s="273"/>
    </row>
    <row r="56" spans="2:47" s="270" customFormat="1" ht="29.25" customHeight="1">
      <c r="B56" s="271"/>
      <c r="C56" s="304" t="s">
        <v>93</v>
      </c>
      <c r="D56" s="272"/>
      <c r="E56" s="272"/>
      <c r="F56" s="272"/>
      <c r="G56" s="272"/>
      <c r="H56" s="272"/>
      <c r="I56" s="272"/>
      <c r="J56" s="283">
        <f>J79</f>
        <v>0</v>
      </c>
      <c r="K56" s="273"/>
      <c r="AU56" s="260" t="s">
        <v>94</v>
      </c>
    </row>
    <row r="57" spans="2:11" s="311" customFormat="1" ht="24.75" customHeight="1">
      <c r="B57" s="305"/>
      <c r="C57" s="306"/>
      <c r="D57" s="307" t="s">
        <v>228</v>
      </c>
      <c r="E57" s="308"/>
      <c r="F57" s="308"/>
      <c r="G57" s="308"/>
      <c r="H57" s="308"/>
      <c r="I57" s="308"/>
      <c r="J57" s="309">
        <f>J80</f>
        <v>0</v>
      </c>
      <c r="K57" s="310"/>
    </row>
    <row r="58" spans="2:11" s="318" customFormat="1" ht="19.5" customHeight="1">
      <c r="B58" s="312"/>
      <c r="C58" s="313"/>
      <c r="D58" s="314" t="s">
        <v>229</v>
      </c>
      <c r="E58" s="315"/>
      <c r="F58" s="315"/>
      <c r="G58" s="315"/>
      <c r="H58" s="315"/>
      <c r="I58" s="315"/>
      <c r="J58" s="316">
        <f>J81</f>
        <v>0</v>
      </c>
      <c r="K58" s="317"/>
    </row>
    <row r="59" spans="2:11" s="318" customFormat="1" ht="19.5" customHeight="1">
      <c r="B59" s="312"/>
      <c r="C59" s="313"/>
      <c r="D59" s="314" t="s">
        <v>230</v>
      </c>
      <c r="E59" s="315"/>
      <c r="F59" s="315"/>
      <c r="G59" s="315"/>
      <c r="H59" s="315"/>
      <c r="I59" s="315"/>
      <c r="J59" s="316">
        <f>J83</f>
        <v>0</v>
      </c>
      <c r="K59" s="317"/>
    </row>
    <row r="60" spans="2:11" s="270" customFormat="1" ht="21.75" customHeight="1">
      <c r="B60" s="271"/>
      <c r="C60" s="272"/>
      <c r="D60" s="272"/>
      <c r="E60" s="272"/>
      <c r="F60" s="272"/>
      <c r="G60" s="272"/>
      <c r="H60" s="272"/>
      <c r="I60" s="272"/>
      <c r="J60" s="272"/>
      <c r="K60" s="273"/>
    </row>
    <row r="61" spans="2:11" s="270" customFormat="1" ht="6.75" customHeight="1">
      <c r="B61" s="295"/>
      <c r="C61" s="296"/>
      <c r="D61" s="296"/>
      <c r="E61" s="296"/>
      <c r="F61" s="296"/>
      <c r="G61" s="296"/>
      <c r="H61" s="296"/>
      <c r="I61" s="296"/>
      <c r="J61" s="296"/>
      <c r="K61" s="297"/>
    </row>
    <row r="65" spans="2:12" s="270" customFormat="1" ht="6.75" customHeight="1">
      <c r="B65" s="298"/>
      <c r="C65" s="299"/>
      <c r="D65" s="299"/>
      <c r="E65" s="299"/>
      <c r="F65" s="299"/>
      <c r="G65" s="299"/>
      <c r="H65" s="299"/>
      <c r="I65" s="299"/>
      <c r="J65" s="299"/>
      <c r="K65" s="299"/>
      <c r="L65" s="271"/>
    </row>
    <row r="66" spans="2:12" s="270" customFormat="1" ht="36.75" customHeight="1">
      <c r="B66" s="271"/>
      <c r="C66" s="319" t="s">
        <v>103</v>
      </c>
      <c r="L66" s="271"/>
    </row>
    <row r="67" spans="2:12" s="270" customFormat="1" ht="6.75" customHeight="1">
      <c r="B67" s="271"/>
      <c r="L67" s="271"/>
    </row>
    <row r="68" spans="2:12" s="270" customFormat="1" ht="14.25" customHeight="1">
      <c r="B68" s="271"/>
      <c r="C68" s="320" t="s">
        <v>15</v>
      </c>
      <c r="L68" s="271"/>
    </row>
    <row r="69" spans="2:12" s="270" customFormat="1" ht="22.5" customHeight="1">
      <c r="B69" s="271"/>
      <c r="E69" s="450" t="str">
        <f>E7</f>
        <v>UniMeC  SO 4, Zaizolování požárního odvětrání</v>
      </c>
      <c r="F69" s="440"/>
      <c r="G69" s="440"/>
      <c r="H69" s="440"/>
      <c r="L69" s="271"/>
    </row>
    <row r="70" spans="2:12" s="270" customFormat="1" ht="14.25" customHeight="1">
      <c r="B70" s="271"/>
      <c r="C70" s="320" t="s">
        <v>88</v>
      </c>
      <c r="L70" s="271"/>
    </row>
    <row r="71" spans="2:12" s="270" customFormat="1" ht="23.25" customHeight="1">
      <c r="B71" s="271"/>
      <c r="E71" s="439" t="str">
        <f>E9</f>
        <v>N2104 - VON</v>
      </c>
      <c r="F71" s="440"/>
      <c r="G71" s="440"/>
      <c r="H71" s="440"/>
      <c r="L71" s="271"/>
    </row>
    <row r="72" spans="2:12" s="270" customFormat="1" ht="6.75" customHeight="1">
      <c r="B72" s="271"/>
      <c r="L72" s="271"/>
    </row>
    <row r="73" spans="2:12" s="270" customFormat="1" ht="18" customHeight="1">
      <c r="B73" s="271"/>
      <c r="C73" s="320" t="s">
        <v>21</v>
      </c>
      <c r="F73" s="321" t="str">
        <f>F12</f>
        <v> </v>
      </c>
      <c r="I73" s="320" t="s">
        <v>23</v>
      </c>
      <c r="J73" s="322">
        <f>IF(J12="","",J12)</f>
        <v>0</v>
      </c>
      <c r="L73" s="271"/>
    </row>
    <row r="74" spans="2:12" s="270" customFormat="1" ht="6.75" customHeight="1">
      <c r="B74" s="271"/>
      <c r="L74" s="271"/>
    </row>
    <row r="75" spans="2:12" s="270" customFormat="1" ht="15">
      <c r="B75" s="271"/>
      <c r="C75" s="320" t="s">
        <v>26</v>
      </c>
      <c r="F75" s="321" t="str">
        <f>E15</f>
        <v> </v>
      </c>
      <c r="I75" s="320" t="s">
        <v>30</v>
      </c>
      <c r="J75" s="321" t="str">
        <f>E21</f>
        <v>Ing.Arch.Němeček</v>
      </c>
      <c r="L75" s="271"/>
    </row>
    <row r="76" spans="2:12" s="270" customFormat="1" ht="14.25" customHeight="1">
      <c r="B76" s="271"/>
      <c r="C76" s="320" t="s">
        <v>29</v>
      </c>
      <c r="F76" s="321" t="str">
        <f>IF(E18="","",E18)</f>
        <v> </v>
      </c>
      <c r="L76" s="271"/>
    </row>
    <row r="77" spans="2:12" s="270" customFormat="1" ht="9.75" customHeight="1">
      <c r="B77" s="271"/>
      <c r="L77" s="271"/>
    </row>
    <row r="78" spans="2:20" s="331" customFormat="1" ht="29.25" customHeight="1">
      <c r="B78" s="323"/>
      <c r="C78" s="324" t="s">
        <v>104</v>
      </c>
      <c r="D78" s="325" t="s">
        <v>53</v>
      </c>
      <c r="E78" s="325" t="s">
        <v>49</v>
      </c>
      <c r="F78" s="325" t="s">
        <v>105</v>
      </c>
      <c r="G78" s="325" t="s">
        <v>106</v>
      </c>
      <c r="H78" s="325" t="s">
        <v>107</v>
      </c>
      <c r="I78" s="326" t="s">
        <v>108</v>
      </c>
      <c r="J78" s="325" t="s">
        <v>92</v>
      </c>
      <c r="K78" s="327" t="s">
        <v>109</v>
      </c>
      <c r="L78" s="323"/>
      <c r="M78" s="328" t="s">
        <v>110</v>
      </c>
      <c r="N78" s="329" t="s">
        <v>38</v>
      </c>
      <c r="O78" s="329" t="s">
        <v>111</v>
      </c>
      <c r="P78" s="329" t="s">
        <v>112</v>
      </c>
      <c r="Q78" s="329" t="s">
        <v>113</v>
      </c>
      <c r="R78" s="329" t="s">
        <v>114</v>
      </c>
      <c r="S78" s="329" t="s">
        <v>115</v>
      </c>
      <c r="T78" s="330" t="s">
        <v>116</v>
      </c>
    </row>
    <row r="79" spans="2:63" s="270" customFormat="1" ht="29.25" customHeight="1">
      <c r="B79" s="271"/>
      <c r="C79" s="332" t="s">
        <v>93</v>
      </c>
      <c r="J79" s="333">
        <f>BK79</f>
        <v>0</v>
      </c>
      <c r="L79" s="271"/>
      <c r="M79" s="334"/>
      <c r="N79" s="280"/>
      <c r="O79" s="280"/>
      <c r="P79" s="335">
        <f>P80</f>
        <v>0</v>
      </c>
      <c r="Q79" s="280"/>
      <c r="R79" s="335">
        <f>R80</f>
        <v>0</v>
      </c>
      <c r="S79" s="280"/>
      <c r="T79" s="336">
        <f>T80</f>
        <v>0</v>
      </c>
      <c r="AT79" s="260" t="s">
        <v>67</v>
      </c>
      <c r="AU79" s="260" t="s">
        <v>94</v>
      </c>
      <c r="BK79" s="337">
        <f>BK80</f>
        <v>0</v>
      </c>
    </row>
    <row r="80" spans="2:63" s="339" customFormat="1" ht="36.75" customHeight="1">
      <c r="B80" s="338"/>
      <c r="D80" s="340" t="s">
        <v>67</v>
      </c>
      <c r="E80" s="341" t="s">
        <v>231</v>
      </c>
      <c r="F80" s="341" t="s">
        <v>232</v>
      </c>
      <c r="J80" s="342">
        <f>BK80</f>
        <v>0</v>
      </c>
      <c r="L80" s="338"/>
      <c r="M80" s="343"/>
      <c r="N80" s="344"/>
      <c r="O80" s="344"/>
      <c r="P80" s="345">
        <f>P81+P83</f>
        <v>0</v>
      </c>
      <c r="Q80" s="344"/>
      <c r="R80" s="345">
        <f>R81+R83</f>
        <v>0</v>
      </c>
      <c r="S80" s="344"/>
      <c r="T80" s="346">
        <f>T81+T83</f>
        <v>0</v>
      </c>
      <c r="AR80" s="340" t="s">
        <v>146</v>
      </c>
      <c r="AT80" s="347" t="s">
        <v>67</v>
      </c>
      <c r="AU80" s="347" t="s">
        <v>68</v>
      </c>
      <c r="AY80" s="340" t="s">
        <v>119</v>
      </c>
      <c r="BK80" s="348">
        <f>BK81+BK83</f>
        <v>0</v>
      </c>
    </row>
    <row r="81" spans="2:63" s="339" customFormat="1" ht="19.5" customHeight="1">
      <c r="B81" s="338"/>
      <c r="D81" s="349" t="s">
        <v>67</v>
      </c>
      <c r="E81" s="350" t="s">
        <v>233</v>
      </c>
      <c r="F81" s="350" t="s">
        <v>234</v>
      </c>
      <c r="J81" s="351">
        <f>BK81</f>
        <v>0</v>
      </c>
      <c r="L81" s="338"/>
      <c r="M81" s="343"/>
      <c r="N81" s="344"/>
      <c r="O81" s="344"/>
      <c r="P81" s="345">
        <f>P82</f>
        <v>0</v>
      </c>
      <c r="Q81" s="344"/>
      <c r="R81" s="345">
        <f>R82</f>
        <v>0</v>
      </c>
      <c r="S81" s="344"/>
      <c r="T81" s="346">
        <f>T82</f>
        <v>0</v>
      </c>
      <c r="AR81" s="340" t="s">
        <v>146</v>
      </c>
      <c r="AT81" s="347" t="s">
        <v>67</v>
      </c>
      <c r="AU81" s="347" t="s">
        <v>20</v>
      </c>
      <c r="AY81" s="340" t="s">
        <v>119</v>
      </c>
      <c r="BK81" s="348">
        <f>BK82</f>
        <v>0</v>
      </c>
    </row>
    <row r="82" spans="2:65" s="270" customFormat="1" ht="22.5" customHeight="1">
      <c r="B82" s="271"/>
      <c r="C82" s="352" t="s">
        <v>20</v>
      </c>
      <c r="D82" s="352" t="s">
        <v>122</v>
      </c>
      <c r="E82" s="353" t="s">
        <v>235</v>
      </c>
      <c r="F82" s="354" t="s">
        <v>234</v>
      </c>
      <c r="G82" s="355" t="s">
        <v>169</v>
      </c>
      <c r="H82" s="356">
        <v>1</v>
      </c>
      <c r="I82" s="397"/>
      <c r="J82" s="357">
        <f>ROUND(I82*H82,2)</f>
        <v>0</v>
      </c>
      <c r="K82" s="354" t="s">
        <v>126</v>
      </c>
      <c r="L82" s="271"/>
      <c r="M82" s="358" t="s">
        <v>3</v>
      </c>
      <c r="N82" s="359" t="s">
        <v>39</v>
      </c>
      <c r="O82" s="360">
        <v>0</v>
      </c>
      <c r="P82" s="360">
        <f>O82*H82</f>
        <v>0</v>
      </c>
      <c r="Q82" s="360">
        <v>0</v>
      </c>
      <c r="R82" s="360">
        <f>Q82*H82</f>
        <v>0</v>
      </c>
      <c r="S82" s="360">
        <v>0</v>
      </c>
      <c r="T82" s="361">
        <f>S82*H82</f>
        <v>0</v>
      </c>
      <c r="AR82" s="260" t="s">
        <v>236</v>
      </c>
      <c r="AT82" s="260" t="s">
        <v>122</v>
      </c>
      <c r="AU82" s="260" t="s">
        <v>76</v>
      </c>
      <c r="AY82" s="260" t="s">
        <v>119</v>
      </c>
      <c r="BE82" s="362">
        <f>IF(N82="základní",J82,0)</f>
        <v>0</v>
      </c>
      <c r="BF82" s="362">
        <f>IF(N82="snížená",J82,0)</f>
        <v>0</v>
      </c>
      <c r="BG82" s="362">
        <f>IF(N82="zákl. přenesená",J82,0)</f>
        <v>0</v>
      </c>
      <c r="BH82" s="362">
        <f>IF(N82="sníž. přenesená",J82,0)</f>
        <v>0</v>
      </c>
      <c r="BI82" s="362">
        <f>IF(N82="nulová",J82,0)</f>
        <v>0</v>
      </c>
      <c r="BJ82" s="260" t="s">
        <v>20</v>
      </c>
      <c r="BK82" s="362">
        <f>ROUND(I82*H82,2)</f>
        <v>0</v>
      </c>
      <c r="BL82" s="260" t="s">
        <v>236</v>
      </c>
      <c r="BM82" s="260" t="s">
        <v>237</v>
      </c>
    </row>
    <row r="83" spans="2:63" s="339" customFormat="1" ht="29.25" customHeight="1">
      <c r="B83" s="338"/>
      <c r="D83" s="349" t="s">
        <v>67</v>
      </c>
      <c r="E83" s="350" t="s">
        <v>238</v>
      </c>
      <c r="F83" s="350" t="s">
        <v>239</v>
      </c>
      <c r="J83" s="351">
        <f>BK83</f>
        <v>0</v>
      </c>
      <c r="L83" s="338"/>
      <c r="M83" s="343"/>
      <c r="N83" s="344"/>
      <c r="O83" s="344"/>
      <c r="P83" s="345">
        <f>P84</f>
        <v>0</v>
      </c>
      <c r="Q83" s="344"/>
      <c r="R83" s="345">
        <f>R84</f>
        <v>0</v>
      </c>
      <c r="S83" s="344"/>
      <c r="T83" s="346">
        <f>T84</f>
        <v>0</v>
      </c>
      <c r="AR83" s="340" t="s">
        <v>146</v>
      </c>
      <c r="AT83" s="347" t="s">
        <v>67</v>
      </c>
      <c r="AU83" s="347" t="s">
        <v>20</v>
      </c>
      <c r="AY83" s="340" t="s">
        <v>119</v>
      </c>
      <c r="BK83" s="348">
        <f>BK84</f>
        <v>0</v>
      </c>
    </row>
    <row r="84" spans="2:65" s="270" customFormat="1" ht="22.5" customHeight="1">
      <c r="B84" s="271"/>
      <c r="C84" s="352" t="s">
        <v>76</v>
      </c>
      <c r="D84" s="352" t="s">
        <v>122</v>
      </c>
      <c r="E84" s="353" t="s">
        <v>240</v>
      </c>
      <c r="F84" s="354" t="s">
        <v>241</v>
      </c>
      <c r="G84" s="355" t="s">
        <v>169</v>
      </c>
      <c r="H84" s="356">
        <v>1</v>
      </c>
      <c r="I84" s="397"/>
      <c r="J84" s="357">
        <f>ROUND(I84*H84,2)</f>
        <v>0</v>
      </c>
      <c r="K84" s="354" t="s">
        <v>126</v>
      </c>
      <c r="L84" s="271"/>
      <c r="M84" s="358" t="s">
        <v>3</v>
      </c>
      <c r="N84" s="393" t="s">
        <v>39</v>
      </c>
      <c r="O84" s="394">
        <v>0</v>
      </c>
      <c r="P84" s="394">
        <f>O84*H84</f>
        <v>0</v>
      </c>
      <c r="Q84" s="394">
        <v>0</v>
      </c>
      <c r="R84" s="394">
        <f>Q84*H84</f>
        <v>0</v>
      </c>
      <c r="S84" s="394">
        <v>0</v>
      </c>
      <c r="T84" s="395">
        <f>S84*H84</f>
        <v>0</v>
      </c>
      <c r="AR84" s="260" t="s">
        <v>236</v>
      </c>
      <c r="AT84" s="260" t="s">
        <v>122</v>
      </c>
      <c r="AU84" s="260" t="s">
        <v>76</v>
      </c>
      <c r="AY84" s="260" t="s">
        <v>119</v>
      </c>
      <c r="BE84" s="362">
        <f>IF(N84="základní",J84,0)</f>
        <v>0</v>
      </c>
      <c r="BF84" s="362">
        <f>IF(N84="snížená",J84,0)</f>
        <v>0</v>
      </c>
      <c r="BG84" s="362">
        <f>IF(N84="zákl. přenesená",J84,0)</f>
        <v>0</v>
      </c>
      <c r="BH84" s="362">
        <f>IF(N84="sníž. přenesená",J84,0)</f>
        <v>0</v>
      </c>
      <c r="BI84" s="362">
        <f>IF(N84="nulová",J84,0)</f>
        <v>0</v>
      </c>
      <c r="BJ84" s="260" t="s">
        <v>20</v>
      </c>
      <c r="BK84" s="362">
        <f>ROUND(I84*H84,2)</f>
        <v>0</v>
      </c>
      <c r="BL84" s="260" t="s">
        <v>236</v>
      </c>
      <c r="BM84" s="260" t="s">
        <v>242</v>
      </c>
    </row>
    <row r="85" spans="2:12" s="270" customFormat="1" ht="6.75" customHeight="1">
      <c r="B85" s="295"/>
      <c r="C85" s="296"/>
      <c r="D85" s="296"/>
      <c r="E85" s="296"/>
      <c r="F85" s="296"/>
      <c r="G85" s="296"/>
      <c r="H85" s="296"/>
      <c r="I85" s="296"/>
      <c r="J85" s="296"/>
      <c r="K85" s="296"/>
      <c r="L85" s="271"/>
    </row>
    <row r="124" ht="13.5">
      <c r="AT124" s="396"/>
    </row>
  </sheetData>
  <sheetProtection password="D7B7" sheet="1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8"/>
  <sheetViews>
    <sheetView zoomScale="120" zoomScaleNormal="120" zoomScalePageLayoutView="0" workbookViewId="0" topLeftCell="A1">
      <pane ySplit="1" topLeftCell="A14" activePane="bottomLeft" state="frozen"/>
      <selection pane="topLeft" activeCell="I88" sqref="I88"/>
      <selection pane="bottomLeft" activeCell="F23" sqref="F23 D23"/>
    </sheetView>
  </sheetViews>
  <sheetFormatPr defaultColWidth="9.140625" defaultRowHeight="13.5"/>
  <cols>
    <col min="1" max="1" width="7.00390625" style="200" customWidth="1"/>
    <col min="2" max="2" width="56.00390625" style="178" customWidth="1"/>
    <col min="3" max="3" width="5.57421875" style="200" customWidth="1"/>
    <col min="4" max="4" width="9.28125" style="200" customWidth="1"/>
    <col min="5" max="5" width="45.00390625" style="178" customWidth="1"/>
    <col min="6" max="6" width="11.8515625" style="178" customWidth="1"/>
    <col min="7" max="7" width="9.8515625" style="178" customWidth="1"/>
    <col min="8" max="8" width="9.140625" style="178" customWidth="1"/>
    <col min="9" max="9" width="10.28125" style="178" customWidth="1"/>
    <col min="10" max="10" width="11.140625" style="178" customWidth="1"/>
    <col min="11" max="11" width="3.7109375" style="178" customWidth="1"/>
    <col min="12" max="16384" width="9.140625" style="178" customWidth="1"/>
  </cols>
  <sheetData>
    <row r="1" spans="1:10" ht="31.5" thickBot="1" thickTop="1">
      <c r="A1" s="173" t="s">
        <v>425</v>
      </c>
      <c r="B1" s="174" t="s">
        <v>426</v>
      </c>
      <c r="C1" s="175" t="s">
        <v>106</v>
      </c>
      <c r="D1" s="175" t="s">
        <v>107</v>
      </c>
      <c r="E1" s="176" t="s">
        <v>427</v>
      </c>
      <c r="F1" s="177" t="s">
        <v>428</v>
      </c>
      <c r="G1" s="177" t="s">
        <v>429</v>
      </c>
      <c r="H1" s="177" t="s">
        <v>430</v>
      </c>
      <c r="I1" s="177" t="s">
        <v>431</v>
      </c>
      <c r="J1" s="176" t="s">
        <v>432</v>
      </c>
    </row>
    <row r="2" spans="1:10" ht="15.75" thickTop="1">
      <c r="A2" s="179">
        <v>1</v>
      </c>
      <c r="B2" s="451" t="s">
        <v>433</v>
      </c>
      <c r="C2" s="452"/>
      <c r="D2" s="452"/>
      <c r="E2" s="453"/>
      <c r="F2" s="180"/>
      <c r="G2" s="180">
        <f>SUM(G3:G28)</f>
        <v>0</v>
      </c>
      <c r="H2" s="180"/>
      <c r="I2" s="180">
        <f>SUM(I3:I28)</f>
        <v>0</v>
      </c>
      <c r="J2" s="181">
        <f>SUM(G2:I2)</f>
        <v>0</v>
      </c>
    </row>
    <row r="3" spans="1:10" ht="15">
      <c r="A3" s="182">
        <v>2</v>
      </c>
      <c r="B3" s="183" t="s">
        <v>434</v>
      </c>
      <c r="C3" s="184"/>
      <c r="D3" s="184"/>
      <c r="E3" s="185"/>
      <c r="F3" s="186"/>
      <c r="G3" s="187"/>
      <c r="H3" s="187"/>
      <c r="I3" s="187"/>
      <c r="J3" s="187"/>
    </row>
    <row r="4" spans="1:10" ht="45.75" customHeight="1">
      <c r="A4" s="182">
        <v>3</v>
      </c>
      <c r="B4" s="454" t="s">
        <v>435</v>
      </c>
      <c r="C4" s="455"/>
      <c r="D4" s="455"/>
      <c r="E4" s="456"/>
      <c r="F4" s="188"/>
      <c r="G4" s="189"/>
      <c r="H4" s="189"/>
      <c r="I4" s="189"/>
      <c r="J4" s="189"/>
    </row>
    <row r="5" spans="1:10" ht="30">
      <c r="A5" s="182">
        <v>4</v>
      </c>
      <c r="B5" s="190" t="s">
        <v>436</v>
      </c>
      <c r="C5" s="191" t="s">
        <v>437</v>
      </c>
      <c r="D5" s="191">
        <v>210</v>
      </c>
      <c r="E5" s="192"/>
      <c r="F5" s="193"/>
      <c r="G5" s="194">
        <f>F5*D5</f>
        <v>0</v>
      </c>
      <c r="H5" s="194"/>
      <c r="I5" s="194">
        <f>H5*D5</f>
        <v>0</v>
      </c>
      <c r="J5" s="194">
        <f>G5+I5</f>
        <v>0</v>
      </c>
    </row>
    <row r="6" spans="1:10" ht="15">
      <c r="A6" s="182">
        <v>5</v>
      </c>
      <c r="B6" s="183" t="s">
        <v>438</v>
      </c>
      <c r="C6" s="195"/>
      <c r="D6" s="195"/>
      <c r="E6" s="196"/>
      <c r="F6" s="197"/>
      <c r="G6" s="198"/>
      <c r="H6" s="198"/>
      <c r="I6" s="198"/>
      <c r="J6" s="198"/>
    </row>
    <row r="7" spans="1:10" ht="30">
      <c r="A7" s="182">
        <v>6</v>
      </c>
      <c r="B7" s="199" t="s">
        <v>439</v>
      </c>
      <c r="C7" s="191" t="s">
        <v>440</v>
      </c>
      <c r="D7" s="191">
        <v>1</v>
      </c>
      <c r="E7" s="199" t="s">
        <v>441</v>
      </c>
      <c r="F7" s="193"/>
      <c r="G7" s="194">
        <f>F7*D7</f>
        <v>0</v>
      </c>
      <c r="H7" s="194"/>
      <c r="I7" s="194">
        <f>H7*D7</f>
        <v>0</v>
      </c>
      <c r="J7" s="194">
        <f>G7+I7</f>
        <v>0</v>
      </c>
    </row>
    <row r="8" spans="1:10" ht="45">
      <c r="A8" s="182">
        <v>7</v>
      </c>
      <c r="B8" s="199" t="s">
        <v>442</v>
      </c>
      <c r="C8" s="191" t="s">
        <v>440</v>
      </c>
      <c r="D8" s="191">
        <v>1</v>
      </c>
      <c r="E8" s="192" t="s">
        <v>443</v>
      </c>
      <c r="F8" s="399"/>
      <c r="G8" s="194">
        <f>F8*D8</f>
        <v>0</v>
      </c>
      <c r="H8" s="400"/>
      <c r="I8" s="194">
        <f>H8*D8</f>
        <v>0</v>
      </c>
      <c r="J8" s="194">
        <f>G8+I8</f>
        <v>0</v>
      </c>
    </row>
    <row r="9" spans="1:10" ht="45">
      <c r="A9" s="182">
        <v>8</v>
      </c>
      <c r="B9" s="199" t="s">
        <v>444</v>
      </c>
      <c r="C9" s="191" t="s">
        <v>437</v>
      </c>
      <c r="D9" s="191">
        <v>1</v>
      </c>
      <c r="E9" s="192" t="s">
        <v>443</v>
      </c>
      <c r="F9" s="399"/>
      <c r="G9" s="194">
        <f>F9*D9</f>
        <v>0</v>
      </c>
      <c r="H9" s="400"/>
      <c r="I9" s="194">
        <f>H9*D9</f>
        <v>0</v>
      </c>
      <c r="J9" s="194">
        <f>G9+I9</f>
        <v>0</v>
      </c>
    </row>
    <row r="10" spans="1:10" ht="15">
      <c r="A10" s="182">
        <v>9</v>
      </c>
      <c r="B10" s="183" t="s">
        <v>445</v>
      </c>
      <c r="C10" s="195"/>
      <c r="D10" s="195"/>
      <c r="E10" s="196"/>
      <c r="F10" s="197"/>
      <c r="G10" s="198"/>
      <c r="H10" s="198"/>
      <c r="I10" s="198"/>
      <c r="J10" s="198"/>
    </row>
    <row r="11" spans="1:10" ht="72.75" customHeight="1">
      <c r="A11" s="182">
        <v>10</v>
      </c>
      <c r="B11" s="454" t="s">
        <v>446</v>
      </c>
      <c r="C11" s="455"/>
      <c r="D11" s="455"/>
      <c r="E11" s="456"/>
      <c r="F11" s="188"/>
      <c r="G11" s="189"/>
      <c r="H11" s="189"/>
      <c r="I11" s="189"/>
      <c r="J11" s="189"/>
    </row>
    <row r="12" spans="1:10" ht="15">
      <c r="A12" s="182">
        <v>11</v>
      </c>
      <c r="B12" s="192" t="s">
        <v>447</v>
      </c>
      <c r="C12" s="191" t="s">
        <v>184</v>
      </c>
      <c r="D12" s="191">
        <v>95</v>
      </c>
      <c r="E12" s="192"/>
      <c r="F12" s="399"/>
      <c r="G12" s="194">
        <f>F12*D12</f>
        <v>0</v>
      </c>
      <c r="H12" s="400"/>
      <c r="I12" s="194">
        <f>H12*D12</f>
        <v>0</v>
      </c>
      <c r="J12" s="194">
        <f>G12+I12</f>
        <v>0</v>
      </c>
    </row>
    <row r="13" spans="1:10" ht="45">
      <c r="A13" s="182">
        <v>12</v>
      </c>
      <c r="B13" s="192" t="s">
        <v>448</v>
      </c>
      <c r="C13" s="191" t="s">
        <v>184</v>
      </c>
      <c r="D13" s="191">
        <v>20</v>
      </c>
      <c r="E13" s="199" t="s">
        <v>449</v>
      </c>
      <c r="F13" s="399"/>
      <c r="G13" s="194">
        <f>F13*D13</f>
        <v>0</v>
      </c>
      <c r="H13" s="400"/>
      <c r="I13" s="194">
        <f>H13*D13</f>
        <v>0</v>
      </c>
      <c r="J13" s="194">
        <f>G13+I13</f>
        <v>0</v>
      </c>
    </row>
    <row r="14" spans="1:10" ht="15">
      <c r="A14" s="182">
        <v>13</v>
      </c>
      <c r="B14" s="183" t="s">
        <v>267</v>
      </c>
      <c r="C14" s="195"/>
      <c r="D14" s="195"/>
      <c r="E14" s="196"/>
      <c r="F14" s="197"/>
      <c r="G14" s="198"/>
      <c r="H14" s="198"/>
      <c r="I14" s="198"/>
      <c r="J14" s="198"/>
    </row>
    <row r="15" spans="1:10" ht="15">
      <c r="A15" s="182">
        <v>14</v>
      </c>
      <c r="B15" s="192" t="s">
        <v>450</v>
      </c>
      <c r="C15" s="191" t="s">
        <v>440</v>
      </c>
      <c r="D15" s="191">
        <v>1</v>
      </c>
      <c r="E15" s="192"/>
      <c r="F15" s="399"/>
      <c r="G15" s="194">
        <f>F15*D15</f>
        <v>0</v>
      </c>
      <c r="H15" s="400"/>
      <c r="I15" s="194">
        <f aca="true" t="shared" si="0" ref="I15:I28">H15*D15</f>
        <v>0</v>
      </c>
      <c r="J15" s="194">
        <f aca="true" t="shared" si="1" ref="J15:J28">G15+I15</f>
        <v>0</v>
      </c>
    </row>
    <row r="16" spans="1:10" ht="15">
      <c r="A16" s="182">
        <v>15</v>
      </c>
      <c r="B16" s="192" t="s">
        <v>451</v>
      </c>
      <c r="C16" s="191" t="s">
        <v>440</v>
      </c>
      <c r="D16" s="191">
        <v>1</v>
      </c>
      <c r="E16" s="192"/>
      <c r="F16" s="399"/>
      <c r="G16" s="194">
        <f aca="true" t="shared" si="2" ref="G16:G28">F16*D16</f>
        <v>0</v>
      </c>
      <c r="H16" s="400"/>
      <c r="I16" s="194">
        <f t="shared" si="0"/>
        <v>0</v>
      </c>
      <c r="J16" s="194">
        <f t="shared" si="1"/>
        <v>0</v>
      </c>
    </row>
    <row r="17" spans="1:10" ht="15">
      <c r="A17" s="182">
        <v>16</v>
      </c>
      <c r="B17" s="192" t="s">
        <v>452</v>
      </c>
      <c r="C17" s="191" t="s">
        <v>440</v>
      </c>
      <c r="D17" s="191">
        <v>1</v>
      </c>
      <c r="E17" s="192"/>
      <c r="F17" s="399"/>
      <c r="G17" s="194">
        <f t="shared" si="2"/>
        <v>0</v>
      </c>
      <c r="H17" s="400"/>
      <c r="I17" s="194">
        <f t="shared" si="0"/>
        <v>0</v>
      </c>
      <c r="J17" s="194">
        <f t="shared" si="1"/>
        <v>0</v>
      </c>
    </row>
    <row r="18" spans="1:10" ht="15">
      <c r="A18" s="182">
        <v>17</v>
      </c>
      <c r="B18" s="192" t="s">
        <v>453</v>
      </c>
      <c r="C18" s="191" t="s">
        <v>440</v>
      </c>
      <c r="D18" s="191">
        <v>1</v>
      </c>
      <c r="E18" s="199"/>
      <c r="F18" s="399"/>
      <c r="G18" s="194">
        <f t="shared" si="2"/>
        <v>0</v>
      </c>
      <c r="H18" s="400"/>
      <c r="I18" s="194">
        <f t="shared" si="0"/>
        <v>0</v>
      </c>
      <c r="J18" s="194">
        <f t="shared" si="1"/>
        <v>0</v>
      </c>
    </row>
    <row r="19" spans="1:10" ht="30">
      <c r="A19" s="182">
        <v>18</v>
      </c>
      <c r="B19" s="199" t="s">
        <v>454</v>
      </c>
      <c r="C19" s="191" t="s">
        <v>440</v>
      </c>
      <c r="D19" s="191">
        <v>1</v>
      </c>
      <c r="E19" s="199" t="s">
        <v>455</v>
      </c>
      <c r="F19" s="399"/>
      <c r="G19" s="194">
        <f t="shared" si="2"/>
        <v>0</v>
      </c>
      <c r="H19" s="400"/>
      <c r="I19" s="194">
        <f t="shared" si="0"/>
        <v>0</v>
      </c>
      <c r="J19" s="194">
        <f t="shared" si="1"/>
        <v>0</v>
      </c>
    </row>
    <row r="20" spans="1:10" ht="15">
      <c r="A20" s="182">
        <v>19</v>
      </c>
      <c r="B20" s="192" t="s">
        <v>456</v>
      </c>
      <c r="C20" s="191" t="s">
        <v>440</v>
      </c>
      <c r="D20" s="191">
        <v>1</v>
      </c>
      <c r="E20" s="192"/>
      <c r="F20" s="399"/>
      <c r="G20" s="194">
        <f t="shared" si="2"/>
        <v>0</v>
      </c>
      <c r="H20" s="400"/>
      <c r="I20" s="194">
        <f t="shared" si="0"/>
        <v>0</v>
      </c>
      <c r="J20" s="194">
        <f t="shared" si="1"/>
        <v>0</v>
      </c>
    </row>
    <row r="21" spans="1:10" ht="15">
      <c r="A21" s="182">
        <v>20</v>
      </c>
      <c r="B21" s="192" t="s">
        <v>457</v>
      </c>
      <c r="C21" s="191" t="s">
        <v>440</v>
      </c>
      <c r="D21" s="191">
        <v>1</v>
      </c>
      <c r="E21" s="192"/>
      <c r="F21" s="399"/>
      <c r="G21" s="194">
        <f t="shared" si="2"/>
        <v>0</v>
      </c>
      <c r="H21" s="400"/>
      <c r="I21" s="194">
        <f t="shared" si="0"/>
        <v>0</v>
      </c>
      <c r="J21" s="194">
        <f t="shared" si="1"/>
        <v>0</v>
      </c>
    </row>
    <row r="22" spans="1:10" ht="15">
      <c r="A22" s="182">
        <v>21</v>
      </c>
      <c r="B22" s="192" t="s">
        <v>458</v>
      </c>
      <c r="C22" s="191" t="s">
        <v>440</v>
      </c>
      <c r="D22" s="191">
        <v>1</v>
      </c>
      <c r="E22" s="192"/>
      <c r="F22" s="399"/>
      <c r="G22" s="194">
        <f t="shared" si="2"/>
        <v>0</v>
      </c>
      <c r="H22" s="400"/>
      <c r="I22" s="194">
        <f t="shared" si="0"/>
        <v>0</v>
      </c>
      <c r="J22" s="194">
        <f t="shared" si="1"/>
        <v>0</v>
      </c>
    </row>
    <row r="23" spans="1:10" ht="15">
      <c r="A23" s="182">
        <v>22</v>
      </c>
      <c r="B23" s="192" t="s">
        <v>459</v>
      </c>
      <c r="C23" s="191" t="s">
        <v>440</v>
      </c>
      <c r="D23" s="191">
        <v>1</v>
      </c>
      <c r="E23" s="192"/>
      <c r="F23" s="399"/>
      <c r="G23" s="194">
        <f t="shared" si="2"/>
        <v>0</v>
      </c>
      <c r="H23" s="400"/>
      <c r="I23" s="194">
        <f t="shared" si="0"/>
        <v>0</v>
      </c>
      <c r="J23" s="194">
        <f t="shared" si="1"/>
        <v>0</v>
      </c>
    </row>
    <row r="24" spans="1:10" ht="15">
      <c r="A24" s="182">
        <v>23</v>
      </c>
      <c r="B24" s="192" t="s">
        <v>460</v>
      </c>
      <c r="C24" s="191" t="s">
        <v>440</v>
      </c>
      <c r="D24" s="191">
        <v>1</v>
      </c>
      <c r="E24" s="192"/>
      <c r="F24" s="399"/>
      <c r="G24" s="194">
        <f t="shared" si="2"/>
        <v>0</v>
      </c>
      <c r="H24" s="400"/>
      <c r="I24" s="194">
        <f t="shared" si="0"/>
        <v>0</v>
      </c>
      <c r="J24" s="194">
        <f t="shared" si="1"/>
        <v>0</v>
      </c>
    </row>
    <row r="25" spans="1:10" ht="15">
      <c r="A25" s="182">
        <v>24</v>
      </c>
      <c r="B25" s="192" t="s">
        <v>461</v>
      </c>
      <c r="C25" s="191" t="s">
        <v>440</v>
      </c>
      <c r="D25" s="191">
        <v>1</v>
      </c>
      <c r="E25" s="192"/>
      <c r="F25" s="399"/>
      <c r="G25" s="194">
        <f t="shared" si="2"/>
        <v>0</v>
      </c>
      <c r="H25" s="400"/>
      <c r="I25" s="194">
        <f t="shared" si="0"/>
        <v>0</v>
      </c>
      <c r="J25" s="194">
        <f t="shared" si="1"/>
        <v>0</v>
      </c>
    </row>
    <row r="26" spans="1:10" ht="15">
      <c r="A26" s="182">
        <v>25</v>
      </c>
      <c r="B26" s="192" t="s">
        <v>462</v>
      </c>
      <c r="C26" s="191" t="s">
        <v>440</v>
      </c>
      <c r="D26" s="191">
        <v>1</v>
      </c>
      <c r="E26" s="192"/>
      <c r="F26" s="399"/>
      <c r="G26" s="194">
        <f t="shared" si="2"/>
        <v>0</v>
      </c>
      <c r="H26" s="400"/>
      <c r="I26" s="194">
        <f t="shared" si="0"/>
        <v>0</v>
      </c>
      <c r="J26" s="194">
        <f t="shared" si="1"/>
        <v>0</v>
      </c>
    </row>
    <row r="27" spans="1:10" ht="15">
      <c r="A27" s="182">
        <v>26</v>
      </c>
      <c r="B27" s="192" t="s">
        <v>463</v>
      </c>
      <c r="C27" s="191" t="s">
        <v>440</v>
      </c>
      <c r="D27" s="191">
        <v>1</v>
      </c>
      <c r="E27" s="192"/>
      <c r="F27" s="399"/>
      <c r="G27" s="194">
        <f t="shared" si="2"/>
        <v>0</v>
      </c>
      <c r="H27" s="400"/>
      <c r="I27" s="194">
        <f t="shared" si="0"/>
        <v>0</v>
      </c>
      <c r="J27" s="194">
        <f t="shared" si="1"/>
        <v>0</v>
      </c>
    </row>
    <row r="28" spans="1:10" ht="15">
      <c r="A28" s="182">
        <v>27</v>
      </c>
      <c r="B28" s="192" t="s">
        <v>464</v>
      </c>
      <c r="C28" s="191" t="s">
        <v>440</v>
      </c>
      <c r="D28" s="191">
        <v>1</v>
      </c>
      <c r="E28" s="192"/>
      <c r="F28" s="399"/>
      <c r="G28" s="194">
        <f t="shared" si="2"/>
        <v>0</v>
      </c>
      <c r="H28" s="400"/>
      <c r="I28" s="194">
        <f t="shared" si="0"/>
        <v>0</v>
      </c>
      <c r="J28" s="194">
        <f t="shared" si="1"/>
        <v>0</v>
      </c>
    </row>
  </sheetData>
  <sheetProtection password="D7B7" sheet="1"/>
  <mergeCells count="3">
    <mergeCell ref="B2:E2"/>
    <mergeCell ref="B4:E4"/>
    <mergeCell ref="B11:E11"/>
  </mergeCells>
  <printOptions gridLines="1"/>
  <pageMargins left="0.7086614173228347" right="0.7086614173228347" top="1.141732283464567" bottom="0.4724409448818898" header="0.2755905511811024" footer="0.2755905511811024"/>
  <pageSetup firstPageNumber="1" useFirstPageNumber="1" fitToHeight="0" fitToWidth="1" horizontalDpi="600" verticalDpi="600" orientation="landscape" paperSize="9" scale="74" r:id="rId2"/>
  <headerFooter>
    <oddHeader>&amp;L&amp;"Tahoma,Obyčejné"&amp;12UniMec - SO04 - zaizolování požárního odvětrání
jednostupňová projektová dokumentace
D.1.4.5 Zařízení silnoproudé elektrotechniky včetně bleskosvodů&amp;R&amp;G</oddHeader>
    <oddFooter>&amp;L&amp;"Tahoma,Obyčejné"&amp;12Ing. Březina&amp;C&amp;"Tahoma,Obyčejné"&amp;12 08/2017&amp;R&amp;"Tahoma,Obyčejné"&amp;12List č.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60"/>
  <sheetViews>
    <sheetView zoomScale="160" zoomScaleNormal="160" zoomScalePageLayoutView="0" workbookViewId="0" topLeftCell="A19">
      <selection activeCell="C24" sqref="C24"/>
    </sheetView>
  </sheetViews>
  <sheetFormatPr defaultColWidth="9.140625" defaultRowHeight="13.5"/>
  <cols>
    <col min="1" max="1" width="40.140625" style="203" customWidth="1"/>
    <col min="2" max="2" width="5.7109375" style="203" customWidth="1"/>
    <col min="3" max="3" width="9.7109375" style="203" customWidth="1"/>
    <col min="4" max="4" width="11.7109375" style="203" customWidth="1"/>
    <col min="5" max="5" width="13.421875" style="203" hidden="1" customWidth="1"/>
    <col min="6" max="6" width="9.7109375" style="203" customWidth="1"/>
    <col min="7" max="7" width="14.421875" style="203" customWidth="1"/>
    <col min="8" max="8" width="9.140625" style="203" customWidth="1"/>
    <col min="9" max="9" width="9.57421875" style="203" bestFit="1" customWidth="1"/>
    <col min="10" max="16384" width="9.140625" style="203" customWidth="1"/>
  </cols>
  <sheetData>
    <row r="1" spans="1:7" ht="21" customHeight="1">
      <c r="A1" s="201" t="s">
        <v>465</v>
      </c>
      <c r="B1" s="202"/>
      <c r="C1" s="202"/>
      <c r="D1" s="202"/>
      <c r="E1" s="202"/>
      <c r="F1" s="202"/>
      <c r="G1" s="202"/>
    </row>
    <row r="2" spans="1:7" ht="21" customHeight="1">
      <c r="A2" s="204" t="s">
        <v>466</v>
      </c>
      <c r="B2" s="202"/>
      <c r="C2" s="202"/>
      <c r="D2" s="202"/>
      <c r="E2" s="202"/>
      <c r="F2" s="202"/>
      <c r="G2" s="202"/>
    </row>
    <row r="3" spans="1:6" ht="12.75">
      <c r="A3" s="205"/>
      <c r="B3" s="202"/>
      <c r="C3" s="202"/>
      <c r="D3" s="202"/>
      <c r="E3" s="202"/>
      <c r="F3" s="206" t="s">
        <v>467</v>
      </c>
    </row>
    <row r="4" spans="1:7" ht="12.75">
      <c r="A4" s="207"/>
      <c r="B4" s="208"/>
      <c r="C4" s="209"/>
      <c r="D4" s="205"/>
      <c r="E4" s="202"/>
      <c r="F4" s="210"/>
      <c r="G4" s="210"/>
    </row>
    <row r="5" spans="1:7" ht="12.75">
      <c r="A5" s="207" t="s">
        <v>468</v>
      </c>
      <c r="B5" s="207"/>
      <c r="C5" s="207" t="s">
        <v>469</v>
      </c>
      <c r="D5" s="207"/>
      <c r="E5" s="202"/>
      <c r="F5" s="210"/>
      <c r="G5" s="210"/>
    </row>
    <row r="6" spans="1:7" ht="12.75">
      <c r="A6" s="207" t="s">
        <v>470</v>
      </c>
      <c r="B6" s="207"/>
      <c r="C6" s="210" t="s">
        <v>471</v>
      </c>
      <c r="D6" s="207"/>
      <c r="E6" s="202"/>
      <c r="F6" s="210"/>
      <c r="G6" s="210"/>
    </row>
    <row r="7" spans="1:7" ht="12.75">
      <c r="A7" s="207"/>
      <c r="B7" s="207"/>
      <c r="C7" s="210" t="s">
        <v>472</v>
      </c>
      <c r="D7" s="207"/>
      <c r="E7" s="202"/>
      <c r="F7" s="210"/>
      <c r="G7" s="210"/>
    </row>
    <row r="8" spans="1:7" ht="12.75">
      <c r="A8" s="207" t="s">
        <v>473</v>
      </c>
      <c r="B8" s="202"/>
      <c r="C8" s="210" t="s">
        <v>474</v>
      </c>
      <c r="D8" s="207"/>
      <c r="E8" s="202"/>
      <c r="F8" s="202"/>
      <c r="G8" s="202"/>
    </row>
    <row r="9" spans="1:7" ht="12.75">
      <c r="A9" s="207" t="s">
        <v>475</v>
      </c>
      <c r="B9" s="207"/>
      <c r="C9" s="211">
        <v>42962</v>
      </c>
      <c r="D9" s="207"/>
      <c r="E9" s="202"/>
      <c r="F9" s="210"/>
      <c r="G9" s="210"/>
    </row>
    <row r="10" spans="8:12" ht="12.75">
      <c r="H10" s="212"/>
      <c r="I10" s="212"/>
      <c r="J10" s="213"/>
      <c r="K10" s="212"/>
      <c r="L10" s="212"/>
    </row>
    <row r="11" spans="1:12" ht="12.75">
      <c r="A11" s="210" t="s">
        <v>476</v>
      </c>
      <c r="H11" s="212"/>
      <c r="I11" s="214"/>
      <c r="J11" s="214"/>
      <c r="K11" s="214"/>
      <c r="L11" s="212"/>
    </row>
    <row r="12" spans="1:12" ht="12.75">
      <c r="A12" s="210" t="s">
        <v>477</v>
      </c>
      <c r="H12" s="212"/>
      <c r="I12" s="214"/>
      <c r="J12" s="214"/>
      <c r="K12" s="214"/>
      <c r="L12" s="212"/>
    </row>
    <row r="13" spans="1:12" ht="12.75">
      <c r="A13" s="210" t="s">
        <v>478</v>
      </c>
      <c r="H13" s="212"/>
      <c r="I13" s="214"/>
      <c r="J13" s="214"/>
      <c r="K13" s="214"/>
      <c r="L13" s="212"/>
    </row>
    <row r="14" spans="1:12" ht="12.75">
      <c r="A14" s="207"/>
      <c r="B14" s="207"/>
      <c r="C14" s="207"/>
      <c r="D14" s="207"/>
      <c r="F14" s="207"/>
      <c r="G14" s="207"/>
      <c r="H14" s="212"/>
      <c r="I14" s="212"/>
      <c r="J14" s="212"/>
      <c r="K14" s="212"/>
      <c r="L14" s="212"/>
    </row>
    <row r="15" spans="1:12" ht="12.75" customHeight="1">
      <c r="A15" s="215" t="s">
        <v>426</v>
      </c>
      <c r="B15" s="216" t="s">
        <v>479</v>
      </c>
      <c r="C15" s="217" t="s">
        <v>480</v>
      </c>
      <c r="D15" s="217" t="s">
        <v>481</v>
      </c>
      <c r="F15" s="217" t="s">
        <v>480</v>
      </c>
      <c r="G15" s="217" t="s">
        <v>481</v>
      </c>
      <c r="H15" s="212"/>
      <c r="I15" s="218"/>
      <c r="J15" s="218"/>
      <c r="K15" s="218"/>
      <c r="L15" s="212"/>
    </row>
    <row r="16" spans="1:12" ht="12.75">
      <c r="A16" s="207"/>
      <c r="B16" s="207"/>
      <c r="C16" s="207"/>
      <c r="D16" s="207"/>
      <c r="F16" s="207"/>
      <c r="G16" s="207"/>
      <c r="H16" s="212"/>
      <c r="I16" s="218"/>
      <c r="J16" s="218"/>
      <c r="K16" s="218"/>
      <c r="L16" s="212"/>
    </row>
    <row r="17" spans="1:12" ht="33" customHeight="1">
      <c r="A17" s="219" t="s">
        <v>482</v>
      </c>
      <c r="B17" s="220">
        <v>1</v>
      </c>
      <c r="C17" s="401"/>
      <c r="D17" s="222">
        <f aca="true" t="shared" si="0" ref="D17:D31">B17*C17</f>
        <v>0</v>
      </c>
      <c r="E17" s="202"/>
      <c r="F17" s="402"/>
      <c r="G17" s="223">
        <f>B17*F17</f>
        <v>0</v>
      </c>
      <c r="H17" s="212"/>
      <c r="I17" s="218"/>
      <c r="J17" s="218"/>
      <c r="K17" s="218"/>
      <c r="L17" s="212"/>
    </row>
    <row r="18" spans="1:12" ht="12.75">
      <c r="A18" s="210" t="s">
        <v>483</v>
      </c>
      <c r="B18" s="220">
        <v>1</v>
      </c>
      <c r="C18" s="401"/>
      <c r="D18" s="222">
        <f t="shared" si="0"/>
        <v>0</v>
      </c>
      <c r="E18" s="202"/>
      <c r="F18" s="402"/>
      <c r="G18" s="223">
        <f>B18*F18</f>
        <v>0</v>
      </c>
      <c r="H18" s="212"/>
      <c r="I18" s="218"/>
      <c r="J18" s="218"/>
      <c r="K18" s="218"/>
      <c r="L18" s="212"/>
    </row>
    <row r="19" spans="1:12" ht="33" customHeight="1">
      <c r="A19" s="224" t="s">
        <v>484</v>
      </c>
      <c r="B19" s="220">
        <v>102</v>
      </c>
      <c r="C19" s="401"/>
      <c r="D19" s="222">
        <f t="shared" si="0"/>
        <v>0</v>
      </c>
      <c r="E19" s="202"/>
      <c r="F19" s="402"/>
      <c r="G19" s="223">
        <f>B19*F19</f>
        <v>0</v>
      </c>
      <c r="H19" s="212"/>
      <c r="I19" s="218"/>
      <c r="J19" s="218"/>
      <c r="K19" s="218"/>
      <c r="L19" s="212"/>
    </row>
    <row r="20" spans="1:12" ht="12.75">
      <c r="A20" s="225" t="s">
        <v>485</v>
      </c>
      <c r="B20" s="220">
        <v>220</v>
      </c>
      <c r="C20" s="401"/>
      <c r="D20" s="222">
        <f t="shared" si="0"/>
        <v>0</v>
      </c>
      <c r="E20" s="202"/>
      <c r="F20" s="402"/>
      <c r="G20" s="223">
        <f>B20*F20</f>
        <v>0</v>
      </c>
      <c r="H20" s="212"/>
      <c r="I20" s="218"/>
      <c r="J20" s="218"/>
      <c r="K20" s="218"/>
      <c r="L20" s="212"/>
    </row>
    <row r="21" spans="1:12" ht="12.75">
      <c r="A21" s="226" t="s">
        <v>486</v>
      </c>
      <c r="B21" s="227">
        <v>0.4</v>
      </c>
      <c r="C21" s="401"/>
      <c r="D21" s="222">
        <f t="shared" si="0"/>
        <v>0</v>
      </c>
      <c r="E21" s="202"/>
      <c r="F21" s="403"/>
      <c r="G21" s="223">
        <v>0</v>
      </c>
      <c r="H21" s="212"/>
      <c r="I21" s="218"/>
      <c r="J21" s="218"/>
      <c r="K21" s="218"/>
      <c r="L21" s="212"/>
    </row>
    <row r="22" spans="1:12" ht="12.75">
      <c r="A22" s="219" t="s">
        <v>487</v>
      </c>
      <c r="B22" s="220">
        <v>1</v>
      </c>
      <c r="C22" s="221"/>
      <c r="D22" s="222">
        <f t="shared" si="0"/>
        <v>0</v>
      </c>
      <c r="E22" s="202"/>
      <c r="F22" s="402"/>
      <c r="G22" s="223">
        <f>B22*F22</f>
        <v>0</v>
      </c>
      <c r="H22" s="212"/>
      <c r="I22" s="218"/>
      <c r="J22" s="218"/>
      <c r="K22" s="218"/>
      <c r="L22" s="212"/>
    </row>
    <row r="23" spans="1:12" ht="12.75">
      <c r="A23" s="219" t="s">
        <v>488</v>
      </c>
      <c r="B23" s="220">
        <v>2</v>
      </c>
      <c r="C23" s="221"/>
      <c r="D23" s="222">
        <f t="shared" si="0"/>
        <v>0</v>
      </c>
      <c r="E23" s="202"/>
      <c r="F23" s="402"/>
      <c r="G23" s="223">
        <f>B23*F23</f>
        <v>0</v>
      </c>
      <c r="H23" s="212"/>
      <c r="I23" s="218"/>
      <c r="J23" s="218"/>
      <c r="K23" s="218"/>
      <c r="L23" s="212"/>
    </row>
    <row r="24" spans="1:12" ht="32.25" customHeight="1">
      <c r="A24" s="228" t="s">
        <v>489</v>
      </c>
      <c r="B24" s="220">
        <v>1</v>
      </c>
      <c r="C24" s="401"/>
      <c r="D24" s="222">
        <f t="shared" si="0"/>
        <v>0</v>
      </c>
      <c r="E24" s="202"/>
      <c r="F24" s="402"/>
      <c r="G24" s="223">
        <f>B24*F24</f>
        <v>0</v>
      </c>
      <c r="I24" s="212"/>
      <c r="J24" s="212"/>
      <c r="K24" s="212"/>
      <c r="L24" s="212"/>
    </row>
    <row r="25" spans="1:12" ht="12.75" customHeight="1">
      <c r="A25" s="229" t="s">
        <v>490</v>
      </c>
      <c r="B25" s="220">
        <v>1</v>
      </c>
      <c r="C25" s="401"/>
      <c r="D25" s="222">
        <f t="shared" si="0"/>
        <v>0</v>
      </c>
      <c r="E25" s="202"/>
      <c r="F25" s="402"/>
      <c r="G25" s="223">
        <f>B25*F25</f>
        <v>0</v>
      </c>
      <c r="I25" s="212"/>
      <c r="J25" s="212"/>
      <c r="K25" s="212"/>
      <c r="L25" s="212"/>
    </row>
    <row r="26" spans="1:12" ht="12.75">
      <c r="A26" s="230" t="s">
        <v>491</v>
      </c>
      <c r="B26" s="220">
        <v>1</v>
      </c>
      <c r="C26" s="221"/>
      <c r="D26" s="222">
        <f t="shared" si="0"/>
        <v>0</v>
      </c>
      <c r="E26" s="202"/>
      <c r="F26" s="402"/>
      <c r="G26" s="223">
        <f aca="true" t="shared" si="1" ref="G26:G31">B26*F26</f>
        <v>0</v>
      </c>
      <c r="H26" s="212"/>
      <c r="I26" s="212"/>
      <c r="J26" s="212"/>
      <c r="K26" s="212"/>
      <c r="L26" s="212"/>
    </row>
    <row r="27" spans="1:12" ht="12.75">
      <c r="A27" s="210" t="s">
        <v>492</v>
      </c>
      <c r="B27" s="220">
        <v>1</v>
      </c>
      <c r="C27" s="221"/>
      <c r="D27" s="222">
        <f>B27*C27</f>
        <v>0</v>
      </c>
      <c r="E27" s="202"/>
      <c r="F27" s="402"/>
      <c r="G27" s="223">
        <f>B27*F27</f>
        <v>0</v>
      </c>
      <c r="H27" s="212"/>
      <c r="I27" s="212"/>
      <c r="J27" s="212"/>
      <c r="K27" s="212"/>
      <c r="L27" s="212"/>
    </row>
    <row r="28" spans="1:12" ht="12.75">
      <c r="A28" s="231" t="s">
        <v>493</v>
      </c>
      <c r="B28" s="220">
        <v>1</v>
      </c>
      <c r="C28" s="221"/>
      <c r="D28" s="222">
        <f t="shared" si="0"/>
        <v>0</v>
      </c>
      <c r="E28" s="202"/>
      <c r="F28" s="402"/>
      <c r="G28" s="223">
        <f t="shared" si="1"/>
        <v>0</v>
      </c>
      <c r="H28" s="212"/>
      <c r="I28" s="212"/>
      <c r="J28" s="212"/>
      <c r="K28" s="212"/>
      <c r="L28" s="212"/>
    </row>
    <row r="29" spans="1:12" ht="12.75">
      <c r="A29" s="231" t="s">
        <v>494</v>
      </c>
      <c r="B29" s="220">
        <v>1</v>
      </c>
      <c r="C29" s="221"/>
      <c r="D29" s="222">
        <f t="shared" si="0"/>
        <v>0</v>
      </c>
      <c r="E29" s="202"/>
      <c r="F29" s="402"/>
      <c r="G29" s="223">
        <f t="shared" si="1"/>
        <v>0</v>
      </c>
      <c r="H29" s="212"/>
      <c r="I29" s="212"/>
      <c r="J29" s="212"/>
      <c r="K29" s="212"/>
      <c r="L29" s="212"/>
    </row>
    <row r="30" spans="1:12" ht="12.75">
      <c r="A30" s="232" t="s">
        <v>495</v>
      </c>
      <c r="B30" s="220">
        <v>1</v>
      </c>
      <c r="C30" s="221"/>
      <c r="D30" s="222">
        <f t="shared" si="0"/>
        <v>0</v>
      </c>
      <c r="E30" s="202"/>
      <c r="F30" s="402"/>
      <c r="G30" s="223">
        <f t="shared" si="1"/>
        <v>0</v>
      </c>
      <c r="H30" s="212"/>
      <c r="I30" s="218"/>
      <c r="J30" s="218"/>
      <c r="K30" s="218"/>
      <c r="L30" s="212"/>
    </row>
    <row r="31" spans="1:12" ht="22.5">
      <c r="A31" s="231" t="s">
        <v>496</v>
      </c>
      <c r="B31" s="220">
        <v>1</v>
      </c>
      <c r="C31" s="221"/>
      <c r="D31" s="222">
        <f t="shared" si="0"/>
        <v>0</v>
      </c>
      <c r="E31" s="202"/>
      <c r="F31" s="402"/>
      <c r="G31" s="223">
        <f t="shared" si="1"/>
        <v>0</v>
      </c>
      <c r="H31" s="212"/>
      <c r="I31" s="218"/>
      <c r="J31" s="218"/>
      <c r="K31" s="218"/>
      <c r="L31" s="212"/>
    </row>
    <row r="32" spans="1:12" ht="12.75">
      <c r="A32" s="215"/>
      <c r="B32" s="233"/>
      <c r="C32" s="234"/>
      <c r="D32" s="235"/>
      <c r="F32" s="236"/>
      <c r="G32" s="236"/>
      <c r="H32" s="212"/>
      <c r="I32" s="212"/>
      <c r="J32" s="212"/>
      <c r="K32" s="237"/>
      <c r="L32" s="212"/>
    </row>
    <row r="33" spans="8:12" ht="12.75">
      <c r="H33" s="212"/>
      <c r="I33" s="212"/>
      <c r="J33" s="212"/>
      <c r="K33" s="212"/>
      <c r="L33" s="212"/>
    </row>
    <row r="34" spans="1:12" ht="12.75">
      <c r="A34" s="238" t="s">
        <v>497</v>
      </c>
      <c r="B34" s="208"/>
      <c r="C34" s="208"/>
      <c r="D34" s="208"/>
      <c r="F34" s="208"/>
      <c r="G34" s="208"/>
      <c r="H34" s="212"/>
      <c r="I34" s="212"/>
      <c r="J34" s="212"/>
      <c r="K34" s="212"/>
      <c r="L34" s="212"/>
    </row>
    <row r="35" spans="1:12" ht="12.75">
      <c r="A35" s="208"/>
      <c r="B35" s="208"/>
      <c r="C35" s="208"/>
      <c r="D35" s="208"/>
      <c r="F35" s="208"/>
      <c r="G35" s="208"/>
      <c r="H35" s="212"/>
      <c r="I35" s="212"/>
      <c r="J35" s="212"/>
      <c r="K35" s="212"/>
      <c r="L35" s="212"/>
    </row>
    <row r="36" spans="1:12" ht="12.75">
      <c r="A36" s="207" t="s">
        <v>498</v>
      </c>
      <c r="B36" s="239"/>
      <c r="C36" s="222"/>
      <c r="D36" s="222"/>
      <c r="F36" s="223"/>
      <c r="G36" s="240">
        <f>SUM(G16:G32)</f>
        <v>0</v>
      </c>
      <c r="H36" s="212"/>
      <c r="I36" s="212"/>
      <c r="J36" s="212"/>
      <c r="K36" s="212"/>
      <c r="L36" s="212"/>
    </row>
    <row r="37" spans="1:12" ht="12.75">
      <c r="A37" s="207" t="s">
        <v>499</v>
      </c>
      <c r="B37" s="239"/>
      <c r="C37" s="222"/>
      <c r="D37" s="207"/>
      <c r="F37" s="223"/>
      <c r="G37" s="240">
        <f>SUM(D16:D32)</f>
        <v>0</v>
      </c>
      <c r="H37" s="212"/>
      <c r="I37" s="212"/>
      <c r="J37" s="212"/>
      <c r="K37" s="212"/>
      <c r="L37" s="212"/>
    </row>
    <row r="38" spans="1:12" ht="12.75">
      <c r="A38" s="207" t="s">
        <v>500</v>
      </c>
      <c r="B38" s="241"/>
      <c r="C38" s="222"/>
      <c r="D38" s="242"/>
      <c r="F38" s="223"/>
      <c r="G38" s="404"/>
      <c r="H38" s="212"/>
      <c r="I38" s="212"/>
      <c r="J38" s="212"/>
      <c r="K38" s="212"/>
      <c r="L38" s="212"/>
    </row>
    <row r="39" spans="1:12" ht="12.75">
      <c r="A39" s="207"/>
      <c r="B39" s="207"/>
      <c r="C39" s="207"/>
      <c r="D39" s="207"/>
      <c r="F39" s="207"/>
      <c r="G39" s="207"/>
      <c r="H39" s="212"/>
      <c r="I39" s="212"/>
      <c r="J39" s="212"/>
      <c r="K39" s="212"/>
      <c r="L39" s="212"/>
    </row>
    <row r="40" spans="1:12" ht="12.75">
      <c r="A40" s="243" t="s">
        <v>501</v>
      </c>
      <c r="B40" s="244"/>
      <c r="C40" s="245"/>
      <c r="D40" s="245"/>
      <c r="E40" s="246"/>
      <c r="F40" s="247"/>
      <c r="G40" s="247">
        <f>SUM(G36:G38)</f>
        <v>0</v>
      </c>
      <c r="H40" s="212"/>
      <c r="I40" s="212"/>
      <c r="J40" s="212"/>
      <c r="K40" s="212"/>
      <c r="L40" s="212"/>
    </row>
    <row r="41" spans="1:12" ht="12.75">
      <c r="A41" s="207" t="s">
        <v>502</v>
      </c>
      <c r="B41" s="241">
        <v>0.21</v>
      </c>
      <c r="C41" s="248" t="s">
        <v>503</v>
      </c>
      <c r="D41" s="222">
        <f>G40</f>
        <v>0</v>
      </c>
      <c r="E41" s="249">
        <f>D41*21%</f>
        <v>0</v>
      </c>
      <c r="F41" s="223"/>
      <c r="G41" s="223">
        <f>CEILING(E41,0.1)</f>
        <v>0</v>
      </c>
      <c r="H41" s="212"/>
      <c r="I41" s="212"/>
      <c r="J41" s="212"/>
      <c r="K41" s="212"/>
      <c r="L41" s="212"/>
    </row>
    <row r="42" spans="7:12" ht="12.75">
      <c r="G42" s="250"/>
      <c r="H42" s="212"/>
      <c r="I42" s="212"/>
      <c r="J42" s="212"/>
      <c r="K42" s="212"/>
      <c r="L42" s="212"/>
    </row>
    <row r="43" spans="1:7" ht="13.5" thickBot="1">
      <c r="A43" s="251" t="s">
        <v>504</v>
      </c>
      <c r="B43" s="252"/>
      <c r="C43" s="253"/>
      <c r="D43" s="253"/>
      <c r="F43" s="254"/>
      <c r="G43" s="255">
        <f>SUM(G40:G42)</f>
        <v>0</v>
      </c>
    </row>
    <row r="44" ht="13.5" thickTop="1">
      <c r="G44" s="250"/>
    </row>
    <row r="60" spans="1:7" ht="15">
      <c r="A60" s="256"/>
      <c r="B60" s="208"/>
      <c r="C60" s="208"/>
      <c r="D60" s="208"/>
      <c r="E60" s="208"/>
      <c r="F60" s="208"/>
      <c r="G60" s="208"/>
    </row>
  </sheetData>
  <sheetProtection password="D7B7" sheet="1"/>
  <printOptions/>
  <pageMargins left="0.5905511811023623" right="0.5905511811023623" top="0.7874015748031497" bottom="0.984251968503937" header="0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K212"/>
  <sheetViews>
    <sheetView showGridLines="0" workbookViewId="0" topLeftCell="A1">
      <selection activeCell="I88" sqref="I88"/>
    </sheetView>
  </sheetViews>
  <sheetFormatPr defaultColWidth="9.140625" defaultRowHeight="13.5"/>
  <cols>
    <col min="1" max="1" width="7.140625" style="90" customWidth="1"/>
    <col min="2" max="2" width="1.421875" style="90" customWidth="1"/>
    <col min="3" max="4" width="4.28125" style="90" customWidth="1"/>
    <col min="5" max="5" width="10.00390625" style="90" customWidth="1"/>
    <col min="6" max="6" width="7.8515625" style="90" customWidth="1"/>
    <col min="7" max="7" width="4.28125" style="90" customWidth="1"/>
    <col min="8" max="8" width="66.7109375" style="90" customWidth="1"/>
    <col min="9" max="10" width="17.140625" style="90" customWidth="1"/>
    <col min="11" max="11" width="1.421875" style="90" customWidth="1"/>
    <col min="12" max="16384" width="9.140625" style="90" customWidth="1"/>
  </cols>
  <sheetData>
    <row r="1" ht="37.5" customHeight="1"/>
    <row r="2" spans="2:11" ht="7.5" customHeight="1">
      <c r="B2" s="91"/>
      <c r="C2" s="92"/>
      <c r="D2" s="92"/>
      <c r="E2" s="92"/>
      <c r="F2" s="92"/>
      <c r="G2" s="92"/>
      <c r="H2" s="92"/>
      <c r="I2" s="92"/>
      <c r="J2" s="92"/>
      <c r="K2" s="93"/>
    </row>
    <row r="3" spans="2:11" s="96" customFormat="1" ht="45" customHeight="1">
      <c r="B3" s="94"/>
      <c r="C3" s="459" t="s">
        <v>250</v>
      </c>
      <c r="D3" s="459"/>
      <c r="E3" s="459"/>
      <c r="F3" s="459"/>
      <c r="G3" s="459"/>
      <c r="H3" s="459"/>
      <c r="I3" s="459"/>
      <c r="J3" s="459"/>
      <c r="K3" s="95"/>
    </row>
    <row r="4" spans="2:11" ht="25.5" customHeight="1">
      <c r="B4" s="97"/>
      <c r="C4" s="464" t="s">
        <v>251</v>
      </c>
      <c r="D4" s="464"/>
      <c r="E4" s="464"/>
      <c r="F4" s="464"/>
      <c r="G4" s="464"/>
      <c r="H4" s="464"/>
      <c r="I4" s="464"/>
      <c r="J4" s="464"/>
      <c r="K4" s="98"/>
    </row>
    <row r="5" spans="2:11" ht="5.25" customHeight="1">
      <c r="B5" s="97"/>
      <c r="C5" s="99"/>
      <c r="D5" s="99"/>
      <c r="E5" s="99"/>
      <c r="F5" s="99"/>
      <c r="G5" s="99"/>
      <c r="H5" s="99"/>
      <c r="I5" s="99"/>
      <c r="J5" s="99"/>
      <c r="K5" s="98"/>
    </row>
    <row r="6" spans="2:11" ht="15" customHeight="1">
      <c r="B6" s="97"/>
      <c r="C6" s="461" t="s">
        <v>252</v>
      </c>
      <c r="D6" s="461"/>
      <c r="E6" s="461"/>
      <c r="F6" s="461"/>
      <c r="G6" s="461"/>
      <c r="H6" s="461"/>
      <c r="I6" s="461"/>
      <c r="J6" s="461"/>
      <c r="K6" s="98"/>
    </row>
    <row r="7" spans="2:11" ht="15" customHeight="1">
      <c r="B7" s="101"/>
      <c r="C7" s="461" t="s">
        <v>253</v>
      </c>
      <c r="D7" s="461"/>
      <c r="E7" s="461"/>
      <c r="F7" s="461"/>
      <c r="G7" s="461"/>
      <c r="H7" s="461"/>
      <c r="I7" s="461"/>
      <c r="J7" s="461"/>
      <c r="K7" s="98"/>
    </row>
    <row r="8" spans="2:11" ht="12.75" customHeight="1">
      <c r="B8" s="101"/>
      <c r="C8" s="100"/>
      <c r="D8" s="100"/>
      <c r="E8" s="100"/>
      <c r="F8" s="100"/>
      <c r="G8" s="100"/>
      <c r="H8" s="100"/>
      <c r="I8" s="100"/>
      <c r="J8" s="100"/>
      <c r="K8" s="98"/>
    </row>
    <row r="9" spans="2:11" ht="15" customHeight="1">
      <c r="B9" s="101"/>
      <c r="C9" s="461" t="s">
        <v>254</v>
      </c>
      <c r="D9" s="461"/>
      <c r="E9" s="461"/>
      <c r="F9" s="461"/>
      <c r="G9" s="461"/>
      <c r="H9" s="461"/>
      <c r="I9" s="461"/>
      <c r="J9" s="461"/>
      <c r="K9" s="98"/>
    </row>
    <row r="10" spans="2:11" ht="15" customHeight="1">
      <c r="B10" s="101"/>
      <c r="C10" s="100"/>
      <c r="D10" s="461" t="s">
        <v>255</v>
      </c>
      <c r="E10" s="461"/>
      <c r="F10" s="461"/>
      <c r="G10" s="461"/>
      <c r="H10" s="461"/>
      <c r="I10" s="461"/>
      <c r="J10" s="461"/>
      <c r="K10" s="98"/>
    </row>
    <row r="11" spans="2:11" ht="15" customHeight="1">
      <c r="B11" s="101"/>
      <c r="C11" s="102"/>
      <c r="D11" s="461" t="s">
        <v>256</v>
      </c>
      <c r="E11" s="461"/>
      <c r="F11" s="461"/>
      <c r="G11" s="461"/>
      <c r="H11" s="461"/>
      <c r="I11" s="461"/>
      <c r="J11" s="461"/>
      <c r="K11" s="98"/>
    </row>
    <row r="12" spans="2:11" ht="12.75" customHeight="1">
      <c r="B12" s="101"/>
      <c r="C12" s="102"/>
      <c r="D12" s="102"/>
      <c r="E12" s="102"/>
      <c r="F12" s="102"/>
      <c r="G12" s="102"/>
      <c r="H12" s="102"/>
      <c r="I12" s="102"/>
      <c r="J12" s="102"/>
      <c r="K12" s="98"/>
    </row>
    <row r="13" spans="2:11" ht="15" customHeight="1">
      <c r="B13" s="101"/>
      <c r="C13" s="102"/>
      <c r="D13" s="461" t="s">
        <v>257</v>
      </c>
      <c r="E13" s="461"/>
      <c r="F13" s="461"/>
      <c r="G13" s="461"/>
      <c r="H13" s="461"/>
      <c r="I13" s="461"/>
      <c r="J13" s="461"/>
      <c r="K13" s="98"/>
    </row>
    <row r="14" spans="2:11" ht="15" customHeight="1">
      <c r="B14" s="101"/>
      <c r="C14" s="102"/>
      <c r="D14" s="461" t="s">
        <v>258</v>
      </c>
      <c r="E14" s="461"/>
      <c r="F14" s="461"/>
      <c r="G14" s="461"/>
      <c r="H14" s="461"/>
      <c r="I14" s="461"/>
      <c r="J14" s="461"/>
      <c r="K14" s="98"/>
    </row>
    <row r="15" spans="2:11" ht="15" customHeight="1">
      <c r="B15" s="101"/>
      <c r="C15" s="102"/>
      <c r="D15" s="461" t="s">
        <v>259</v>
      </c>
      <c r="E15" s="461"/>
      <c r="F15" s="461"/>
      <c r="G15" s="461"/>
      <c r="H15" s="461"/>
      <c r="I15" s="461"/>
      <c r="J15" s="461"/>
      <c r="K15" s="98"/>
    </row>
    <row r="16" spans="2:11" ht="15" customHeight="1">
      <c r="B16" s="101"/>
      <c r="C16" s="102"/>
      <c r="D16" s="102"/>
      <c r="E16" s="103" t="s">
        <v>74</v>
      </c>
      <c r="F16" s="461" t="s">
        <v>260</v>
      </c>
      <c r="G16" s="461"/>
      <c r="H16" s="461"/>
      <c r="I16" s="461"/>
      <c r="J16" s="461"/>
      <c r="K16" s="98"/>
    </row>
    <row r="17" spans="2:11" ht="15" customHeight="1">
      <c r="B17" s="101"/>
      <c r="C17" s="102"/>
      <c r="D17" s="102"/>
      <c r="E17" s="103" t="s">
        <v>261</v>
      </c>
      <c r="F17" s="461" t="s">
        <v>262</v>
      </c>
      <c r="G17" s="461"/>
      <c r="H17" s="461"/>
      <c r="I17" s="461"/>
      <c r="J17" s="461"/>
      <c r="K17" s="98"/>
    </row>
    <row r="18" spans="2:11" ht="15" customHeight="1">
      <c r="B18" s="101"/>
      <c r="C18" s="102"/>
      <c r="D18" s="102"/>
      <c r="E18" s="103" t="s">
        <v>263</v>
      </c>
      <c r="F18" s="461" t="s">
        <v>264</v>
      </c>
      <c r="G18" s="461"/>
      <c r="H18" s="461"/>
      <c r="I18" s="461"/>
      <c r="J18" s="461"/>
      <c r="K18" s="98"/>
    </row>
    <row r="19" spans="2:11" ht="15" customHeight="1">
      <c r="B19" s="101"/>
      <c r="C19" s="102"/>
      <c r="D19" s="102"/>
      <c r="E19" s="103" t="s">
        <v>84</v>
      </c>
      <c r="F19" s="461" t="s">
        <v>265</v>
      </c>
      <c r="G19" s="461"/>
      <c r="H19" s="461"/>
      <c r="I19" s="461"/>
      <c r="J19" s="461"/>
      <c r="K19" s="98"/>
    </row>
    <row r="20" spans="2:11" ht="15" customHeight="1">
      <c r="B20" s="101"/>
      <c r="C20" s="102"/>
      <c r="D20" s="102"/>
      <c r="E20" s="103" t="s">
        <v>266</v>
      </c>
      <c r="F20" s="461" t="s">
        <v>267</v>
      </c>
      <c r="G20" s="461"/>
      <c r="H20" s="461"/>
      <c r="I20" s="461"/>
      <c r="J20" s="461"/>
      <c r="K20" s="98"/>
    </row>
    <row r="21" spans="2:11" ht="15" customHeight="1">
      <c r="B21" s="101"/>
      <c r="C21" s="102"/>
      <c r="D21" s="102"/>
      <c r="E21" s="103" t="s">
        <v>268</v>
      </c>
      <c r="F21" s="461" t="s">
        <v>269</v>
      </c>
      <c r="G21" s="461"/>
      <c r="H21" s="461"/>
      <c r="I21" s="461"/>
      <c r="J21" s="461"/>
      <c r="K21" s="98"/>
    </row>
    <row r="22" spans="2:11" ht="12.75" customHeight="1">
      <c r="B22" s="101"/>
      <c r="C22" s="102"/>
      <c r="D22" s="102"/>
      <c r="E22" s="102"/>
      <c r="F22" s="102"/>
      <c r="G22" s="102"/>
      <c r="H22" s="102"/>
      <c r="I22" s="102"/>
      <c r="J22" s="102"/>
      <c r="K22" s="98"/>
    </row>
    <row r="23" spans="2:11" ht="15" customHeight="1">
      <c r="B23" s="101"/>
      <c r="C23" s="461" t="s">
        <v>270</v>
      </c>
      <c r="D23" s="461"/>
      <c r="E23" s="461"/>
      <c r="F23" s="461"/>
      <c r="G23" s="461"/>
      <c r="H23" s="461"/>
      <c r="I23" s="461"/>
      <c r="J23" s="461"/>
      <c r="K23" s="98"/>
    </row>
    <row r="24" spans="2:11" ht="15" customHeight="1">
      <c r="B24" s="101"/>
      <c r="C24" s="461" t="s">
        <v>271</v>
      </c>
      <c r="D24" s="461"/>
      <c r="E24" s="461"/>
      <c r="F24" s="461"/>
      <c r="G24" s="461"/>
      <c r="H24" s="461"/>
      <c r="I24" s="461"/>
      <c r="J24" s="461"/>
      <c r="K24" s="98"/>
    </row>
    <row r="25" spans="2:11" ht="15" customHeight="1">
      <c r="B25" s="101"/>
      <c r="C25" s="100"/>
      <c r="D25" s="461" t="s">
        <v>272</v>
      </c>
      <c r="E25" s="461"/>
      <c r="F25" s="461"/>
      <c r="G25" s="461"/>
      <c r="H25" s="461"/>
      <c r="I25" s="461"/>
      <c r="J25" s="461"/>
      <c r="K25" s="98"/>
    </row>
    <row r="26" spans="2:11" ht="15" customHeight="1">
      <c r="B26" s="101"/>
      <c r="C26" s="102"/>
      <c r="D26" s="461" t="s">
        <v>273</v>
      </c>
      <c r="E26" s="461"/>
      <c r="F26" s="461"/>
      <c r="G26" s="461"/>
      <c r="H26" s="461"/>
      <c r="I26" s="461"/>
      <c r="J26" s="461"/>
      <c r="K26" s="98"/>
    </row>
    <row r="27" spans="2:11" ht="12.75" customHeight="1">
      <c r="B27" s="101"/>
      <c r="C27" s="102"/>
      <c r="D27" s="102"/>
      <c r="E27" s="102"/>
      <c r="F27" s="102"/>
      <c r="G27" s="102"/>
      <c r="H27" s="102"/>
      <c r="I27" s="102"/>
      <c r="J27" s="102"/>
      <c r="K27" s="98"/>
    </row>
    <row r="28" spans="2:11" ht="15" customHeight="1">
      <c r="B28" s="101"/>
      <c r="C28" s="102"/>
      <c r="D28" s="461" t="s">
        <v>274</v>
      </c>
      <c r="E28" s="461"/>
      <c r="F28" s="461"/>
      <c r="G28" s="461"/>
      <c r="H28" s="461"/>
      <c r="I28" s="461"/>
      <c r="J28" s="461"/>
      <c r="K28" s="98"/>
    </row>
    <row r="29" spans="2:11" ht="15" customHeight="1">
      <c r="B29" s="101"/>
      <c r="C29" s="102"/>
      <c r="D29" s="461" t="s">
        <v>275</v>
      </c>
      <c r="E29" s="461"/>
      <c r="F29" s="461"/>
      <c r="G29" s="461"/>
      <c r="H29" s="461"/>
      <c r="I29" s="461"/>
      <c r="J29" s="461"/>
      <c r="K29" s="98"/>
    </row>
    <row r="30" spans="2:11" ht="12.75" customHeight="1">
      <c r="B30" s="101"/>
      <c r="C30" s="102"/>
      <c r="D30" s="102"/>
      <c r="E30" s="102"/>
      <c r="F30" s="102"/>
      <c r="G30" s="102"/>
      <c r="H30" s="102"/>
      <c r="I30" s="102"/>
      <c r="J30" s="102"/>
      <c r="K30" s="98"/>
    </row>
    <row r="31" spans="2:11" ht="15" customHeight="1">
      <c r="B31" s="101"/>
      <c r="C31" s="102"/>
      <c r="D31" s="461" t="s">
        <v>276</v>
      </c>
      <c r="E31" s="461"/>
      <c r="F31" s="461"/>
      <c r="G31" s="461"/>
      <c r="H31" s="461"/>
      <c r="I31" s="461"/>
      <c r="J31" s="461"/>
      <c r="K31" s="98"/>
    </row>
    <row r="32" spans="2:11" ht="15" customHeight="1">
      <c r="B32" s="101"/>
      <c r="C32" s="102"/>
      <c r="D32" s="461" t="s">
        <v>277</v>
      </c>
      <c r="E32" s="461"/>
      <c r="F32" s="461"/>
      <c r="G32" s="461"/>
      <c r="H32" s="461"/>
      <c r="I32" s="461"/>
      <c r="J32" s="461"/>
      <c r="K32" s="98"/>
    </row>
    <row r="33" spans="2:11" ht="15" customHeight="1">
      <c r="B33" s="101"/>
      <c r="C33" s="102"/>
      <c r="D33" s="461" t="s">
        <v>278</v>
      </c>
      <c r="E33" s="461"/>
      <c r="F33" s="461"/>
      <c r="G33" s="461"/>
      <c r="H33" s="461"/>
      <c r="I33" s="461"/>
      <c r="J33" s="461"/>
      <c r="K33" s="98"/>
    </row>
    <row r="34" spans="2:11" ht="15" customHeight="1">
      <c r="B34" s="101"/>
      <c r="C34" s="102"/>
      <c r="D34" s="100"/>
      <c r="E34" s="104" t="s">
        <v>104</v>
      </c>
      <c r="F34" s="100"/>
      <c r="G34" s="461" t="s">
        <v>279</v>
      </c>
      <c r="H34" s="461"/>
      <c r="I34" s="461"/>
      <c r="J34" s="461"/>
      <c r="K34" s="98"/>
    </row>
    <row r="35" spans="2:11" ht="30.75" customHeight="1">
      <c r="B35" s="101"/>
      <c r="C35" s="102"/>
      <c r="D35" s="100"/>
      <c r="E35" s="104" t="s">
        <v>280</v>
      </c>
      <c r="F35" s="100"/>
      <c r="G35" s="461" t="s">
        <v>281</v>
      </c>
      <c r="H35" s="461"/>
      <c r="I35" s="461"/>
      <c r="J35" s="461"/>
      <c r="K35" s="98"/>
    </row>
    <row r="36" spans="2:11" ht="15" customHeight="1">
      <c r="B36" s="101"/>
      <c r="C36" s="102"/>
      <c r="D36" s="100"/>
      <c r="E36" s="104" t="s">
        <v>49</v>
      </c>
      <c r="F36" s="100"/>
      <c r="G36" s="461" t="s">
        <v>282</v>
      </c>
      <c r="H36" s="461"/>
      <c r="I36" s="461"/>
      <c r="J36" s="461"/>
      <c r="K36" s="98"/>
    </row>
    <row r="37" spans="2:11" ht="15" customHeight="1">
      <c r="B37" s="101"/>
      <c r="C37" s="102"/>
      <c r="D37" s="100"/>
      <c r="E37" s="104" t="s">
        <v>105</v>
      </c>
      <c r="F37" s="100"/>
      <c r="G37" s="461" t="s">
        <v>283</v>
      </c>
      <c r="H37" s="461"/>
      <c r="I37" s="461"/>
      <c r="J37" s="461"/>
      <c r="K37" s="98"/>
    </row>
    <row r="38" spans="2:11" ht="15" customHeight="1">
      <c r="B38" s="101"/>
      <c r="C38" s="102"/>
      <c r="D38" s="100"/>
      <c r="E38" s="104" t="s">
        <v>106</v>
      </c>
      <c r="F38" s="100"/>
      <c r="G38" s="461" t="s">
        <v>284</v>
      </c>
      <c r="H38" s="461"/>
      <c r="I38" s="461"/>
      <c r="J38" s="461"/>
      <c r="K38" s="98"/>
    </row>
    <row r="39" spans="2:11" ht="15" customHeight="1">
      <c r="B39" s="101"/>
      <c r="C39" s="102"/>
      <c r="D39" s="100"/>
      <c r="E39" s="104" t="s">
        <v>107</v>
      </c>
      <c r="F39" s="100"/>
      <c r="G39" s="461" t="s">
        <v>285</v>
      </c>
      <c r="H39" s="461"/>
      <c r="I39" s="461"/>
      <c r="J39" s="461"/>
      <c r="K39" s="98"/>
    </row>
    <row r="40" spans="2:11" ht="15" customHeight="1">
      <c r="B40" s="101"/>
      <c r="C40" s="102"/>
      <c r="D40" s="100"/>
      <c r="E40" s="104" t="s">
        <v>286</v>
      </c>
      <c r="F40" s="100"/>
      <c r="G40" s="461" t="s">
        <v>287</v>
      </c>
      <c r="H40" s="461"/>
      <c r="I40" s="461"/>
      <c r="J40" s="461"/>
      <c r="K40" s="98"/>
    </row>
    <row r="41" spans="2:11" ht="15" customHeight="1">
      <c r="B41" s="101"/>
      <c r="C41" s="102"/>
      <c r="D41" s="100"/>
      <c r="E41" s="104"/>
      <c r="F41" s="100"/>
      <c r="G41" s="461" t="s">
        <v>288</v>
      </c>
      <c r="H41" s="461"/>
      <c r="I41" s="461"/>
      <c r="J41" s="461"/>
      <c r="K41" s="98"/>
    </row>
    <row r="42" spans="2:11" ht="15" customHeight="1">
      <c r="B42" s="101"/>
      <c r="C42" s="102"/>
      <c r="D42" s="100"/>
      <c r="E42" s="104" t="s">
        <v>289</v>
      </c>
      <c r="F42" s="100"/>
      <c r="G42" s="461" t="s">
        <v>290</v>
      </c>
      <c r="H42" s="461"/>
      <c r="I42" s="461"/>
      <c r="J42" s="461"/>
      <c r="K42" s="98"/>
    </row>
    <row r="43" spans="2:11" ht="15" customHeight="1">
      <c r="B43" s="101"/>
      <c r="C43" s="102"/>
      <c r="D43" s="100"/>
      <c r="E43" s="104" t="s">
        <v>109</v>
      </c>
      <c r="F43" s="100"/>
      <c r="G43" s="461" t="s">
        <v>291</v>
      </c>
      <c r="H43" s="461"/>
      <c r="I43" s="461"/>
      <c r="J43" s="461"/>
      <c r="K43" s="98"/>
    </row>
    <row r="44" spans="2:11" ht="12.75" customHeight="1">
      <c r="B44" s="101"/>
      <c r="C44" s="102"/>
      <c r="D44" s="100"/>
      <c r="E44" s="100"/>
      <c r="F44" s="100"/>
      <c r="G44" s="100"/>
      <c r="H44" s="100"/>
      <c r="I44" s="100"/>
      <c r="J44" s="100"/>
      <c r="K44" s="98"/>
    </row>
    <row r="45" spans="2:11" ht="15" customHeight="1">
      <c r="B45" s="101"/>
      <c r="C45" s="102"/>
      <c r="D45" s="461" t="s">
        <v>292</v>
      </c>
      <c r="E45" s="461"/>
      <c r="F45" s="461"/>
      <c r="G45" s="461"/>
      <c r="H45" s="461"/>
      <c r="I45" s="461"/>
      <c r="J45" s="461"/>
      <c r="K45" s="98"/>
    </row>
    <row r="46" spans="2:11" ht="15" customHeight="1">
      <c r="B46" s="101"/>
      <c r="C46" s="102"/>
      <c r="D46" s="102"/>
      <c r="E46" s="461" t="s">
        <v>293</v>
      </c>
      <c r="F46" s="461"/>
      <c r="G46" s="461"/>
      <c r="H46" s="461"/>
      <c r="I46" s="461"/>
      <c r="J46" s="461"/>
      <c r="K46" s="98"/>
    </row>
    <row r="47" spans="2:11" ht="15" customHeight="1">
      <c r="B47" s="101"/>
      <c r="C47" s="102"/>
      <c r="D47" s="102"/>
      <c r="E47" s="461" t="s">
        <v>294</v>
      </c>
      <c r="F47" s="461"/>
      <c r="G47" s="461"/>
      <c r="H47" s="461"/>
      <c r="I47" s="461"/>
      <c r="J47" s="461"/>
      <c r="K47" s="98"/>
    </row>
    <row r="48" spans="2:11" ht="15" customHeight="1">
      <c r="B48" s="101"/>
      <c r="C48" s="102"/>
      <c r="D48" s="102"/>
      <c r="E48" s="461" t="s">
        <v>295</v>
      </c>
      <c r="F48" s="461"/>
      <c r="G48" s="461"/>
      <c r="H48" s="461"/>
      <c r="I48" s="461"/>
      <c r="J48" s="461"/>
      <c r="K48" s="98"/>
    </row>
    <row r="49" spans="2:11" ht="15" customHeight="1">
      <c r="B49" s="101"/>
      <c r="C49" s="102"/>
      <c r="D49" s="461" t="s">
        <v>296</v>
      </c>
      <c r="E49" s="461"/>
      <c r="F49" s="461"/>
      <c r="G49" s="461"/>
      <c r="H49" s="461"/>
      <c r="I49" s="461"/>
      <c r="J49" s="461"/>
      <c r="K49" s="98"/>
    </row>
    <row r="50" spans="2:11" ht="25.5" customHeight="1">
      <c r="B50" s="97"/>
      <c r="C50" s="464" t="s">
        <v>297</v>
      </c>
      <c r="D50" s="464"/>
      <c r="E50" s="464"/>
      <c r="F50" s="464"/>
      <c r="G50" s="464"/>
      <c r="H50" s="464"/>
      <c r="I50" s="464"/>
      <c r="J50" s="464"/>
      <c r="K50" s="98"/>
    </row>
    <row r="51" spans="2:11" ht="5.25" customHeight="1">
      <c r="B51" s="97"/>
      <c r="C51" s="99"/>
      <c r="D51" s="99"/>
      <c r="E51" s="99"/>
      <c r="F51" s="99"/>
      <c r="G51" s="99"/>
      <c r="H51" s="99"/>
      <c r="I51" s="99"/>
      <c r="J51" s="99"/>
      <c r="K51" s="98"/>
    </row>
    <row r="52" spans="2:11" ht="15" customHeight="1">
      <c r="B52" s="97"/>
      <c r="C52" s="461" t="s">
        <v>298</v>
      </c>
      <c r="D52" s="461"/>
      <c r="E52" s="461"/>
      <c r="F52" s="461"/>
      <c r="G52" s="461"/>
      <c r="H52" s="461"/>
      <c r="I52" s="461"/>
      <c r="J52" s="461"/>
      <c r="K52" s="98"/>
    </row>
    <row r="53" spans="2:11" ht="15" customHeight="1">
      <c r="B53" s="97"/>
      <c r="C53" s="461" t="s">
        <v>299</v>
      </c>
      <c r="D53" s="461"/>
      <c r="E53" s="461"/>
      <c r="F53" s="461"/>
      <c r="G53" s="461"/>
      <c r="H53" s="461"/>
      <c r="I53" s="461"/>
      <c r="J53" s="461"/>
      <c r="K53" s="98"/>
    </row>
    <row r="54" spans="2:11" ht="12.75" customHeight="1">
      <c r="B54" s="97"/>
      <c r="C54" s="100"/>
      <c r="D54" s="100"/>
      <c r="E54" s="100"/>
      <c r="F54" s="100"/>
      <c r="G54" s="100"/>
      <c r="H54" s="100"/>
      <c r="I54" s="100"/>
      <c r="J54" s="100"/>
      <c r="K54" s="98"/>
    </row>
    <row r="55" spans="2:11" ht="15" customHeight="1">
      <c r="B55" s="97"/>
      <c r="C55" s="461" t="s">
        <v>300</v>
      </c>
      <c r="D55" s="461"/>
      <c r="E55" s="461"/>
      <c r="F55" s="461"/>
      <c r="G55" s="461"/>
      <c r="H55" s="461"/>
      <c r="I55" s="461"/>
      <c r="J55" s="461"/>
      <c r="K55" s="98"/>
    </row>
    <row r="56" spans="2:11" ht="15" customHeight="1">
      <c r="B56" s="97"/>
      <c r="C56" s="102"/>
      <c r="D56" s="461" t="s">
        <v>301</v>
      </c>
      <c r="E56" s="461"/>
      <c r="F56" s="461"/>
      <c r="G56" s="461"/>
      <c r="H56" s="461"/>
      <c r="I56" s="461"/>
      <c r="J56" s="461"/>
      <c r="K56" s="98"/>
    </row>
    <row r="57" spans="2:11" ht="15" customHeight="1">
      <c r="B57" s="97"/>
      <c r="C57" s="102"/>
      <c r="D57" s="461" t="s">
        <v>302</v>
      </c>
      <c r="E57" s="461"/>
      <c r="F57" s="461"/>
      <c r="G57" s="461"/>
      <c r="H57" s="461"/>
      <c r="I57" s="461"/>
      <c r="J57" s="461"/>
      <c r="K57" s="98"/>
    </row>
    <row r="58" spans="2:11" ht="15" customHeight="1">
      <c r="B58" s="97"/>
      <c r="C58" s="102"/>
      <c r="D58" s="461" t="s">
        <v>303</v>
      </c>
      <c r="E58" s="461"/>
      <c r="F58" s="461"/>
      <c r="G58" s="461"/>
      <c r="H58" s="461"/>
      <c r="I58" s="461"/>
      <c r="J58" s="461"/>
      <c r="K58" s="98"/>
    </row>
    <row r="59" spans="2:11" ht="15" customHeight="1">
      <c r="B59" s="97"/>
      <c r="C59" s="102"/>
      <c r="D59" s="461" t="s">
        <v>304</v>
      </c>
      <c r="E59" s="461"/>
      <c r="F59" s="461"/>
      <c r="G59" s="461"/>
      <c r="H59" s="461"/>
      <c r="I59" s="461"/>
      <c r="J59" s="461"/>
      <c r="K59" s="98"/>
    </row>
    <row r="60" spans="2:11" ht="15" customHeight="1">
      <c r="B60" s="97"/>
      <c r="C60" s="102"/>
      <c r="D60" s="463" t="s">
        <v>305</v>
      </c>
      <c r="E60" s="463"/>
      <c r="F60" s="463"/>
      <c r="G60" s="463"/>
      <c r="H60" s="463"/>
      <c r="I60" s="463"/>
      <c r="J60" s="463"/>
      <c r="K60" s="98"/>
    </row>
    <row r="61" spans="2:11" ht="15" customHeight="1">
      <c r="B61" s="97"/>
      <c r="C61" s="102"/>
      <c r="D61" s="461" t="s">
        <v>306</v>
      </c>
      <c r="E61" s="461"/>
      <c r="F61" s="461"/>
      <c r="G61" s="461"/>
      <c r="H61" s="461"/>
      <c r="I61" s="461"/>
      <c r="J61" s="461"/>
      <c r="K61" s="98"/>
    </row>
    <row r="62" spans="2:11" ht="12.75" customHeight="1">
      <c r="B62" s="97"/>
      <c r="C62" s="102"/>
      <c r="D62" s="102"/>
      <c r="E62" s="105"/>
      <c r="F62" s="102"/>
      <c r="G62" s="102"/>
      <c r="H62" s="102"/>
      <c r="I62" s="102"/>
      <c r="J62" s="102"/>
      <c r="K62" s="98"/>
    </row>
    <row r="63" spans="2:11" ht="15" customHeight="1">
      <c r="B63" s="97"/>
      <c r="C63" s="102"/>
      <c r="D63" s="461" t="s">
        <v>307</v>
      </c>
      <c r="E63" s="461"/>
      <c r="F63" s="461"/>
      <c r="G63" s="461"/>
      <c r="H63" s="461"/>
      <c r="I63" s="461"/>
      <c r="J63" s="461"/>
      <c r="K63" s="98"/>
    </row>
    <row r="64" spans="2:11" ht="15" customHeight="1">
      <c r="B64" s="97"/>
      <c r="C64" s="102"/>
      <c r="D64" s="463" t="s">
        <v>308</v>
      </c>
      <c r="E64" s="463"/>
      <c r="F64" s="463"/>
      <c r="G64" s="463"/>
      <c r="H64" s="463"/>
      <c r="I64" s="463"/>
      <c r="J64" s="463"/>
      <c r="K64" s="98"/>
    </row>
    <row r="65" spans="2:11" ht="15" customHeight="1">
      <c r="B65" s="97"/>
      <c r="C65" s="102"/>
      <c r="D65" s="461" t="s">
        <v>309</v>
      </c>
      <c r="E65" s="461"/>
      <c r="F65" s="461"/>
      <c r="G65" s="461"/>
      <c r="H65" s="461"/>
      <c r="I65" s="461"/>
      <c r="J65" s="461"/>
      <c r="K65" s="98"/>
    </row>
    <row r="66" spans="2:11" ht="15" customHeight="1">
      <c r="B66" s="97"/>
      <c r="C66" s="102"/>
      <c r="D66" s="461" t="s">
        <v>310</v>
      </c>
      <c r="E66" s="461"/>
      <c r="F66" s="461"/>
      <c r="G66" s="461"/>
      <c r="H66" s="461"/>
      <c r="I66" s="461"/>
      <c r="J66" s="461"/>
      <c r="K66" s="98"/>
    </row>
    <row r="67" spans="2:11" ht="15" customHeight="1">
      <c r="B67" s="97"/>
      <c r="C67" s="102"/>
      <c r="D67" s="461" t="s">
        <v>311</v>
      </c>
      <c r="E67" s="461"/>
      <c r="F67" s="461"/>
      <c r="G67" s="461"/>
      <c r="H67" s="461"/>
      <c r="I67" s="461"/>
      <c r="J67" s="461"/>
      <c r="K67" s="98"/>
    </row>
    <row r="68" spans="2:11" ht="15" customHeight="1">
      <c r="B68" s="97"/>
      <c r="C68" s="102"/>
      <c r="D68" s="461" t="s">
        <v>312</v>
      </c>
      <c r="E68" s="461"/>
      <c r="F68" s="461"/>
      <c r="G68" s="461"/>
      <c r="H68" s="461"/>
      <c r="I68" s="461"/>
      <c r="J68" s="461"/>
      <c r="K68" s="98"/>
    </row>
    <row r="69" spans="2:11" ht="12.7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8"/>
    </row>
    <row r="70" spans="2:11" ht="18.75" customHeight="1">
      <c r="B70" s="109"/>
      <c r="C70" s="109"/>
      <c r="D70" s="109"/>
      <c r="E70" s="109"/>
      <c r="F70" s="109"/>
      <c r="G70" s="109"/>
      <c r="H70" s="109"/>
      <c r="I70" s="109"/>
      <c r="J70" s="109"/>
      <c r="K70" s="110"/>
    </row>
    <row r="71" spans="2:11" ht="18.75" customHeight="1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7.5" customHeight="1">
      <c r="B72" s="111"/>
      <c r="C72" s="112"/>
      <c r="D72" s="112"/>
      <c r="E72" s="112"/>
      <c r="F72" s="112"/>
      <c r="G72" s="112"/>
      <c r="H72" s="112"/>
      <c r="I72" s="112"/>
      <c r="J72" s="112"/>
      <c r="K72" s="113"/>
    </row>
    <row r="73" spans="2:11" ht="45" customHeight="1">
      <c r="B73" s="114"/>
      <c r="C73" s="462" t="s">
        <v>249</v>
      </c>
      <c r="D73" s="462"/>
      <c r="E73" s="462"/>
      <c r="F73" s="462"/>
      <c r="G73" s="462"/>
      <c r="H73" s="462"/>
      <c r="I73" s="462"/>
      <c r="J73" s="462"/>
      <c r="K73" s="115"/>
    </row>
    <row r="74" spans="2:11" ht="17.25" customHeight="1">
      <c r="B74" s="114"/>
      <c r="C74" s="116" t="s">
        <v>313</v>
      </c>
      <c r="D74" s="116"/>
      <c r="E74" s="116"/>
      <c r="F74" s="116" t="s">
        <v>314</v>
      </c>
      <c r="G74" s="117"/>
      <c r="H74" s="116" t="s">
        <v>105</v>
      </c>
      <c r="I74" s="116" t="s">
        <v>53</v>
      </c>
      <c r="J74" s="116" t="s">
        <v>315</v>
      </c>
      <c r="K74" s="115"/>
    </row>
    <row r="75" spans="2:11" ht="17.25" customHeight="1">
      <c r="B75" s="114"/>
      <c r="C75" s="118" t="s">
        <v>316</v>
      </c>
      <c r="D75" s="118"/>
      <c r="E75" s="118"/>
      <c r="F75" s="119" t="s">
        <v>317</v>
      </c>
      <c r="G75" s="120"/>
      <c r="H75" s="118"/>
      <c r="I75" s="118"/>
      <c r="J75" s="118" t="s">
        <v>318</v>
      </c>
      <c r="K75" s="115"/>
    </row>
    <row r="76" spans="2:11" ht="5.25" customHeight="1">
      <c r="B76" s="114"/>
      <c r="C76" s="121"/>
      <c r="D76" s="121"/>
      <c r="E76" s="121"/>
      <c r="F76" s="121"/>
      <c r="G76" s="122"/>
      <c r="H76" s="121"/>
      <c r="I76" s="121"/>
      <c r="J76" s="121"/>
      <c r="K76" s="115"/>
    </row>
    <row r="77" spans="2:11" ht="15" customHeight="1">
      <c r="B77" s="114"/>
      <c r="C77" s="104" t="s">
        <v>49</v>
      </c>
      <c r="D77" s="121"/>
      <c r="E77" s="121"/>
      <c r="F77" s="123" t="s">
        <v>319</v>
      </c>
      <c r="G77" s="122"/>
      <c r="H77" s="104" t="s">
        <v>320</v>
      </c>
      <c r="I77" s="104" t="s">
        <v>321</v>
      </c>
      <c r="J77" s="104">
        <v>20</v>
      </c>
      <c r="K77" s="115"/>
    </row>
    <row r="78" spans="2:11" ht="15" customHeight="1">
      <c r="B78" s="114"/>
      <c r="C78" s="104" t="s">
        <v>322</v>
      </c>
      <c r="D78" s="104"/>
      <c r="E78" s="104"/>
      <c r="F78" s="123" t="s">
        <v>319</v>
      </c>
      <c r="G78" s="122"/>
      <c r="H78" s="104" t="s">
        <v>323</v>
      </c>
      <c r="I78" s="104" t="s">
        <v>321</v>
      </c>
      <c r="J78" s="104">
        <v>120</v>
      </c>
      <c r="K78" s="115"/>
    </row>
    <row r="79" spans="2:11" ht="15" customHeight="1">
      <c r="B79" s="124"/>
      <c r="C79" s="104" t="s">
        <v>324</v>
      </c>
      <c r="D79" s="104"/>
      <c r="E79" s="104"/>
      <c r="F79" s="123" t="s">
        <v>325</v>
      </c>
      <c r="G79" s="122"/>
      <c r="H79" s="104" t="s">
        <v>326</v>
      </c>
      <c r="I79" s="104" t="s">
        <v>321</v>
      </c>
      <c r="J79" s="104">
        <v>50</v>
      </c>
      <c r="K79" s="115"/>
    </row>
    <row r="80" spans="2:11" ht="15" customHeight="1">
      <c r="B80" s="124"/>
      <c r="C80" s="104" t="s">
        <v>327</v>
      </c>
      <c r="D80" s="104"/>
      <c r="E80" s="104"/>
      <c r="F80" s="123" t="s">
        <v>319</v>
      </c>
      <c r="G80" s="122"/>
      <c r="H80" s="104" t="s">
        <v>328</v>
      </c>
      <c r="I80" s="104" t="s">
        <v>329</v>
      </c>
      <c r="J80" s="104"/>
      <c r="K80" s="115"/>
    </row>
    <row r="81" spans="2:11" ht="15" customHeight="1">
      <c r="B81" s="124"/>
      <c r="C81" s="125" t="s">
        <v>330</v>
      </c>
      <c r="D81" s="125"/>
      <c r="E81" s="125"/>
      <c r="F81" s="126" t="s">
        <v>325</v>
      </c>
      <c r="G81" s="125"/>
      <c r="H81" s="125" t="s">
        <v>331</v>
      </c>
      <c r="I81" s="125" t="s">
        <v>321</v>
      </c>
      <c r="J81" s="125">
        <v>15</v>
      </c>
      <c r="K81" s="115"/>
    </row>
    <row r="82" spans="2:11" ht="15" customHeight="1">
      <c r="B82" s="124"/>
      <c r="C82" s="125" t="s">
        <v>332</v>
      </c>
      <c r="D82" s="125"/>
      <c r="E82" s="125"/>
      <c r="F82" s="126" t="s">
        <v>325</v>
      </c>
      <c r="G82" s="125"/>
      <c r="H82" s="125" t="s">
        <v>333</v>
      </c>
      <c r="I82" s="125" t="s">
        <v>321</v>
      </c>
      <c r="J82" s="125">
        <v>15</v>
      </c>
      <c r="K82" s="115"/>
    </row>
    <row r="83" spans="2:11" ht="15" customHeight="1">
      <c r="B83" s="124"/>
      <c r="C83" s="125" t="s">
        <v>334</v>
      </c>
      <c r="D83" s="125"/>
      <c r="E83" s="125"/>
      <c r="F83" s="126" t="s">
        <v>325</v>
      </c>
      <c r="G83" s="125"/>
      <c r="H83" s="125" t="s">
        <v>335</v>
      </c>
      <c r="I83" s="125" t="s">
        <v>321</v>
      </c>
      <c r="J83" s="125">
        <v>20</v>
      </c>
      <c r="K83" s="115"/>
    </row>
    <row r="84" spans="2:11" ht="15" customHeight="1">
      <c r="B84" s="124"/>
      <c r="C84" s="125" t="s">
        <v>336</v>
      </c>
      <c r="D84" s="125"/>
      <c r="E84" s="125"/>
      <c r="F84" s="126" t="s">
        <v>325</v>
      </c>
      <c r="G84" s="125"/>
      <c r="H84" s="125" t="s">
        <v>337</v>
      </c>
      <c r="I84" s="125" t="s">
        <v>321</v>
      </c>
      <c r="J84" s="125">
        <v>20</v>
      </c>
      <c r="K84" s="115"/>
    </row>
    <row r="85" spans="2:11" ht="15" customHeight="1">
      <c r="B85" s="124"/>
      <c r="C85" s="104" t="s">
        <v>338</v>
      </c>
      <c r="D85" s="104"/>
      <c r="E85" s="104"/>
      <c r="F85" s="123" t="s">
        <v>325</v>
      </c>
      <c r="G85" s="122"/>
      <c r="H85" s="104" t="s">
        <v>339</v>
      </c>
      <c r="I85" s="104" t="s">
        <v>321</v>
      </c>
      <c r="J85" s="104">
        <v>50</v>
      </c>
      <c r="K85" s="115"/>
    </row>
    <row r="86" spans="2:11" ht="15" customHeight="1">
      <c r="B86" s="124"/>
      <c r="C86" s="104" t="s">
        <v>340</v>
      </c>
      <c r="D86" s="104"/>
      <c r="E86" s="104"/>
      <c r="F86" s="123" t="s">
        <v>325</v>
      </c>
      <c r="G86" s="122"/>
      <c r="H86" s="104" t="s">
        <v>341</v>
      </c>
      <c r="I86" s="104" t="s">
        <v>321</v>
      </c>
      <c r="J86" s="104">
        <v>20</v>
      </c>
      <c r="K86" s="115"/>
    </row>
    <row r="87" spans="2:11" ht="15" customHeight="1">
      <c r="B87" s="124"/>
      <c r="C87" s="104" t="s">
        <v>342</v>
      </c>
      <c r="D87" s="104"/>
      <c r="E87" s="104"/>
      <c r="F87" s="123" t="s">
        <v>325</v>
      </c>
      <c r="G87" s="122"/>
      <c r="H87" s="104" t="s">
        <v>343</v>
      </c>
      <c r="I87" s="104" t="s">
        <v>321</v>
      </c>
      <c r="J87" s="104">
        <v>20</v>
      </c>
      <c r="K87" s="115"/>
    </row>
    <row r="88" spans="2:11" ht="15" customHeight="1">
      <c r="B88" s="124"/>
      <c r="C88" s="104" t="s">
        <v>344</v>
      </c>
      <c r="D88" s="104"/>
      <c r="E88" s="104"/>
      <c r="F88" s="123" t="s">
        <v>325</v>
      </c>
      <c r="G88" s="122"/>
      <c r="H88" s="104" t="s">
        <v>345</v>
      </c>
      <c r="I88" s="104" t="s">
        <v>321</v>
      </c>
      <c r="J88" s="104">
        <v>50</v>
      </c>
      <c r="K88" s="115"/>
    </row>
    <row r="89" spans="2:11" ht="15" customHeight="1">
      <c r="B89" s="124"/>
      <c r="C89" s="104" t="s">
        <v>346</v>
      </c>
      <c r="D89" s="104"/>
      <c r="E89" s="104"/>
      <c r="F89" s="123" t="s">
        <v>325</v>
      </c>
      <c r="G89" s="122"/>
      <c r="H89" s="104" t="s">
        <v>346</v>
      </c>
      <c r="I89" s="104" t="s">
        <v>321</v>
      </c>
      <c r="J89" s="104">
        <v>50</v>
      </c>
      <c r="K89" s="115"/>
    </row>
    <row r="90" spans="2:11" ht="15" customHeight="1">
      <c r="B90" s="124"/>
      <c r="C90" s="104" t="s">
        <v>110</v>
      </c>
      <c r="D90" s="104"/>
      <c r="E90" s="104"/>
      <c r="F90" s="123" t="s">
        <v>325</v>
      </c>
      <c r="G90" s="122"/>
      <c r="H90" s="104" t="s">
        <v>347</v>
      </c>
      <c r="I90" s="104" t="s">
        <v>321</v>
      </c>
      <c r="J90" s="104">
        <v>255</v>
      </c>
      <c r="K90" s="115"/>
    </row>
    <row r="91" spans="2:11" ht="15" customHeight="1">
      <c r="B91" s="124"/>
      <c r="C91" s="104" t="s">
        <v>348</v>
      </c>
      <c r="D91" s="104"/>
      <c r="E91" s="104"/>
      <c r="F91" s="123" t="s">
        <v>319</v>
      </c>
      <c r="G91" s="122"/>
      <c r="H91" s="104" t="s">
        <v>349</v>
      </c>
      <c r="I91" s="104" t="s">
        <v>350</v>
      </c>
      <c r="J91" s="104"/>
      <c r="K91" s="115"/>
    </row>
    <row r="92" spans="2:11" ht="15" customHeight="1">
      <c r="B92" s="124"/>
      <c r="C92" s="104" t="s">
        <v>351</v>
      </c>
      <c r="D92" s="104"/>
      <c r="E92" s="104"/>
      <c r="F92" s="123" t="s">
        <v>319</v>
      </c>
      <c r="G92" s="122"/>
      <c r="H92" s="104" t="s">
        <v>352</v>
      </c>
      <c r="I92" s="104" t="s">
        <v>353</v>
      </c>
      <c r="J92" s="104"/>
      <c r="K92" s="115"/>
    </row>
    <row r="93" spans="2:11" ht="15" customHeight="1">
      <c r="B93" s="124"/>
      <c r="C93" s="104" t="s">
        <v>354</v>
      </c>
      <c r="D93" s="104"/>
      <c r="E93" s="104"/>
      <c r="F93" s="123" t="s">
        <v>319</v>
      </c>
      <c r="G93" s="122"/>
      <c r="H93" s="104" t="s">
        <v>354</v>
      </c>
      <c r="I93" s="104" t="s">
        <v>353</v>
      </c>
      <c r="J93" s="104"/>
      <c r="K93" s="115"/>
    </row>
    <row r="94" spans="2:11" ht="15" customHeight="1">
      <c r="B94" s="124"/>
      <c r="C94" s="104" t="s">
        <v>34</v>
      </c>
      <c r="D94" s="104"/>
      <c r="E94" s="104"/>
      <c r="F94" s="123" t="s">
        <v>319</v>
      </c>
      <c r="G94" s="122"/>
      <c r="H94" s="104" t="s">
        <v>355</v>
      </c>
      <c r="I94" s="104" t="s">
        <v>353</v>
      </c>
      <c r="J94" s="104"/>
      <c r="K94" s="115"/>
    </row>
    <row r="95" spans="2:11" ht="15" customHeight="1">
      <c r="B95" s="124"/>
      <c r="C95" s="104" t="s">
        <v>44</v>
      </c>
      <c r="D95" s="104"/>
      <c r="E95" s="104"/>
      <c r="F95" s="123" t="s">
        <v>319</v>
      </c>
      <c r="G95" s="122"/>
      <c r="H95" s="104" t="s">
        <v>356</v>
      </c>
      <c r="I95" s="104" t="s">
        <v>353</v>
      </c>
      <c r="J95" s="104"/>
      <c r="K95" s="115"/>
    </row>
    <row r="96" spans="2:11" ht="1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9"/>
    </row>
    <row r="97" spans="2:11" ht="18.75" customHeight="1">
      <c r="B97" s="130"/>
      <c r="C97" s="131"/>
      <c r="D97" s="131"/>
      <c r="E97" s="131"/>
      <c r="F97" s="131"/>
      <c r="G97" s="131"/>
      <c r="H97" s="131"/>
      <c r="I97" s="131"/>
      <c r="J97" s="131"/>
      <c r="K97" s="130"/>
    </row>
    <row r="98" spans="2:11" ht="18.75" customHeight="1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7.5" customHeight="1">
      <c r="B99" s="111"/>
      <c r="C99" s="112"/>
      <c r="D99" s="112"/>
      <c r="E99" s="112"/>
      <c r="F99" s="112"/>
      <c r="G99" s="112"/>
      <c r="H99" s="112"/>
      <c r="I99" s="112"/>
      <c r="J99" s="112"/>
      <c r="K99" s="113"/>
    </row>
    <row r="100" spans="2:11" ht="45" customHeight="1">
      <c r="B100" s="114"/>
      <c r="C100" s="462" t="s">
        <v>357</v>
      </c>
      <c r="D100" s="462"/>
      <c r="E100" s="462"/>
      <c r="F100" s="462"/>
      <c r="G100" s="462"/>
      <c r="H100" s="462"/>
      <c r="I100" s="462"/>
      <c r="J100" s="462"/>
      <c r="K100" s="115"/>
    </row>
    <row r="101" spans="2:11" ht="17.25" customHeight="1">
      <c r="B101" s="114"/>
      <c r="C101" s="116" t="s">
        <v>313</v>
      </c>
      <c r="D101" s="116"/>
      <c r="E101" s="116"/>
      <c r="F101" s="116" t="s">
        <v>314</v>
      </c>
      <c r="G101" s="117"/>
      <c r="H101" s="116" t="s">
        <v>105</v>
      </c>
      <c r="I101" s="116" t="s">
        <v>53</v>
      </c>
      <c r="J101" s="116" t="s">
        <v>315</v>
      </c>
      <c r="K101" s="115"/>
    </row>
    <row r="102" spans="2:11" ht="17.25" customHeight="1">
      <c r="B102" s="114"/>
      <c r="C102" s="118" t="s">
        <v>316</v>
      </c>
      <c r="D102" s="118"/>
      <c r="E102" s="118"/>
      <c r="F102" s="119" t="s">
        <v>317</v>
      </c>
      <c r="G102" s="120"/>
      <c r="H102" s="118"/>
      <c r="I102" s="118"/>
      <c r="J102" s="118" t="s">
        <v>318</v>
      </c>
      <c r="K102" s="115"/>
    </row>
    <row r="103" spans="2:11" ht="5.25" customHeight="1">
      <c r="B103" s="114"/>
      <c r="C103" s="116"/>
      <c r="D103" s="116"/>
      <c r="E103" s="116"/>
      <c r="F103" s="116"/>
      <c r="G103" s="132"/>
      <c r="H103" s="116"/>
      <c r="I103" s="116"/>
      <c r="J103" s="116"/>
      <c r="K103" s="115"/>
    </row>
    <row r="104" spans="2:11" ht="15" customHeight="1">
      <c r="B104" s="114"/>
      <c r="C104" s="104" t="s">
        <v>49</v>
      </c>
      <c r="D104" s="121"/>
      <c r="E104" s="121"/>
      <c r="F104" s="123" t="s">
        <v>319</v>
      </c>
      <c r="G104" s="132"/>
      <c r="H104" s="104" t="s">
        <v>358</v>
      </c>
      <c r="I104" s="104" t="s">
        <v>321</v>
      </c>
      <c r="J104" s="104">
        <v>20</v>
      </c>
      <c r="K104" s="115"/>
    </row>
    <row r="105" spans="2:11" ht="15" customHeight="1">
      <c r="B105" s="114"/>
      <c r="C105" s="104" t="s">
        <v>322</v>
      </c>
      <c r="D105" s="104"/>
      <c r="E105" s="104"/>
      <c r="F105" s="123" t="s">
        <v>319</v>
      </c>
      <c r="G105" s="104"/>
      <c r="H105" s="104" t="s">
        <v>358</v>
      </c>
      <c r="I105" s="104" t="s">
        <v>321</v>
      </c>
      <c r="J105" s="104">
        <v>120</v>
      </c>
      <c r="K105" s="115"/>
    </row>
    <row r="106" spans="2:11" ht="15" customHeight="1">
      <c r="B106" s="124"/>
      <c r="C106" s="104" t="s">
        <v>324</v>
      </c>
      <c r="D106" s="104"/>
      <c r="E106" s="104"/>
      <c r="F106" s="123" t="s">
        <v>325</v>
      </c>
      <c r="G106" s="104"/>
      <c r="H106" s="104" t="s">
        <v>358</v>
      </c>
      <c r="I106" s="104" t="s">
        <v>321</v>
      </c>
      <c r="J106" s="104">
        <v>50</v>
      </c>
      <c r="K106" s="115"/>
    </row>
    <row r="107" spans="2:11" ht="15" customHeight="1">
      <c r="B107" s="124"/>
      <c r="C107" s="104" t="s">
        <v>327</v>
      </c>
      <c r="D107" s="104"/>
      <c r="E107" s="104"/>
      <c r="F107" s="123" t="s">
        <v>319</v>
      </c>
      <c r="G107" s="104"/>
      <c r="H107" s="104" t="s">
        <v>358</v>
      </c>
      <c r="I107" s="104" t="s">
        <v>329</v>
      </c>
      <c r="J107" s="104"/>
      <c r="K107" s="115"/>
    </row>
    <row r="108" spans="2:11" ht="15" customHeight="1">
      <c r="B108" s="124"/>
      <c r="C108" s="104" t="s">
        <v>338</v>
      </c>
      <c r="D108" s="104"/>
      <c r="E108" s="104"/>
      <c r="F108" s="123" t="s">
        <v>325</v>
      </c>
      <c r="G108" s="104"/>
      <c r="H108" s="104" t="s">
        <v>358</v>
      </c>
      <c r="I108" s="104" t="s">
        <v>321</v>
      </c>
      <c r="J108" s="104">
        <v>50</v>
      </c>
      <c r="K108" s="115"/>
    </row>
    <row r="109" spans="2:11" ht="15" customHeight="1">
      <c r="B109" s="124"/>
      <c r="C109" s="104" t="s">
        <v>346</v>
      </c>
      <c r="D109" s="104"/>
      <c r="E109" s="104"/>
      <c r="F109" s="123" t="s">
        <v>325</v>
      </c>
      <c r="G109" s="104"/>
      <c r="H109" s="104" t="s">
        <v>358</v>
      </c>
      <c r="I109" s="104" t="s">
        <v>321</v>
      </c>
      <c r="J109" s="104">
        <v>50</v>
      </c>
      <c r="K109" s="115"/>
    </row>
    <row r="110" spans="2:11" ht="15" customHeight="1">
      <c r="B110" s="124"/>
      <c r="C110" s="104" t="s">
        <v>344</v>
      </c>
      <c r="D110" s="104"/>
      <c r="E110" s="104"/>
      <c r="F110" s="123" t="s">
        <v>325</v>
      </c>
      <c r="G110" s="104"/>
      <c r="H110" s="104" t="s">
        <v>358</v>
      </c>
      <c r="I110" s="104" t="s">
        <v>321</v>
      </c>
      <c r="J110" s="104">
        <v>50</v>
      </c>
      <c r="K110" s="115"/>
    </row>
    <row r="111" spans="2:11" ht="15" customHeight="1">
      <c r="B111" s="124"/>
      <c r="C111" s="104" t="s">
        <v>49</v>
      </c>
      <c r="D111" s="104"/>
      <c r="E111" s="104"/>
      <c r="F111" s="123" t="s">
        <v>319</v>
      </c>
      <c r="G111" s="104"/>
      <c r="H111" s="104" t="s">
        <v>359</v>
      </c>
      <c r="I111" s="104" t="s">
        <v>321</v>
      </c>
      <c r="J111" s="104">
        <v>20</v>
      </c>
      <c r="K111" s="115"/>
    </row>
    <row r="112" spans="2:11" ht="15" customHeight="1">
      <c r="B112" s="124"/>
      <c r="C112" s="104" t="s">
        <v>360</v>
      </c>
      <c r="D112" s="104"/>
      <c r="E112" s="104"/>
      <c r="F112" s="123" t="s">
        <v>319</v>
      </c>
      <c r="G112" s="104"/>
      <c r="H112" s="104" t="s">
        <v>361</v>
      </c>
      <c r="I112" s="104" t="s">
        <v>321</v>
      </c>
      <c r="J112" s="104">
        <v>120</v>
      </c>
      <c r="K112" s="115"/>
    </row>
    <row r="113" spans="2:11" ht="15" customHeight="1">
      <c r="B113" s="124"/>
      <c r="C113" s="104" t="s">
        <v>34</v>
      </c>
      <c r="D113" s="104"/>
      <c r="E113" s="104"/>
      <c r="F113" s="123" t="s">
        <v>319</v>
      </c>
      <c r="G113" s="104"/>
      <c r="H113" s="104" t="s">
        <v>362</v>
      </c>
      <c r="I113" s="104" t="s">
        <v>353</v>
      </c>
      <c r="J113" s="104"/>
      <c r="K113" s="115"/>
    </row>
    <row r="114" spans="2:11" ht="15" customHeight="1">
      <c r="B114" s="124"/>
      <c r="C114" s="104" t="s">
        <v>44</v>
      </c>
      <c r="D114" s="104"/>
      <c r="E114" s="104"/>
      <c r="F114" s="123" t="s">
        <v>319</v>
      </c>
      <c r="G114" s="104"/>
      <c r="H114" s="104" t="s">
        <v>363</v>
      </c>
      <c r="I114" s="104" t="s">
        <v>353</v>
      </c>
      <c r="J114" s="104"/>
      <c r="K114" s="115"/>
    </row>
    <row r="115" spans="2:11" ht="15" customHeight="1">
      <c r="B115" s="124"/>
      <c r="C115" s="104" t="s">
        <v>53</v>
      </c>
      <c r="D115" s="104"/>
      <c r="E115" s="104"/>
      <c r="F115" s="123" t="s">
        <v>319</v>
      </c>
      <c r="G115" s="104"/>
      <c r="H115" s="104" t="s">
        <v>364</v>
      </c>
      <c r="I115" s="104" t="s">
        <v>365</v>
      </c>
      <c r="J115" s="104"/>
      <c r="K115" s="115"/>
    </row>
    <row r="116" spans="2:11" ht="15" customHeight="1">
      <c r="B116" s="127"/>
      <c r="C116" s="133"/>
      <c r="D116" s="133"/>
      <c r="E116" s="133"/>
      <c r="F116" s="133"/>
      <c r="G116" s="133"/>
      <c r="H116" s="133"/>
      <c r="I116" s="133"/>
      <c r="J116" s="133"/>
      <c r="K116" s="129"/>
    </row>
    <row r="117" spans="2:11" ht="18.75" customHeight="1">
      <c r="B117" s="134"/>
      <c r="C117" s="100"/>
      <c r="D117" s="100"/>
      <c r="E117" s="100"/>
      <c r="F117" s="135"/>
      <c r="G117" s="100"/>
      <c r="H117" s="100"/>
      <c r="I117" s="100"/>
      <c r="J117" s="100"/>
      <c r="K117" s="134"/>
    </row>
    <row r="118" spans="2:11" ht="18.75" customHeight="1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7.5" customHeight="1">
      <c r="B119" s="136"/>
      <c r="C119" s="137"/>
      <c r="D119" s="137"/>
      <c r="E119" s="137"/>
      <c r="F119" s="137"/>
      <c r="G119" s="137"/>
      <c r="H119" s="137"/>
      <c r="I119" s="137"/>
      <c r="J119" s="137"/>
      <c r="K119" s="138"/>
    </row>
    <row r="120" spans="2:11" ht="45" customHeight="1">
      <c r="B120" s="139"/>
      <c r="C120" s="459" t="s">
        <v>366</v>
      </c>
      <c r="D120" s="459"/>
      <c r="E120" s="459"/>
      <c r="F120" s="459"/>
      <c r="G120" s="459"/>
      <c r="H120" s="459"/>
      <c r="I120" s="459"/>
      <c r="J120" s="459"/>
      <c r="K120" s="140"/>
    </row>
    <row r="121" spans="2:11" ht="17.25" customHeight="1">
      <c r="B121" s="141"/>
      <c r="C121" s="116" t="s">
        <v>313</v>
      </c>
      <c r="D121" s="116"/>
      <c r="E121" s="116"/>
      <c r="F121" s="116" t="s">
        <v>314</v>
      </c>
      <c r="G121" s="117"/>
      <c r="H121" s="116" t="s">
        <v>105</v>
      </c>
      <c r="I121" s="116" t="s">
        <v>53</v>
      </c>
      <c r="J121" s="116" t="s">
        <v>315</v>
      </c>
      <c r="K121" s="142"/>
    </row>
    <row r="122" spans="2:11" ht="17.25" customHeight="1">
      <c r="B122" s="141"/>
      <c r="C122" s="118" t="s">
        <v>316</v>
      </c>
      <c r="D122" s="118"/>
      <c r="E122" s="118"/>
      <c r="F122" s="119" t="s">
        <v>317</v>
      </c>
      <c r="G122" s="120"/>
      <c r="H122" s="118"/>
      <c r="I122" s="118"/>
      <c r="J122" s="118" t="s">
        <v>318</v>
      </c>
      <c r="K122" s="142"/>
    </row>
    <row r="123" spans="2:11" ht="5.25" customHeight="1">
      <c r="B123" s="143"/>
      <c r="C123" s="121"/>
      <c r="D123" s="121"/>
      <c r="E123" s="121"/>
      <c r="F123" s="121"/>
      <c r="G123" s="104"/>
      <c r="H123" s="121"/>
      <c r="I123" s="121"/>
      <c r="J123" s="121"/>
      <c r="K123" s="144"/>
    </row>
    <row r="124" spans="2:11" ht="15" customHeight="1">
      <c r="B124" s="143"/>
      <c r="C124" s="104" t="s">
        <v>322</v>
      </c>
      <c r="D124" s="121"/>
      <c r="E124" s="121"/>
      <c r="F124" s="123" t="s">
        <v>319</v>
      </c>
      <c r="G124" s="104"/>
      <c r="H124" s="104" t="s">
        <v>358</v>
      </c>
      <c r="I124" s="104" t="s">
        <v>321</v>
      </c>
      <c r="J124" s="104">
        <v>120</v>
      </c>
      <c r="K124" s="145"/>
    </row>
    <row r="125" spans="2:11" ht="15" customHeight="1">
      <c r="B125" s="143"/>
      <c r="C125" s="104" t="s">
        <v>367</v>
      </c>
      <c r="D125" s="104"/>
      <c r="E125" s="104"/>
      <c r="F125" s="123" t="s">
        <v>319</v>
      </c>
      <c r="G125" s="104"/>
      <c r="H125" s="104" t="s">
        <v>368</v>
      </c>
      <c r="I125" s="104" t="s">
        <v>321</v>
      </c>
      <c r="J125" s="104" t="s">
        <v>369</v>
      </c>
      <c r="K125" s="145"/>
    </row>
    <row r="126" spans="2:11" ht="15" customHeight="1">
      <c r="B126" s="143"/>
      <c r="C126" s="104" t="s">
        <v>268</v>
      </c>
      <c r="D126" s="104"/>
      <c r="E126" s="104"/>
      <c r="F126" s="123" t="s">
        <v>319</v>
      </c>
      <c r="G126" s="104"/>
      <c r="H126" s="104" t="s">
        <v>370</v>
      </c>
      <c r="I126" s="104" t="s">
        <v>321</v>
      </c>
      <c r="J126" s="104" t="s">
        <v>369</v>
      </c>
      <c r="K126" s="145"/>
    </row>
    <row r="127" spans="2:11" ht="15" customHeight="1">
      <c r="B127" s="143"/>
      <c r="C127" s="104" t="s">
        <v>330</v>
      </c>
      <c r="D127" s="104"/>
      <c r="E127" s="104"/>
      <c r="F127" s="123" t="s">
        <v>325</v>
      </c>
      <c r="G127" s="104"/>
      <c r="H127" s="104" t="s">
        <v>331</v>
      </c>
      <c r="I127" s="104" t="s">
        <v>321</v>
      </c>
      <c r="J127" s="104">
        <v>15</v>
      </c>
      <c r="K127" s="145"/>
    </row>
    <row r="128" spans="2:11" ht="15" customHeight="1">
      <c r="B128" s="143"/>
      <c r="C128" s="125" t="s">
        <v>332</v>
      </c>
      <c r="D128" s="125"/>
      <c r="E128" s="125"/>
      <c r="F128" s="126" t="s">
        <v>325</v>
      </c>
      <c r="G128" s="125"/>
      <c r="H128" s="125" t="s">
        <v>333</v>
      </c>
      <c r="I128" s="125" t="s">
        <v>321</v>
      </c>
      <c r="J128" s="125">
        <v>15</v>
      </c>
      <c r="K128" s="145"/>
    </row>
    <row r="129" spans="2:11" ht="15" customHeight="1">
      <c r="B129" s="143"/>
      <c r="C129" s="125" t="s">
        <v>334</v>
      </c>
      <c r="D129" s="125"/>
      <c r="E129" s="125"/>
      <c r="F129" s="126" t="s">
        <v>325</v>
      </c>
      <c r="G129" s="125"/>
      <c r="H129" s="125" t="s">
        <v>335</v>
      </c>
      <c r="I129" s="125" t="s">
        <v>321</v>
      </c>
      <c r="J129" s="125">
        <v>20</v>
      </c>
      <c r="K129" s="145"/>
    </row>
    <row r="130" spans="2:11" ht="15" customHeight="1">
      <c r="B130" s="143"/>
      <c r="C130" s="125" t="s">
        <v>336</v>
      </c>
      <c r="D130" s="125"/>
      <c r="E130" s="125"/>
      <c r="F130" s="126" t="s">
        <v>325</v>
      </c>
      <c r="G130" s="125"/>
      <c r="H130" s="125" t="s">
        <v>337</v>
      </c>
      <c r="I130" s="125" t="s">
        <v>321</v>
      </c>
      <c r="J130" s="125">
        <v>20</v>
      </c>
      <c r="K130" s="145"/>
    </row>
    <row r="131" spans="2:11" ht="15" customHeight="1">
      <c r="B131" s="143"/>
      <c r="C131" s="104" t="s">
        <v>324</v>
      </c>
      <c r="D131" s="104"/>
      <c r="E131" s="104"/>
      <c r="F131" s="123" t="s">
        <v>325</v>
      </c>
      <c r="G131" s="104"/>
      <c r="H131" s="104" t="s">
        <v>358</v>
      </c>
      <c r="I131" s="104" t="s">
        <v>321</v>
      </c>
      <c r="J131" s="104">
        <v>50</v>
      </c>
      <c r="K131" s="145"/>
    </row>
    <row r="132" spans="2:11" ht="15" customHeight="1">
      <c r="B132" s="143"/>
      <c r="C132" s="104" t="s">
        <v>338</v>
      </c>
      <c r="D132" s="104"/>
      <c r="E132" s="104"/>
      <c r="F132" s="123" t="s">
        <v>325</v>
      </c>
      <c r="G132" s="104"/>
      <c r="H132" s="104" t="s">
        <v>358</v>
      </c>
      <c r="I132" s="104" t="s">
        <v>321</v>
      </c>
      <c r="J132" s="104">
        <v>50</v>
      </c>
      <c r="K132" s="145"/>
    </row>
    <row r="133" spans="2:11" ht="15" customHeight="1">
      <c r="B133" s="143"/>
      <c r="C133" s="104" t="s">
        <v>344</v>
      </c>
      <c r="D133" s="104"/>
      <c r="E133" s="104"/>
      <c r="F133" s="123" t="s">
        <v>325</v>
      </c>
      <c r="G133" s="104"/>
      <c r="H133" s="104" t="s">
        <v>358</v>
      </c>
      <c r="I133" s="104" t="s">
        <v>321</v>
      </c>
      <c r="J133" s="104">
        <v>50</v>
      </c>
      <c r="K133" s="145"/>
    </row>
    <row r="134" spans="2:11" ht="15" customHeight="1">
      <c r="B134" s="143"/>
      <c r="C134" s="104" t="s">
        <v>346</v>
      </c>
      <c r="D134" s="104"/>
      <c r="E134" s="104"/>
      <c r="F134" s="123" t="s">
        <v>325</v>
      </c>
      <c r="G134" s="104"/>
      <c r="H134" s="104" t="s">
        <v>358</v>
      </c>
      <c r="I134" s="104" t="s">
        <v>321</v>
      </c>
      <c r="J134" s="104">
        <v>50</v>
      </c>
      <c r="K134" s="145"/>
    </row>
    <row r="135" spans="2:11" ht="15" customHeight="1">
      <c r="B135" s="143"/>
      <c r="C135" s="104" t="s">
        <v>110</v>
      </c>
      <c r="D135" s="104"/>
      <c r="E135" s="104"/>
      <c r="F135" s="123" t="s">
        <v>325</v>
      </c>
      <c r="G135" s="104"/>
      <c r="H135" s="104" t="s">
        <v>371</v>
      </c>
      <c r="I135" s="104" t="s">
        <v>321</v>
      </c>
      <c r="J135" s="104">
        <v>255</v>
      </c>
      <c r="K135" s="145"/>
    </row>
    <row r="136" spans="2:11" ht="15" customHeight="1">
      <c r="B136" s="143"/>
      <c r="C136" s="104" t="s">
        <v>348</v>
      </c>
      <c r="D136" s="104"/>
      <c r="E136" s="104"/>
      <c r="F136" s="123" t="s">
        <v>319</v>
      </c>
      <c r="G136" s="104"/>
      <c r="H136" s="104" t="s">
        <v>372</v>
      </c>
      <c r="I136" s="104" t="s">
        <v>350</v>
      </c>
      <c r="J136" s="104"/>
      <c r="K136" s="145"/>
    </row>
    <row r="137" spans="2:11" ht="15" customHeight="1">
      <c r="B137" s="143"/>
      <c r="C137" s="104" t="s">
        <v>351</v>
      </c>
      <c r="D137" s="104"/>
      <c r="E137" s="104"/>
      <c r="F137" s="123" t="s">
        <v>319</v>
      </c>
      <c r="G137" s="104"/>
      <c r="H137" s="104" t="s">
        <v>373</v>
      </c>
      <c r="I137" s="104" t="s">
        <v>353</v>
      </c>
      <c r="J137" s="104"/>
      <c r="K137" s="145"/>
    </row>
    <row r="138" spans="2:11" ht="15" customHeight="1">
      <c r="B138" s="143"/>
      <c r="C138" s="104" t="s">
        <v>354</v>
      </c>
      <c r="D138" s="104"/>
      <c r="E138" s="104"/>
      <c r="F138" s="123" t="s">
        <v>319</v>
      </c>
      <c r="G138" s="104"/>
      <c r="H138" s="104" t="s">
        <v>354</v>
      </c>
      <c r="I138" s="104" t="s">
        <v>353</v>
      </c>
      <c r="J138" s="104"/>
      <c r="K138" s="145"/>
    </row>
    <row r="139" spans="2:11" ht="15" customHeight="1">
      <c r="B139" s="143"/>
      <c r="C139" s="104" t="s">
        <v>34</v>
      </c>
      <c r="D139" s="104"/>
      <c r="E139" s="104"/>
      <c r="F139" s="123" t="s">
        <v>319</v>
      </c>
      <c r="G139" s="104"/>
      <c r="H139" s="104" t="s">
        <v>374</v>
      </c>
      <c r="I139" s="104" t="s">
        <v>353</v>
      </c>
      <c r="J139" s="104"/>
      <c r="K139" s="145"/>
    </row>
    <row r="140" spans="2:11" ht="15" customHeight="1">
      <c r="B140" s="143"/>
      <c r="C140" s="104" t="s">
        <v>375</v>
      </c>
      <c r="D140" s="104"/>
      <c r="E140" s="104"/>
      <c r="F140" s="123" t="s">
        <v>319</v>
      </c>
      <c r="G140" s="104"/>
      <c r="H140" s="104" t="s">
        <v>376</v>
      </c>
      <c r="I140" s="104" t="s">
        <v>353</v>
      </c>
      <c r="J140" s="104"/>
      <c r="K140" s="145"/>
    </row>
    <row r="141" spans="2:11" ht="15" customHeight="1">
      <c r="B141" s="146"/>
      <c r="C141" s="147"/>
      <c r="D141" s="147"/>
      <c r="E141" s="147"/>
      <c r="F141" s="147"/>
      <c r="G141" s="147"/>
      <c r="H141" s="147"/>
      <c r="I141" s="147"/>
      <c r="J141" s="147"/>
      <c r="K141" s="148"/>
    </row>
    <row r="142" spans="2:11" ht="18.75" customHeight="1">
      <c r="B142" s="100"/>
      <c r="C142" s="100"/>
      <c r="D142" s="100"/>
      <c r="E142" s="100"/>
      <c r="F142" s="135"/>
      <c r="G142" s="100"/>
      <c r="H142" s="100"/>
      <c r="I142" s="100"/>
      <c r="J142" s="100"/>
      <c r="K142" s="100"/>
    </row>
    <row r="143" spans="2:11" ht="18.75" customHeight="1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 ht="7.5" customHeight="1">
      <c r="B144" s="111"/>
      <c r="C144" s="112"/>
      <c r="D144" s="112"/>
      <c r="E144" s="112"/>
      <c r="F144" s="112"/>
      <c r="G144" s="112"/>
      <c r="H144" s="112"/>
      <c r="I144" s="112"/>
      <c r="J144" s="112"/>
      <c r="K144" s="113"/>
    </row>
    <row r="145" spans="2:11" ht="45" customHeight="1">
      <c r="B145" s="114"/>
      <c r="C145" s="462" t="s">
        <v>377</v>
      </c>
      <c r="D145" s="462"/>
      <c r="E145" s="462"/>
      <c r="F145" s="462"/>
      <c r="G145" s="462"/>
      <c r="H145" s="462"/>
      <c r="I145" s="462"/>
      <c r="J145" s="462"/>
      <c r="K145" s="115"/>
    </row>
    <row r="146" spans="2:11" ht="17.25" customHeight="1">
      <c r="B146" s="114"/>
      <c r="C146" s="116" t="s">
        <v>313</v>
      </c>
      <c r="D146" s="116"/>
      <c r="E146" s="116"/>
      <c r="F146" s="116" t="s">
        <v>314</v>
      </c>
      <c r="G146" s="117"/>
      <c r="H146" s="116" t="s">
        <v>105</v>
      </c>
      <c r="I146" s="116" t="s">
        <v>53</v>
      </c>
      <c r="J146" s="116" t="s">
        <v>315</v>
      </c>
      <c r="K146" s="115"/>
    </row>
    <row r="147" spans="2:11" ht="17.25" customHeight="1">
      <c r="B147" s="114"/>
      <c r="C147" s="118" t="s">
        <v>316</v>
      </c>
      <c r="D147" s="118"/>
      <c r="E147" s="118"/>
      <c r="F147" s="119" t="s">
        <v>317</v>
      </c>
      <c r="G147" s="120"/>
      <c r="H147" s="118"/>
      <c r="I147" s="118"/>
      <c r="J147" s="118" t="s">
        <v>318</v>
      </c>
      <c r="K147" s="115"/>
    </row>
    <row r="148" spans="2:11" ht="5.25" customHeight="1">
      <c r="B148" s="124"/>
      <c r="C148" s="121"/>
      <c r="D148" s="121"/>
      <c r="E148" s="121"/>
      <c r="F148" s="121"/>
      <c r="G148" s="122"/>
      <c r="H148" s="121"/>
      <c r="I148" s="121"/>
      <c r="J148" s="121"/>
      <c r="K148" s="145"/>
    </row>
    <row r="149" spans="2:11" ht="15" customHeight="1">
      <c r="B149" s="124"/>
      <c r="C149" s="149" t="s">
        <v>322</v>
      </c>
      <c r="D149" s="104"/>
      <c r="E149" s="104"/>
      <c r="F149" s="150" t="s">
        <v>319</v>
      </c>
      <c r="G149" s="104"/>
      <c r="H149" s="149" t="s">
        <v>358</v>
      </c>
      <c r="I149" s="149" t="s">
        <v>321</v>
      </c>
      <c r="J149" s="149">
        <v>120</v>
      </c>
      <c r="K149" s="145"/>
    </row>
    <row r="150" spans="2:11" ht="15" customHeight="1">
      <c r="B150" s="124"/>
      <c r="C150" s="149" t="s">
        <v>367</v>
      </c>
      <c r="D150" s="104"/>
      <c r="E150" s="104"/>
      <c r="F150" s="150" t="s">
        <v>319</v>
      </c>
      <c r="G150" s="104"/>
      <c r="H150" s="149" t="s">
        <v>378</v>
      </c>
      <c r="I150" s="149" t="s">
        <v>321</v>
      </c>
      <c r="J150" s="149" t="s">
        <v>369</v>
      </c>
      <c r="K150" s="145"/>
    </row>
    <row r="151" spans="2:11" ht="15" customHeight="1">
      <c r="B151" s="124"/>
      <c r="C151" s="149" t="s">
        <v>268</v>
      </c>
      <c r="D151" s="104"/>
      <c r="E151" s="104"/>
      <c r="F151" s="150" t="s">
        <v>319</v>
      </c>
      <c r="G151" s="104"/>
      <c r="H151" s="149" t="s">
        <v>379</v>
      </c>
      <c r="I151" s="149" t="s">
        <v>321</v>
      </c>
      <c r="J151" s="149" t="s">
        <v>369</v>
      </c>
      <c r="K151" s="145"/>
    </row>
    <row r="152" spans="2:11" ht="15" customHeight="1">
      <c r="B152" s="124"/>
      <c r="C152" s="149" t="s">
        <v>324</v>
      </c>
      <c r="D152" s="104"/>
      <c r="E152" s="104"/>
      <c r="F152" s="150" t="s">
        <v>325</v>
      </c>
      <c r="G152" s="104"/>
      <c r="H152" s="149" t="s">
        <v>358</v>
      </c>
      <c r="I152" s="149" t="s">
        <v>321</v>
      </c>
      <c r="J152" s="149">
        <v>50</v>
      </c>
      <c r="K152" s="145"/>
    </row>
    <row r="153" spans="2:11" ht="15" customHeight="1">
      <c r="B153" s="124"/>
      <c r="C153" s="149" t="s">
        <v>327</v>
      </c>
      <c r="D153" s="104"/>
      <c r="E153" s="104"/>
      <c r="F153" s="150" t="s">
        <v>319</v>
      </c>
      <c r="G153" s="104"/>
      <c r="H153" s="149" t="s">
        <v>358</v>
      </c>
      <c r="I153" s="149" t="s">
        <v>329</v>
      </c>
      <c r="J153" s="149"/>
      <c r="K153" s="145"/>
    </row>
    <row r="154" spans="2:11" ht="15" customHeight="1">
      <c r="B154" s="124"/>
      <c r="C154" s="149" t="s">
        <v>338</v>
      </c>
      <c r="D154" s="104"/>
      <c r="E154" s="104"/>
      <c r="F154" s="150" t="s">
        <v>325</v>
      </c>
      <c r="G154" s="104"/>
      <c r="H154" s="149" t="s">
        <v>358</v>
      </c>
      <c r="I154" s="149" t="s">
        <v>321</v>
      </c>
      <c r="J154" s="149">
        <v>50</v>
      </c>
      <c r="K154" s="145"/>
    </row>
    <row r="155" spans="2:11" ht="15" customHeight="1">
      <c r="B155" s="124"/>
      <c r="C155" s="149" t="s">
        <v>346</v>
      </c>
      <c r="D155" s="104"/>
      <c r="E155" s="104"/>
      <c r="F155" s="150" t="s">
        <v>325</v>
      </c>
      <c r="G155" s="104"/>
      <c r="H155" s="149" t="s">
        <v>358</v>
      </c>
      <c r="I155" s="149" t="s">
        <v>321</v>
      </c>
      <c r="J155" s="149">
        <v>50</v>
      </c>
      <c r="K155" s="145"/>
    </row>
    <row r="156" spans="2:11" ht="15" customHeight="1">
      <c r="B156" s="124"/>
      <c r="C156" s="149" t="s">
        <v>344</v>
      </c>
      <c r="D156" s="104"/>
      <c r="E156" s="104"/>
      <c r="F156" s="150" t="s">
        <v>325</v>
      </c>
      <c r="G156" s="104"/>
      <c r="H156" s="149" t="s">
        <v>358</v>
      </c>
      <c r="I156" s="149" t="s">
        <v>321</v>
      </c>
      <c r="J156" s="149">
        <v>50</v>
      </c>
      <c r="K156" s="145"/>
    </row>
    <row r="157" spans="2:11" ht="15" customHeight="1">
      <c r="B157" s="124"/>
      <c r="C157" s="149" t="s">
        <v>91</v>
      </c>
      <c r="D157" s="104"/>
      <c r="E157" s="104"/>
      <c r="F157" s="150" t="s">
        <v>319</v>
      </c>
      <c r="G157" s="104"/>
      <c r="H157" s="149" t="s">
        <v>380</v>
      </c>
      <c r="I157" s="149" t="s">
        <v>321</v>
      </c>
      <c r="J157" s="149" t="s">
        <v>381</v>
      </c>
      <c r="K157" s="145"/>
    </row>
    <row r="158" spans="2:11" ht="15" customHeight="1">
      <c r="B158" s="124"/>
      <c r="C158" s="149" t="s">
        <v>382</v>
      </c>
      <c r="D158" s="104"/>
      <c r="E158" s="104"/>
      <c r="F158" s="150" t="s">
        <v>319</v>
      </c>
      <c r="G158" s="104"/>
      <c r="H158" s="149" t="s">
        <v>383</v>
      </c>
      <c r="I158" s="149" t="s">
        <v>353</v>
      </c>
      <c r="J158" s="149"/>
      <c r="K158" s="145"/>
    </row>
    <row r="159" spans="2:11" ht="15" customHeight="1">
      <c r="B159" s="151"/>
      <c r="C159" s="133"/>
      <c r="D159" s="133"/>
      <c r="E159" s="133"/>
      <c r="F159" s="133"/>
      <c r="G159" s="133"/>
      <c r="H159" s="133"/>
      <c r="I159" s="133"/>
      <c r="J159" s="133"/>
      <c r="K159" s="152"/>
    </row>
    <row r="160" spans="2:11" ht="18.75" customHeight="1">
      <c r="B160" s="100"/>
      <c r="C160" s="104"/>
      <c r="D160" s="104"/>
      <c r="E160" s="104"/>
      <c r="F160" s="123"/>
      <c r="G160" s="104"/>
      <c r="H160" s="104"/>
      <c r="I160" s="104"/>
      <c r="J160" s="104"/>
      <c r="K160" s="100"/>
    </row>
    <row r="161" spans="2:11" ht="18.75" customHeight="1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 ht="7.5" customHeight="1">
      <c r="B162" s="91"/>
      <c r="C162" s="92"/>
      <c r="D162" s="92"/>
      <c r="E162" s="92"/>
      <c r="F162" s="92"/>
      <c r="G162" s="92"/>
      <c r="H162" s="92"/>
      <c r="I162" s="92"/>
      <c r="J162" s="92"/>
      <c r="K162" s="93"/>
    </row>
    <row r="163" spans="2:11" ht="45" customHeight="1">
      <c r="B163" s="94"/>
      <c r="C163" s="459" t="s">
        <v>384</v>
      </c>
      <c r="D163" s="459"/>
      <c r="E163" s="459"/>
      <c r="F163" s="459"/>
      <c r="G163" s="459"/>
      <c r="H163" s="459"/>
      <c r="I163" s="459"/>
      <c r="J163" s="459"/>
      <c r="K163" s="95"/>
    </row>
    <row r="164" spans="2:11" ht="17.25" customHeight="1">
      <c r="B164" s="94"/>
      <c r="C164" s="116" t="s">
        <v>313</v>
      </c>
      <c r="D164" s="116"/>
      <c r="E164" s="116"/>
      <c r="F164" s="116" t="s">
        <v>314</v>
      </c>
      <c r="G164" s="153"/>
      <c r="H164" s="154" t="s">
        <v>105</v>
      </c>
      <c r="I164" s="154" t="s">
        <v>53</v>
      </c>
      <c r="J164" s="116" t="s">
        <v>315</v>
      </c>
      <c r="K164" s="95"/>
    </row>
    <row r="165" spans="2:11" ht="17.25" customHeight="1">
      <c r="B165" s="97"/>
      <c r="C165" s="118" t="s">
        <v>316</v>
      </c>
      <c r="D165" s="118"/>
      <c r="E165" s="118"/>
      <c r="F165" s="119" t="s">
        <v>317</v>
      </c>
      <c r="G165" s="155"/>
      <c r="H165" s="156"/>
      <c r="I165" s="156"/>
      <c r="J165" s="118" t="s">
        <v>318</v>
      </c>
      <c r="K165" s="98"/>
    </row>
    <row r="166" spans="2:11" ht="5.25" customHeight="1">
      <c r="B166" s="124"/>
      <c r="C166" s="121"/>
      <c r="D166" s="121"/>
      <c r="E166" s="121"/>
      <c r="F166" s="121"/>
      <c r="G166" s="122"/>
      <c r="H166" s="121"/>
      <c r="I166" s="121"/>
      <c r="J166" s="121"/>
      <c r="K166" s="145"/>
    </row>
    <row r="167" spans="2:11" ht="15" customHeight="1">
      <c r="B167" s="124"/>
      <c r="C167" s="104" t="s">
        <v>322</v>
      </c>
      <c r="D167" s="104"/>
      <c r="E167" s="104"/>
      <c r="F167" s="123" t="s">
        <v>319</v>
      </c>
      <c r="G167" s="104"/>
      <c r="H167" s="104" t="s">
        <v>358</v>
      </c>
      <c r="I167" s="104" t="s">
        <v>321</v>
      </c>
      <c r="J167" s="104">
        <v>120</v>
      </c>
      <c r="K167" s="145"/>
    </row>
    <row r="168" spans="2:11" ht="15" customHeight="1">
      <c r="B168" s="124"/>
      <c r="C168" s="104" t="s">
        <v>367</v>
      </c>
      <c r="D168" s="104"/>
      <c r="E168" s="104"/>
      <c r="F168" s="123" t="s">
        <v>319</v>
      </c>
      <c r="G168" s="104"/>
      <c r="H168" s="104" t="s">
        <v>368</v>
      </c>
      <c r="I168" s="104" t="s">
        <v>321</v>
      </c>
      <c r="J168" s="104" t="s">
        <v>369</v>
      </c>
      <c r="K168" s="145"/>
    </row>
    <row r="169" spans="2:11" ht="15" customHeight="1">
      <c r="B169" s="124"/>
      <c r="C169" s="104" t="s">
        <v>268</v>
      </c>
      <c r="D169" s="104"/>
      <c r="E169" s="104"/>
      <c r="F169" s="123" t="s">
        <v>319</v>
      </c>
      <c r="G169" s="104"/>
      <c r="H169" s="104" t="s">
        <v>385</v>
      </c>
      <c r="I169" s="104" t="s">
        <v>321</v>
      </c>
      <c r="J169" s="104" t="s">
        <v>369</v>
      </c>
      <c r="K169" s="145"/>
    </row>
    <row r="170" spans="2:11" ht="15" customHeight="1">
      <c r="B170" s="124"/>
      <c r="C170" s="104" t="s">
        <v>324</v>
      </c>
      <c r="D170" s="104"/>
      <c r="E170" s="104"/>
      <c r="F170" s="123" t="s">
        <v>325</v>
      </c>
      <c r="G170" s="104"/>
      <c r="H170" s="104" t="s">
        <v>385</v>
      </c>
      <c r="I170" s="104" t="s">
        <v>321</v>
      </c>
      <c r="J170" s="104">
        <v>50</v>
      </c>
      <c r="K170" s="145"/>
    </row>
    <row r="171" spans="2:11" ht="15" customHeight="1">
      <c r="B171" s="124"/>
      <c r="C171" s="104" t="s">
        <v>327</v>
      </c>
      <c r="D171" s="104"/>
      <c r="E171" s="104"/>
      <c r="F171" s="123" t="s">
        <v>319</v>
      </c>
      <c r="G171" s="104"/>
      <c r="H171" s="104" t="s">
        <v>385</v>
      </c>
      <c r="I171" s="104" t="s">
        <v>329</v>
      </c>
      <c r="J171" s="104"/>
      <c r="K171" s="145"/>
    </row>
    <row r="172" spans="2:11" ht="15" customHeight="1">
      <c r="B172" s="124"/>
      <c r="C172" s="104" t="s">
        <v>338</v>
      </c>
      <c r="D172" s="104"/>
      <c r="E172" s="104"/>
      <c r="F172" s="123" t="s">
        <v>325</v>
      </c>
      <c r="G172" s="104"/>
      <c r="H172" s="104" t="s">
        <v>385</v>
      </c>
      <c r="I172" s="104" t="s">
        <v>321</v>
      </c>
      <c r="J172" s="104">
        <v>50</v>
      </c>
      <c r="K172" s="145"/>
    </row>
    <row r="173" spans="2:11" ht="15" customHeight="1">
      <c r="B173" s="124"/>
      <c r="C173" s="104" t="s">
        <v>346</v>
      </c>
      <c r="D173" s="104"/>
      <c r="E173" s="104"/>
      <c r="F173" s="123" t="s">
        <v>325</v>
      </c>
      <c r="G173" s="104"/>
      <c r="H173" s="104" t="s">
        <v>385</v>
      </c>
      <c r="I173" s="104" t="s">
        <v>321</v>
      </c>
      <c r="J173" s="104">
        <v>50</v>
      </c>
      <c r="K173" s="145"/>
    </row>
    <row r="174" spans="2:11" ht="15" customHeight="1">
      <c r="B174" s="124"/>
      <c r="C174" s="104" t="s">
        <v>344</v>
      </c>
      <c r="D174" s="104"/>
      <c r="E174" s="104"/>
      <c r="F174" s="123" t="s">
        <v>325</v>
      </c>
      <c r="G174" s="104"/>
      <c r="H174" s="104" t="s">
        <v>385</v>
      </c>
      <c r="I174" s="104" t="s">
        <v>321</v>
      </c>
      <c r="J174" s="104">
        <v>50</v>
      </c>
      <c r="K174" s="145"/>
    </row>
    <row r="175" spans="2:11" ht="15" customHeight="1">
      <c r="B175" s="124"/>
      <c r="C175" s="104" t="s">
        <v>104</v>
      </c>
      <c r="D175" s="104"/>
      <c r="E175" s="104"/>
      <c r="F175" s="123" t="s">
        <v>319</v>
      </c>
      <c r="G175" s="104"/>
      <c r="H175" s="104" t="s">
        <v>386</v>
      </c>
      <c r="I175" s="104" t="s">
        <v>387</v>
      </c>
      <c r="J175" s="104"/>
      <c r="K175" s="145"/>
    </row>
    <row r="176" spans="2:11" ht="15" customHeight="1">
      <c r="B176" s="124"/>
      <c r="C176" s="104" t="s">
        <v>53</v>
      </c>
      <c r="D176" s="104"/>
      <c r="E176" s="104"/>
      <c r="F176" s="123" t="s">
        <v>319</v>
      </c>
      <c r="G176" s="104"/>
      <c r="H176" s="104" t="s">
        <v>388</v>
      </c>
      <c r="I176" s="104" t="s">
        <v>389</v>
      </c>
      <c r="J176" s="104">
        <v>1</v>
      </c>
      <c r="K176" s="145"/>
    </row>
    <row r="177" spans="2:11" ht="15" customHeight="1">
      <c r="B177" s="124"/>
      <c r="C177" s="104" t="s">
        <v>49</v>
      </c>
      <c r="D177" s="104"/>
      <c r="E177" s="104"/>
      <c r="F177" s="123" t="s">
        <v>319</v>
      </c>
      <c r="G177" s="104"/>
      <c r="H177" s="104" t="s">
        <v>390</v>
      </c>
      <c r="I177" s="104" t="s">
        <v>321</v>
      </c>
      <c r="J177" s="104">
        <v>20</v>
      </c>
      <c r="K177" s="145"/>
    </row>
    <row r="178" spans="2:11" ht="15" customHeight="1">
      <c r="B178" s="124"/>
      <c r="C178" s="104" t="s">
        <v>105</v>
      </c>
      <c r="D178" s="104"/>
      <c r="E178" s="104"/>
      <c r="F178" s="123" t="s">
        <v>319</v>
      </c>
      <c r="G178" s="104"/>
      <c r="H178" s="104" t="s">
        <v>391</v>
      </c>
      <c r="I178" s="104" t="s">
        <v>321</v>
      </c>
      <c r="J178" s="104">
        <v>255</v>
      </c>
      <c r="K178" s="145"/>
    </row>
    <row r="179" spans="2:11" ht="15" customHeight="1">
      <c r="B179" s="124"/>
      <c r="C179" s="104" t="s">
        <v>106</v>
      </c>
      <c r="D179" s="104"/>
      <c r="E179" s="104"/>
      <c r="F179" s="123" t="s">
        <v>319</v>
      </c>
      <c r="G179" s="104"/>
      <c r="H179" s="104" t="s">
        <v>284</v>
      </c>
      <c r="I179" s="104" t="s">
        <v>321</v>
      </c>
      <c r="J179" s="104">
        <v>10</v>
      </c>
      <c r="K179" s="145"/>
    </row>
    <row r="180" spans="2:11" ht="15" customHeight="1">
      <c r="B180" s="124"/>
      <c r="C180" s="104" t="s">
        <v>107</v>
      </c>
      <c r="D180" s="104"/>
      <c r="E180" s="104"/>
      <c r="F180" s="123" t="s">
        <v>319</v>
      </c>
      <c r="G180" s="104"/>
      <c r="H180" s="104" t="s">
        <v>392</v>
      </c>
      <c r="I180" s="104" t="s">
        <v>353</v>
      </c>
      <c r="J180" s="104"/>
      <c r="K180" s="145"/>
    </row>
    <row r="181" spans="2:11" ht="15" customHeight="1">
      <c r="B181" s="124"/>
      <c r="C181" s="104" t="s">
        <v>393</v>
      </c>
      <c r="D181" s="104"/>
      <c r="E181" s="104"/>
      <c r="F181" s="123" t="s">
        <v>319</v>
      </c>
      <c r="G181" s="104"/>
      <c r="H181" s="104" t="s">
        <v>394</v>
      </c>
      <c r="I181" s="104" t="s">
        <v>353</v>
      </c>
      <c r="J181" s="104"/>
      <c r="K181" s="145"/>
    </row>
    <row r="182" spans="2:11" ht="15" customHeight="1">
      <c r="B182" s="124"/>
      <c r="C182" s="104" t="s">
        <v>382</v>
      </c>
      <c r="D182" s="104"/>
      <c r="E182" s="104"/>
      <c r="F182" s="123" t="s">
        <v>319</v>
      </c>
      <c r="G182" s="104"/>
      <c r="H182" s="104" t="s">
        <v>395</v>
      </c>
      <c r="I182" s="104" t="s">
        <v>353</v>
      </c>
      <c r="J182" s="104"/>
      <c r="K182" s="145"/>
    </row>
    <row r="183" spans="2:11" ht="15" customHeight="1">
      <c r="B183" s="124"/>
      <c r="C183" s="104" t="s">
        <v>109</v>
      </c>
      <c r="D183" s="104"/>
      <c r="E183" s="104"/>
      <c r="F183" s="123" t="s">
        <v>325</v>
      </c>
      <c r="G183" s="104"/>
      <c r="H183" s="104" t="s">
        <v>396</v>
      </c>
      <c r="I183" s="104" t="s">
        <v>321</v>
      </c>
      <c r="J183" s="104">
        <v>50</v>
      </c>
      <c r="K183" s="145"/>
    </row>
    <row r="184" spans="2:11" ht="15" customHeight="1">
      <c r="B184" s="124"/>
      <c r="C184" s="104" t="s">
        <v>397</v>
      </c>
      <c r="D184" s="104"/>
      <c r="E184" s="104"/>
      <c r="F184" s="123" t="s">
        <v>325</v>
      </c>
      <c r="G184" s="104"/>
      <c r="H184" s="104" t="s">
        <v>398</v>
      </c>
      <c r="I184" s="104" t="s">
        <v>399</v>
      </c>
      <c r="J184" s="104"/>
      <c r="K184" s="145"/>
    </row>
    <row r="185" spans="2:11" ht="15" customHeight="1">
      <c r="B185" s="124"/>
      <c r="C185" s="104" t="s">
        <v>400</v>
      </c>
      <c r="D185" s="104"/>
      <c r="E185" s="104"/>
      <c r="F185" s="123" t="s">
        <v>325</v>
      </c>
      <c r="G185" s="104"/>
      <c r="H185" s="104" t="s">
        <v>401</v>
      </c>
      <c r="I185" s="104" t="s">
        <v>399</v>
      </c>
      <c r="J185" s="104"/>
      <c r="K185" s="145"/>
    </row>
    <row r="186" spans="2:11" ht="15" customHeight="1">
      <c r="B186" s="124"/>
      <c r="C186" s="104" t="s">
        <v>402</v>
      </c>
      <c r="D186" s="104"/>
      <c r="E186" s="104"/>
      <c r="F186" s="123" t="s">
        <v>325</v>
      </c>
      <c r="G186" s="104"/>
      <c r="H186" s="104" t="s">
        <v>403</v>
      </c>
      <c r="I186" s="104" t="s">
        <v>399</v>
      </c>
      <c r="J186" s="104"/>
      <c r="K186" s="145"/>
    </row>
    <row r="187" spans="2:11" ht="15" customHeight="1">
      <c r="B187" s="124"/>
      <c r="C187" s="157" t="s">
        <v>404</v>
      </c>
      <c r="D187" s="104"/>
      <c r="E187" s="104"/>
      <c r="F187" s="123" t="s">
        <v>325</v>
      </c>
      <c r="G187" s="104"/>
      <c r="H187" s="104" t="s">
        <v>405</v>
      </c>
      <c r="I187" s="104" t="s">
        <v>406</v>
      </c>
      <c r="J187" s="158" t="s">
        <v>407</v>
      </c>
      <c r="K187" s="145"/>
    </row>
    <row r="188" spans="2:11" ht="15" customHeight="1">
      <c r="B188" s="151"/>
      <c r="C188" s="159"/>
      <c r="D188" s="133"/>
      <c r="E188" s="133"/>
      <c r="F188" s="133"/>
      <c r="G188" s="133"/>
      <c r="H188" s="133"/>
      <c r="I188" s="133"/>
      <c r="J188" s="133"/>
      <c r="K188" s="152"/>
    </row>
    <row r="189" spans="2:11" ht="18.75" customHeight="1">
      <c r="B189" s="160"/>
      <c r="C189" s="161"/>
      <c r="D189" s="161"/>
      <c r="E189" s="161"/>
      <c r="F189" s="162"/>
      <c r="G189" s="104"/>
      <c r="H189" s="104"/>
      <c r="I189" s="104"/>
      <c r="J189" s="104"/>
      <c r="K189" s="100"/>
    </row>
    <row r="190" spans="2:11" ht="18.75" customHeight="1">
      <c r="B190" s="100"/>
      <c r="C190" s="104"/>
      <c r="D190" s="104"/>
      <c r="E190" s="104"/>
      <c r="F190" s="123"/>
      <c r="G190" s="104"/>
      <c r="H190" s="104"/>
      <c r="I190" s="104"/>
      <c r="J190" s="104"/>
      <c r="K190" s="100"/>
    </row>
    <row r="191" spans="2:11" ht="18.75" customHeight="1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 ht="13.5">
      <c r="B192" s="91"/>
      <c r="C192" s="92"/>
      <c r="D192" s="92"/>
      <c r="E192" s="92"/>
      <c r="F192" s="92"/>
      <c r="G192" s="92"/>
      <c r="H192" s="92"/>
      <c r="I192" s="92"/>
      <c r="J192" s="92"/>
      <c r="K192" s="93"/>
    </row>
    <row r="193" spans="2:11" ht="21">
      <c r="B193" s="94"/>
      <c r="C193" s="459" t="s">
        <v>408</v>
      </c>
      <c r="D193" s="459"/>
      <c r="E193" s="459"/>
      <c r="F193" s="459"/>
      <c r="G193" s="459"/>
      <c r="H193" s="459"/>
      <c r="I193" s="459"/>
      <c r="J193" s="459"/>
      <c r="K193" s="95"/>
    </row>
    <row r="194" spans="2:11" ht="25.5" customHeight="1">
      <c r="B194" s="94"/>
      <c r="C194" s="163" t="s">
        <v>409</v>
      </c>
      <c r="D194" s="163"/>
      <c r="E194" s="163"/>
      <c r="F194" s="163" t="s">
        <v>410</v>
      </c>
      <c r="G194" s="164"/>
      <c r="H194" s="460" t="s">
        <v>411</v>
      </c>
      <c r="I194" s="460"/>
      <c r="J194" s="460"/>
      <c r="K194" s="95"/>
    </row>
    <row r="195" spans="2:11" ht="5.25" customHeight="1">
      <c r="B195" s="124"/>
      <c r="C195" s="121"/>
      <c r="D195" s="121"/>
      <c r="E195" s="121"/>
      <c r="F195" s="121"/>
      <c r="G195" s="104"/>
      <c r="H195" s="121"/>
      <c r="I195" s="121"/>
      <c r="J195" s="121"/>
      <c r="K195" s="145"/>
    </row>
    <row r="196" spans="2:11" ht="15" customHeight="1">
      <c r="B196" s="124"/>
      <c r="C196" s="104" t="s">
        <v>412</v>
      </c>
      <c r="D196" s="104"/>
      <c r="E196" s="104"/>
      <c r="F196" s="123" t="s">
        <v>39</v>
      </c>
      <c r="G196" s="104"/>
      <c r="H196" s="458" t="s">
        <v>413</v>
      </c>
      <c r="I196" s="458"/>
      <c r="J196" s="458"/>
      <c r="K196" s="145"/>
    </row>
    <row r="197" spans="2:11" ht="15" customHeight="1">
      <c r="B197" s="124"/>
      <c r="C197" s="130"/>
      <c r="D197" s="104"/>
      <c r="E197" s="104"/>
      <c r="F197" s="123" t="s">
        <v>40</v>
      </c>
      <c r="G197" s="104"/>
      <c r="H197" s="458" t="s">
        <v>414</v>
      </c>
      <c r="I197" s="458"/>
      <c r="J197" s="458"/>
      <c r="K197" s="145"/>
    </row>
    <row r="198" spans="2:11" ht="15" customHeight="1">
      <c r="B198" s="124"/>
      <c r="C198" s="130"/>
      <c r="D198" s="104"/>
      <c r="E198" s="104"/>
      <c r="F198" s="123" t="s">
        <v>43</v>
      </c>
      <c r="G198" s="104"/>
      <c r="H198" s="458" t="s">
        <v>415</v>
      </c>
      <c r="I198" s="458"/>
      <c r="J198" s="458"/>
      <c r="K198" s="145"/>
    </row>
    <row r="199" spans="2:11" ht="15" customHeight="1">
      <c r="B199" s="124"/>
      <c r="C199" s="104"/>
      <c r="D199" s="104"/>
      <c r="E199" s="104"/>
      <c r="F199" s="123" t="s">
        <v>41</v>
      </c>
      <c r="G199" s="104"/>
      <c r="H199" s="458" t="s">
        <v>416</v>
      </c>
      <c r="I199" s="458"/>
      <c r="J199" s="458"/>
      <c r="K199" s="145"/>
    </row>
    <row r="200" spans="2:11" ht="15" customHeight="1">
      <c r="B200" s="124"/>
      <c r="C200" s="104"/>
      <c r="D200" s="104"/>
      <c r="E200" s="104"/>
      <c r="F200" s="123" t="s">
        <v>42</v>
      </c>
      <c r="G200" s="104"/>
      <c r="H200" s="458" t="s">
        <v>417</v>
      </c>
      <c r="I200" s="458"/>
      <c r="J200" s="458"/>
      <c r="K200" s="145"/>
    </row>
    <row r="201" spans="2:11" ht="15" customHeight="1">
      <c r="B201" s="124"/>
      <c r="C201" s="104"/>
      <c r="D201" s="104"/>
      <c r="E201" s="104"/>
      <c r="F201" s="123"/>
      <c r="G201" s="104"/>
      <c r="H201" s="104"/>
      <c r="I201" s="104"/>
      <c r="J201" s="104"/>
      <c r="K201" s="145"/>
    </row>
    <row r="202" spans="2:11" ht="15" customHeight="1">
      <c r="B202" s="124"/>
      <c r="C202" s="104" t="s">
        <v>365</v>
      </c>
      <c r="D202" s="104"/>
      <c r="E202" s="104"/>
      <c r="F202" s="123" t="s">
        <v>74</v>
      </c>
      <c r="G202" s="104"/>
      <c r="H202" s="458" t="s">
        <v>418</v>
      </c>
      <c r="I202" s="458"/>
      <c r="J202" s="458"/>
      <c r="K202" s="145"/>
    </row>
    <row r="203" spans="2:11" ht="15" customHeight="1">
      <c r="B203" s="124"/>
      <c r="C203" s="130"/>
      <c r="D203" s="104"/>
      <c r="E203" s="104"/>
      <c r="F203" s="123" t="s">
        <v>263</v>
      </c>
      <c r="G203" s="104"/>
      <c r="H203" s="458" t="s">
        <v>264</v>
      </c>
      <c r="I203" s="458"/>
      <c r="J203" s="458"/>
      <c r="K203" s="145"/>
    </row>
    <row r="204" spans="2:11" ht="15" customHeight="1">
      <c r="B204" s="124"/>
      <c r="C204" s="104"/>
      <c r="D204" s="104"/>
      <c r="E204" s="104"/>
      <c r="F204" s="123" t="s">
        <v>261</v>
      </c>
      <c r="G204" s="104"/>
      <c r="H204" s="458" t="s">
        <v>419</v>
      </c>
      <c r="I204" s="458"/>
      <c r="J204" s="458"/>
      <c r="K204" s="145"/>
    </row>
    <row r="205" spans="2:11" ht="15" customHeight="1">
      <c r="B205" s="165"/>
      <c r="C205" s="130"/>
      <c r="D205" s="130"/>
      <c r="E205" s="130"/>
      <c r="F205" s="123" t="s">
        <v>84</v>
      </c>
      <c r="G205" s="109"/>
      <c r="H205" s="457" t="s">
        <v>265</v>
      </c>
      <c r="I205" s="457"/>
      <c r="J205" s="457"/>
      <c r="K205" s="166"/>
    </row>
    <row r="206" spans="2:11" ht="15" customHeight="1">
      <c r="B206" s="165"/>
      <c r="C206" s="130"/>
      <c r="D206" s="130"/>
      <c r="E206" s="130"/>
      <c r="F206" s="123" t="s">
        <v>266</v>
      </c>
      <c r="G206" s="109"/>
      <c r="H206" s="457" t="s">
        <v>420</v>
      </c>
      <c r="I206" s="457"/>
      <c r="J206" s="457"/>
      <c r="K206" s="166"/>
    </row>
    <row r="207" spans="2:11" ht="15" customHeight="1">
      <c r="B207" s="165"/>
      <c r="C207" s="130"/>
      <c r="D207" s="130"/>
      <c r="E207" s="130"/>
      <c r="F207" s="167"/>
      <c r="G207" s="109"/>
      <c r="H207" s="168"/>
      <c r="I207" s="168"/>
      <c r="J207" s="168"/>
      <c r="K207" s="166"/>
    </row>
    <row r="208" spans="2:11" ht="15" customHeight="1">
      <c r="B208" s="165"/>
      <c r="C208" s="104" t="s">
        <v>389</v>
      </c>
      <c r="D208" s="130"/>
      <c r="E208" s="130"/>
      <c r="F208" s="123">
        <v>1</v>
      </c>
      <c r="G208" s="109"/>
      <c r="H208" s="457" t="s">
        <v>421</v>
      </c>
      <c r="I208" s="457"/>
      <c r="J208" s="457"/>
      <c r="K208" s="166"/>
    </row>
    <row r="209" spans="2:11" ht="15" customHeight="1">
      <c r="B209" s="165"/>
      <c r="C209" s="130"/>
      <c r="D209" s="130"/>
      <c r="E209" s="130"/>
      <c r="F209" s="123">
        <v>2</v>
      </c>
      <c r="G209" s="109"/>
      <c r="H209" s="457" t="s">
        <v>422</v>
      </c>
      <c r="I209" s="457"/>
      <c r="J209" s="457"/>
      <c r="K209" s="166"/>
    </row>
    <row r="210" spans="2:11" ht="15" customHeight="1">
      <c r="B210" s="165"/>
      <c r="C210" s="130"/>
      <c r="D210" s="130"/>
      <c r="E210" s="130"/>
      <c r="F210" s="123">
        <v>3</v>
      </c>
      <c r="G210" s="109"/>
      <c r="H210" s="457" t="s">
        <v>423</v>
      </c>
      <c r="I210" s="457"/>
      <c r="J210" s="457"/>
      <c r="K210" s="166"/>
    </row>
    <row r="211" spans="2:11" ht="15" customHeight="1">
      <c r="B211" s="165"/>
      <c r="C211" s="130"/>
      <c r="D211" s="130"/>
      <c r="E211" s="130"/>
      <c r="F211" s="123">
        <v>4</v>
      </c>
      <c r="G211" s="109"/>
      <c r="H211" s="457" t="s">
        <v>424</v>
      </c>
      <c r="I211" s="457"/>
      <c r="J211" s="457"/>
      <c r="K211" s="166"/>
    </row>
    <row r="212" spans="2:11" ht="12.75" customHeight="1">
      <c r="B212" s="169"/>
      <c r="C212" s="170"/>
      <c r="D212" s="170"/>
      <c r="E212" s="170"/>
      <c r="F212" s="170"/>
      <c r="G212" s="170"/>
      <c r="H212" s="170"/>
      <c r="I212" s="170"/>
      <c r="J212" s="170"/>
      <c r="K212" s="17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Škrabal Ondřej</cp:lastModifiedBy>
  <dcterms:created xsi:type="dcterms:W3CDTF">2017-08-17T09:55:08Z</dcterms:created>
  <dcterms:modified xsi:type="dcterms:W3CDTF">2019-03-11T13:46:21Z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