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oupis prací" sheetId="1" r:id="rId1"/>
    <sheet name="podmínky přílohač.1" sheetId="2" r:id="rId2"/>
    <sheet name="titl" sheetId="3" r:id="rId3"/>
  </sheets>
  <definedNames/>
  <calcPr fullCalcOnLoad="1"/>
</workbook>
</file>

<file path=xl/sharedStrings.xml><?xml version="1.0" encoding="utf-8"?>
<sst xmlns="http://schemas.openxmlformats.org/spreadsheetml/2006/main" count="2335" uniqueCount="1345">
  <si>
    <t>na akci :</t>
  </si>
  <si>
    <t>popis prací a dodávek</t>
  </si>
  <si>
    <t>m.j.</t>
  </si>
  <si>
    <t>počet m.j.</t>
  </si>
  <si>
    <t>cena celkem</t>
  </si>
  <si>
    <t>cena / m.j.</t>
  </si>
  <si>
    <t>m2</t>
  </si>
  <si>
    <t>kpl</t>
  </si>
  <si>
    <t>bm</t>
  </si>
  <si>
    <t>ks</t>
  </si>
  <si>
    <t>celkem</t>
  </si>
  <si>
    <t>Rekapitulace nákladů</t>
  </si>
  <si>
    <t>Kč</t>
  </si>
  <si>
    <t>Náklady celkem bez DPH</t>
  </si>
  <si>
    <t>Náklady celkem včetně DPH</t>
  </si>
  <si>
    <t>položka č.</t>
  </si>
  <si>
    <t>t</t>
  </si>
  <si>
    <t>6</t>
  </si>
  <si>
    <t>7</t>
  </si>
  <si>
    <t>8</t>
  </si>
  <si>
    <t>9</t>
  </si>
  <si>
    <t>10</t>
  </si>
  <si>
    <t>11</t>
  </si>
  <si>
    <t>1</t>
  </si>
  <si>
    <t>2</t>
  </si>
  <si>
    <t>3</t>
  </si>
  <si>
    <t>4</t>
  </si>
  <si>
    <t>5</t>
  </si>
  <si>
    <t>12</t>
  </si>
  <si>
    <t>13</t>
  </si>
  <si>
    <t>14</t>
  </si>
  <si>
    <t>15</t>
  </si>
  <si>
    <t>16</t>
  </si>
  <si>
    <t>mezisoučet bez DPH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</si>
  <si>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</si>
  <si>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</si>
  <si>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</si>
  <si>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</si>
  <si>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</si>
  <si>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</si>
  <si>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</si>
  <si>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</si>
  <si>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</si>
  <si>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28</t>
  </si>
  <si>
    <t>Vedlejší rozpočtové náklady</t>
  </si>
  <si>
    <t>DPH 21%</t>
  </si>
  <si>
    <t>Základní rozpočtové náklady</t>
  </si>
  <si>
    <t>projektant :</t>
  </si>
  <si>
    <t>Přípravné práce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</si>
  <si>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</si>
  <si>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</si>
  <si>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</si>
  <si>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</si>
  <si>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</si>
  <si>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</si>
  <si>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</si>
  <si>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</si>
  <si>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</si>
  <si>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</si>
  <si>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</si>
  <si>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</si>
  <si>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</si>
  <si>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</si>
  <si>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</si>
  <si>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</si>
  <si>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</si>
  <si>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</si>
  <si>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</si>
  <si>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</si>
  <si>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</si>
  <si>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</si>
  <si>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</si>
  <si>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</si>
  <si>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</si>
  <si>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</si>
  <si>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</si>
  <si>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</si>
  <si>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60</t>
  </si>
  <si>
    <t>61</t>
  </si>
  <si>
    <t>62</t>
  </si>
  <si>
    <t>63</t>
  </si>
  <si>
    <t>64</t>
  </si>
  <si>
    <t>66</t>
  </si>
  <si>
    <t>73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</si>
  <si>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</si>
  <si>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</si>
  <si>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</si>
  <si>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</si>
  <si>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</si>
  <si>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</si>
  <si>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</si>
  <si>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</si>
  <si>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</si>
  <si>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</si>
  <si>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</si>
  <si>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</si>
  <si>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</si>
  <si>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příloha č. 1</t>
  </si>
  <si>
    <t>Všeobecné podmínky k Soupisu stavebních prací a dodávek</t>
  </si>
  <si>
    <t>Smluvní strany se budou řídit právním řádem České republiky</t>
  </si>
  <si>
    <t xml:space="preserve">Jednotkové ceny nabídky zahrnují zejména : </t>
  </si>
  <si>
    <t xml:space="preserve">a) Veškeré náklady pro zhotovení bezvadného funkčně způsobilého díla, které je předmětem smlouvy a bude schopno plnit řádně svoji funkci po dobu několika dalších desítek let. </t>
  </si>
  <si>
    <t xml:space="preserve">b) Náklady pro zajištění bezpečnosti práce, ochrany materiálů, součástí a dalších předmětů pro bezvadné realizované dílo. </t>
  </si>
  <si>
    <t>c) Náklady na přípomoce,pomocný a montážní materiál, lešení, přesuny hmot, -není-li uvedeno samostatně pro vnitřní i vnější dopravu, skládkovné,  na skladování, dovozné, balné, zpětné odevzdání obalů, cla, ochrany konstrukcí, poplatky za skládkovné, recyklaci, dále náklady na veškeré údžbářské, opravárenské, udržovací práce nutné pro zhotovení díla a náklady na podpěrné konstrukce pro jakoukoliv výšku, není-li stanoveno jinak.</t>
  </si>
  <si>
    <t xml:space="preserve">d) Náklady na veškerý úklid na staveništi uvnitř i vně během zhotovování díla bude prováděný pravidelně a konečný úklid před přejímkou. Odvozy prováděné pravidelně zbylé suti, hmot a odpadků během zhotovování díla a dle potřeby. </t>
  </si>
  <si>
    <t>e) Náklady na zhotovení, předložení a odstranění použitých vzorků materiálů a kvality práce pro zhotovení díla, předepsané zkoušky a atesty podle příslušných předpisů nebo potřebných norem pro prokázání bezchybné funkce díla.</t>
  </si>
  <si>
    <t>f) Náklady na ochranu a pojištění díla až do přejímky.</t>
  </si>
  <si>
    <t>g) Náklady na poskytnutí odborného dohledu t.j. odpovědného stavbyvedoucího a vedoucího šéfmontéra.</t>
  </si>
  <si>
    <t>h) Náklady na zhotovení výkresů, výpočtů a dalších výkonů potřebných pro detailní rozpracování projektů předaných zadavatelem, které jsou potřebné pro bezvadnou realizaci díla (dílenská a montážní dokumentace).</t>
  </si>
  <si>
    <t>i) Náklady na úpravu dokumentace - zpracování skutečného stavu provedeného díla, není-li uvedeno jinak.</t>
  </si>
  <si>
    <t>j) Náklady na zhotovení a demontáž zařízení staveniště a veškerých výkonů sloužících pro zhotovení díla a pro provoz díla uživatelů dále nepotřebných.</t>
  </si>
  <si>
    <t>k) Náklady na úhradu specialistů pro provedení zkoušek, které jsou pro provoz díla potřebné.</t>
  </si>
  <si>
    <t xml:space="preserve">l) Náklady na ochranu proti poškození stávajících konstrukcí nedotčených výstavbou. </t>
  </si>
  <si>
    <t xml:space="preserve">m) Náklady na ochranu proti promočení, povětrnostním a přírodním podmínkám všech stávajících a nových konstrukcí. </t>
  </si>
  <si>
    <t xml:space="preserve">n) Náklady na bezpečnostní opatření, která vyplývají z předpisů o bezpečnosti práce při demontážích, bourání a nové výstavbě. </t>
  </si>
  <si>
    <t>o) Náklady na znečištění a poškození díla. Zhotovitel musí své výkony, zejméná lícní pohledové plochy, obklady, plochy stěn podlahy a jejich povrchy, okna, dveře, zařizovací předměty a všechny ostatní části již zabudované a pod., chránit před zněčištěním a poškozením až do přejímky díla.</t>
  </si>
  <si>
    <t>Právnická Fakulta Univerzity  Karlovy</t>
  </si>
  <si>
    <t>Praha 1, Náměstí Curieových 7</t>
  </si>
  <si>
    <t>investor :</t>
  </si>
  <si>
    <t>Všeobecné poznámky:
1) Soupis prací a dodávek s výkazem výměr je zpracován dle DPS za použití  cen obvyklých ve stavebnictví.  dle ustanovení § 2 zákona č.526/1990 Sb., o cenách ve znění pozdějších předpisů. Za jejich sjednání v plném rozsahu zodpovídají smluvní strany.</t>
  </si>
  <si>
    <t>2) nedílnou součástí Rozpočtu je PD, která  je mu technicky nadřazena + příloha č. 1</t>
  </si>
  <si>
    <t>Nové konstrukce a práce</t>
  </si>
  <si>
    <r>
      <rPr>
        <b/>
        <sz val="9"/>
        <rFont val="Arial"/>
        <family val="2"/>
      </rPr>
      <t>O</t>
    </r>
    <r>
      <rPr>
        <sz val="9"/>
        <rFont val="Arial"/>
        <family val="2"/>
      </rPr>
      <t>dvoz suti a vybouraných hmot na skládku se složením do 1km</t>
    </r>
  </si>
  <si>
    <r>
      <rPr>
        <b/>
        <sz val="9"/>
        <rFont val="Arial"/>
        <family val="2"/>
      </rPr>
      <t>P</t>
    </r>
    <r>
      <rPr>
        <sz val="9"/>
        <rFont val="Arial"/>
        <family val="2"/>
      </rPr>
      <t>říplatek k ceně za dalších 9km</t>
    </r>
  </si>
  <si>
    <r>
      <rPr>
        <b/>
        <sz val="9"/>
        <rFont val="Arial"/>
        <family val="2"/>
      </rPr>
      <t>P</t>
    </r>
    <r>
      <rPr>
        <sz val="9"/>
        <rFont val="Arial"/>
        <family val="2"/>
      </rPr>
      <t>oplatek za skládkovné - keramický materiál (úlomky cihel, malta)</t>
    </r>
  </si>
  <si>
    <t>24</t>
  </si>
  <si>
    <t>27</t>
  </si>
  <si>
    <t>68</t>
  </si>
  <si>
    <t>69</t>
  </si>
  <si>
    <t>70</t>
  </si>
  <si>
    <t>72</t>
  </si>
  <si>
    <r>
      <t>11</t>
    </r>
    <r>
      <rPr>
        <sz val="10"/>
        <rFont val="Arial"/>
        <family val="2"/>
      </rPr>
      <t>) Výzisk zhotovitele z kovového stavebního odpadu-šrotu(druhotná surovina), bude poukázán na účet investora na základě příslušných dokladů (vážních lístků) v ceně, která bude v době odevzdání šrotu do Sběren druhotných surovin-Kovošrotu.(kovový odpad bude před odvozem do Sběren druhotných surovin zvážen a jeho hmotnost zapsána dle skutečnosti do stavebního deníku).</t>
    </r>
  </si>
  <si>
    <t>UK - PF Kotelna</t>
  </si>
  <si>
    <t>ing Jiří Žoček, ing Jan  Macek</t>
  </si>
  <si>
    <r>
      <rPr>
        <b/>
        <sz val="9"/>
        <rFont val="Arial"/>
        <family val="2"/>
      </rPr>
      <t>V</t>
    </r>
    <r>
      <rPr>
        <sz val="9"/>
        <rFont val="Arial"/>
        <family val="2"/>
      </rPr>
      <t>ypnutí a zapnutí vody pro úpravy v kotelně-výměna kotlů a páteřních rozvodů a elektrického  proudu v místech dotčených stavebními úpravami. (  2pp až 5np)</t>
    </r>
  </si>
  <si>
    <t>Provizorní zakrytí stávajících nášlapných ploch proti poškození stavbou (v místech otvorů v hygienickém zázemí 2PP až 5np ); např. upevněnými deskami dřevoštěpkovými a odolnou fólii proti poškození.</t>
  </si>
  <si>
    <t>Provizorní zakrytí svislých vnitřních ploch před znečištěním okolí (2PP až 5np, hlavně v místech hygienického zázemí) ;  např. deskami  dřevovláknitými  a  netkanou  fólii  proti prašnosti</t>
  </si>
  <si>
    <r>
      <rPr>
        <b/>
        <sz val="9"/>
        <rFont val="Arial CE"/>
        <family val="0"/>
      </rPr>
      <t xml:space="preserve">Vyvěšen, </t>
    </r>
    <r>
      <rPr>
        <sz val="9"/>
        <rFont val="Arial CE"/>
        <family val="0"/>
      </rPr>
      <t>dočasné uložení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 a zpětné zavěšení dveřních křídel cca vel. 700/1970-900/1970 - cca 20ks</t>
    </r>
  </si>
  <si>
    <r>
      <rPr>
        <b/>
        <sz val="9"/>
        <rFont val="Arial CE"/>
        <family val="0"/>
      </rPr>
      <t>Opatrné</t>
    </r>
    <r>
      <rPr>
        <sz val="9"/>
        <rFont val="Arial CE"/>
        <family val="0"/>
      </rPr>
      <t xml:space="preserve"> přisekání(odřezání) do roviny plošné zdiva z cihel pálených na MC v místech po vybourání příček</t>
    </r>
  </si>
  <si>
    <r>
      <rPr>
        <b/>
        <sz val="9"/>
        <rFont val="Arial CE"/>
        <family val="0"/>
      </rPr>
      <t>Opatrné</t>
    </r>
    <r>
      <rPr>
        <sz val="9"/>
        <rFont val="Arial CE"/>
        <family val="0"/>
      </rPr>
      <t xml:space="preserve"> odsekání stávajících obkladů pórovinových , kladených do lepidla  v místě poškození při vyřezávání cihelné příčky (obrys opatrně vyříznout ve spáře, nevyštípat okolní dlaždice) ; výměra podlahy : </t>
    </r>
  </si>
  <si>
    <t>výměra :  0,20*(3,65+4,60*3+3,50)*2</t>
  </si>
  <si>
    <t>0,20*2,40*5*2</t>
  </si>
  <si>
    <r>
      <rPr>
        <b/>
        <sz val="9"/>
        <rFont val="Arial CE"/>
        <family val="0"/>
      </rPr>
      <t>Opatrná</t>
    </r>
    <r>
      <rPr>
        <sz val="9"/>
        <rFont val="Arial CE"/>
        <family val="0"/>
      </rPr>
      <t xml:space="preserve"> demontáž stávajících podlahových dlaždic kladených do lepidla v místě poškození při vyřezávání cihelné příčky (obrys opatrně vyříznout ve spáře, nevyštípat okolní dlaždice) ; výměra podlahy :( 0,50+0,20)*1,05*5</t>
    </r>
  </si>
  <si>
    <r>
      <rPr>
        <b/>
        <sz val="9"/>
        <rFont val="Arial CE"/>
        <family val="0"/>
      </rPr>
      <t>Opatrná</t>
    </r>
    <r>
      <rPr>
        <sz val="9"/>
        <rFont val="Arial CE"/>
        <family val="0"/>
      </rPr>
      <t xml:space="preserve"> demontáž-vyřezání stávajících zděných příček tl.150mm včetně obkladu z pórovinových dlaždic. 
výměra :  1,05*(3,65+4,60*3+3,50)</t>
    </r>
  </si>
  <si>
    <t>3 -Svislé konstrukce a úpravy povrchů</t>
  </si>
  <si>
    <r>
      <t xml:space="preserve">hmotnost </t>
    </r>
    <r>
      <rPr>
        <b/>
        <sz val="7"/>
        <rFont val="Arial"/>
        <family val="2"/>
      </rPr>
      <t xml:space="preserve">t </t>
    </r>
    <r>
      <rPr>
        <sz val="7"/>
        <rFont val="Arial"/>
        <family val="2"/>
      </rPr>
      <t>celkem</t>
    </r>
  </si>
  <si>
    <t>781 - Obklady keramické</t>
  </si>
  <si>
    <r>
      <rPr>
        <b/>
        <sz val="9"/>
        <rFont val="Arial CE"/>
        <family val="0"/>
      </rPr>
      <t>Dodávka</t>
    </r>
    <r>
      <rPr>
        <sz val="9"/>
        <rFont val="Arial CE"/>
        <family val="0"/>
      </rPr>
      <t xml:space="preserve"> - Keramické obklady , velikost, kvalita a barva v souladu se stávajícím okolním obkladem i spárovací hmotou,  spárovací hmota vodě odolná.</t>
    </r>
  </si>
  <si>
    <r>
      <rPr>
        <b/>
        <sz val="9"/>
        <rFont val="Arial"/>
        <family val="2"/>
      </rPr>
      <t>Penetrace</t>
    </r>
    <r>
      <rPr>
        <sz val="9"/>
        <rFont val="Arial"/>
        <family val="2"/>
      </rPr>
      <t xml:space="preserve"> podkladu </t>
    </r>
  </si>
  <si>
    <r>
      <rPr>
        <b/>
        <sz val="9"/>
        <rFont val="Arial"/>
        <family val="2"/>
      </rPr>
      <t>Dodávka</t>
    </r>
    <r>
      <rPr>
        <sz val="9"/>
        <rFont val="Arial"/>
        <family val="2"/>
      </rPr>
      <t xml:space="preserve"> - Keramická dlažba , velikost, kvalita a barva v souladu se stávající okolní dlažbou i spárovací hmotou,   při dodávce odolnost proti otěru PEI 4, spárovací hmota vodě odolná.  </t>
    </r>
  </si>
  <si>
    <r>
      <rPr>
        <b/>
        <sz val="9"/>
        <rFont val="Arial"/>
        <family val="2"/>
      </rPr>
      <t>Řezání</t>
    </r>
    <r>
      <rPr>
        <sz val="9"/>
        <rFont val="Arial"/>
        <family val="2"/>
      </rPr>
      <t xml:space="preserve"> dlaždic keramických , rovné ; cca 50ks</t>
    </r>
  </si>
  <si>
    <t>9 - Dokončující konstrukce a práce</t>
  </si>
  <si>
    <t>Přesun hmot</t>
  </si>
  <si>
    <r>
      <rPr>
        <b/>
        <sz val="9"/>
        <rFont val="Arial CE"/>
        <family val="0"/>
      </rPr>
      <t>Příčky</t>
    </r>
    <r>
      <rPr>
        <sz val="9"/>
        <rFont val="Arial CE"/>
        <family val="0"/>
      </rPr>
      <t xml:space="preserve"> jednoduché z cihel pálených na maltu cementovou, plných P 15, dl. 290mm tl. 100mm výměra : (1,05+0,50)*(3,65+4,60*3+3,50)</t>
    </r>
  </si>
  <si>
    <r>
      <rPr>
        <b/>
        <sz val="9"/>
        <rFont val="Arial CE"/>
        <family val="0"/>
      </rPr>
      <t xml:space="preserve">Ukotvení </t>
    </r>
    <r>
      <rPr>
        <sz val="9"/>
        <rFont val="Arial CE"/>
        <family val="0"/>
      </rPr>
      <t>příček polyuretanovou pěnou do konstrukce cihelné (jednostranně ze strany příčky) ;  výměra : (3,65+4,60*3+3,50)*1</t>
    </r>
  </si>
  <si>
    <t>výměra : (1,05+0,50)*(3,65+4,60*3+3,50)</t>
  </si>
  <si>
    <r>
      <rPr>
        <b/>
        <sz val="9"/>
        <rFont val="Arial CE"/>
        <family val="0"/>
      </rPr>
      <t>Podchycení</t>
    </r>
    <r>
      <rPr>
        <sz val="9"/>
        <rFont val="Arial CE"/>
        <family val="0"/>
      </rPr>
      <t xml:space="preserve"> příček dřevěnou výztuhou, v.podchycení do 3m při tl. zdiva 150mm a délce podchycení přes 3m do 5m .včetně přesunu hmot ; výměra :  (3,65+4,60*3+3,50)</t>
    </r>
  </si>
  <si>
    <r>
      <rPr>
        <b/>
        <sz val="9"/>
        <rFont val="Arial CE"/>
        <family val="0"/>
      </rPr>
      <t>Podkladní</t>
    </r>
    <r>
      <rPr>
        <sz val="9"/>
        <rFont val="Arial CE"/>
        <family val="0"/>
      </rPr>
      <t xml:space="preserve"> a spojovací vrstva pod vnitřní omítku-penetrace akrylát-silikonová nanášená ručně, stěn ; výměry :</t>
    </r>
  </si>
  <si>
    <t>výměra : 0,50*2,40*5</t>
  </si>
  <si>
    <t>pro nové příčky a v pruhu na zdivu</t>
  </si>
  <si>
    <r>
      <rPr>
        <b/>
        <sz val="9"/>
        <rFont val="Arial CE"/>
        <family val="0"/>
      </rPr>
      <t>Omítka</t>
    </r>
    <r>
      <rPr>
        <sz val="9"/>
        <rFont val="Arial CE"/>
        <family val="0"/>
      </rPr>
      <t xml:space="preserve"> vápenocementová štuková na stěnách, (a pod obklady hladká) . 
výměra : (1,05+0,50)*(3,65+4,60*3+3,50)+ 0,50*2,40*5</t>
    </r>
  </si>
  <si>
    <t>pro pruh na stávající příčce</t>
  </si>
  <si>
    <t>výměra :( (1,05+0,50)*(3,65+4,60*3+3,50)+ 0,50*2,40*5)*1,10prořez</t>
  </si>
  <si>
    <r>
      <t>Dtto,</t>
    </r>
    <r>
      <rPr>
        <sz val="9"/>
        <rFont val="Arial"/>
        <family val="2"/>
      </rPr>
      <t xml:space="preserve"> avšak</t>
    </r>
    <r>
      <rPr>
        <b/>
        <sz val="9"/>
        <rFont val="Arial"/>
        <family val="2"/>
      </rPr>
      <t xml:space="preserve"> - Montáž </t>
    </r>
    <r>
      <rPr>
        <sz val="9"/>
        <rFont val="Arial"/>
        <family val="2"/>
      </rPr>
      <t>obkladů vnitřních stěn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z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keramických dlaždic; kladených do flexibilního lepidla, spárovací hmota vodě odolná.
výměra :( (1,05+0,50)*(3,65+4,60*3+3,50)+ 0,50*2,40*5)</t>
    </r>
  </si>
  <si>
    <r>
      <rPr>
        <b/>
        <sz val="9"/>
        <rFont val="Arial CE"/>
        <family val="0"/>
      </rPr>
      <t>Vyrovnávac</t>
    </r>
    <r>
      <rPr>
        <sz val="9"/>
        <rFont val="Arial CE"/>
        <family val="0"/>
      </rPr>
      <t>í podkladní vrstva pod opravu dlažby  - očištění podkladu + potěr betonový samonivelační litý s keramickým kamenivem   cca tl.3-4mm, tř. C 25/30</t>
    </r>
  </si>
  <si>
    <t>výměra : cca 2,0m2 * 1-5n.p</t>
  </si>
  <si>
    <r>
      <rPr>
        <b/>
        <sz val="9"/>
        <rFont val="Arial CE"/>
        <family val="0"/>
      </rPr>
      <t xml:space="preserve">Vložka </t>
    </r>
    <r>
      <rPr>
        <sz val="9"/>
        <rFont val="Arial CE"/>
        <family val="0"/>
      </rPr>
      <t>do cementového potěru z rabicového pletiva černého vtlačeného do podkladu.
výměra :2m2*1-5n.p.</t>
    </r>
  </si>
  <si>
    <r>
      <rPr>
        <b/>
        <sz val="9"/>
        <rFont val="Arial"/>
        <family val="2"/>
      </rPr>
      <t>Separační vrstva</t>
    </r>
    <r>
      <rPr>
        <sz val="9"/>
        <rFont val="Arial"/>
        <family val="2"/>
      </rPr>
      <t xml:space="preserve"> - PE folie</t>
    </r>
  </si>
  <si>
    <r>
      <rPr>
        <b/>
        <sz val="9"/>
        <rFont val="Arial"/>
        <family val="2"/>
      </rPr>
      <t>Dtto</t>
    </r>
    <r>
      <rPr>
        <sz val="9"/>
        <rFont val="Arial"/>
        <family val="2"/>
      </rPr>
      <t>, však Montáž,  protiskluzných, kladení do flexibilního lepidla, tl.cca 4mm, spárovací hmota vodě odolná.</t>
    </r>
  </si>
  <si>
    <t>6 - Podlahové konstrukce+nášlapné vrstvy</t>
  </si>
  <si>
    <t>Řezání podlahových dlaždic</t>
  </si>
  <si>
    <t>Sádrokartonové konstrukce</t>
  </si>
  <si>
    <t xml:space="preserve">Vikýř pro odvětrání  viz výkres č. D.1.1.36 ; </t>
  </si>
  <si>
    <t>Přesun hmot 2%</t>
  </si>
  <si>
    <t>Stávající žebřík přemístit a znovu osadit na určené místo.</t>
  </si>
  <si>
    <t>784 - Malby</t>
  </si>
  <si>
    <t>763 - Sádrokartonové konstrukce</t>
  </si>
  <si>
    <t>9 Demontáže a bourání konstrukcí</t>
  </si>
  <si>
    <t>59</t>
  </si>
  <si>
    <t>89</t>
  </si>
  <si>
    <t>90</t>
  </si>
  <si>
    <t>91</t>
  </si>
  <si>
    <t>92</t>
  </si>
  <si>
    <t>93</t>
  </si>
  <si>
    <t>95</t>
  </si>
  <si>
    <t>96</t>
  </si>
  <si>
    <t>97</t>
  </si>
  <si>
    <t>stupeň</t>
  </si>
  <si>
    <t>Dokumentace pro provedení stavby</t>
  </si>
  <si>
    <t>na akci:</t>
  </si>
  <si>
    <t>Stavební úprava stávajících prostor Právnické fakulty</t>
  </si>
  <si>
    <t>místo stavby :</t>
  </si>
  <si>
    <t>Právnická fakulta</t>
  </si>
  <si>
    <t>Náměstí Curieových 7, 116 40 Praha 1</t>
  </si>
  <si>
    <t>investor - stavebník :</t>
  </si>
  <si>
    <t xml:space="preserve">PRÁVNICKÁ FAKULTA UK </t>
  </si>
  <si>
    <t>hlavní projektant</t>
  </si>
  <si>
    <t>rozpočet sestavil:</t>
  </si>
  <si>
    <t>Věra Ulčová (+420773518887)</t>
  </si>
  <si>
    <t xml:space="preserve">Mirovická 1081, 182 00 Praha 8 </t>
  </si>
  <si>
    <t>email: vera.ulcova@volny.cz</t>
  </si>
  <si>
    <t>ing Josef Fuk (+420606643181)</t>
  </si>
  <si>
    <t>V Podbabě 2516, 160 00 Praha 6</t>
  </si>
  <si>
    <t>email: pepifuk@sipk.cz</t>
  </si>
  <si>
    <t xml:space="preserve"> R O Z P O Č E T - n á v r h</t>
  </si>
  <si>
    <t>800-731</t>
  </si>
  <si>
    <t xml:space="preserve">Kč </t>
  </si>
  <si>
    <t>Kotelna 5.NP</t>
  </si>
  <si>
    <t>Kotle a příslušenství</t>
  </si>
  <si>
    <t>Stacionární kondenzační kotel Q= 436kW, zemní plyn</t>
  </si>
  <si>
    <t>Nosník armatur</t>
  </si>
  <si>
    <t>Modul PM10 pro ovládání modulačního kotlového čerpadla signálem 0-10 V</t>
  </si>
  <si>
    <t xml:space="preserve">Omezovač max. tlaku </t>
  </si>
  <si>
    <t>Modul  pro ovládání modulačního kotlového čerpadla signálem 0-10 V</t>
  </si>
  <si>
    <t>Regulační přístroj , vč. ovládání přes internet</t>
  </si>
  <si>
    <t>Neutralizační zařízení, vč. granulátu</t>
  </si>
  <si>
    <t>Redukce z DN250 na DN200</t>
  </si>
  <si>
    <t>Koleno DN200, 87°</t>
  </si>
  <si>
    <t>Trubka DN200, délka 2000 mm</t>
  </si>
  <si>
    <t>Odkouření a přívod vzduchu do kotlů</t>
  </si>
  <si>
    <t>koleno DN250 x 87°</t>
  </si>
  <si>
    <t>koleno s kontrolním otvorem PP DN250 x 87°</t>
  </si>
  <si>
    <t>koleno DN250 x 45°</t>
  </si>
  <si>
    <t>komínová zděř 300/200, nerez</t>
  </si>
  <si>
    <t>patní koleno s podpěrou DN250 s opěrnou kolejí SS</t>
  </si>
  <si>
    <t>trubka DN250 x 250 mm</t>
  </si>
  <si>
    <t>trubka DN250 x 500 mm</t>
  </si>
  <si>
    <t>trubka DN250 x 1000 mm</t>
  </si>
  <si>
    <t>trubka DN250 x 2000 mm</t>
  </si>
  <si>
    <t>distanční objímka DN250, nerez</t>
  </si>
  <si>
    <t>komínový poklop DN 250 nerezový s vyústěním nerez</t>
  </si>
  <si>
    <t>koleno DN200 x 87°</t>
  </si>
  <si>
    <t>trubka DN200 x 250 mm</t>
  </si>
  <si>
    <t>trubka DN200 x 500 mm</t>
  </si>
  <si>
    <t>trubka DN200 x 1000 mm</t>
  </si>
  <si>
    <t>trubka DN200 x 2000 mm</t>
  </si>
  <si>
    <t>Centrocerin - mazací prostředek tuba 50ml</t>
  </si>
  <si>
    <t>Ostatní zařízení kotelny</t>
  </si>
  <si>
    <t>Skládaný výměník 1310 kW, 85/65-63/83°C, dp=20 kPa, materiál AISI 316, 0,5 mm + izolace</t>
  </si>
  <si>
    <t>Membránová tlaková expanzní nádoba pro topné soustavy 250/6,  250 litrů, PN 6</t>
  </si>
  <si>
    <t>Oběhové čerpadlo do potrubí s plynulou regulací . m =10m3/hod, 8m v.sl., 230V/50Hz,0,3kW</t>
  </si>
  <si>
    <t>Oběhové čerpadlo do potrubí s plynulou regulací . m =18m3/hod, 8m v.sl., 230V/50Hz,0,5kW</t>
  </si>
  <si>
    <t>Oběhové čerpadlo do potrubí s plynulou regulací . m =46m3/hod, 8m v.sl., 230V/50Hz,1,5kW</t>
  </si>
  <si>
    <t>Segmentový rozdělovač systém  Victaulic DN150/168,3; 700kW; 2 okruhy + izolace</t>
  </si>
  <si>
    <t>Přechod systémVictaulic  DN50/závit; 60,3/2"AG</t>
  </si>
  <si>
    <t>Přechod systém Victaulic/příruba 168,3/DN100 s izolací, pár</t>
  </si>
  <si>
    <t>Magnetický odlučovač vzduchu a nečistot Clean Smart 150F</t>
  </si>
  <si>
    <t>Clean IsoPlus 150</t>
  </si>
  <si>
    <t>Vytápění 5.NP - severní a jižní křídlo</t>
  </si>
  <si>
    <t xml:space="preserve">Čerp.skupina pro vytápění 5.NP   MK 1 1/4", kvs6,3 ,2,2m3/hod, 5 m v.sl. 230V/50Hz,80W </t>
  </si>
  <si>
    <t>Stabilizátor kvality OS - anuloid DN32;70KW</t>
  </si>
  <si>
    <t>Motor 10Nm pro MK DN25-32, 24 V/ 0-10V</t>
  </si>
  <si>
    <t>Zařízení strojovny ÚT ve 2.PP</t>
  </si>
  <si>
    <t>Expanzní automat jednočerpadlový M10/G3, 230V/50Hz</t>
  </si>
  <si>
    <t>Expanzní nádoba k automatu 1000litrů/790mm</t>
  </si>
  <si>
    <t>Expanzní nádoba Contra -flex100/2,5-6 bar</t>
  </si>
  <si>
    <t>Stabilizátor kvality OS - anuloid -systém Victaulic, DN200;2300KW + izolace</t>
  </si>
  <si>
    <t>Segmentový rozdělovač systém  Victaulic DN200/219,1; 2300W; 2 okruhy + izolace</t>
  </si>
  <si>
    <t>Rohové napojení Victaulic; 2300W; 100m3/h,219,1</t>
  </si>
  <si>
    <t>Přechod Victaulic- Victaulic; průměr trubky 219,1, cena za pár</t>
  </si>
  <si>
    <t>Přechod Victaulic/varný konec 219,1/DN200</t>
  </si>
  <si>
    <t xml:space="preserve">Nesměš. čerp.skupina pro ohřev TV   DN32, kvs9 ,4,3m3/hod, 5 m v.sl. 230V/50Hz,100W </t>
  </si>
  <si>
    <t xml:space="preserve">Směš. čerp.skupina pro ÚT -sever  DN50,  kvs18,6m3/hod, 5 m v.sl. 230V/50Hz,120W </t>
  </si>
  <si>
    <t xml:space="preserve">Směš. čerp.skupina pro ÚT -V a J-pravá  DN50,  kvs18,5m3/hod, 5 m v.sl. 230V/50Hz,170W </t>
  </si>
  <si>
    <t>Uzavírací set s izolací  k čerp. skupiněDN50,připojení 60,3</t>
  </si>
  <si>
    <t>Přechod VictalicDN50/závit 63,3/2"AG</t>
  </si>
  <si>
    <t xml:space="preserve">Směš. čerp.skupina pro ÚTJ-levá a V-dvůr  DN32,  kvs8, 4m3/hod, 5 m v.sl. 230V/50Hz,100W </t>
  </si>
  <si>
    <t>Uzavírací set s izolací a šroubením k čerp. skupině DN32</t>
  </si>
  <si>
    <t xml:space="preserve">Směš. čerp.skupina pro rah:,FIT., BYTY  DN25,  kvs 4m3/hod, 5 m v.sl. 230V/50Hz,100W </t>
  </si>
  <si>
    <t>Uzavírací set s izolací a šroubením k čerp. skupině DN25</t>
  </si>
  <si>
    <t xml:space="preserve">Směš. čerp.skupina pro ÚT -západ  DN50,  kvs18, 7,5m3/hod, 5 m v.sl. 230V/50Hz,250W </t>
  </si>
  <si>
    <t>Uzavírací set s izolací  k čerp. skupiněDN65,připojení76,1</t>
  </si>
  <si>
    <t>Přechod Victalic rozdělovač/60,3/11/2"</t>
  </si>
  <si>
    <t xml:space="preserve">Nesměš. čerp.skupina pro VZT   DN65, kvs31 ,16,8m3/hod, 6 m v.sl. 230V/50Hz,460W </t>
  </si>
  <si>
    <t>Přechod Victalic DN65/varný k., 76,1/DN6511/2"</t>
  </si>
  <si>
    <t>Segmentový rozdělovač systém  Victaulic DN100/114,3; 280kW; 2 okruhy+ izolace</t>
  </si>
  <si>
    <t>Přechod systémVictaulic DN50/závit; 60,3/2"AG</t>
  </si>
  <si>
    <t>Přechod systém Victaulic/varný114,3/DN80 s izolací</t>
  </si>
  <si>
    <t>Přechod Victalic rozdělovač60,3/11/2"</t>
  </si>
  <si>
    <t>Motor 20Nm pro MK DN40-65, 24 V/ 0-10V</t>
  </si>
  <si>
    <t xml:space="preserve">Zařízení ve VZT strojovnách a u VZT jednotek </t>
  </si>
  <si>
    <t xml:space="preserve">Směšovací uzel pro vzt jednotku č. 1- Str.č.1 -2.PP kvs 10, 3,5m3/hod, 4 m v.sl. 230V/50Hz, </t>
  </si>
  <si>
    <t xml:space="preserve">ks  </t>
  </si>
  <si>
    <t>Směšovací uzel pro vzt jednotku č. 2- Str.č.1 -2.PP kvs 16, 6m3/hod, 4 m v.sl. 230V/50Hz,</t>
  </si>
  <si>
    <t xml:space="preserve">Směšovací uzel pro vzt jednotku č. 4- Str.č3 -5.NP kvs 10, 3,5m3/hod, 4 m v.sl. 230V/50Hz, </t>
  </si>
  <si>
    <t xml:space="preserve">Směšovací uzel pro vzt jednotku č. 5+6- Str.č3+4 -5.NP kvs  8, 2,8m3/hod, 4 m v.sl. 230V/50Hz, </t>
  </si>
  <si>
    <t xml:space="preserve">Směšovací uzel po vzt jednotky č.7,12,13,16,17,18- kvs 1,6, 0,8m3/hod, 4 m v.sl. 230V/50Hz, </t>
  </si>
  <si>
    <t xml:space="preserve">Směšovací uzel pro vzt jednotku č. 14- Str.č.5 -2.PP kvs 6,3, 1,8m3/hod, 4 m v.sl. 230V/50Hz, </t>
  </si>
  <si>
    <t xml:space="preserve">Směšovací uzel pro vzt jednotku č. 15a+15b- 5.NP, kvs 4,1,0m3/hod, 4 m v.sl. 230V/50Hz, </t>
  </si>
  <si>
    <t>Servopohon pro kul.kohouty 24V řídící signál 0-10V</t>
  </si>
  <si>
    <t>Servopohon řízení 0-10V 24V</t>
  </si>
  <si>
    <t>Rozvod potrubí</t>
  </si>
  <si>
    <t>Potrubí z trubek závitových ocel. bezešvých 11353.0 DN20</t>
  </si>
  <si>
    <t>m</t>
  </si>
  <si>
    <t>Potrubí z trubek závitových ocel. bezešvých 11353.0 DN25</t>
  </si>
  <si>
    <t>Potrubí z trubek závitových ocel. bezešvých 11353.0 DN32</t>
  </si>
  <si>
    <t>Potrubí z trubek závitových ocel. bezešvých 11353.0 DN40</t>
  </si>
  <si>
    <t>Potrubí z trubek závitových ocel. bezešvých 11353.0 DN50</t>
  </si>
  <si>
    <t>Potrubí z trubek závitových ocel. bezešvých 11353.0 76/3,2</t>
  </si>
  <si>
    <t>Potrubí z trubek závitových ocel. bezešvých 11353.0 89/3,6</t>
  </si>
  <si>
    <t>Potrubí z trubek závitových ocel. bezešvých 11353.0 133/4,5</t>
  </si>
  <si>
    <t>Potrubí z trubek závitových ocel. bezešvých 11353.0 159/4,5</t>
  </si>
  <si>
    <t>Vlnovcový kompenzátor typizovaný přírubový PN16 s vodící vložkou, min komp. 227 mm</t>
  </si>
  <si>
    <t>Automatický odvzdušňovač+zpětná kl. ZK-1/2" 120°C 250kPa</t>
  </si>
  <si>
    <t>tlaková zkouška potrubí do DN50</t>
  </si>
  <si>
    <t>tlaková zkouška potrubí do DN100</t>
  </si>
  <si>
    <t>tlaková zkouška potrubí do DN150</t>
  </si>
  <si>
    <t>Mezipřírubová uzavírací klapka DN80/6</t>
  </si>
  <si>
    <t>Mezipřírubová uzavírací klapka DN150/6</t>
  </si>
  <si>
    <t>Filtr přírubový DN65</t>
  </si>
  <si>
    <t>Filtr přírubový DN80/6</t>
  </si>
  <si>
    <t>Filtr přírubový DN150/6</t>
  </si>
  <si>
    <t>Ventil zpětný  přírubový DN80/6</t>
  </si>
  <si>
    <t>Ventil zpětný  přírubový DN50/6</t>
  </si>
  <si>
    <t>Přírubový spoj PN 6, DN 80</t>
  </si>
  <si>
    <t>Přírubový spoj PN 6, DN 150</t>
  </si>
  <si>
    <t xml:space="preserve">Montáž regulačních armatur dodaných v části i M+R </t>
  </si>
  <si>
    <t>DN 15</t>
  </si>
  <si>
    <t>DN 20</t>
  </si>
  <si>
    <t>DN 25</t>
  </si>
  <si>
    <t>DN32</t>
  </si>
  <si>
    <t>DN40</t>
  </si>
  <si>
    <t>DN50</t>
  </si>
  <si>
    <t>Kulové kohouty s vypouštěním, PN6</t>
  </si>
  <si>
    <t>Filtry závitové s jemným sítkem PN6</t>
  </si>
  <si>
    <t>DN 32</t>
  </si>
  <si>
    <t>Vypouštěcí kohout DN15 max 185°C</t>
  </si>
  <si>
    <t>Vypouštěcí kohout DN20 max 185°C</t>
  </si>
  <si>
    <t>Manometr D100mm tř.přesnosti 1,6%, 0-1MPa</t>
  </si>
  <si>
    <t>Manometrový kohout zkušební 3 cestný</t>
  </si>
  <si>
    <t>Přípojka manometrová přechodová 1/2"/M20x1,5</t>
  </si>
  <si>
    <t xml:space="preserve">Teploměr rovný TR D100mm stonek 60mm 0~120°C; </t>
  </si>
  <si>
    <t>Teploměrová jímka mosaz/měď, závit 1/2" - 65mm</t>
  </si>
  <si>
    <t>Návarek M20x1,5</t>
  </si>
  <si>
    <t>Návarek M27x2</t>
  </si>
  <si>
    <t>Teploměrová jímka mosaz/měď, závit 1/2" - 100mm- pro (M+R)</t>
  </si>
  <si>
    <t>Manometrový kohout zkušební 3 cestný -odběr tlaku (M+R)</t>
  </si>
  <si>
    <t>Přípojka manometrová přechodová 1/2"/M20x1,5-odběr tlaku (M+R)</t>
  </si>
  <si>
    <t>NávarekG1/2" (pro M+R)pro snímač teploty ponorný</t>
  </si>
  <si>
    <t>Demontáže a likvidace odpadu</t>
  </si>
  <si>
    <t>Demontáž stávajícího strojního zařízení kotelny v 5.NP - dle dispozic projektanta</t>
  </si>
  <si>
    <t>sbr.</t>
  </si>
  <si>
    <t>Demontáž stávajícího přípojky tepla mezi 5.NP a 2.PP-  dle dispozic projektanta</t>
  </si>
  <si>
    <t>Demontáž stávajícího strojního zařízenístrojovny ÚT ve 2.PP -  dle dispozic projektanta</t>
  </si>
  <si>
    <t>Vypuštění vody\ ze systému</t>
  </si>
  <si>
    <t>Třídění odpadu</t>
  </si>
  <si>
    <t>Odvoz kovových zařízení do šrotu</t>
  </si>
  <si>
    <t>Odvoz ostatního materiálu na skládku - ekologická likvidace odpadu</t>
  </si>
  <si>
    <t>800-713</t>
  </si>
  <si>
    <t>Izolace tepelné</t>
  </si>
  <si>
    <t>Minerální pouzdro na potrubí s Al. polepem tl. Izolace 20mm pro potrubí DN20</t>
  </si>
  <si>
    <t>Minerální pouzdro na potrubí s Al. polepem tl. Izolace 25mm pro potrubí DN25</t>
  </si>
  <si>
    <t>Minerální pouzdro na potrubí s Al. polepem tl. Izolace 30mm pro potrubí DN32</t>
  </si>
  <si>
    <t>Minerální pouzdro na potrubí s Al. polepem tl. Izolace 40mm pro potrubí DN40</t>
  </si>
  <si>
    <t>Minerální pouzdro na potrubí s Al. polepem tl. Izolace 50mm pro potrubí DN50</t>
  </si>
  <si>
    <t>Minerální pouzdro na potrubí s Al. polepem tl. Izolace 50mm pro potrubí DN65</t>
  </si>
  <si>
    <t>Minerální pouzdro na potrubí s Al. polepem tl. Izolace 60mm pro potrubí DN80</t>
  </si>
  <si>
    <t>Minerální pouzdro na potrubí s Al. polepem tl. Izolace 100mm pro potrubí DN125</t>
  </si>
  <si>
    <t>Minerální pouzdro na potrubí s Al. polepem tl. Izolace 100mm pro potrubí DN150</t>
  </si>
  <si>
    <t>800-767</t>
  </si>
  <si>
    <t>Doplňkové konstrukce</t>
  </si>
  <si>
    <t>Doplňkové konstrukce z profilového materiálu- závěsy +objímky, úhelníky + třmeny</t>
  </si>
  <si>
    <t>kg</t>
  </si>
  <si>
    <t>Uložení hlavního propojovacího potrubí 2xDN 150 mezi 5.NP a 2.PP- nutno dodržet výkres uložení z důvodu správné funkce kompenzátorů - viz. detaily,pevných bodů, kluzných uložení a osových vedení</t>
  </si>
  <si>
    <t>kpl.</t>
  </si>
  <si>
    <t>800-783</t>
  </si>
  <si>
    <t>Nátěry</t>
  </si>
  <si>
    <t>HZS</t>
  </si>
  <si>
    <t>hod</t>
  </si>
  <si>
    <t>Tlakové a topné zkoušky, uvedení do zkušebního provozu, vyregulování systému</t>
  </si>
  <si>
    <t>Zkušební provoz + zaškolení obsluhy</t>
  </si>
  <si>
    <r>
      <t xml:space="preserve">Regulační - vyvažovací ventily s vypouštěním -  </t>
    </r>
    <r>
      <rPr>
        <u val="single"/>
        <sz val="9"/>
        <rFont val="Arial CE"/>
        <family val="0"/>
      </rPr>
      <t>nastavení pomocí Venturiho trubice</t>
    </r>
  </si>
  <si>
    <t>Rekapitulace vytápění</t>
  </si>
  <si>
    <t>Rozvaděč MR4.1</t>
  </si>
  <si>
    <t>MR4.1</t>
  </si>
  <si>
    <t>Rozvaděč skříňový oceloplechový 2000x800x400 s montážní deskou</t>
  </si>
  <si>
    <t>Silnoproudá výzbroj rozvaděče pro jištěné vývody dle tabulky instalovaných příkonů, hlavní vypínač, kontrolní relé 3-fázových sítí, svítidlo do rozvaděče, servisní zásuvka, přepěťová ochrana, napájení systému MaR. Signalizace přítomnosti napětí do řídícího systému MaR.</t>
  </si>
  <si>
    <t>Programovatelný kompaktní/modulární řídící systém MaR pro vstupní a výstupní body dle technologických schémat, komunikace mezi rozvaděči, komunikace s obslužným pracovištěm systému MaR budovy, obslužný terminál v čelní desce rozvaděče, signalizace CHOD a PORUCHA na čelní desce rozvaděče.</t>
  </si>
  <si>
    <t>Programové vybavení podstanice pro vstupní a výstupní body dle technologických schémat.</t>
  </si>
  <si>
    <t xml:space="preserve">Kabeláž pro připojení silových spotřebičů a periferních komponentů dle tabulky instalovaných příkonů a technologických schémat s použitím kabelů typu CYKY a JYTY, vč. nosného a úložného materiálu. </t>
  </si>
  <si>
    <t>BT42.2</t>
  </si>
  <si>
    <t>Čidlo teploty příložné/ponorné s jímkou</t>
  </si>
  <si>
    <t>BP42.1</t>
  </si>
  <si>
    <t>Snímač tlaku pro vodu, vč. odběrové armatury</t>
  </si>
  <si>
    <t>BT42.4</t>
  </si>
  <si>
    <t>Čidlo teploty do prostoru</t>
  </si>
  <si>
    <t>SL42.1</t>
  </si>
  <si>
    <t>Hlídač zaplavení</t>
  </si>
  <si>
    <t>SQ42.1</t>
  </si>
  <si>
    <t>Detekce hořlavých a výbušných plynů</t>
  </si>
  <si>
    <t>BT43.2</t>
  </si>
  <si>
    <t>SQ10.3</t>
  </si>
  <si>
    <t>Detektor kouře do VZT kanálu</t>
  </si>
  <si>
    <t>BT10.3</t>
  </si>
  <si>
    <t>Čidlo teploty do VZT kanálu 400 mm</t>
  </si>
  <si>
    <t>SP16.1</t>
  </si>
  <si>
    <t>Snímač tlakové diference pro vzduch</t>
  </si>
  <si>
    <t>Rozvaděč MR4.2</t>
  </si>
  <si>
    <t>MR4.2</t>
  </si>
  <si>
    <t>BT4.2</t>
  </si>
  <si>
    <t>BT4.3</t>
  </si>
  <si>
    <t>SP4.1</t>
  </si>
  <si>
    <t>ST4.1</t>
  </si>
  <si>
    <t>Hlídač mrazové ochrany kapilárový, kapilára 6 m</t>
  </si>
  <si>
    <t>Y4.11</t>
  </si>
  <si>
    <t>Pohonem pro VZT klapku, dvoupolohový 24V, nouzová funkce</t>
  </si>
  <si>
    <t>Y4.12</t>
  </si>
  <si>
    <t>Pohonem pro VZT klapku, dvoupolohový 24V</t>
  </si>
  <si>
    <t>BT5.2</t>
  </si>
  <si>
    <t>BT5.3</t>
  </si>
  <si>
    <t>SP5.1</t>
  </si>
  <si>
    <t>ST5.1</t>
  </si>
  <si>
    <t>Y5.11</t>
  </si>
  <si>
    <t>Y5.12</t>
  </si>
  <si>
    <t>Rozvaděč MR4.3</t>
  </si>
  <si>
    <t>MR4.3</t>
  </si>
  <si>
    <t>BT6.2</t>
  </si>
  <si>
    <t>BT6.3</t>
  </si>
  <si>
    <t>SP6.1</t>
  </si>
  <si>
    <t>ST6.1</t>
  </si>
  <si>
    <t>Y6.11</t>
  </si>
  <si>
    <t>Y6.12</t>
  </si>
  <si>
    <t>BT7.2</t>
  </si>
  <si>
    <t>BT7.3</t>
  </si>
  <si>
    <t>SP7.1</t>
  </si>
  <si>
    <t>ST7.1</t>
  </si>
  <si>
    <t>Y7.11</t>
  </si>
  <si>
    <t>Y7.12</t>
  </si>
  <si>
    <t>Rozvaděč MR4.4</t>
  </si>
  <si>
    <t>MR4.4</t>
  </si>
  <si>
    <t>BT14.2</t>
  </si>
  <si>
    <t>BT14.3</t>
  </si>
  <si>
    <t>BH14.1</t>
  </si>
  <si>
    <t>Čidlo teploty a vlhkosti do VZT kanálu</t>
  </si>
  <si>
    <t>SP14.1</t>
  </si>
  <si>
    <t>ST14.1</t>
  </si>
  <si>
    <t>Y14.11</t>
  </si>
  <si>
    <t>Y14.12</t>
  </si>
  <si>
    <t>SH14</t>
  </si>
  <si>
    <t>Hygrostat do VZT kanálu</t>
  </si>
  <si>
    <t>Y14.2</t>
  </si>
  <si>
    <t>Kohout kulový regulační 3-cestný DN32 kvs=16 s pohonem 24V, 0-10V</t>
  </si>
  <si>
    <t>BT44.1</t>
  </si>
  <si>
    <t>Čidlo teploty venkovní</t>
  </si>
  <si>
    <t>BT44.2</t>
  </si>
  <si>
    <t>Rozvaděč MR4.5</t>
  </si>
  <si>
    <t>MR4.5</t>
  </si>
  <si>
    <t>BT15a.2</t>
  </si>
  <si>
    <t>BT15a.3</t>
  </si>
  <si>
    <t>BH15a.1</t>
  </si>
  <si>
    <t>SP15a.1</t>
  </si>
  <si>
    <t>ST15a.1</t>
  </si>
  <si>
    <t>Y15a.11</t>
  </si>
  <si>
    <t>Y15a.12</t>
  </si>
  <si>
    <t>SH15a</t>
  </si>
  <si>
    <t>Y15a.2</t>
  </si>
  <si>
    <t>BT15ba.2</t>
  </si>
  <si>
    <t>BT15b.3</t>
  </si>
  <si>
    <t>BH15b.1</t>
  </si>
  <si>
    <t>SP15b.1</t>
  </si>
  <si>
    <t>ST15b.1</t>
  </si>
  <si>
    <t>Y15b.11</t>
  </si>
  <si>
    <t>Y15b.12</t>
  </si>
  <si>
    <t>SH15b</t>
  </si>
  <si>
    <t>Y15b.2</t>
  </si>
  <si>
    <t>BT45.1</t>
  </si>
  <si>
    <t>BT45.2</t>
  </si>
  <si>
    <t>Rozvaděč MR01.1</t>
  </si>
  <si>
    <t>MR01.1</t>
  </si>
  <si>
    <t>Rozvaděč nástěnný oceloplechový 1000x800x260 s montážní deskou</t>
  </si>
  <si>
    <t>BT17.2</t>
  </si>
  <si>
    <t>BT17.3</t>
  </si>
  <si>
    <t>SP17.1</t>
  </si>
  <si>
    <t>ST17.1</t>
  </si>
  <si>
    <t>Y17.11</t>
  </si>
  <si>
    <t>Y17.12</t>
  </si>
  <si>
    <t>Rozvaděč MR01.2</t>
  </si>
  <si>
    <t>MR01.2</t>
  </si>
  <si>
    <t>BT19.2</t>
  </si>
  <si>
    <t>BT19.3</t>
  </si>
  <si>
    <t>SP19.1</t>
  </si>
  <si>
    <t>ST19.1</t>
  </si>
  <si>
    <t>Y19.11</t>
  </si>
  <si>
    <t>Y19.12</t>
  </si>
  <si>
    <t>Rozvaděč MR02.1</t>
  </si>
  <si>
    <t>MR02.1</t>
  </si>
  <si>
    <t xml:space="preserve">Rezerva v řídícím systému MaR pro možný dodatečný požadavek na ovládání stávajícího tepelného čerpadla vzduch/voda. Poznámka: zařízení pracuje s autonomním řídícím systémem. </t>
  </si>
  <si>
    <t>BT52.1</t>
  </si>
  <si>
    <t>BT52.2</t>
  </si>
  <si>
    <t>SL52.1</t>
  </si>
  <si>
    <t>BT52a.2</t>
  </si>
  <si>
    <t>BT52b.2</t>
  </si>
  <si>
    <t>BT52c.2</t>
  </si>
  <si>
    <t>BT52d.2</t>
  </si>
  <si>
    <t>Y52d.5</t>
  </si>
  <si>
    <t>Kohout kulový uzavírací DN32 s pohonem 24V, 2-polohový</t>
  </si>
  <si>
    <t>Rozvaděč MR02.2</t>
  </si>
  <si>
    <t>MR2.2</t>
  </si>
  <si>
    <t>BT1.2</t>
  </si>
  <si>
    <t>BT1.3</t>
  </si>
  <si>
    <t>SP1.1</t>
  </si>
  <si>
    <t>ST1.1</t>
  </si>
  <si>
    <t>Y1.11</t>
  </si>
  <si>
    <t>Y1.12</t>
  </si>
  <si>
    <t>BT2.2</t>
  </si>
  <si>
    <t>BT2.3</t>
  </si>
  <si>
    <t>SP2.1</t>
  </si>
  <si>
    <t>ST2.1</t>
  </si>
  <si>
    <t>Y2.11</t>
  </si>
  <si>
    <t>Y2.12</t>
  </si>
  <si>
    <t>Rozvaděč MR02.3</t>
  </si>
  <si>
    <t>MR2.3</t>
  </si>
  <si>
    <t>BT12.2</t>
  </si>
  <si>
    <t>BT12.3</t>
  </si>
  <si>
    <t>SP12.1</t>
  </si>
  <si>
    <t>ST12.1</t>
  </si>
  <si>
    <t>Y12.11</t>
  </si>
  <si>
    <t>Y12.12</t>
  </si>
  <si>
    <t>BT13.2</t>
  </si>
  <si>
    <t>BT13.3</t>
  </si>
  <si>
    <t>SP13.1</t>
  </si>
  <si>
    <t>ST13.1</t>
  </si>
  <si>
    <t>Y13.11</t>
  </si>
  <si>
    <t>Y13.12</t>
  </si>
  <si>
    <t>Rozvaděč MR02.4</t>
  </si>
  <si>
    <t>MR02.4</t>
  </si>
  <si>
    <t>BT16.2</t>
  </si>
  <si>
    <t>BT16.3</t>
  </si>
  <si>
    <t>Y16.1</t>
  </si>
  <si>
    <t>Kohout kulový regulační 3-cestný kvs=6.3 s pohonem 24V, 0-10V</t>
  </si>
  <si>
    <t>Y16.11</t>
  </si>
  <si>
    <t>Y16.12</t>
  </si>
  <si>
    <t>Y16.13</t>
  </si>
  <si>
    <t>Pohonem pro VZT klapku, spojitý 24V, 0-10V</t>
  </si>
  <si>
    <t>SQ16.3</t>
  </si>
  <si>
    <t>ST16.1</t>
  </si>
  <si>
    <t>Hlídač mrazové ochrany kapilárový, kapilára 3 m</t>
  </si>
  <si>
    <t>Snímač tlakové diference pro filtr</t>
  </si>
  <si>
    <t>BT16a.1</t>
  </si>
  <si>
    <t>BT16a.2</t>
  </si>
  <si>
    <t>Rozvaděč MR02.5</t>
  </si>
  <si>
    <t>MR02.5</t>
  </si>
  <si>
    <t>BT18.2</t>
  </si>
  <si>
    <t>BT18.3</t>
  </si>
  <si>
    <t>SP18.1</t>
  </si>
  <si>
    <t>ST18.1</t>
  </si>
  <si>
    <t>Y18.11</t>
  </si>
  <si>
    <t>Y18.12</t>
  </si>
  <si>
    <t>Obslužné pracoviště řídícího systému</t>
  </si>
  <si>
    <t>Programové vybavení pro obslužné pracoviště řídícího systému</t>
  </si>
  <si>
    <t>Kabeláž pro obslužné pracoviště řídícího systému</t>
  </si>
  <si>
    <t>Oživení, uvedení do provozu</t>
  </si>
  <si>
    <t>Revize rozvaděčů</t>
  </si>
  <si>
    <t>Provozní, funkční, komplexní zkoušky</t>
  </si>
  <si>
    <t>Zaučení obsluhy, vypracování uživatelských manuálů</t>
  </si>
  <si>
    <t>Výchozí revizní zpráva</t>
  </si>
  <si>
    <t>Dokumentace skutečného provedení (4 paré+CD ROM)</t>
  </si>
  <si>
    <t xml:space="preserve">Demontáž a ekologická likvidace stávajícího zařízení MaR, vč. silnoproudého připojení, vč. kabeláže MaR a příslušné kabeláže silnoproudého zařízení rekonstruovaných strojoven.  </t>
  </si>
  <si>
    <t xml:space="preserve">Montáž zařízení MaR, vč. silnoproudého připojení, vč. kabeláže MaR a příslušné kabeláže silnoproudého zařízení rekonstruovaných strojoven.  </t>
  </si>
  <si>
    <t xml:space="preserve">V y t á p ě n í </t>
  </si>
  <si>
    <t xml:space="preserve">V z d u c h o t e c h n i k a </t>
  </si>
  <si>
    <t>Seznam strojů a zařízení a technická specifikace</t>
  </si>
  <si>
    <t>Specifikace</t>
  </si>
  <si>
    <t>Přívodní jednotka - filtrace, el ohřev Qv=1300m3/hod; p=200Pa; P=0,5kW (230V; 1,8A)</t>
  </si>
  <si>
    <t>specifikace technický list</t>
  </si>
  <si>
    <t>Potrubí skI z ocel pozink plechu, 30%vs obvod1890/70%</t>
  </si>
  <si>
    <t>Potrubí spiro vč tvar kusů Js 315</t>
  </si>
  <si>
    <t>Spojovací a těsnicí materiál</t>
  </si>
  <si>
    <t>Závěsy vč rámu pod jednotku</t>
  </si>
  <si>
    <t>Izolace</t>
  </si>
  <si>
    <t>Požární izolace vzt potrubí  6 cm minerální plsti + obal AL folií</t>
  </si>
  <si>
    <t>požární odolnost 30 min</t>
  </si>
  <si>
    <t>Uvedení do chodu</t>
  </si>
  <si>
    <t>Příprava ke komplexnímu vyzkoušení</t>
  </si>
  <si>
    <t xml:space="preserve">Komplexní vyzkoušení </t>
  </si>
  <si>
    <t>Zkušební provoz</t>
  </si>
  <si>
    <t>Zaučení obsluhy</t>
  </si>
  <si>
    <t>Demontáže</t>
  </si>
  <si>
    <t>Demontáž a likvidace stávajícího vzt zařízení (větrání kotelny), které je</t>
  </si>
  <si>
    <t>umístěno na stropě kotelny vč navazujícího vzduchovodu</t>
  </si>
  <si>
    <t>Ostatní vzt zařízení na stropě kotelny beze změny</t>
  </si>
  <si>
    <t>Rekapitulace</t>
  </si>
  <si>
    <t xml:space="preserve">Vzduchotechnika: dodávka                                                   </t>
  </si>
  <si>
    <t xml:space="preserve">                           montáž                                        </t>
  </si>
  <si>
    <t xml:space="preserve">Izolace                                                                          </t>
  </si>
  <si>
    <t xml:space="preserve">Uvedení do chodu                                                        </t>
  </si>
  <si>
    <t xml:space="preserve">Demontáže                                                                </t>
  </si>
  <si>
    <t>Poznámka:
Ceny jsou uvedeny bez přirážek a dopravy.</t>
  </si>
  <si>
    <t>Izolace těles rohožemi z minerální vaty + hliníková folie</t>
  </si>
  <si>
    <t>M ě ř e n í   a   R e g u l a c e</t>
  </si>
  <si>
    <t xml:space="preserve">Rekapitulace  Měření a Regulace                                                                                                  </t>
  </si>
  <si>
    <t xml:space="preserve">Montáž </t>
  </si>
  <si>
    <t>Dokompletování</t>
  </si>
  <si>
    <t xml:space="preserve">Demontáž                                                                                    </t>
  </si>
  <si>
    <t xml:space="preserve">Montáž                                                                                         </t>
  </si>
  <si>
    <t>Zdravotně technické instalace</t>
  </si>
  <si>
    <t>Kanalizace</t>
  </si>
  <si>
    <t>Potrubí z plastových trub</t>
  </si>
  <si>
    <t>HT Systém (odpadní - připojovací)</t>
  </si>
  <si>
    <t>721 17-R</t>
  </si>
  <si>
    <t xml:space="preserve">Kanalizační plastové potrubí  DN 32 </t>
  </si>
  <si>
    <t xml:space="preserve">Kanalizační plastové potrubí  DN 40 </t>
  </si>
  <si>
    <t>Kanalizační plastové potrubí  DN 70</t>
  </si>
  <si>
    <t>Sifon pro napojení pojistného ventilu u zásobníků Tv - Kalich pro úkapy DN 32</t>
  </si>
  <si>
    <t>Sifon pro odvod kondenzátu DN 40</t>
  </si>
  <si>
    <t>Podlahová vpusť DN 70 se svislým odtokem a se suchou protizápachovou klapkou</t>
  </si>
  <si>
    <t>Zkouška těsnosti kanalizace vodou</t>
  </si>
  <si>
    <t>do DN 125</t>
  </si>
  <si>
    <t>Vodovod</t>
  </si>
  <si>
    <t>Z polypropylenu (PPR) - svařovaný polyfuzně PN20</t>
  </si>
  <si>
    <t xml:space="preserve">Potrubí vodovodní plastové D 25x4,2 (DN 20) </t>
  </si>
  <si>
    <t>Zkoušky, proplach a desinfekce vodovodního potrubí</t>
  </si>
  <si>
    <t>Tlaková zkouška vodovodu do DN 50</t>
  </si>
  <si>
    <t>Proplach a dezinfekce vodovodu do DN 80</t>
  </si>
  <si>
    <t>722 18-1</t>
  </si>
  <si>
    <t>Ochrana potrubí</t>
  </si>
  <si>
    <t>izolace potrubí tl. 10 mm</t>
  </si>
  <si>
    <t xml:space="preserve">Kulové kohouty PN 42 do 185°C přímé 
vnitřní závit (R 250D Giacomini)
</t>
  </si>
  <si>
    <t>Kulové uzacírací kohouty DN 20</t>
  </si>
  <si>
    <t>Kulové uzacírací kohouty DN 32</t>
  </si>
  <si>
    <t>Kulové uzacírací kohouty DN 40</t>
  </si>
  <si>
    <t>Plynovod</t>
  </si>
  <si>
    <t>Potrubí z ocelových trubek závitových černých spojovaných svařováním, bezešvých běžných</t>
  </si>
  <si>
    <t>DN 50</t>
  </si>
  <si>
    <t>Armatury se dvěma závity</t>
  </si>
  <si>
    <t xml:space="preserve">Kohouty kulové závitové plynové </t>
  </si>
  <si>
    <t>Ventil vzorkovací  DN 15 s hadicovou přípojkou</t>
  </si>
  <si>
    <t>723 23-R</t>
  </si>
  <si>
    <t>Manometr ukazovací 0 – 6 kPa s uzavíracím kohoutem</t>
  </si>
  <si>
    <t>Strojní vybavení</t>
  </si>
  <si>
    <t>724 14 - R</t>
  </si>
  <si>
    <t>Cirkulační čerpadlo pro TV DN 40, dopravní výška 7 m, max. průtok 13 m3/ hod – strojovna 2.PP</t>
  </si>
  <si>
    <t xml:space="preserve">Ponorné kalové čerpadlo  plovákovým spínačem  230 V s plovákovým spínačem, dopravní výška max. 9 m, 
průtok 0,3 -2,8 l/s do kalové jímky  v 2.PP
</t>
  </si>
  <si>
    <t>Napojení na stávající rozvody ZTI a OPZ</t>
  </si>
  <si>
    <t>721 14-R</t>
  </si>
  <si>
    <t xml:space="preserve">Napojení na stávající kanalizaci </t>
  </si>
  <si>
    <t>722 13-R</t>
  </si>
  <si>
    <t>vsazení armatury na stávající vodovod DN 32</t>
  </si>
  <si>
    <t>723 19-R</t>
  </si>
  <si>
    <t>Napojení na stávající plynovod DN 20</t>
  </si>
  <si>
    <t>Napojení na stávající plynovod DN 200</t>
  </si>
  <si>
    <t>Demontáž podlahových vpustí</t>
  </si>
  <si>
    <t xml:space="preserve">Demontáž stávajícího kanalizačního potrubí DN 100 </t>
  </si>
  <si>
    <t>Demontáž cirkulačního čerpadla DN 40 s uzávěry</t>
  </si>
  <si>
    <t>Demontáž ocelového plynovodního potrubí do DN 25</t>
  </si>
  <si>
    <t>723 12-R</t>
  </si>
  <si>
    <t>Demontáž ocelového plynovodního potrubí do DN 150</t>
  </si>
  <si>
    <t xml:space="preserve">odměřeno CAD - viz příloha: vodovod </t>
  </si>
  <si>
    <t>odměřeno CAD - viz příloha: kanalizace</t>
  </si>
  <si>
    <t>odměřeno CAD - viz příloha: plynovod</t>
  </si>
  <si>
    <t>dodávka včetně montáže</t>
  </si>
  <si>
    <t xml:space="preserve">odměřeno CAD - viz příloha: kanalizace </t>
  </si>
  <si>
    <t>731 - Vytápění</t>
  </si>
  <si>
    <t>Měření a regulace</t>
  </si>
  <si>
    <t>Vzduchotechnika</t>
  </si>
  <si>
    <t xml:space="preserve">Kanalizace - </t>
  </si>
  <si>
    <t>mezisoučet</t>
  </si>
  <si>
    <t>Hasící přístroj sněhový PHP CO2, typ S 5 - 55B  (viz TZ bod 2.7. PBŘS ) . Dodávka+montáž</t>
  </si>
  <si>
    <t xml:space="preserve">ks </t>
  </si>
  <si>
    <t>Detektor pro oxid uhelnatý, dodávka + montáž</t>
  </si>
  <si>
    <t>Detektor pro kontrolu těsnosti spojů, dodávka + montáž</t>
  </si>
  <si>
    <t xml:space="preserve">Truhlářské konstrukce </t>
  </si>
  <si>
    <t>ozn. D3 - nové dveře do propojovací místnosti mezi 5.np a 6.np  - protipožární EW 30 DP3 + ocelová zárubeň (dodávka+montáž)</t>
  </si>
  <si>
    <t>poznámka :(v ceně započteno vybourání otvorů pro podvléknutí vynášecích trámů a oboustranné vynesení podchycované konstrukce ).</t>
  </si>
  <si>
    <t>4 - Vodorovné konstrukce</t>
  </si>
  <si>
    <t>766 - Konstrukce truhlářské</t>
  </si>
  <si>
    <t>72411 R</t>
  </si>
  <si>
    <r>
      <rPr>
        <b/>
        <sz val="9"/>
        <rFont val="Arial"/>
        <family val="2"/>
      </rPr>
      <t>Soklíky</t>
    </r>
    <r>
      <rPr>
        <sz val="9"/>
        <rFont val="Arial"/>
        <family val="2"/>
      </rPr>
      <t xml:space="preserve"> s požlábkem rovné v. 100mm
výměra : (15,50+14,80)*2</t>
    </r>
  </si>
  <si>
    <t>2 - Základy</t>
  </si>
  <si>
    <t>m3</t>
  </si>
  <si>
    <t>výměra : 0,30*(3,65+4,6*3+3,5)*2</t>
  </si>
  <si>
    <r>
      <rPr>
        <b/>
        <sz val="9"/>
        <rFont val="Arial CE"/>
        <family val="0"/>
      </rPr>
      <t>Zazdění</t>
    </r>
    <r>
      <rPr>
        <sz val="9"/>
        <rFont val="Arial CE"/>
        <family val="0"/>
      </rPr>
      <t xml:space="preserve"> a zaomítnutí otvorů po demontáži vynášecích trámů (při podchycení konstrukcí </t>
    </r>
  </si>
  <si>
    <r>
      <rPr>
        <b/>
        <sz val="9"/>
        <rFont val="Arial CE"/>
        <family val="0"/>
      </rPr>
      <t xml:space="preserve">Zazdění </t>
    </r>
    <r>
      <rPr>
        <sz val="9"/>
        <rFont val="Arial CE"/>
        <family val="0"/>
      </rPr>
      <t>a omítnutí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části nasávacího otvoru pro VZT</t>
    </r>
  </si>
  <si>
    <r>
      <rPr>
        <b/>
        <sz val="9"/>
        <rFont val="Arial CE"/>
        <family val="0"/>
      </rPr>
      <t>Oprava</t>
    </r>
    <r>
      <rPr>
        <sz val="9"/>
        <rFont val="Arial CE"/>
        <family val="0"/>
      </rPr>
      <t xml:space="preserve"> - dozdění a zaomítnutí zdiva v 2.pp po demontáži a vtahování nového potrubí </t>
    </r>
  </si>
  <si>
    <r>
      <t>Malby -</t>
    </r>
    <r>
      <rPr>
        <sz val="9"/>
        <rFont val="Arial"/>
        <family val="2"/>
      </rPr>
      <t xml:space="preserve"> nátěr otěruodolný+penetrace podkladu+místní tmelení</t>
    </r>
  </si>
  <si>
    <t>Demontáž části stávající SDK stěny včetně likvidace a  nová montáž SDK desek včetně systémové kce a povrchové úpravy dle stávající -( v  2.pp, prostory rehabilitace (REHALEND)
důvod - úprava rozvodů ÚT )</t>
  </si>
  <si>
    <t xml:space="preserve">Měděné oplechování 3ks hlav komínů pro odkouření, nové průduchy jsou menší než stávající. </t>
  </si>
  <si>
    <t>Stávající otvory v podlaze zaslepit plechem  ( 6.np m.č. 6.01 )</t>
  </si>
  <si>
    <t>plech tl. 8mm vel. 700/600mm (dodávka+montáž)</t>
  </si>
  <si>
    <t>plech tl. 8mm vel. 700/850mm (dodávka+montáž)</t>
  </si>
  <si>
    <t>Revizní dveře v místě kompenzátoru  přibližně uprostřed svislé trasy páteřního rozvodu velikost dveří uzamykatelných 800/2000 mm</t>
  </si>
  <si>
    <t xml:space="preserve">Demontáž 1ks umyvadla a jednoho ks WC mísy </t>
  </si>
  <si>
    <t>hzs</t>
  </si>
  <si>
    <t>Požární dozor - cca 10pracovních dnů  -cca 80hod*HZS</t>
  </si>
  <si>
    <t>Skutečné provedení (stavební část+ÚT+ZTI+VZT)</t>
  </si>
  <si>
    <r>
      <t>Velmi opatrně provést</t>
    </r>
    <r>
      <rPr>
        <b/>
        <sz val="9"/>
        <rFont val="Arial CE"/>
        <family val="0"/>
      </rPr>
      <t xml:space="preserve"> Ukotvení</t>
    </r>
    <r>
      <rPr>
        <sz val="9"/>
        <rFont val="Arial CE"/>
        <family val="0"/>
      </rPr>
      <t xml:space="preserve"> příček plochými kotvami do konstr.  cihelné (jednostranně ze strany nosné zdi) ; 
výměra : (3,65+4,60*3+3,50)*1</t>
    </r>
  </si>
  <si>
    <t>výměra : 2m2 *5*1,10 prořez</t>
  </si>
  <si>
    <t>Demontáž stávající krytiny včetně laťování v místě vikýře+úpravy oplechování a  napojení na měděnou krytinu vikýře .Boky a  střecha vikýře je tvořena z OSB desky tl. 20mm (pro vnější prostředí)+strukturované rohože a měděného pl.tl.0,55mm. Nosná konstrukce tvoří dřevěné trámky. Do čela vikýře je osazena měděná žaluzie vel. 500/500mm. Přesné umístění bude určeno na stavbě.</t>
  </si>
  <si>
    <t xml:space="preserve">Nový nasávací box vel.1450/850/900mm z desek SDK protipožárních impregnovaných, osazených na systémovou konstrukci,  v boční části je osazena měděná žaluzie vel. 500/500mm. (dodávka+montáž+ tmelení+penetrační nátěr+spoje stěn a stropu protipožáně tmelit) .
Výměra : (1,45+0,85)*2*0,90+1,45*0,85
Viz výkres č. D.1.1.33 a D.1.1.34. </t>
  </si>
  <si>
    <t xml:space="preserve">Nové opláštění komínů,  vel.2500/1200/53000mm z desek SDK protipožárních impregnovaných, osazených na systémovou konstrukci,  (dodávka+montáž+ tmelení+penetrační nátěr+spoje stěn a stropu protipožáně tmelit ) + 
(demontovatelná část v m.č.6.02- plech tl. cca8mm vel. 600/700)
výměra : (1,20*2+2,50)*5,30+2,50*1,20
Viz výkres č. D.1.1.33 a D.1.1.34. </t>
  </si>
  <si>
    <t xml:space="preserve">Nové opláštění odvětracích komínů,  vel1400/1600/2500mm z desek SDK protipožárních impregnovaných, osazených na systémovou konstrukci,  (dodávka+montáž+ tmelení penetrační nátěr spoje stěn a stropu protipožáně tmelit ) 
výměra : (1,40+1,60*2)*2,50+1,40*1,60
 Viz výkres č. D.1.1.33 a D.1.1.34. </t>
  </si>
  <si>
    <t>Armatury</t>
  </si>
  <si>
    <t>Kaskádový moduláž pro 4 kotle</t>
  </si>
  <si>
    <t>Přechod systém Victaulic DN50/závit; 60,3/2"AG</t>
  </si>
  <si>
    <t>Uzavírací set s izolací  a šrobením k čerpadlové skupině</t>
  </si>
  <si>
    <t xml:space="preserve"> nutno dodržet !!! - před realizací bude proveden průzkum podlahy ve 2.PP a konzultace se statikem.</t>
  </si>
  <si>
    <t>Materiál nosníku pro těžké zatížení : Rozměry min.90x90mm, průřez čtvercový se zkosenými rohy, moment setrvačnosti  min. ly= 121,65cm4, povrchová úprava pozinkovaný zinkem min. 65mikrometru, osvědčení na vodivé propojení - nutno dodržet !!! - před realizací bude proveden průzkum podlahy ve 2.PP a konzultace se statikem.</t>
  </si>
  <si>
    <t>Nátěr syntetický základní pod izolaci- ocelového potrubí do DN 50</t>
  </si>
  <si>
    <t>nátěr syntetický základní pod izolaci- ocelového potrubí od DN 50 do DN100</t>
  </si>
  <si>
    <t>Nátěr syntetický základní pod izolaci- ocelového potrubí od DN 10 do DN150</t>
  </si>
  <si>
    <t>Proplach po montáži, vyčištění filtrů, napuštění systému, odvzdušnění systému</t>
  </si>
  <si>
    <t xml:space="preserve">Dodávka rozváděčů MaR                                                               </t>
  </si>
  <si>
    <t>Rozvaděč skříňový ocel plechový 2000x800x400 s montážní deskou</t>
  </si>
  <si>
    <t>dodávka součet</t>
  </si>
  <si>
    <t>montáž součet</t>
  </si>
  <si>
    <t>Podhled (dodatečně osazený) ze sádrokartonových desek protipožárních DF v tl. 15mm osazený na systémovou konstrukci 
 Výměra : cca 130m2</t>
  </si>
  <si>
    <t>Nátěr roštu a odrezivění  nad jímkou v 2.pp</t>
  </si>
  <si>
    <r>
      <t xml:space="preserve">Opatrná </t>
    </r>
    <r>
      <rPr>
        <sz val="9"/>
        <rFont val="Arial CE"/>
        <family val="0"/>
      </rPr>
      <t>vyřezání (jen mezi trámečky) -  montážních otvorů ve stropech betonových trámečkových včetně nášlapných vrstev.
(</t>
    </r>
    <r>
      <rPr>
        <b/>
        <sz val="9"/>
        <rFont val="Arial CE"/>
        <family val="0"/>
      </rPr>
      <t>Poznámka</t>
    </r>
    <r>
      <rPr>
        <sz val="9"/>
        <rFont val="Arial CE"/>
        <family val="0"/>
      </rPr>
      <t xml:space="preserve"> :nutno dodržet!!!: před vlastní demontáží bude provedena sonda a posouzení  statikem) </t>
    </r>
  </si>
  <si>
    <r>
      <rPr>
        <b/>
        <sz val="9"/>
        <rFont val="Arial CE"/>
        <family val="0"/>
      </rPr>
      <t>Podchycení</t>
    </r>
    <r>
      <rPr>
        <sz val="9"/>
        <rFont val="Arial CE"/>
        <family val="0"/>
      </rPr>
      <t xml:space="preserve"> víceřadové stropů dřevěnou výztuhou, v. podchycení do 5m při tl. cca 100mm a délce podchycení přes 3m do 5m .včetně přesunu hmot ; 
(</t>
    </r>
    <r>
      <rPr>
        <b/>
        <sz val="9"/>
        <rFont val="Arial CE"/>
        <family val="0"/>
      </rPr>
      <t>poznámka</t>
    </r>
    <r>
      <rPr>
        <sz val="9"/>
        <rFont val="Arial CE"/>
        <family val="0"/>
      </rPr>
      <t>: před vyřezáním podchytit tak, aby při demontáži 
otvoru nedošlo k popraskání okolí otvoru stropů. Cenu stanovit s ohledem na provedenou sondu a posouzení statika)</t>
    </r>
  </si>
  <si>
    <r>
      <t xml:space="preserve">Základ </t>
    </r>
    <r>
      <rPr>
        <sz val="9"/>
        <rFont val="Arial"/>
        <family val="2"/>
      </rPr>
      <t>pod podpěrnou konstrukci potrubí  včetně  úpravy podloží, kari sítě při obou površích+cementový potěr+nátěr + 
(poznámka : po provedení sondy a posouzení statika) 
výměra v 2.pp  : cca  2,00*2,00*0,15</t>
    </r>
  </si>
  <si>
    <r>
      <rPr>
        <b/>
        <sz val="11"/>
        <rFont val="Calibri"/>
        <family val="2"/>
      </rPr>
      <t>Demontáž</t>
    </r>
    <r>
      <rPr>
        <sz val="11"/>
        <rFont val="Calibri"/>
        <family val="2"/>
      </rPr>
      <t xml:space="preserve"> </t>
    </r>
  </si>
  <si>
    <t>34</t>
  </si>
  <si>
    <t>58</t>
  </si>
  <si>
    <t>65</t>
  </si>
  <si>
    <t>67</t>
  </si>
  <si>
    <t>71</t>
  </si>
  <si>
    <t>74</t>
  </si>
  <si>
    <t>76</t>
  </si>
  <si>
    <t>94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</si>
  <si>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</si>
  <si>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</si>
  <si>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</si>
  <si>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</si>
  <si>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</si>
  <si>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</si>
  <si>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</si>
  <si>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</si>
  <si>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</si>
  <si>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</si>
  <si>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</si>
  <si>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</si>
  <si>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</si>
  <si>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</si>
  <si>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</si>
  <si>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</si>
  <si>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</si>
  <si>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</si>
  <si>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</si>
  <si>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</si>
  <si>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</si>
  <si>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</si>
  <si>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</si>
  <si>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</si>
  <si>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</si>
  <si>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</si>
  <si>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</si>
  <si>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</si>
  <si>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</si>
  <si>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</si>
  <si>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</si>
  <si>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</si>
  <si>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</si>
  <si>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</si>
  <si>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</si>
  <si>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</si>
  <si>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</si>
  <si>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</si>
  <si>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</si>
  <si>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</si>
  <si>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</si>
  <si>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</si>
  <si>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</si>
  <si>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</si>
  <si>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</si>
  <si>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</si>
  <si>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</si>
  <si>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</si>
  <si>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</si>
  <si>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</si>
  <si>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</si>
  <si>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</si>
  <si>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</si>
  <si>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</si>
  <si>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</si>
  <si>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</si>
  <si>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</si>
  <si>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</si>
  <si>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</si>
  <si>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</si>
  <si>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</si>
  <si>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</si>
  <si>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</si>
  <si>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</si>
  <si>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</si>
  <si>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</si>
  <si>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</si>
  <si>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</si>
  <si>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</si>
  <si>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</si>
  <si>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</si>
  <si>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</si>
  <si>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</si>
  <si>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</si>
  <si>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</si>
  <si>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</si>
  <si>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</si>
  <si>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</si>
  <si>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</si>
  <si>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</si>
  <si>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</si>
  <si>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</si>
  <si>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</si>
  <si>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</si>
  <si>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</si>
  <si>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</si>
  <si>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</si>
  <si>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</si>
  <si>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</si>
  <si>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</si>
  <si>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</si>
  <si>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</si>
  <si>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</si>
  <si>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</si>
  <si>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</si>
  <si>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</si>
  <si>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</si>
  <si>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</si>
  <si>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</si>
  <si>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</si>
  <si>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</si>
  <si>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</si>
  <si>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</si>
  <si>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</si>
  <si>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</si>
  <si>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</si>
  <si>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</si>
  <si>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</si>
  <si>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</si>
  <si>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</si>
  <si>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</si>
  <si>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</si>
  <si>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</si>
  <si>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</si>
  <si>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</si>
  <si>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</si>
  <si>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</si>
  <si>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</si>
  <si>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</si>
  <si>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</si>
  <si>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</si>
  <si>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</si>
  <si>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</si>
  <si>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</si>
  <si>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</si>
  <si>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</si>
  <si>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</si>
  <si>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</si>
  <si>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</si>
  <si>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</si>
  <si>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</si>
  <si>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</si>
  <si>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</si>
  <si>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</si>
  <si>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</si>
  <si>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</si>
  <si>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</si>
  <si>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</si>
  <si>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</si>
  <si>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</si>
  <si>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</si>
  <si>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</si>
  <si>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</si>
  <si>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</si>
  <si>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</si>
  <si>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</si>
  <si>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</si>
  <si>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</si>
  <si>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</si>
  <si>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</si>
  <si>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</si>
  <si>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</si>
  <si>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</si>
  <si>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</si>
  <si>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</si>
  <si>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</si>
  <si>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</si>
  <si>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</si>
  <si>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</si>
  <si>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</si>
  <si>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</si>
  <si>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</si>
  <si>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</si>
  <si>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</si>
  <si>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</si>
  <si>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</si>
  <si>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</si>
  <si>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</si>
  <si>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</si>
  <si>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</si>
  <si>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</si>
  <si>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</si>
  <si>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</si>
  <si>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</si>
  <si>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</si>
  <si>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</si>
  <si>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</si>
  <si>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</si>
  <si>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</si>
  <si>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</si>
  <si>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</si>
  <si>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</si>
  <si>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</si>
  <si>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</si>
  <si>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</si>
  <si>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</si>
  <si>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</si>
  <si>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</si>
  <si>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</si>
  <si>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</si>
  <si>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</si>
  <si>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</si>
  <si>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</si>
  <si>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</si>
  <si>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</si>
  <si>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</si>
  <si>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</si>
  <si>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</si>
  <si>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</si>
  <si>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</si>
  <si>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</si>
  <si>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</si>
  <si>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</si>
  <si>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</si>
  <si>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</si>
  <si>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</si>
  <si>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</si>
  <si>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</si>
  <si>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</si>
  <si>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</si>
  <si>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</si>
  <si>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</si>
  <si>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</si>
  <si>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</si>
  <si>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</si>
  <si>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</si>
  <si>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</si>
  <si>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</si>
  <si>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</si>
  <si>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</si>
  <si>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</si>
  <si>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</si>
  <si>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</si>
  <si>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</si>
  <si>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</si>
  <si>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</si>
  <si>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</si>
  <si>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</si>
  <si>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</si>
  <si>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</si>
  <si>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</si>
  <si>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</si>
  <si>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</si>
  <si>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</si>
  <si>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</si>
  <si>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</si>
  <si>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</si>
  <si>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</si>
  <si>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</si>
  <si>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</si>
  <si>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</si>
  <si>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</si>
  <si>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</si>
  <si>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</si>
  <si>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</si>
  <si>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</si>
  <si>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</si>
  <si>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</si>
  <si>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</si>
  <si>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</si>
  <si>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</si>
  <si>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</si>
  <si>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</si>
  <si>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</si>
  <si>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</si>
  <si>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</si>
  <si>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</si>
  <si>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</si>
  <si>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</si>
  <si>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</si>
  <si>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</si>
  <si>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</si>
  <si>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</si>
  <si>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</si>
  <si>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</si>
  <si>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</si>
  <si>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</si>
  <si>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</si>
  <si>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</si>
  <si>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</si>
  <si>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</si>
  <si>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</si>
  <si>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</si>
  <si>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</si>
  <si>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</si>
  <si>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</si>
  <si>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</si>
  <si>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</si>
  <si>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</si>
  <si>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</si>
  <si>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</si>
  <si>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</si>
  <si>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</si>
  <si>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</si>
  <si>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</si>
  <si>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</si>
  <si>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</si>
  <si>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</si>
  <si>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</si>
  <si>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</si>
  <si>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</si>
  <si>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</si>
  <si>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</si>
  <si>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</si>
  <si>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</si>
  <si>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</si>
  <si>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</si>
  <si>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</si>
  <si>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</si>
  <si>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</si>
  <si>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</si>
  <si>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</si>
  <si>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</si>
  <si>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</si>
  <si>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</si>
  <si>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</si>
  <si>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</si>
  <si>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</si>
  <si>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</si>
  <si>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</si>
  <si>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</si>
  <si>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</si>
  <si>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</si>
  <si>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</si>
  <si>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</si>
  <si>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</si>
  <si>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</si>
  <si>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</si>
  <si>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</si>
  <si>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</si>
  <si>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</si>
  <si>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</si>
  <si>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</si>
  <si>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</si>
  <si>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</si>
  <si>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</si>
  <si>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</si>
  <si>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</si>
  <si>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</si>
  <si>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</si>
  <si>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</si>
  <si>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</si>
  <si>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</si>
  <si>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</si>
  <si>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</si>
  <si>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</si>
  <si>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</si>
  <si>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</si>
  <si>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</si>
  <si>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</si>
  <si>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</si>
  <si>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</si>
  <si>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</si>
  <si>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</si>
  <si>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</si>
  <si>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</si>
  <si>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</si>
  <si>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</si>
  <si>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</si>
  <si>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</si>
  <si>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</si>
  <si>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</si>
  <si>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</si>
  <si>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</si>
  <si>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</si>
  <si>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</si>
  <si>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</si>
  <si>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</si>
  <si>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</si>
  <si>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</si>
  <si>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</si>
  <si>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</si>
  <si>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</si>
  <si>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</si>
  <si>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</si>
  <si>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</si>
  <si>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</si>
  <si>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</si>
  <si>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</si>
  <si>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</si>
  <si>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</si>
  <si>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</si>
  <si>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</si>
  <si>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</si>
  <si>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</si>
  <si>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</si>
  <si>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</si>
  <si>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</si>
  <si>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</si>
  <si>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</si>
  <si>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</si>
  <si>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</si>
  <si>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</si>
  <si>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</si>
  <si>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</si>
  <si>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</si>
  <si>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</si>
  <si>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</si>
  <si>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</si>
  <si>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</si>
  <si>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</si>
  <si>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</si>
  <si>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</si>
  <si>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</si>
  <si>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</si>
  <si>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</si>
  <si>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</si>
  <si>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</si>
  <si>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</si>
  <si>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</si>
  <si>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</si>
  <si>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</si>
  <si>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</si>
  <si>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</si>
  <si>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</si>
  <si>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</si>
  <si>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</si>
  <si>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</si>
  <si>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</si>
  <si>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</si>
  <si>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</si>
  <si>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</si>
  <si>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</si>
  <si>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</si>
  <si>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</si>
  <si>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</si>
  <si>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</si>
  <si>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</si>
  <si>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</si>
  <si>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</si>
  <si>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</si>
  <si>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</si>
  <si>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</si>
  <si>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</si>
  <si>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</si>
  <si>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</si>
  <si>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</si>
  <si>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</si>
  <si>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</si>
  <si>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</si>
  <si>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</si>
  <si>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</si>
  <si>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</si>
  <si>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</si>
  <si>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</si>
  <si>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</si>
  <si>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</si>
  <si>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</si>
  <si>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</si>
  <si>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</si>
  <si>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</si>
  <si>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</si>
  <si>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</si>
  <si>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</si>
  <si>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</si>
  <si>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</si>
  <si>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</si>
  <si>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</si>
  <si>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</si>
  <si>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</si>
  <si>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</si>
  <si>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</si>
  <si>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</si>
  <si>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</si>
  <si>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</si>
  <si>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</si>
  <si>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</si>
  <si>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</si>
  <si>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</si>
  <si>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</si>
  <si>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</si>
  <si>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</si>
  <si>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</si>
  <si>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</si>
  <si>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</si>
  <si>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</si>
  <si>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</si>
  <si>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</si>
  <si>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</si>
  <si>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</si>
  <si>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</si>
  <si>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</si>
  <si>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</si>
  <si>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</si>
  <si>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</si>
  <si>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</si>
  <si>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</si>
  <si>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</si>
  <si>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</si>
  <si>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</si>
  <si>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</si>
  <si>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</si>
  <si>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</si>
  <si>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</si>
  <si>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</si>
  <si>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</si>
  <si>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</si>
  <si>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</si>
  <si>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</si>
  <si>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</si>
  <si>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</si>
  <si>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</si>
  <si>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</si>
  <si>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</si>
  <si>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</si>
  <si>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</si>
  <si>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</si>
  <si>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</si>
  <si>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</si>
  <si>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</si>
  <si>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</si>
  <si>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</si>
  <si>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</si>
  <si>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</si>
  <si>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</si>
  <si>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</si>
  <si>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</si>
  <si>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</si>
  <si>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</si>
  <si>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</si>
  <si>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</si>
  <si>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</si>
  <si>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</si>
  <si>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</si>
  <si>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</si>
  <si>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</si>
  <si>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</si>
  <si>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</si>
  <si>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</si>
  <si>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</si>
  <si>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</si>
  <si>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</si>
  <si>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</si>
  <si>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</si>
  <si>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</si>
  <si>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</si>
  <si>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</si>
  <si>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</si>
  <si>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</si>
  <si>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</si>
  <si>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</si>
  <si>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</si>
  <si>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</si>
  <si>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</si>
  <si>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</si>
  <si>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</si>
  <si>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</si>
  <si>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</si>
  <si>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</si>
  <si>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</si>
  <si>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</si>
  <si>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</si>
  <si>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</si>
  <si>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</si>
  <si>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</si>
  <si>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</si>
  <si>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</si>
  <si>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</si>
  <si>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</si>
  <si>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</si>
  <si>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</si>
  <si>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</si>
  <si>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</si>
  <si>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</si>
  <si>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</si>
  <si>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</si>
  <si>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</si>
  <si>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</si>
  <si>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</si>
  <si>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</si>
  <si>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</si>
  <si>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</si>
  <si>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</si>
  <si>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</si>
  <si>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</si>
  <si>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</si>
  <si>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</si>
  <si>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</si>
  <si>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</si>
  <si>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</si>
  <si>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</si>
  <si>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</si>
  <si>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</si>
  <si>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</si>
  <si>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</si>
  <si>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</si>
  <si>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</si>
  <si>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</si>
  <si>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</si>
  <si>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</si>
  <si>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</si>
  <si>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</si>
  <si>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</si>
  <si>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</si>
  <si>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</si>
  <si>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</si>
  <si>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</si>
  <si>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</si>
  <si>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</si>
  <si>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</si>
  <si>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</si>
  <si>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</si>
  <si>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</si>
  <si>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96 -Demontáže a bourání konstrukcí</t>
  </si>
  <si>
    <r>
      <rPr>
        <b/>
        <sz val="9"/>
        <rFont val="Arial"/>
        <family val="2"/>
      </rPr>
      <t xml:space="preserve">Vyříznutí </t>
    </r>
    <r>
      <rPr>
        <sz val="9"/>
        <rFont val="Arial"/>
        <family val="2"/>
      </rPr>
      <t>otvoru ve střešní skořepině pro vzt Ø 320mm včetně začištění a oplechování měděným plechem</t>
    </r>
  </si>
  <si>
    <r>
      <rPr>
        <b/>
        <sz val="9"/>
        <rFont val="Arial CE"/>
        <family val="0"/>
      </rPr>
      <t>Vybourání</t>
    </r>
    <r>
      <rPr>
        <sz val="9"/>
        <rFont val="Arial CE"/>
        <family val="0"/>
      </rPr>
      <t xml:space="preserve"> podkladní betonové desky  pod  podpěrmou konstrukcí pro potrubí v 2.pp ; 2,0*2,0*0,15</t>
    </r>
  </si>
  <si>
    <r>
      <rPr>
        <b/>
        <sz val="9"/>
        <rFont val="Arial CE"/>
        <family val="0"/>
      </rPr>
      <t>Oškrábán</t>
    </r>
    <r>
      <rPr>
        <sz val="9"/>
        <rFont val="Arial CE"/>
        <family val="0"/>
      </rPr>
      <t>í stávající poškozené omítky(do 50%) stěn a 
stropu (při bourání příčky) (0,020t/m2)</t>
    </r>
  </si>
  <si>
    <r>
      <rPr>
        <b/>
        <sz val="9"/>
        <rFont val="Arial"/>
        <family val="2"/>
      </rPr>
      <t>V</t>
    </r>
    <r>
      <rPr>
        <sz val="9"/>
        <rFont val="Arial"/>
        <family val="2"/>
      </rPr>
      <t>nitrostaveništní přesun suti, vodorovně do 50m, 
svisle s omezením mechanizace výšky do30m</t>
    </r>
  </si>
  <si>
    <r>
      <rPr>
        <b/>
        <sz val="9"/>
        <rFont val="Arial CE"/>
        <family val="0"/>
      </rPr>
      <t>Odstranění</t>
    </r>
    <r>
      <rPr>
        <sz val="9"/>
        <rFont val="Arial CE"/>
        <family val="0"/>
      </rPr>
      <t xml:space="preserve"> broušením stávající stěrky z podlahy v boilerovně a kotelně ;
 výkres č. D.1.1.24 ; výměra : 15,50*14,80 - 2,10*1,95+85</t>
    </r>
  </si>
  <si>
    <r>
      <rPr>
        <b/>
        <sz val="9"/>
        <rFont val="Arial CE"/>
        <family val="0"/>
      </rPr>
      <t>Dobetonování</t>
    </r>
    <r>
      <rPr>
        <sz val="9"/>
        <rFont val="Arial CE"/>
        <family val="0"/>
      </rPr>
      <t xml:space="preserve"> trámečkových stropů po montážních otvorech (beton,bednění, výztuž, nášlapné vrstvy)</t>
    </r>
  </si>
  <si>
    <r>
      <rPr>
        <b/>
        <sz val="9"/>
        <rFont val="Arial CE"/>
        <family val="0"/>
      </rPr>
      <t>Oprava</t>
    </r>
    <r>
      <rPr>
        <sz val="9"/>
        <rFont val="Arial CE"/>
        <family val="0"/>
      </rPr>
      <t xml:space="preserve"> - omítka štuková včetně penetrace v místech po dobetonování stropní konstrukce</t>
    </r>
  </si>
  <si>
    <t>Monáž+demontáž - Lešení pracovní pro zatížení do 150kg/m2 o v. lešenové podlahy do 5m ; 
výměry : 5*(3,65+4,60*3+3,50)+100</t>
  </si>
  <si>
    <t>Úklid místností dotčených stavbou při výšce podlaží do 4m,
výměra cca 800m2</t>
  </si>
  <si>
    <t>S o u p i s   s t a v e b n í ch  p r a c í   a   d o d á v e k</t>
  </si>
  <si>
    <r>
      <t>3)</t>
    </r>
    <r>
      <rPr>
        <sz val="11"/>
        <color indexed="8"/>
        <rFont val="Arial"/>
        <family val="2"/>
      </rPr>
      <t xml:space="preserve"> Rozebírání konstrukcí bude prováděno opatrně postupným rozebíráním tj. ručním rozebíráním za pomoci ručních nástrojů  a páčidel s tím, že nebudou poškozeny žádné stávající konstrukce (stávající i nové). Budouli přesto poškozeny, jejich uvedení do původního stavu a s tím spojenou škodu (finanční náklady a další) si ponese v plném rozsahu zhotovitell.</t>
    </r>
  </si>
  <si>
    <r>
      <t xml:space="preserve">4) </t>
    </r>
    <r>
      <rPr>
        <sz val="11"/>
        <color indexed="8"/>
        <rFont val="Arial"/>
        <family val="2"/>
      </rPr>
      <t>Jednotkové ceny budou také zohledňovat požární ochranu:
Konstrukce budovy, členění stavby a použité materiály musí odpovídat českým požárním předpisům,  požadavkům a musí být v souladu s nejnovějšími poznatky. Požární předěly musí být řešeny esteticky (pokud možno beze změn v materiálech). Jednotkové ceny budou též obsahovat požární ucpávky, např. pískové. Respektována musí být ČSN 730872 "Požární bezpečnost staveb". Ochrana staveb proti šíření požáru vzduchotechnickým zařízením a technologickými prostupy a navazující předpisy.</t>
    </r>
  </si>
  <si>
    <r>
      <t>5)</t>
    </r>
    <r>
      <rPr>
        <sz val="11"/>
        <color indexed="8"/>
        <rFont val="Arial"/>
        <family val="2"/>
      </rPr>
      <t xml:space="preserve"> Jestliže se zdají být rozdílná pojetí ohledně druhu provedení při vypracování nabídky, je možná třeba před předáním nabídky vyžádat si vyjasnění se zadavatelem.</t>
    </r>
  </si>
  <si>
    <r>
      <t xml:space="preserve">6) </t>
    </r>
    <r>
      <rPr>
        <sz val="11"/>
        <color indexed="8"/>
        <rFont val="Arial"/>
        <family val="2"/>
      </rPr>
      <t>Zhotovitel prohlašuje, že všechny podmínky výběrového řízení ve všech jeho částech a přílohách zcela přečetl, přezkoumal a pochopil, a že uznává bez omezení, že pro něho jsou požadované výkony jasné a nerozporné, a že na základě své zkušenosti, technického a dispozičního personálu je schopen realizovat smluvní výkony bez závad, kompletně s funkční spolehlivostí, pohotově k použití respektivě provozuschopně podle uznávaných pravidel stavební techniky v daných lhůtách a termínech. Záruční lhůta činí zásadně minimálně 10(desel ) let.</t>
    </r>
  </si>
  <si>
    <r>
      <t>7)</t>
    </r>
    <r>
      <rPr>
        <sz val="11"/>
        <color indexed="8"/>
        <rFont val="Arial"/>
        <family val="2"/>
      </rPr>
      <t xml:space="preserve"> </t>
    </r>
    <r>
      <rPr>
        <sz val="10"/>
        <rFont val="Arial"/>
        <family val="2"/>
      </rPr>
      <t>Existuje striktní zákaz používání látek poškozující lakové vrstvy (způsobující prohlubně) zejména polytetrafluorénů a obdobných látek. Tyto látky nesmí být ani ve stavebních materiálech, pomocných stavebních materiálech, ve stavebních dílcích, pracovních prostředcích a pod. na staveništi. Personál staveniště je třeba v pravidelných časových odstupech o tomto zákazu poučit. Poučení je nutno zaprotokolovat, vždy jednu kopii je třeba předat objednateli k založení.</t>
    </r>
  </si>
  <si>
    <r>
      <t xml:space="preserve">8) </t>
    </r>
    <r>
      <rPr>
        <sz val="10"/>
        <rFont val="Arial"/>
        <family val="2"/>
      </rPr>
      <t>Rozpory v Soupisu prací a dodávek samy o sobě nebo v prováděcích podkladech k tomu příslušejících, je nutno, jakmile jsou zhotoviteli díla známy, písemně je sdělit objednateli.</t>
    </r>
  </si>
  <si>
    <r>
      <t>9)</t>
    </r>
    <r>
      <rPr>
        <sz val="11"/>
        <color indexed="8"/>
        <rFont val="Arial"/>
        <family val="2"/>
      </rPr>
      <t xml:space="preserve"> Jestliže požadovaná sdělení objednateli nedojdou, i když byla zhotoviteli známa, ručí zhotovitel díla za škody a špatné výkony, které jsou důsledkem takovýchto nejasností,  nemůže z těchto rozporů vyvodit žádné nároky na náhradu škody nebo omezení svého ručení.</t>
    </r>
  </si>
  <si>
    <r>
      <t>10</t>
    </r>
    <r>
      <rPr>
        <sz val="11"/>
        <color indexed="8"/>
        <rFont val="Arial"/>
        <family val="2"/>
      </rPr>
      <t>) Nedílnou součástí Soupisu prací a dodávek je i projektová dokumentace. Soupis prací a dodávek je určen pro ocenění díla nikoliv náhrada dokumentace.</t>
    </r>
  </si>
  <si>
    <r>
      <t xml:space="preserve">1) </t>
    </r>
    <r>
      <rPr>
        <sz val="10"/>
        <rFont val="Arial"/>
        <family val="2"/>
      </rPr>
      <t xml:space="preserve">Jednotkové ceny uvedené v Soupise prací budou zahrnovat veškeré práce(montáže), dodávky, pomocný, montážní a další potřebný materiál pro dokončení a předání díla objednateli do užívání bez vad a nedodělků. Nabízené jednotkové ceny jsou pevné ceny, platné až do přejímky ve smyslu obchodního práva. Práce a dodávky výše neuvedené a dodavatelem opodstatněné,uvede samostatně pod čarou(na samostatnou složku),kterou přiloží k nabídce. Na pozdější požadavky plynoucí z nejasností nebo omylu jsou vyloučena.Nedílnou součástí výkazu výměr je i projektová dokumentace. Dodávka - materiály a kvalifikovaná práce vyžaduje odevzdat dílo jako celek tak, aby bylo schopno plnit řádně svoji funkci po dobu několika dalších desítek let. </t>
    </r>
  </si>
  <si>
    <r>
      <t xml:space="preserve">2) </t>
    </r>
    <r>
      <rPr>
        <sz val="10"/>
        <rFont val="Arial"/>
        <family val="2"/>
      </rPr>
      <t>Zhotovitel je povinen si před předáním nabídky překontrolovat Soupis prací a dodávek s výkazem výměr 
dle PD a překontrolovat matematické úkony,  prohlédnout, přezkoumat staveniště  a jeho okolí a obstarat si všechny nezbytné a přístupné informace, které mu umožní zpracovat nabídku úplně a jednoznačně. Musí se přitom mezi jiným podrobně informovat o možnostech dopravy a přístupových cest, o možnostech spojení, obstarávání a skladování materiálu a dalších jiných souvisejících okolností a případná zjištěná rizika ve své nabídce dostatečně zohlednit. Pozdější požadavky plynoucí z omylu, nebo neznalosti poměrů na staveništi
 nebo neúplného Soupisu prací a dodávek s výkazem výměr jsou vyloučena.</t>
    </r>
  </si>
  <si>
    <t>s výkazem výměr</t>
  </si>
  <si>
    <t>p.č.</t>
  </si>
  <si>
    <r>
      <rPr>
        <b/>
        <sz val="9"/>
        <rFont val="Arial"/>
        <family val="2"/>
      </rPr>
      <t xml:space="preserve">Nová technická stěrka </t>
    </r>
    <r>
      <rPr>
        <sz val="9"/>
        <rFont val="Arial"/>
        <family val="2"/>
      </rPr>
      <t>v 2.pp včetně přípravy podkladu-míst. Technické zázemí budovy - boilerovna včetně jímky+kotelna ; 
výkres č. D.1.1.24 ; výměra : 15,50*14,80 - 2,10*1,95+85</t>
    </r>
  </si>
  <si>
    <t>Ing. Jiří Žoček</t>
  </si>
  <si>
    <t>Projekty TZB</t>
  </si>
  <si>
    <t>Jeseniova 1196/52</t>
  </si>
  <si>
    <t>Praha 3</t>
  </si>
  <si>
    <t>Dokumentace skutečného provedení stavby, provozní řád</t>
  </si>
  <si>
    <t>Zřízení staveniště</t>
  </si>
  <si>
    <t>množství</t>
  </si>
  <si>
    <t>jednotková cena</t>
  </si>
  <si>
    <t xml:space="preserve">Přesun hmot 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</si>
</sst>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"/>
    <numFmt numFmtId="168" formatCode="_(#,##0.0??;&quot;- &quot;#,##0.0??;\–???;_(@_)"/>
    <numFmt numFmtId="169" formatCode="#,##0.0000"/>
    <numFmt numFmtId="170" formatCode="0.0000"/>
    <numFmt numFmtId="171" formatCode="0.000"/>
    <numFmt numFmtId="172" formatCode="0.0000000"/>
    <numFmt numFmtId="173" formatCode="0.00000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0.0"/>
    <numFmt numFmtId="180" formatCode="[$-405]d\.\ mmmm\ yyyy"/>
    <numFmt numFmtId="181" formatCode="#,##0.000"/>
    <numFmt numFmtId="182" formatCode="#,##0.00_ ;\-#,##0.00\ "/>
    <numFmt numFmtId="183" formatCode="0;[Red]0"/>
    <numFmt numFmtId="184" formatCode="0.00;[Red]0.00"/>
    <numFmt numFmtId="185" formatCode="0.00_ ;\-0.00\ "/>
    <numFmt numFmtId="186" formatCode="0.0000;[Red]0.0000"/>
    <numFmt numFmtId="187" formatCode="0.000;[Red]0.000"/>
    <numFmt numFmtId="188" formatCode="0.0;[Red]0.0"/>
    <numFmt numFmtId="189" formatCode="#,##0.000;\-#,##0.000"/>
    <numFmt numFmtId="190" formatCode="000\ 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2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b/>
      <sz val="16"/>
      <name val="Arial CE"/>
      <family val="2"/>
    </font>
    <font>
      <b/>
      <sz val="13"/>
      <name val="Arial CE"/>
      <family val="2"/>
    </font>
    <font>
      <b/>
      <sz val="14"/>
      <name val="Arial CE"/>
      <family val="0"/>
    </font>
    <font>
      <sz val="12"/>
      <name val="Times New Roman CE"/>
      <family val="0"/>
    </font>
    <font>
      <u val="single"/>
      <sz val="9"/>
      <name val="Arial CE"/>
      <family val="0"/>
    </font>
    <font>
      <u val="single"/>
      <sz val="9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b/>
      <sz val="8"/>
      <name val="Arial CE"/>
      <family val="0"/>
    </font>
    <font>
      <sz val="8"/>
      <name val="MS Sans Serif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 CE"/>
      <family val="2"/>
    </font>
    <font>
      <b/>
      <sz val="9"/>
      <color indexed="10"/>
      <name val="Arial"/>
      <family val="2"/>
    </font>
    <font>
      <sz val="9"/>
      <color indexed="10"/>
      <name val="Arial CE"/>
      <family val="0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 CE"/>
      <family val="2"/>
    </font>
    <font>
      <b/>
      <sz val="9"/>
      <color rgb="FFFF0000"/>
      <name val="Arial"/>
      <family val="2"/>
    </font>
    <font>
      <sz val="9"/>
      <color rgb="FFFF0000"/>
      <name val="Arial CE"/>
      <family val="0"/>
    </font>
    <font>
      <b/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 style="thin"/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3" fillId="19" borderId="2" applyNumberFormat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0" fillId="0" borderId="0" applyAlignment="0">
      <protection locked="0"/>
    </xf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2" borderId="0" applyNumberFormat="0" applyBorder="0" applyAlignment="0" applyProtection="0"/>
    <xf numFmtId="0" fontId="71" fillId="2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4" borderId="8" applyNumberFormat="0" applyAlignment="0" applyProtection="0"/>
    <xf numFmtId="0" fontId="74" fillId="25" borderId="8" applyNumberFormat="0" applyAlignment="0" applyProtection="0"/>
    <xf numFmtId="0" fontId="75" fillId="25" borderId="9" applyNumberFormat="0" applyAlignment="0" applyProtection="0"/>
    <xf numFmtId="0" fontId="76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0" xfId="58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58" applyFont="1" applyFill="1" applyBorder="1" applyAlignment="1">
      <alignment horizontal="left" vertical="top" wrapText="1"/>
      <protection/>
    </xf>
    <xf numFmtId="0" fontId="10" fillId="0" borderId="0" xfId="0" applyNumberFormat="1" applyFont="1" applyAlignment="1">
      <alignment wrapText="1"/>
    </xf>
    <xf numFmtId="16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7" fillId="0" borderId="0" xfId="58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/>
    </xf>
    <xf numFmtId="167" fontId="5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horizontal="right" wrapText="1"/>
    </xf>
    <xf numFmtId="183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4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184" fontId="7" fillId="0" borderId="0" xfId="0" applyNumberFormat="1" applyFont="1" applyFill="1" applyAlignment="1">
      <alignment wrapText="1"/>
    </xf>
    <xf numFmtId="167" fontId="7" fillId="0" borderId="0" xfId="0" applyNumberFormat="1" applyFont="1" applyFill="1" applyAlignment="1">
      <alignment wrapText="1"/>
    </xf>
    <xf numFmtId="171" fontId="7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 wrapText="1"/>
    </xf>
    <xf numFmtId="4" fontId="7" fillId="0" borderId="0" xfId="0" applyNumberFormat="1" applyFont="1" applyFill="1" applyAlignment="1">
      <alignment horizontal="left" wrapText="1"/>
    </xf>
    <xf numFmtId="4" fontId="5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vertical="center" wrapText="1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0" xfId="0" applyNumberFormat="1" applyFont="1" applyFill="1" applyBorder="1" applyAlignment="1">
      <alignment/>
    </xf>
    <xf numFmtId="181" fontId="19" fillId="0" borderId="0" xfId="0" applyNumberFormat="1" applyFont="1" applyFill="1" applyAlignment="1">
      <alignment/>
    </xf>
    <xf numFmtId="181" fontId="18" fillId="0" borderId="0" xfId="0" applyNumberFormat="1" applyFont="1" applyFill="1" applyAlignment="1">
      <alignment/>
    </xf>
    <xf numFmtId="4" fontId="19" fillId="0" borderId="0" xfId="0" applyNumberFormat="1" applyFont="1" applyFill="1" applyBorder="1" applyAlignment="1">
      <alignment/>
    </xf>
    <xf numFmtId="181" fontId="20" fillId="0" borderId="0" xfId="0" applyNumberFormat="1" applyFont="1" applyFill="1" applyAlignment="1">
      <alignment horizontal="right" wrapText="1"/>
    </xf>
    <xf numFmtId="181" fontId="1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wrapText="1"/>
    </xf>
    <xf numFmtId="3" fontId="16" fillId="0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left" vertical="top" wrapText="1"/>
    </xf>
    <xf numFmtId="171" fontId="7" fillId="0" borderId="0" xfId="0" applyNumberFormat="1" applyFont="1" applyFill="1" applyAlignment="1">
      <alignment horizontal="right" vertical="top" wrapText="1"/>
    </xf>
    <xf numFmtId="0" fontId="16" fillId="0" borderId="0" xfId="0" applyFont="1" applyFill="1" applyAlignment="1">
      <alignment horizontal="center" vertical="center" wrapText="1"/>
    </xf>
    <xf numFmtId="0" fontId="5" fillId="0" borderId="0" xfId="46" applyFont="1" applyFill="1" applyBorder="1" applyAlignment="1">
      <alignment horizontal="left" vertical="top" wrapText="1"/>
      <protection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vertical="top"/>
    </xf>
    <xf numFmtId="171" fontId="13" fillId="0" borderId="0" xfId="0" applyNumberFormat="1" applyFont="1" applyFill="1" applyAlignment="1">
      <alignment horizontal="right" wrapText="1"/>
    </xf>
    <xf numFmtId="181" fontId="8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181" fontId="4" fillId="0" borderId="0" xfId="0" applyNumberFormat="1" applyFont="1" applyBorder="1" applyAlignment="1">
      <alignment wrapText="1"/>
    </xf>
    <xf numFmtId="4" fontId="5" fillId="0" borderId="0" xfId="34" applyNumberFormat="1" applyFont="1" applyBorder="1" applyAlignment="1">
      <alignment horizontal="center"/>
    </xf>
    <xf numFmtId="3" fontId="4" fillId="0" borderId="0" xfId="34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3" fontId="13" fillId="0" borderId="0" xfId="0" applyNumberFormat="1" applyFont="1" applyAlignment="1">
      <alignment horizontal="right"/>
    </xf>
    <xf numFmtId="3" fontId="9" fillId="0" borderId="0" xfId="59" applyNumberFormat="1" applyFont="1" applyBorder="1">
      <alignment/>
      <protection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67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59" applyFont="1" applyBorder="1">
      <alignment/>
      <protection/>
    </xf>
    <xf numFmtId="3" fontId="5" fillId="0" borderId="0" xfId="57" applyNumberFormat="1" applyFont="1" applyBorder="1" applyAlignment="1">
      <alignment vertical="center"/>
      <protection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0" fontId="4" fillId="0" borderId="0" xfId="59" applyFont="1" applyBorder="1" applyAlignment="1">
      <alignment horizontal="left" wrapText="1"/>
      <protection/>
    </xf>
    <xf numFmtId="0" fontId="4" fillId="0" borderId="0" xfId="59" applyFont="1" applyBorder="1">
      <alignment/>
      <protection/>
    </xf>
    <xf numFmtId="3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5" fillId="0" borderId="0" xfId="59" applyNumberFormat="1" applyFont="1" applyBorder="1">
      <alignment/>
      <protection/>
    </xf>
    <xf numFmtId="0" fontId="5" fillId="0" borderId="0" xfId="59" applyFont="1" applyBorder="1" applyAlignment="1">
      <alignment wrapText="1"/>
      <protection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59" applyFont="1" applyFill="1" applyBorder="1">
      <alignment/>
      <protection/>
    </xf>
    <xf numFmtId="3" fontId="5" fillId="0" borderId="0" xfId="59" applyNumberFormat="1" applyFont="1" applyFill="1" applyBorder="1">
      <alignment/>
      <protection/>
    </xf>
    <xf numFmtId="3" fontId="5" fillId="0" borderId="0" xfId="57" applyNumberFormat="1" applyFont="1" applyFill="1" applyBorder="1" applyAlignment="1">
      <alignment vertical="center"/>
      <protection/>
    </xf>
    <xf numFmtId="0" fontId="4" fillId="0" borderId="0" xfId="59" applyFont="1" applyBorder="1" applyAlignment="1">
      <alignment horizontal="left"/>
      <protection/>
    </xf>
    <xf numFmtId="3" fontId="5" fillId="0" borderId="0" xfId="57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4" fillId="0" borderId="0" xfId="59" applyNumberFormat="1" applyFont="1" applyBorder="1">
      <alignment/>
      <protection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3" fontId="5" fillId="0" borderId="0" xfId="57" applyNumberFormat="1" applyFont="1" applyBorder="1" applyAlignment="1">
      <alignment/>
      <protection/>
    </xf>
    <xf numFmtId="3" fontId="4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59" applyFont="1" applyBorder="1" applyAlignment="1">
      <alignment horizontal="left" wrapText="1"/>
      <protection/>
    </xf>
    <xf numFmtId="0" fontId="4" fillId="0" borderId="0" xfId="59" applyFont="1" applyBorder="1" applyAlignment="1">
      <alignment horizontal="center" wrapText="1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justify" wrapText="1"/>
    </xf>
    <xf numFmtId="0" fontId="7" fillId="0" borderId="0" xfId="0" applyFont="1" applyBorder="1" applyAlignment="1">
      <alignment wrapText="1"/>
    </xf>
    <xf numFmtId="0" fontId="16" fillId="0" borderId="0" xfId="0" applyFont="1" applyBorder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25" fillId="0" borderId="0" xfId="0" applyFont="1" applyAlignment="1">
      <alignment horizontal="justify" wrapText="1"/>
    </xf>
    <xf numFmtId="3" fontId="5" fillId="0" borderId="0" xfId="57" applyNumberFormat="1" applyFont="1" applyFill="1" applyBorder="1" applyAlignment="1">
      <alignment/>
      <protection/>
    </xf>
    <xf numFmtId="3" fontId="4" fillId="0" borderId="0" xfId="34" applyNumberFormat="1" applyFont="1" applyBorder="1" applyAlignment="1">
      <alignment horizontal="right"/>
    </xf>
    <xf numFmtId="3" fontId="5" fillId="0" borderId="0" xfId="34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28" fillId="0" borderId="0" xfId="59" applyFont="1" applyBorder="1" applyAlignment="1">
      <alignment horizontal="left" wrapText="1"/>
      <protection/>
    </xf>
    <xf numFmtId="0" fontId="10" fillId="0" borderId="0" xfId="0" applyFont="1" applyBorder="1" applyAlignment="1">
      <alignment horizontal="center" wrapText="1"/>
    </xf>
    <xf numFmtId="4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 wrapText="1" indent="1"/>
    </xf>
    <xf numFmtId="0" fontId="27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3" fontId="1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3" fontId="5" fillId="0" borderId="0" xfId="57" applyNumberFormat="1" applyFont="1" applyFill="1" applyBorder="1" applyAlignment="1">
      <alignment wrapText="1"/>
      <protection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29" fillId="0" borderId="0" xfId="56" applyFont="1" applyFill="1" applyBorder="1" applyAlignment="1">
      <alignment horizontal="left" wrapText="1"/>
      <protection/>
    </xf>
    <xf numFmtId="0" fontId="15" fillId="0" borderId="0" xfId="56" applyFont="1" applyFill="1" applyBorder="1" applyAlignment="1">
      <alignment horizontal="left" wrapText="1"/>
      <protection/>
    </xf>
    <xf numFmtId="181" fontId="13" fillId="0" borderId="0" xfId="60" applyNumberFormat="1" applyFont="1" applyFill="1" applyBorder="1" applyAlignment="1">
      <alignment horizontal="right" vertical="top"/>
      <protection locked="0"/>
    </xf>
    <xf numFmtId="0" fontId="13" fillId="0" borderId="0" xfId="60" applyFont="1" applyFill="1" applyBorder="1" applyAlignment="1">
      <alignment horizontal="center" vertical="top" wrapText="1"/>
      <protection locked="0"/>
    </xf>
    <xf numFmtId="0" fontId="13" fillId="0" borderId="0" xfId="60" applyFont="1" applyBorder="1" applyAlignment="1">
      <alignment horizontal="left" vertical="top" wrapText="1"/>
      <protection locked="0"/>
    </xf>
    <xf numFmtId="0" fontId="2" fillId="0" borderId="0" xfId="0" applyFont="1" applyFill="1" applyBorder="1" applyAlignment="1">
      <alignment horizontal="left"/>
    </xf>
    <xf numFmtId="0" fontId="13" fillId="0" borderId="13" xfId="60" applyFont="1" applyFill="1" applyBorder="1" applyAlignment="1">
      <alignment horizontal="left" vertical="top" wrapText="1"/>
      <protection locked="0"/>
    </xf>
    <xf numFmtId="0" fontId="16" fillId="0" borderId="0" xfId="60" applyFont="1" applyBorder="1" applyAlignment="1">
      <alignment horizontal="left" vertical="top" wrapText="1"/>
      <protection locked="0"/>
    </xf>
    <xf numFmtId="0" fontId="7" fillId="0" borderId="0" xfId="60" applyFont="1" applyBorder="1" applyAlignment="1">
      <alignment horizontal="center" vertical="top" wrapText="1"/>
      <protection locked="0"/>
    </xf>
    <xf numFmtId="181" fontId="7" fillId="0" borderId="0" xfId="60" applyNumberFormat="1" applyFont="1" applyFill="1" applyBorder="1" applyAlignment="1">
      <alignment horizontal="right" vertical="top"/>
      <protection locked="0"/>
    </xf>
    <xf numFmtId="4" fontId="7" fillId="0" borderId="0" xfId="60" applyNumberFormat="1" applyFont="1" applyFill="1" applyBorder="1" applyAlignment="1">
      <alignment horizontal="right" vertical="top"/>
      <protection locked="0"/>
    </xf>
    <xf numFmtId="0" fontId="7" fillId="0" borderId="0" xfId="60" applyFont="1" applyFill="1" applyBorder="1" applyAlignment="1">
      <alignment horizontal="center" vertical="top" wrapText="1"/>
      <protection locked="0"/>
    </xf>
    <xf numFmtId="0" fontId="7" fillId="0" borderId="0" xfId="60" applyFont="1" applyBorder="1" applyAlignment="1">
      <alignment horizontal="left" vertical="top" wrapText="1"/>
      <protection locked="0"/>
    </xf>
    <xf numFmtId="0" fontId="7" fillId="0" borderId="13" xfId="60" applyFont="1" applyFill="1" applyBorder="1" applyAlignment="1">
      <alignment horizontal="left" vertical="top" wrapText="1"/>
      <protection locked="0"/>
    </xf>
    <xf numFmtId="0" fontId="7" fillId="0" borderId="0" xfId="60" applyFont="1" applyFill="1" applyBorder="1" applyAlignment="1">
      <alignment horizontal="center" vertical="top" wrapText="1"/>
      <protection locked="0"/>
    </xf>
    <xf numFmtId="181" fontId="7" fillId="0" borderId="0" xfId="60" applyNumberFormat="1" applyFont="1" applyFill="1" applyBorder="1" applyAlignment="1">
      <alignment horizontal="right" vertical="top"/>
      <protection locked="0"/>
    </xf>
    <xf numFmtId="0" fontId="16" fillId="0" borderId="0" xfId="60" applyFont="1" applyBorder="1" applyAlignment="1">
      <alignment horizontal="left" vertical="top" wrapText="1"/>
      <protection locked="0"/>
    </xf>
    <xf numFmtId="0" fontId="7" fillId="0" borderId="0" xfId="60" applyFont="1" applyBorder="1" applyAlignment="1">
      <alignment horizontal="left" vertical="top" wrapText="1"/>
      <protection locked="0"/>
    </xf>
    <xf numFmtId="0" fontId="7" fillId="0" borderId="0" xfId="56" applyFont="1" applyFill="1" applyBorder="1" applyAlignment="1">
      <alignment horizontal="left" wrapText="1"/>
      <protection/>
    </xf>
    <xf numFmtId="0" fontId="6" fillId="0" borderId="0" xfId="60" applyFont="1" applyBorder="1" applyAlignment="1">
      <alignment horizontal="left" vertical="top" wrapText="1"/>
      <protection locked="0"/>
    </xf>
    <xf numFmtId="181" fontId="18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13" fillId="0" borderId="0" xfId="60" applyFont="1" applyFill="1" applyBorder="1" applyAlignment="1">
      <alignment horizontal="left" wrapText="1"/>
      <protection locked="0"/>
    </xf>
    <xf numFmtId="0" fontId="13" fillId="0" borderId="0" xfId="60" applyFont="1" applyFill="1" applyBorder="1" applyAlignment="1">
      <alignment horizontal="center" wrapText="1"/>
      <protection locked="0"/>
    </xf>
    <xf numFmtId="181" fontId="18" fillId="0" borderId="0" xfId="0" applyNumberFormat="1" applyFont="1" applyFill="1" applyBorder="1" applyAlignment="1">
      <alignment/>
    </xf>
    <xf numFmtId="0" fontId="7" fillId="0" borderId="0" xfId="60" applyFont="1" applyBorder="1" applyAlignment="1">
      <alignment horizontal="left" wrapText="1"/>
      <protection locked="0"/>
    </xf>
    <xf numFmtId="0" fontId="7" fillId="0" borderId="0" xfId="60" applyFont="1" applyFill="1" applyBorder="1" applyAlignment="1">
      <alignment horizontal="center" wrapText="1"/>
      <protection locked="0"/>
    </xf>
    <xf numFmtId="181" fontId="7" fillId="0" borderId="0" xfId="60" applyNumberFormat="1" applyFont="1" applyFill="1" applyBorder="1" applyAlignment="1">
      <alignment horizontal="right"/>
      <protection locked="0"/>
    </xf>
    <xf numFmtId="0" fontId="7" fillId="0" borderId="0" xfId="60" applyFont="1" applyBorder="1" applyAlignment="1">
      <alignment horizontal="left" wrapText="1"/>
      <protection locked="0"/>
    </xf>
    <xf numFmtId="0" fontId="7" fillId="0" borderId="0" xfId="60" applyFont="1" applyFill="1" applyBorder="1" applyAlignment="1">
      <alignment horizontal="center" wrapText="1"/>
      <protection locked="0"/>
    </xf>
    <xf numFmtId="181" fontId="7" fillId="0" borderId="0" xfId="60" applyNumberFormat="1" applyFont="1" applyFill="1" applyBorder="1" applyAlignment="1">
      <alignment horizontal="right"/>
      <protection locked="0"/>
    </xf>
    <xf numFmtId="0" fontId="16" fillId="0" borderId="0" xfId="60" applyFont="1" applyBorder="1" applyAlignment="1">
      <alignment horizontal="left" wrapText="1"/>
      <protection locked="0"/>
    </xf>
    <xf numFmtId="3" fontId="12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 vertical="top"/>
    </xf>
    <xf numFmtId="0" fontId="7" fillId="0" borderId="0" xfId="60" applyFont="1" applyFill="1" applyBorder="1" applyAlignment="1">
      <alignment horizontal="left" vertical="top" wrapText="1"/>
      <protection locked="0"/>
    </xf>
    <xf numFmtId="3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3" fontId="7" fillId="0" borderId="0" xfId="60" applyNumberFormat="1" applyFont="1" applyFill="1" applyBorder="1" applyAlignment="1">
      <alignment horizontal="right"/>
      <protection locked="0"/>
    </xf>
    <xf numFmtId="3" fontId="7" fillId="0" borderId="0" xfId="60" applyNumberFormat="1" applyFont="1" applyFill="1" applyBorder="1" applyAlignment="1">
      <alignment horizontal="right" vertical="top"/>
      <protection locked="0"/>
    </xf>
    <xf numFmtId="3" fontId="7" fillId="0" borderId="0" xfId="60" applyNumberFormat="1" applyFont="1" applyFill="1" applyBorder="1" applyAlignment="1">
      <alignment horizontal="right" vertical="top"/>
      <protection locked="0"/>
    </xf>
    <xf numFmtId="3" fontId="16" fillId="0" borderId="0" xfId="60" applyNumberFormat="1" applyFont="1" applyFill="1" applyBorder="1" applyAlignment="1">
      <alignment horizontal="right"/>
      <protection locked="0"/>
    </xf>
    <xf numFmtId="3" fontId="7" fillId="0" borderId="0" xfId="60" applyNumberFormat="1" applyFont="1" applyFill="1" applyBorder="1" applyAlignment="1">
      <alignment horizontal="right"/>
      <protection locked="0"/>
    </xf>
    <xf numFmtId="189" fontId="16" fillId="0" borderId="0" xfId="56" applyNumberFormat="1" applyFont="1" applyFill="1" applyBorder="1" applyAlignment="1">
      <alignment horizontal="left"/>
      <protection/>
    </xf>
    <xf numFmtId="39" fontId="16" fillId="0" borderId="0" xfId="56" applyNumberFormat="1" applyFont="1" applyFill="1" applyBorder="1" applyAlignment="1">
      <alignment horizontal="right"/>
      <protection/>
    </xf>
    <xf numFmtId="189" fontId="16" fillId="0" borderId="0" xfId="56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left" vertical="top" wrapText="1"/>
      <protection locked="0"/>
    </xf>
    <xf numFmtId="0" fontId="10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/>
    </xf>
    <xf numFmtId="3" fontId="16" fillId="0" borderId="0" xfId="0" applyNumberFormat="1" applyFont="1" applyFill="1" applyAlignment="1">
      <alignment horizontal="left" wrapText="1"/>
    </xf>
    <xf numFmtId="0" fontId="31" fillId="0" borderId="12" xfId="0" applyFont="1" applyBorder="1" applyAlignment="1">
      <alignment/>
    </xf>
    <xf numFmtId="3" fontId="31" fillId="0" borderId="12" xfId="0" applyNumberFormat="1" applyFont="1" applyBorder="1" applyAlignment="1">
      <alignment/>
    </xf>
    <xf numFmtId="181" fontId="19" fillId="0" borderId="0" xfId="0" applyNumberFormat="1" applyFont="1" applyFill="1" applyBorder="1" applyAlignment="1">
      <alignment/>
    </xf>
    <xf numFmtId="181" fontId="20" fillId="0" borderId="0" xfId="0" applyNumberFormat="1" applyFont="1" applyFill="1" applyAlignment="1">
      <alignment wrapText="1"/>
    </xf>
    <xf numFmtId="0" fontId="16" fillId="0" borderId="0" xfId="0" applyFont="1" applyFill="1" applyAlignment="1">
      <alignment wrapText="1"/>
    </xf>
    <xf numFmtId="184" fontId="16" fillId="0" borderId="0" xfId="0" applyNumberFormat="1" applyFont="1" applyFill="1" applyAlignment="1">
      <alignment wrapText="1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wrapText="1"/>
    </xf>
    <xf numFmtId="185" fontId="7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33" fillId="0" borderId="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left" vertical="center" indent="1"/>
    </xf>
    <xf numFmtId="49" fontId="33" fillId="0" borderId="0" xfId="0" applyNumberFormat="1" applyFont="1" applyBorder="1" applyAlignment="1">
      <alignment horizontal="left" vertical="center" wrapText="1" indent="1"/>
    </xf>
    <xf numFmtId="49" fontId="34" fillId="0" borderId="0" xfId="0" applyNumberFormat="1" applyFont="1" applyBorder="1" applyAlignment="1">
      <alignment horizontal="left" vertical="center" wrapText="1" indent="1"/>
    </xf>
    <xf numFmtId="0" fontId="35" fillId="0" borderId="0" xfId="0" applyFont="1" applyAlignment="1">
      <alignment/>
    </xf>
    <xf numFmtId="0" fontId="2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49" fontId="13" fillId="0" borderId="0" xfId="0" applyNumberFormat="1" applyFont="1" applyBorder="1" applyAlignment="1">
      <alignment horizontal="left" vertical="top"/>
    </xf>
    <xf numFmtId="3" fontId="8" fillId="0" borderId="0" xfId="0" applyNumberFormat="1" applyFont="1" applyAlignment="1">
      <alignment horizontal="left" vertical="top"/>
    </xf>
    <xf numFmtId="0" fontId="29" fillId="0" borderId="0" xfId="56" applyFont="1" applyFill="1" applyBorder="1" applyAlignment="1">
      <alignment horizontal="left" vertical="top" wrapText="1"/>
      <protection/>
    </xf>
    <xf numFmtId="0" fontId="13" fillId="0" borderId="0" xfId="60" applyFont="1" applyFill="1" applyBorder="1" applyAlignment="1">
      <alignment horizontal="left" vertical="top" wrapText="1"/>
      <protection locked="0"/>
    </xf>
    <xf numFmtId="3" fontId="13" fillId="0" borderId="0" xfId="60" applyNumberFormat="1" applyFont="1" applyFill="1" applyBorder="1" applyAlignment="1">
      <alignment horizontal="left" vertical="top" wrapText="1"/>
      <protection locked="0"/>
    </xf>
    <xf numFmtId="0" fontId="13" fillId="0" borderId="0" xfId="60" applyNumberFormat="1" applyFont="1" applyBorder="1" applyAlignment="1">
      <alignment horizontal="left" vertical="top" wrapText="1"/>
      <protection locked="0"/>
    </xf>
    <xf numFmtId="0" fontId="12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 wrapText="1"/>
    </xf>
    <xf numFmtId="0" fontId="10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49" fontId="8" fillId="0" borderId="10" xfId="0" applyNumberFormat="1" applyFont="1" applyFill="1" applyBorder="1" applyAlignment="1">
      <alignment vertical="center" wrapText="1"/>
    </xf>
    <xf numFmtId="190" fontId="12" fillId="0" borderId="0" xfId="0" applyNumberFormat="1" applyFont="1" applyBorder="1" applyAlignment="1">
      <alignment horizontal="left" vertical="center" wrapText="1" indent="1"/>
    </xf>
    <xf numFmtId="0" fontId="17" fillId="0" borderId="0" xfId="0" applyFont="1" applyAlignment="1">
      <alignment horizontal="right"/>
    </xf>
    <xf numFmtId="49" fontId="77" fillId="0" borderId="0" xfId="0" applyNumberFormat="1" applyFont="1" applyFill="1" applyBorder="1" applyAlignment="1">
      <alignment horizontal="center" vertical="top"/>
    </xf>
    <xf numFmtId="0" fontId="77" fillId="0" borderId="0" xfId="0" applyFont="1" applyFill="1" applyBorder="1" applyAlignment="1">
      <alignment horizontal="left"/>
    </xf>
    <xf numFmtId="3" fontId="78" fillId="0" borderId="0" xfId="0" applyNumberFormat="1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4" fontId="78" fillId="0" borderId="10" xfId="0" applyNumberFormat="1" applyFont="1" applyFill="1" applyBorder="1" applyAlignment="1">
      <alignment/>
    </xf>
    <xf numFmtId="3" fontId="78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0" fontId="79" fillId="0" borderId="0" xfId="0" applyFont="1" applyFill="1" applyAlignment="1">
      <alignment horizontal="left" vertical="top" wrapText="1"/>
    </xf>
    <xf numFmtId="0" fontId="78" fillId="0" borderId="0" xfId="0" applyFont="1" applyFill="1" applyBorder="1" applyAlignment="1">
      <alignment horizontal="left" vertical="top" wrapText="1"/>
    </xf>
    <xf numFmtId="0" fontId="80" fillId="0" borderId="0" xfId="0" applyFont="1" applyFill="1" applyBorder="1" applyAlignment="1">
      <alignment horizontal="center" vertical="top"/>
    </xf>
    <xf numFmtId="3" fontId="81" fillId="0" borderId="0" xfId="0" applyNumberFormat="1" applyFont="1" applyFill="1" applyAlignment="1">
      <alignment wrapText="1"/>
    </xf>
    <xf numFmtId="169" fontId="78" fillId="0" borderId="0" xfId="0" applyNumberFormat="1" applyFont="1" applyFill="1" applyBorder="1" applyAlignment="1">
      <alignment vertical="top"/>
    </xf>
    <xf numFmtId="3" fontId="81" fillId="0" borderId="0" xfId="0" applyNumberFormat="1" applyFont="1" applyFill="1" applyAlignment="1">
      <alignment horizontal="right" wrapText="1"/>
    </xf>
    <xf numFmtId="0" fontId="82" fillId="0" borderId="0" xfId="0" applyFont="1" applyFill="1" applyBorder="1" applyAlignment="1">
      <alignment horizontal="left" vertical="top"/>
    </xf>
    <xf numFmtId="0" fontId="78" fillId="0" borderId="0" xfId="0" applyFont="1" applyFill="1" applyBorder="1" applyAlignment="1">
      <alignment horizontal="center"/>
    </xf>
    <xf numFmtId="169" fontId="78" fillId="0" borderId="0" xfId="0" applyNumberFormat="1" applyFont="1" applyFill="1" applyBorder="1" applyAlignment="1">
      <alignment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Měna 2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normální 2 2" xfId="48"/>
    <cellStyle name="Normální 3" xfId="49"/>
    <cellStyle name="Normální 4" xfId="50"/>
    <cellStyle name="Normální 5" xfId="51"/>
    <cellStyle name="Normální 6" xfId="52"/>
    <cellStyle name="Normální 7" xfId="53"/>
    <cellStyle name="Normální 8" xfId="54"/>
    <cellStyle name="Normální 9" xfId="55"/>
    <cellStyle name="normální_002_ROZP_OCENENY_VV_upr08-2010" xfId="56"/>
    <cellStyle name="normální_C.1.3 Rozpočet ZTI" xfId="57"/>
    <cellStyle name="normální_POL.XLS" xfId="58"/>
    <cellStyle name="normální_SAR A" xfId="59"/>
    <cellStyle name="normální_Troja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46"/>
  <sheetViews>
    <sheetView tabSelected="1" zoomScale="200" zoomScaleNormal="200" zoomScalePageLayoutView="0" workbookViewId="0" topLeftCell="A28">
      <selection activeCell="C46" sqref="C46"/>
    </sheetView>
  </sheetViews>
  <sheetFormatPr defaultColWidth="8.8515625" defaultRowHeight="15"/>
  <cols>
    <col min="1" max="1" width="4.28125" style="274" customWidth="1"/>
    <col min="2" max="2" width="9.00390625" style="38" customWidth="1"/>
    <col min="3" max="3" width="53.57421875" style="163" customWidth="1"/>
    <col min="4" max="4" width="4.00390625" style="3" customWidth="1"/>
    <col min="5" max="5" width="8.421875" style="1" customWidth="1"/>
    <col min="6" max="6" width="10.7109375" style="18" customWidth="1"/>
    <col min="7" max="7" width="10.57421875" style="1" customWidth="1"/>
    <col min="8" max="8" width="9.140625" style="76" customWidth="1"/>
    <col min="9" max="9" width="9.421875" style="1" customWidth="1"/>
    <col min="10" max="10" width="3.7109375" style="15" customWidth="1"/>
    <col min="11" max="11" width="7.00390625" style="15" customWidth="1"/>
    <col min="12" max="38" width="3.7109375" style="15" customWidth="1"/>
    <col min="39" max="39" width="10.28125" style="15" customWidth="1"/>
    <col min="40" max="40" width="3.7109375" style="15" customWidth="1"/>
    <col min="41" max="41" width="12.7109375" style="15" customWidth="1"/>
    <col min="42" max="42" width="3.7109375" style="15" customWidth="1"/>
    <col min="43" max="43" width="5.28125" style="15" customWidth="1"/>
    <col min="44" max="44" width="2.00390625" style="15" customWidth="1"/>
    <col min="45" max="45" width="1.7109375" style="15" customWidth="1"/>
    <col min="46" max="46" width="15.28125" style="15" customWidth="1"/>
    <col min="47" max="47" width="13.7109375" style="15" customWidth="1"/>
    <col min="48" max="51" width="8.7109375" style="15" customWidth="1"/>
    <col min="52" max="16384" width="8.8515625" style="15" customWidth="1"/>
  </cols>
  <sheetData>
    <row r="1" spans="3:47" ht="12.75">
      <c r="C1" s="161" t="s">
        <v>1322</v>
      </c>
      <c r="AU1" s="16"/>
    </row>
    <row r="2" spans="3:47" ht="12">
      <c r="C2" s="8" t="s">
        <v>1333</v>
      </c>
      <c r="AU2" s="16"/>
    </row>
    <row r="3" spans="3:47" ht="12">
      <c r="C3" s="162"/>
      <c r="AU3" s="16"/>
    </row>
    <row r="4" spans="3:47" ht="12">
      <c r="C4" s="8" t="s">
        <v>0</v>
      </c>
      <c r="AU4" s="16"/>
    </row>
    <row r="5" ht="12">
      <c r="AU5" s="16"/>
    </row>
    <row r="6" spans="3:47" ht="15.75">
      <c r="C6" s="40" t="s">
        <v>132</v>
      </c>
      <c r="AU6" s="16"/>
    </row>
    <row r="7" spans="3:47" ht="15.75">
      <c r="C7" s="41" t="s">
        <v>116</v>
      </c>
      <c r="AU7" s="16"/>
    </row>
    <row r="8" spans="3:47" ht="15.75">
      <c r="C8" s="41" t="s">
        <v>117</v>
      </c>
      <c r="AU8" s="16"/>
    </row>
    <row r="9" spans="3:47" ht="15.75">
      <c r="C9" s="41"/>
      <c r="AU9" s="16"/>
    </row>
    <row r="10" spans="3:47" ht="12">
      <c r="C10" s="8" t="s">
        <v>118</v>
      </c>
      <c r="AU10" s="16"/>
    </row>
    <row r="11" spans="3:47" ht="15.75">
      <c r="C11" s="41" t="s">
        <v>116</v>
      </c>
      <c r="AU11" s="16"/>
    </row>
    <row r="12" spans="3:47" ht="15.75">
      <c r="C12" s="41" t="s">
        <v>117</v>
      </c>
      <c r="AU12" s="16"/>
    </row>
    <row r="13" spans="3:47" ht="15.75">
      <c r="C13" s="41"/>
      <c r="AU13" s="16"/>
    </row>
    <row r="14" spans="3:47" ht="12">
      <c r="C14" s="42" t="s">
        <v>47</v>
      </c>
      <c r="AU14" s="16"/>
    </row>
    <row r="15" spans="3:47" ht="15.75">
      <c r="C15" s="43" t="s">
        <v>133</v>
      </c>
      <c r="AU15" s="16"/>
    </row>
    <row r="16" spans="3:47" ht="15.75">
      <c r="C16" s="43"/>
      <c r="AU16" s="16"/>
    </row>
    <row r="17" spans="3:47" ht="12.75">
      <c r="C17" s="164" t="s">
        <v>11</v>
      </c>
      <c r="AU17" s="16"/>
    </row>
    <row r="18" spans="1:47" ht="12">
      <c r="A18" s="274" t="s">
        <v>23</v>
      </c>
      <c r="C18" s="165" t="s">
        <v>46</v>
      </c>
      <c r="AU18" s="16"/>
    </row>
    <row r="19" spans="1:47" ht="12">
      <c r="A19" s="274" t="s">
        <v>24</v>
      </c>
      <c r="B19" s="28"/>
      <c r="C19" s="163" t="s">
        <v>48</v>
      </c>
      <c r="D19" s="3" t="s">
        <v>12</v>
      </c>
      <c r="G19" s="18">
        <f>G55</f>
        <v>0</v>
      </c>
      <c r="AU19" s="16"/>
    </row>
    <row r="20" spans="1:47" ht="12">
      <c r="A20" s="274" t="s">
        <v>25</v>
      </c>
      <c r="B20" s="28"/>
      <c r="C20" s="166" t="s">
        <v>177</v>
      </c>
      <c r="D20" s="3" t="s">
        <v>12</v>
      </c>
      <c r="G20" s="18">
        <f>G62</f>
        <v>0</v>
      </c>
      <c r="AU20" s="16"/>
    </row>
    <row r="21" spans="1:47" ht="12">
      <c r="A21" s="274" t="s">
        <v>26</v>
      </c>
      <c r="B21" s="28"/>
      <c r="C21" s="166" t="s">
        <v>668</v>
      </c>
      <c r="D21" s="3" t="s">
        <v>12</v>
      </c>
      <c r="G21" s="18">
        <f>G92</f>
        <v>0</v>
      </c>
      <c r="AU21" s="16"/>
    </row>
    <row r="22" spans="1:47" ht="12">
      <c r="A22" s="274" t="s">
        <v>27</v>
      </c>
      <c r="B22" s="28"/>
      <c r="C22" s="167" t="s">
        <v>144</v>
      </c>
      <c r="D22" s="3" t="s">
        <v>12</v>
      </c>
      <c r="G22" s="18">
        <f>G96</f>
        <v>0</v>
      </c>
      <c r="AU22" s="16"/>
    </row>
    <row r="23" spans="1:47" ht="12">
      <c r="A23" s="274" t="s">
        <v>17</v>
      </c>
      <c r="B23" s="28"/>
      <c r="C23" s="167" t="s">
        <v>664</v>
      </c>
      <c r="D23" s="3" t="s">
        <v>12</v>
      </c>
      <c r="G23" s="18">
        <f>G115</f>
        <v>0</v>
      </c>
      <c r="AU23" s="16"/>
    </row>
    <row r="24" spans="1:47" ht="12">
      <c r="A24" s="274" t="s">
        <v>18</v>
      </c>
      <c r="B24" s="28"/>
      <c r="C24" s="168" t="s">
        <v>169</v>
      </c>
      <c r="D24" s="3" t="s">
        <v>12</v>
      </c>
      <c r="G24" s="18">
        <f>G118</f>
        <v>0</v>
      </c>
      <c r="AU24" s="16"/>
    </row>
    <row r="25" spans="1:47" ht="12">
      <c r="A25" s="274" t="s">
        <v>19</v>
      </c>
      <c r="B25" s="28"/>
      <c r="C25" s="169" t="s">
        <v>151</v>
      </c>
      <c r="D25" s="3" t="s">
        <v>12</v>
      </c>
      <c r="G25" s="18">
        <f>G132</f>
        <v>0</v>
      </c>
      <c r="AU25" s="16"/>
    </row>
    <row r="26" spans="1:47" ht="12">
      <c r="A26" s="274" t="s">
        <v>20</v>
      </c>
      <c r="B26" s="28"/>
      <c r="C26" s="169" t="s">
        <v>146</v>
      </c>
      <c r="D26" s="3" t="s">
        <v>12</v>
      </c>
      <c r="G26" s="18">
        <f>G150</f>
        <v>0</v>
      </c>
      <c r="AU26" s="16"/>
    </row>
    <row r="27" spans="1:47" ht="12.75">
      <c r="A27" s="274" t="s">
        <v>21</v>
      </c>
      <c r="B27" s="28"/>
      <c r="C27" s="170" t="s">
        <v>176</v>
      </c>
      <c r="D27" s="3" t="s">
        <v>12</v>
      </c>
      <c r="G27" s="18">
        <f>G159</f>
        <v>0</v>
      </c>
      <c r="AU27" s="16"/>
    </row>
    <row r="28" spans="1:47" ht="12.75">
      <c r="A28" s="274" t="s">
        <v>22</v>
      </c>
      <c r="B28" s="28"/>
      <c r="C28" s="170" t="s">
        <v>665</v>
      </c>
      <c r="D28" s="3" t="s">
        <v>12</v>
      </c>
      <c r="G28" s="18">
        <f>G177</f>
        <v>0</v>
      </c>
      <c r="AU28" s="16"/>
    </row>
    <row r="29" spans="1:47" ht="12">
      <c r="A29" s="274" t="s">
        <v>28</v>
      </c>
      <c r="B29" s="28"/>
      <c r="C29" s="163" t="s">
        <v>175</v>
      </c>
      <c r="D29" s="3" t="s">
        <v>12</v>
      </c>
      <c r="G29" s="18">
        <f>G181</f>
        <v>0</v>
      </c>
      <c r="AU29" s="16"/>
    </row>
    <row r="30" spans="1:47" ht="12">
      <c r="A30" s="274" t="s">
        <v>29</v>
      </c>
      <c r="B30" s="28"/>
      <c r="C30" s="163" t="s">
        <v>652</v>
      </c>
      <c r="D30" s="3" t="s">
        <v>12</v>
      </c>
      <c r="G30" s="18">
        <f>G184</f>
        <v>0</v>
      </c>
      <c r="AU30" s="16"/>
    </row>
    <row r="31" spans="1:47" ht="12">
      <c r="A31" s="274" t="s">
        <v>30</v>
      </c>
      <c r="B31" s="28"/>
      <c r="C31" s="163" t="s">
        <v>653</v>
      </c>
      <c r="D31" s="3" t="s">
        <v>12</v>
      </c>
      <c r="G31" s="18">
        <f>G408</f>
        <v>0</v>
      </c>
      <c r="AU31" s="16"/>
    </row>
    <row r="32" spans="1:47" ht="12">
      <c r="A32" s="274" t="s">
        <v>31</v>
      </c>
      <c r="B32" s="28"/>
      <c r="C32" s="163" t="s">
        <v>654</v>
      </c>
      <c r="D32" s="3" t="s">
        <v>12</v>
      </c>
      <c r="G32" s="18">
        <f>G638</f>
        <v>0</v>
      </c>
      <c r="AU32" s="16"/>
    </row>
    <row r="33" spans="1:47" ht="12">
      <c r="A33" s="274" t="s">
        <v>32</v>
      </c>
      <c r="B33" s="28"/>
      <c r="C33" s="169" t="s">
        <v>595</v>
      </c>
      <c r="D33" s="3" t="s">
        <v>12</v>
      </c>
      <c r="G33" s="18">
        <f>G677</f>
        <v>0</v>
      </c>
      <c r="AU33" s="16"/>
    </row>
    <row r="34" spans="1:47" ht="12">
      <c r="A34" s="274" t="s">
        <v>34</v>
      </c>
      <c r="B34" s="28"/>
      <c r="C34" s="171" t="s">
        <v>33</v>
      </c>
      <c r="D34" s="3" t="s">
        <v>12</v>
      </c>
      <c r="G34" s="19">
        <f>SUM(G19:G33)</f>
        <v>0</v>
      </c>
      <c r="AU34" s="16"/>
    </row>
    <row r="35" spans="1:47" ht="24">
      <c r="A35" s="274" t="s">
        <v>35</v>
      </c>
      <c r="B35" s="28"/>
      <c r="C35" s="165" t="s">
        <v>44</v>
      </c>
      <c r="E35" s="1" t="s">
        <v>1342</v>
      </c>
      <c r="F35" s="334" t="s">
        <v>1343</v>
      </c>
      <c r="G35" s="20"/>
      <c r="AU35" s="16"/>
    </row>
    <row r="36" spans="1:47" ht="12">
      <c r="A36" s="327" t="s">
        <v>36</v>
      </c>
      <c r="B36" s="328"/>
      <c r="C36" s="330" t="s">
        <v>1341</v>
      </c>
      <c r="D36" s="331" t="s">
        <v>7</v>
      </c>
      <c r="E36" s="332">
        <v>1</v>
      </c>
      <c r="F36" s="333"/>
      <c r="G36" s="333">
        <f>E36*F36</f>
        <v>0</v>
      </c>
      <c r="AU36" s="16"/>
    </row>
    <row r="37" spans="1:47" ht="12">
      <c r="A37" s="327" t="s">
        <v>37</v>
      </c>
      <c r="B37" s="328"/>
      <c r="C37" s="330" t="s">
        <v>1340</v>
      </c>
      <c r="D37" s="331" t="s">
        <v>7</v>
      </c>
      <c r="E37" s="332">
        <v>1</v>
      </c>
      <c r="F37" s="333"/>
      <c r="G37" s="333">
        <f>E37*F37</f>
        <v>0</v>
      </c>
      <c r="AU37" s="16"/>
    </row>
    <row r="38" spans="1:47" ht="12">
      <c r="A38" s="274" t="s">
        <v>38</v>
      </c>
      <c r="B38" s="28"/>
      <c r="G38" s="18"/>
      <c r="AU38" s="16"/>
    </row>
    <row r="39" spans="1:47" ht="12">
      <c r="A39" s="274" t="s">
        <v>39</v>
      </c>
      <c r="B39" s="28"/>
      <c r="C39" s="172" t="s">
        <v>13</v>
      </c>
      <c r="D39" s="3" t="s">
        <v>12</v>
      </c>
      <c r="G39" s="11">
        <f>SUM(G34:G38)</f>
        <v>0</v>
      </c>
      <c r="AU39" s="16"/>
    </row>
    <row r="40" spans="1:47" ht="12">
      <c r="A40" s="274" t="s">
        <v>40</v>
      </c>
      <c r="B40" s="28"/>
      <c r="G40" s="18"/>
      <c r="AU40" s="16"/>
    </row>
    <row r="41" spans="1:47" ht="12">
      <c r="A41" s="274" t="s">
        <v>125</v>
      </c>
      <c r="B41" s="28"/>
      <c r="G41" s="18"/>
      <c r="AU41" s="16"/>
    </row>
    <row r="42" spans="1:47" ht="12" customHeight="1">
      <c r="A42" s="274" t="s">
        <v>41</v>
      </c>
      <c r="B42" s="28"/>
      <c r="C42" s="172" t="s">
        <v>45</v>
      </c>
      <c r="D42" s="3" t="s">
        <v>12</v>
      </c>
      <c r="G42" s="18">
        <f>G39*0.21</f>
        <v>0</v>
      </c>
      <c r="AU42" s="16"/>
    </row>
    <row r="43" spans="1:47" ht="12" customHeight="1">
      <c r="A43" s="274" t="s">
        <v>42</v>
      </c>
      <c r="B43" s="28"/>
      <c r="C43" s="172"/>
      <c r="G43" s="18"/>
      <c r="AU43" s="16"/>
    </row>
    <row r="44" spans="1:47" ht="12" customHeight="1">
      <c r="A44" s="274" t="s">
        <v>126</v>
      </c>
      <c r="B44" s="28"/>
      <c r="C44" s="171" t="s">
        <v>14</v>
      </c>
      <c r="D44" s="3" t="s">
        <v>12</v>
      </c>
      <c r="G44" s="19">
        <f>SUM(G39:G43)</f>
        <v>0</v>
      </c>
      <c r="AU44" s="16"/>
    </row>
    <row r="45" spans="2:47" ht="12" customHeight="1">
      <c r="B45" s="28"/>
      <c r="C45" s="171"/>
      <c r="G45" s="19"/>
      <c r="AU45" s="16"/>
    </row>
    <row r="46" spans="2:47" ht="12" customHeight="1">
      <c r="B46" s="28"/>
      <c r="C46" s="171"/>
      <c r="G46" s="19"/>
      <c r="AU46" s="16"/>
    </row>
    <row r="47" spans="2:47" ht="12" customHeight="1">
      <c r="B47" s="28"/>
      <c r="C47" s="171"/>
      <c r="G47" s="19"/>
      <c r="AU47" s="16"/>
    </row>
    <row r="48" spans="2:47" ht="12" customHeight="1">
      <c r="B48" s="28"/>
      <c r="C48" s="171"/>
      <c r="G48" s="19"/>
      <c r="AU48" s="16"/>
    </row>
    <row r="49" spans="2:47" ht="12" customHeight="1">
      <c r="B49" s="28"/>
      <c r="C49" s="171"/>
      <c r="G49" s="19"/>
      <c r="AU49" s="16"/>
    </row>
    <row r="50" spans="2:47" ht="12" customHeight="1">
      <c r="B50" s="28"/>
      <c r="C50" s="171"/>
      <c r="G50" s="19"/>
      <c r="AU50" s="16"/>
    </row>
    <row r="51" spans="1:9" s="25" customFormat="1" ht="22.5">
      <c r="A51" s="324" t="s">
        <v>1334</v>
      </c>
      <c r="B51" s="21" t="s">
        <v>15</v>
      </c>
      <c r="C51" s="173" t="s">
        <v>1</v>
      </c>
      <c r="D51" s="21" t="s">
        <v>2</v>
      </c>
      <c r="E51" s="22" t="s">
        <v>3</v>
      </c>
      <c r="F51" s="70" t="s">
        <v>5</v>
      </c>
      <c r="G51" s="23" t="s">
        <v>4</v>
      </c>
      <c r="H51" s="75" t="s">
        <v>145</v>
      </c>
      <c r="I51" s="24"/>
    </row>
    <row r="52" spans="2:47" ht="60">
      <c r="B52" s="28"/>
      <c r="C52" s="12" t="s">
        <v>119</v>
      </c>
      <c r="D52" s="15"/>
      <c r="AU52" s="16"/>
    </row>
    <row r="53" spans="2:47" ht="24">
      <c r="B53" s="28"/>
      <c r="C53" s="27" t="s">
        <v>120</v>
      </c>
      <c r="D53" s="15"/>
      <c r="AU53" s="16"/>
    </row>
    <row r="54" spans="2:47" ht="12">
      <c r="B54" s="28"/>
      <c r="C54" s="2"/>
      <c r="D54" s="15"/>
      <c r="AU54" s="16"/>
    </row>
    <row r="55" spans="1:9" ht="12">
      <c r="A55" s="274" t="s">
        <v>23</v>
      </c>
      <c r="C55" s="39" t="s">
        <v>48</v>
      </c>
      <c r="D55" s="8" t="s">
        <v>12</v>
      </c>
      <c r="E55" s="121" t="s">
        <v>10</v>
      </c>
      <c r="F55" s="71"/>
      <c r="G55" s="255">
        <f>SUM(G56:G61)</f>
        <v>0</v>
      </c>
      <c r="H55" s="77"/>
      <c r="I55" s="5"/>
    </row>
    <row r="56" spans="1:9" ht="36">
      <c r="A56" s="274" t="s">
        <v>24</v>
      </c>
      <c r="B56" s="297"/>
      <c r="C56" s="6" t="s">
        <v>134</v>
      </c>
      <c r="D56" s="7" t="s">
        <v>9</v>
      </c>
      <c r="E56" s="1">
        <v>7</v>
      </c>
      <c r="F56" s="71"/>
      <c r="G56" s="256">
        <f>E56*F56</f>
        <v>0</v>
      </c>
      <c r="H56" s="78"/>
      <c r="I56" s="5"/>
    </row>
    <row r="57" spans="1:9" ht="12">
      <c r="A57" s="274" t="s">
        <v>25</v>
      </c>
      <c r="B57" s="297"/>
      <c r="C57" s="6"/>
      <c r="D57" s="7"/>
      <c r="F57" s="71"/>
      <c r="G57" s="256"/>
      <c r="H57" s="78"/>
      <c r="I57" s="5"/>
    </row>
    <row r="58" spans="1:9" ht="36">
      <c r="A58" s="274" t="s">
        <v>26</v>
      </c>
      <c r="B58" s="298"/>
      <c r="C58" s="6" t="s">
        <v>136</v>
      </c>
      <c r="D58" s="26" t="s">
        <v>9</v>
      </c>
      <c r="E58" s="1">
        <v>12</v>
      </c>
      <c r="G58" s="256">
        <f>E58*F58</f>
        <v>0</v>
      </c>
      <c r="H58" s="78"/>
      <c r="I58" s="4"/>
    </row>
    <row r="59" spans="1:7" ht="12">
      <c r="A59" s="274" t="s">
        <v>27</v>
      </c>
      <c r="B59" s="298"/>
      <c r="C59" s="6"/>
      <c r="D59" s="26"/>
      <c r="G59" s="256"/>
    </row>
    <row r="60" spans="1:8" ht="48">
      <c r="A60" s="274" t="s">
        <v>17</v>
      </c>
      <c r="B60" s="298"/>
      <c r="C60" s="17" t="s">
        <v>135</v>
      </c>
      <c r="D60" s="26" t="s">
        <v>9</v>
      </c>
      <c r="E60" s="1">
        <v>9</v>
      </c>
      <c r="G60" s="256">
        <f>E60*F60</f>
        <v>0</v>
      </c>
      <c r="H60" s="78"/>
    </row>
    <row r="61" spans="1:7" ht="12">
      <c r="A61" s="274" t="s">
        <v>18</v>
      </c>
      <c r="B61" s="298"/>
      <c r="C61" s="6"/>
      <c r="D61" s="26"/>
      <c r="G61" s="18"/>
    </row>
    <row r="62" spans="1:8" ht="12">
      <c r="A62" s="274" t="s">
        <v>19</v>
      </c>
      <c r="B62" s="298"/>
      <c r="C62" s="122" t="s">
        <v>1312</v>
      </c>
      <c r="D62" s="9" t="s">
        <v>12</v>
      </c>
      <c r="E62" s="10" t="s">
        <v>10</v>
      </c>
      <c r="F62" s="11"/>
      <c r="G62" s="34">
        <f>SUM(G63:G88)</f>
        <v>0</v>
      </c>
      <c r="H62" s="79">
        <f>SUM(H63:H88)</f>
        <v>7.363695</v>
      </c>
    </row>
    <row r="63" spans="1:8" ht="24">
      <c r="A63" s="274" t="s">
        <v>20</v>
      </c>
      <c r="B63" s="298"/>
      <c r="C63" s="55" t="s">
        <v>137</v>
      </c>
      <c r="D63" s="83" t="s">
        <v>9</v>
      </c>
      <c r="E63" s="57">
        <v>20</v>
      </c>
      <c r="F63" s="56"/>
      <c r="G63" s="56">
        <f>E63*F63</f>
        <v>0</v>
      </c>
      <c r="H63" s="80">
        <v>0.03</v>
      </c>
    </row>
    <row r="64" spans="1:8" ht="12">
      <c r="A64" s="274" t="s">
        <v>21</v>
      </c>
      <c r="B64" s="298"/>
      <c r="C64" s="122"/>
      <c r="D64" s="9"/>
      <c r="E64" s="10"/>
      <c r="F64" s="11"/>
      <c r="G64" s="34"/>
      <c r="H64" s="278"/>
    </row>
    <row r="65" spans="1:10" s="55" customFormat="1" ht="36">
      <c r="A65" s="274" t="s">
        <v>22</v>
      </c>
      <c r="B65" s="299">
        <v>96203</v>
      </c>
      <c r="C65" s="55" t="s">
        <v>143</v>
      </c>
      <c r="D65" s="83" t="s">
        <v>6</v>
      </c>
      <c r="E65" s="66">
        <f>1.05*(3.65+4.6*3+3.5)</f>
        <v>21.9975</v>
      </c>
      <c r="F65" s="56"/>
      <c r="G65" s="56">
        <f>E65*F65</f>
        <v>0</v>
      </c>
      <c r="H65" s="80">
        <f>0.082*E65</f>
        <v>1.803795</v>
      </c>
      <c r="I65" s="59"/>
      <c r="J65" s="60"/>
    </row>
    <row r="66" spans="1:8" ht="24">
      <c r="A66" s="274" t="s">
        <v>28</v>
      </c>
      <c r="B66" s="298"/>
      <c r="C66" s="6" t="s">
        <v>1313</v>
      </c>
      <c r="D66" s="26" t="s">
        <v>9</v>
      </c>
      <c r="E66" s="1">
        <v>1</v>
      </c>
      <c r="G66" s="56">
        <f>E66*F66</f>
        <v>0</v>
      </c>
      <c r="H66" s="76">
        <f>0.12</f>
        <v>0.12</v>
      </c>
    </row>
    <row r="67" spans="1:10" s="55" customFormat="1" ht="24">
      <c r="A67" s="274" t="s">
        <v>29</v>
      </c>
      <c r="B67" s="300">
        <v>96703</v>
      </c>
      <c r="C67" s="55" t="s">
        <v>138</v>
      </c>
      <c r="D67" s="55" t="s">
        <v>6</v>
      </c>
      <c r="E67" s="55">
        <f>0.2*(3.65+4.6*3+3.5)*2</f>
        <v>8.38</v>
      </c>
      <c r="F67" s="72"/>
      <c r="G67" s="56">
        <f>E67*F67</f>
        <v>0</v>
      </c>
      <c r="H67" s="279">
        <f>0.275*E67</f>
        <v>2.3045000000000004</v>
      </c>
      <c r="I67" s="59"/>
      <c r="J67" s="60"/>
    </row>
    <row r="68" spans="1:10" s="55" customFormat="1" ht="12">
      <c r="A68" s="274" t="s">
        <v>30</v>
      </c>
      <c r="B68" s="300"/>
      <c r="C68" s="55" t="s">
        <v>140</v>
      </c>
      <c r="F68" s="72"/>
      <c r="G68" s="56"/>
      <c r="H68" s="279"/>
      <c r="I68" s="59"/>
      <c r="J68" s="60"/>
    </row>
    <row r="69" spans="1:10" s="55" customFormat="1" ht="24">
      <c r="A69" s="274" t="s">
        <v>31</v>
      </c>
      <c r="B69" s="300"/>
      <c r="C69" s="55" t="s">
        <v>1314</v>
      </c>
      <c r="D69" s="55" t="s">
        <v>669</v>
      </c>
      <c r="E69" s="55">
        <f>2*2*0.15</f>
        <v>0.6</v>
      </c>
      <c r="F69" s="72"/>
      <c r="G69" s="56">
        <f>E69*F69</f>
        <v>0</v>
      </c>
      <c r="H69" s="279">
        <f>2*E69</f>
        <v>1.2</v>
      </c>
      <c r="I69" s="59"/>
      <c r="J69" s="60"/>
    </row>
    <row r="70" spans="1:10" s="55" customFormat="1" ht="48">
      <c r="A70" s="274" t="s">
        <v>32</v>
      </c>
      <c r="B70" s="299">
        <v>78141</v>
      </c>
      <c r="C70" s="55" t="s">
        <v>139</v>
      </c>
      <c r="D70" s="83" t="s">
        <v>6</v>
      </c>
      <c r="E70" s="61">
        <f>0.2*2.4*5*2</f>
        <v>4.8</v>
      </c>
      <c r="F70" s="56"/>
      <c r="G70" s="56">
        <f>E70*F70</f>
        <v>0</v>
      </c>
      <c r="H70" s="80">
        <f>0.055*E70</f>
        <v>0.264</v>
      </c>
      <c r="I70" s="59"/>
      <c r="J70" s="60"/>
    </row>
    <row r="71" spans="1:10" s="55" customFormat="1" ht="12">
      <c r="A71" s="274" t="s">
        <v>34</v>
      </c>
      <c r="B71" s="299"/>
      <c r="C71" s="55" t="s">
        <v>141</v>
      </c>
      <c r="D71" s="83"/>
      <c r="E71" s="61"/>
      <c r="F71" s="56"/>
      <c r="G71" s="56"/>
      <c r="H71" s="80"/>
      <c r="I71" s="59"/>
      <c r="J71" s="60"/>
    </row>
    <row r="72" spans="1:8" ht="12">
      <c r="A72" s="274" t="s">
        <v>35</v>
      </c>
      <c r="B72" s="298"/>
      <c r="C72" s="122"/>
      <c r="D72" s="9"/>
      <c r="E72" s="10"/>
      <c r="F72" s="11"/>
      <c r="G72" s="34"/>
      <c r="H72" s="278"/>
    </row>
    <row r="73" spans="1:10" s="55" customFormat="1" ht="48">
      <c r="A73" s="274" t="s">
        <v>36</v>
      </c>
      <c r="B73" s="299">
        <v>77154</v>
      </c>
      <c r="C73" s="55" t="s">
        <v>142</v>
      </c>
      <c r="D73" s="60" t="s">
        <v>6</v>
      </c>
      <c r="E73" s="58">
        <f>(0.5+0.2)*1.05*5</f>
        <v>3.675</v>
      </c>
      <c r="F73" s="56"/>
      <c r="G73" s="56">
        <f>E73*F73</f>
        <v>0</v>
      </c>
      <c r="H73" s="80">
        <f>0.076*E73</f>
        <v>0.2793</v>
      </c>
      <c r="I73" s="59"/>
      <c r="J73" s="60"/>
    </row>
    <row r="74" spans="1:10" s="55" customFormat="1" ht="12">
      <c r="A74" s="274" t="s">
        <v>37</v>
      </c>
      <c r="B74" s="299"/>
      <c r="D74" s="60"/>
      <c r="E74" s="58"/>
      <c r="F74" s="56"/>
      <c r="G74" s="56"/>
      <c r="H74" s="80"/>
      <c r="I74" s="59"/>
      <c r="J74" s="60"/>
    </row>
    <row r="75" spans="1:10" s="55" customFormat="1" ht="48">
      <c r="A75" s="274" t="s">
        <v>38</v>
      </c>
      <c r="B75" s="299"/>
      <c r="C75" s="280" t="s">
        <v>707</v>
      </c>
      <c r="D75" s="60" t="s">
        <v>6</v>
      </c>
      <c r="E75" s="58">
        <v>4</v>
      </c>
      <c r="F75" s="56"/>
      <c r="G75" s="56">
        <f>E75*F75</f>
        <v>0</v>
      </c>
      <c r="H75" s="80">
        <f>0.17*E75</f>
        <v>0.68</v>
      </c>
      <c r="I75" s="59"/>
      <c r="J75" s="60"/>
    </row>
    <row r="76" spans="1:10" s="55" customFormat="1" ht="12">
      <c r="A76" s="274" t="s">
        <v>39</v>
      </c>
      <c r="B76" s="299"/>
      <c r="C76" s="280"/>
      <c r="D76" s="60"/>
      <c r="E76" s="58"/>
      <c r="F76" s="56"/>
      <c r="G76" s="56"/>
      <c r="H76" s="80"/>
      <c r="I76" s="59"/>
      <c r="J76" s="60"/>
    </row>
    <row r="77" spans="1:10" s="55" customFormat="1" ht="72">
      <c r="A77" s="274" t="s">
        <v>40</v>
      </c>
      <c r="B77" s="299">
        <v>975</v>
      </c>
      <c r="C77" s="55" t="s">
        <v>708</v>
      </c>
      <c r="D77" s="60" t="s">
        <v>8</v>
      </c>
      <c r="E77" s="58">
        <v>15</v>
      </c>
      <c r="F77" s="56"/>
      <c r="G77" s="56">
        <f>E77*F77</f>
        <v>0</v>
      </c>
      <c r="H77" s="80">
        <f>0.019*E77</f>
        <v>0.285</v>
      </c>
      <c r="I77" s="59"/>
      <c r="J77" s="60"/>
    </row>
    <row r="78" spans="1:10" s="55" customFormat="1" ht="12">
      <c r="A78" s="274" t="s">
        <v>125</v>
      </c>
      <c r="B78" s="299"/>
      <c r="D78" s="60"/>
      <c r="E78" s="58"/>
      <c r="F78" s="56"/>
      <c r="G78" s="56"/>
      <c r="H78" s="80"/>
      <c r="I78" s="59"/>
      <c r="J78" s="60"/>
    </row>
    <row r="79" spans="1:10" s="55" customFormat="1" ht="36">
      <c r="A79" s="274" t="s">
        <v>41</v>
      </c>
      <c r="B79" s="299">
        <v>97503</v>
      </c>
      <c r="C79" s="55" t="s">
        <v>156</v>
      </c>
      <c r="D79" s="60" t="s">
        <v>8</v>
      </c>
      <c r="E79" s="61">
        <f>(3.65+4.6*3+3.5)</f>
        <v>20.95</v>
      </c>
      <c r="F79" s="72"/>
      <c r="G79" s="56">
        <f>E79*F79</f>
        <v>0</v>
      </c>
      <c r="H79" s="80">
        <f>0.018*E79</f>
        <v>0.37709999999999994</v>
      </c>
      <c r="I79" s="59"/>
      <c r="J79" s="60"/>
    </row>
    <row r="80" spans="1:10" s="55" customFormat="1" ht="36">
      <c r="A80" s="274" t="s">
        <v>42</v>
      </c>
      <c r="B80" s="299"/>
      <c r="C80" s="55" t="s">
        <v>663</v>
      </c>
      <c r="D80" s="60"/>
      <c r="E80" s="61"/>
      <c r="F80" s="72"/>
      <c r="G80" s="56"/>
      <c r="H80" s="80"/>
      <c r="I80" s="59"/>
      <c r="J80" s="60"/>
    </row>
    <row r="81" spans="1:10" s="55" customFormat="1" ht="12">
      <c r="A81" s="274" t="s">
        <v>126</v>
      </c>
      <c r="B81" s="299"/>
      <c r="C81" s="61"/>
      <c r="D81" s="60"/>
      <c r="E81" s="61"/>
      <c r="F81" s="72"/>
      <c r="G81" s="56"/>
      <c r="H81" s="80"/>
      <c r="I81" s="59"/>
      <c r="J81" s="60"/>
    </row>
    <row r="82" spans="1:10" s="55" customFormat="1" ht="24">
      <c r="A82" s="274" t="s">
        <v>43</v>
      </c>
      <c r="B82" s="298">
        <v>978021161</v>
      </c>
      <c r="C82" s="55" t="s">
        <v>1315</v>
      </c>
      <c r="D82" s="60" t="s">
        <v>6</v>
      </c>
      <c r="E82" s="59">
        <f>0.3*(3.65+4.6*3+3.5)*2</f>
        <v>12.569999999999999</v>
      </c>
      <c r="F82" s="72"/>
      <c r="G82" s="56">
        <f>E82*F82</f>
        <v>0</v>
      </c>
      <c r="H82" s="80">
        <f>0.02</f>
        <v>0.02</v>
      </c>
      <c r="I82" s="59"/>
      <c r="J82" s="60"/>
    </row>
    <row r="83" spans="1:10" s="55" customFormat="1" ht="12">
      <c r="A83" s="274" t="s">
        <v>49</v>
      </c>
      <c r="B83" s="298"/>
      <c r="C83" s="67" t="s">
        <v>670</v>
      </c>
      <c r="D83" s="60"/>
      <c r="E83" s="59"/>
      <c r="F83" s="72"/>
      <c r="G83" s="56"/>
      <c r="H83" s="80"/>
      <c r="I83" s="59"/>
      <c r="J83" s="60"/>
    </row>
    <row r="84" spans="1:10" s="55" customFormat="1" ht="12">
      <c r="A84" s="274" t="s">
        <v>50</v>
      </c>
      <c r="B84" s="299"/>
      <c r="D84" s="60"/>
      <c r="E84" s="58"/>
      <c r="F84" s="56"/>
      <c r="G84" s="56"/>
      <c r="H84" s="80"/>
      <c r="I84" s="59"/>
      <c r="J84" s="60"/>
    </row>
    <row r="85" spans="1:11" ht="24">
      <c r="A85" s="274" t="s">
        <v>51</v>
      </c>
      <c r="B85" s="298">
        <v>997013159</v>
      </c>
      <c r="C85" s="31" t="s">
        <v>1316</v>
      </c>
      <c r="D85" s="26" t="s">
        <v>16</v>
      </c>
      <c r="E85" s="65">
        <f>SUM(H63:H82)</f>
        <v>7.363695</v>
      </c>
      <c r="F85" s="64"/>
      <c r="G85" s="64">
        <f>E85*F85</f>
        <v>0</v>
      </c>
      <c r="K85" s="33"/>
    </row>
    <row r="86" spans="1:11" ht="12">
      <c r="A86" s="274" t="s">
        <v>52</v>
      </c>
      <c r="B86" s="301">
        <v>997013501</v>
      </c>
      <c r="C86" s="35" t="s">
        <v>122</v>
      </c>
      <c r="D86" s="36" t="s">
        <v>16</v>
      </c>
      <c r="E86" s="68">
        <f>E85</f>
        <v>7.363695</v>
      </c>
      <c r="F86" s="73"/>
      <c r="G86" s="64">
        <f>E86*F86</f>
        <v>0</v>
      </c>
      <c r="H86" s="81"/>
      <c r="K86" s="33"/>
    </row>
    <row r="87" spans="1:8" ht="12">
      <c r="A87" s="274" t="s">
        <v>53</v>
      </c>
      <c r="B87" s="301">
        <v>997013509</v>
      </c>
      <c r="C87" s="35" t="s">
        <v>123</v>
      </c>
      <c r="D87" s="36" t="s">
        <v>16</v>
      </c>
      <c r="E87" s="68">
        <f>E85</f>
        <v>7.363695</v>
      </c>
      <c r="F87" s="73"/>
      <c r="G87" s="64">
        <f>E87*F87</f>
        <v>0</v>
      </c>
      <c r="H87" s="81"/>
    </row>
    <row r="88" spans="1:8" ht="12">
      <c r="A88" s="274" t="s">
        <v>711</v>
      </c>
      <c r="B88" s="301">
        <v>997013803</v>
      </c>
      <c r="C88" s="35" t="s">
        <v>124</v>
      </c>
      <c r="D88" s="36" t="s">
        <v>16</v>
      </c>
      <c r="E88" s="68">
        <f>E86</f>
        <v>7.363695</v>
      </c>
      <c r="F88" s="73"/>
      <c r="G88" s="64">
        <f>E88*F88</f>
        <v>0</v>
      </c>
      <c r="H88" s="81"/>
    </row>
    <row r="89" spans="1:8" ht="12">
      <c r="A89" s="274" t="s">
        <v>54</v>
      </c>
      <c r="B89" s="301"/>
      <c r="C89" s="35"/>
      <c r="D89" s="36"/>
      <c r="E89" s="37"/>
      <c r="F89" s="74"/>
      <c r="G89" s="18"/>
      <c r="H89" s="81"/>
    </row>
    <row r="90" spans="1:7" ht="12.75">
      <c r="A90" s="274" t="s">
        <v>55</v>
      </c>
      <c r="B90" s="298"/>
      <c r="C90" s="273" t="s">
        <v>121</v>
      </c>
      <c r="D90" s="26"/>
      <c r="E90" s="30"/>
      <c r="G90" s="18"/>
    </row>
    <row r="91" spans="1:7" ht="12">
      <c r="A91" s="274" t="s">
        <v>56</v>
      </c>
      <c r="B91" s="298"/>
      <c r="C91" s="84"/>
      <c r="D91" s="26"/>
      <c r="E91" s="30"/>
      <c r="G91" s="18"/>
    </row>
    <row r="92" spans="1:7" ht="12">
      <c r="A92" s="274" t="s">
        <v>57</v>
      </c>
      <c r="B92" s="298"/>
      <c r="C92" s="84" t="s">
        <v>668</v>
      </c>
      <c r="D92" s="85" t="s">
        <v>12</v>
      </c>
      <c r="E92" s="281" t="s">
        <v>10</v>
      </c>
      <c r="G92" s="20">
        <f>G93</f>
        <v>0</v>
      </c>
    </row>
    <row r="93" spans="1:8" ht="48">
      <c r="A93" s="274" t="s">
        <v>58</v>
      </c>
      <c r="B93" s="298"/>
      <c r="C93" s="32" t="s">
        <v>709</v>
      </c>
      <c r="D93" s="26" t="s">
        <v>669</v>
      </c>
      <c r="E93" s="30">
        <f>2*2*0.15</f>
        <v>0.6</v>
      </c>
      <c r="G93" s="18">
        <f>E93*F93</f>
        <v>0</v>
      </c>
      <c r="H93" s="76">
        <f>1.7*0.6</f>
        <v>1.02</v>
      </c>
    </row>
    <row r="94" spans="1:7" ht="12">
      <c r="A94" s="274" t="s">
        <v>59</v>
      </c>
      <c r="B94" s="298"/>
      <c r="C94" s="29"/>
      <c r="D94" s="26"/>
      <c r="E94" s="30"/>
      <c r="G94" s="18"/>
    </row>
    <row r="95" spans="1:7" ht="12">
      <c r="A95" s="274" t="s">
        <v>60</v>
      </c>
      <c r="B95" s="298"/>
      <c r="C95" s="84"/>
      <c r="D95" s="26"/>
      <c r="E95" s="30"/>
      <c r="G95" s="18"/>
    </row>
    <row r="96" spans="1:8" ht="12">
      <c r="A96" s="274" t="s">
        <v>61</v>
      </c>
      <c r="B96" s="298"/>
      <c r="C96" s="69" t="s">
        <v>144</v>
      </c>
      <c r="D96" s="85" t="s">
        <v>12</v>
      </c>
      <c r="E96" s="281" t="s">
        <v>10</v>
      </c>
      <c r="F96" s="62"/>
      <c r="G96" s="86">
        <f>SUM(G97:G112)</f>
        <v>0</v>
      </c>
      <c r="H96" s="76">
        <f>SUM(H97:H110)</f>
        <v>4.59883185</v>
      </c>
    </row>
    <row r="97" spans="1:10" s="55" customFormat="1" ht="36">
      <c r="A97" s="274" t="s">
        <v>62</v>
      </c>
      <c r="B97" s="300">
        <v>34224</v>
      </c>
      <c r="C97" s="82" t="s">
        <v>153</v>
      </c>
      <c r="D97" s="83" t="s">
        <v>6</v>
      </c>
      <c r="E97" s="61">
        <f>(1.05+0.5)*(3.65+4.6*3+3.5)</f>
        <v>32.4725</v>
      </c>
      <c r="F97" s="62"/>
      <c r="G97" s="56">
        <f>E97*F97</f>
        <v>0</v>
      </c>
      <c r="H97" s="93">
        <f>0.092*E97</f>
        <v>2.9874699999999996</v>
      </c>
      <c r="I97" s="59"/>
      <c r="J97" s="60"/>
    </row>
    <row r="98" spans="1:10" s="55" customFormat="1" ht="36">
      <c r="A98" s="274" t="s">
        <v>63</v>
      </c>
      <c r="B98" s="299">
        <v>34229</v>
      </c>
      <c r="C98" s="82" t="s">
        <v>685</v>
      </c>
      <c r="D98" s="83" t="s">
        <v>8</v>
      </c>
      <c r="E98" s="61">
        <f>(3.65+4.6*3+3.5)*1</f>
        <v>20.95</v>
      </c>
      <c r="F98" s="62"/>
      <c r="G98" s="56">
        <f>E98*F98</f>
        <v>0</v>
      </c>
      <c r="H98" s="93">
        <f>0.0002*E98</f>
        <v>0.00419</v>
      </c>
      <c r="I98" s="59"/>
      <c r="J98" s="60"/>
    </row>
    <row r="99" spans="1:8" ht="12">
      <c r="A99" s="274" t="s">
        <v>64</v>
      </c>
      <c r="B99" s="298"/>
      <c r="C99" s="84"/>
      <c r="D99" s="26"/>
      <c r="E99" s="30"/>
      <c r="G99" s="18"/>
      <c r="H99" s="94"/>
    </row>
    <row r="100" spans="1:10" s="55" customFormat="1" ht="24">
      <c r="A100" s="274" t="s">
        <v>65</v>
      </c>
      <c r="B100" s="299">
        <v>34229</v>
      </c>
      <c r="C100" s="82" t="s">
        <v>154</v>
      </c>
      <c r="D100" s="83" t="s">
        <v>8</v>
      </c>
      <c r="E100" s="61">
        <f>(3.65+4.6*3+3.5)*1</f>
        <v>20.95</v>
      </c>
      <c r="F100" s="62"/>
      <c r="G100" s="56">
        <f>E100*F100</f>
        <v>0</v>
      </c>
      <c r="H100" s="93">
        <f>0.00012*E100</f>
        <v>0.002514</v>
      </c>
      <c r="I100" s="59"/>
      <c r="J100" s="60"/>
    </row>
    <row r="101" spans="1:8" ht="12">
      <c r="A101" s="274" t="s">
        <v>66</v>
      </c>
      <c r="B101" s="298"/>
      <c r="C101" s="84"/>
      <c r="D101" s="26"/>
      <c r="E101" s="30"/>
      <c r="G101" s="18"/>
      <c r="H101" s="94"/>
    </row>
    <row r="102" spans="1:10" s="55" customFormat="1" ht="24">
      <c r="A102" s="274" t="s">
        <v>67</v>
      </c>
      <c r="B102" s="299"/>
      <c r="C102" s="82" t="s">
        <v>157</v>
      </c>
      <c r="D102" s="83" t="s">
        <v>6</v>
      </c>
      <c r="E102" s="61">
        <f>(1.05+0.5)*(3.65+4.6*3+3.5)+0.5*(2.4*5)</f>
        <v>38.4725</v>
      </c>
      <c r="F102" s="62"/>
      <c r="G102" s="56">
        <f>E102*F102</f>
        <v>0</v>
      </c>
      <c r="H102" s="93">
        <f>0.00026*E102</f>
        <v>0.010002849999999999</v>
      </c>
      <c r="I102" s="59"/>
      <c r="J102" s="60"/>
    </row>
    <row r="103" spans="1:10" s="55" customFormat="1" ht="12">
      <c r="A103" s="274" t="s">
        <v>68</v>
      </c>
      <c r="B103" s="299"/>
      <c r="C103" s="82" t="s">
        <v>159</v>
      </c>
      <c r="D103" s="83"/>
      <c r="E103" s="61"/>
      <c r="F103" s="62"/>
      <c r="G103" s="56"/>
      <c r="H103" s="63"/>
      <c r="I103" s="59"/>
      <c r="J103" s="60"/>
    </row>
    <row r="104" spans="1:10" s="55" customFormat="1" ht="12">
      <c r="A104" s="274" t="s">
        <v>69</v>
      </c>
      <c r="B104" s="299"/>
      <c r="C104" s="82" t="s">
        <v>155</v>
      </c>
      <c r="D104" s="83"/>
      <c r="E104" s="61"/>
      <c r="F104" s="62"/>
      <c r="G104" s="56"/>
      <c r="H104" s="63"/>
      <c r="I104" s="59"/>
      <c r="J104" s="60"/>
    </row>
    <row r="105" spans="1:10" s="55" customFormat="1" ht="12">
      <c r="A105" s="274" t="s">
        <v>70</v>
      </c>
      <c r="B105" s="299"/>
      <c r="C105" s="82" t="s">
        <v>161</v>
      </c>
      <c r="D105" s="83"/>
      <c r="E105" s="61"/>
      <c r="F105" s="62"/>
      <c r="G105" s="56"/>
      <c r="H105" s="63"/>
      <c r="I105" s="59"/>
      <c r="J105" s="60"/>
    </row>
    <row r="106" spans="1:10" s="55" customFormat="1" ht="12">
      <c r="A106" s="274" t="s">
        <v>71</v>
      </c>
      <c r="B106" s="299"/>
      <c r="C106" s="82" t="s">
        <v>158</v>
      </c>
      <c r="D106" s="83"/>
      <c r="E106" s="61"/>
      <c r="F106" s="62"/>
      <c r="G106" s="56"/>
      <c r="H106" s="63"/>
      <c r="I106" s="59"/>
      <c r="J106" s="60"/>
    </row>
    <row r="107" spans="1:10" s="55" customFormat="1" ht="36">
      <c r="A107" s="274" t="s">
        <v>72</v>
      </c>
      <c r="B107" s="299"/>
      <c r="C107" s="82" t="s">
        <v>1317</v>
      </c>
      <c r="D107" s="83" t="s">
        <v>6</v>
      </c>
      <c r="E107" s="61">
        <f>15.5*14.8-2.1*1.95+85</f>
        <v>310.305</v>
      </c>
      <c r="F107" s="62"/>
      <c r="G107" s="56">
        <f>E107*F107</f>
        <v>0</v>
      </c>
      <c r="H107" s="63">
        <f>0.005*E107</f>
        <v>1.551525</v>
      </c>
      <c r="I107" s="59"/>
      <c r="J107" s="60"/>
    </row>
    <row r="108" spans="1:10" s="55" customFormat="1" ht="36">
      <c r="A108" s="274" t="s">
        <v>73</v>
      </c>
      <c r="B108" s="299"/>
      <c r="C108" s="82" t="s">
        <v>160</v>
      </c>
      <c r="D108" s="83" t="s">
        <v>6</v>
      </c>
      <c r="E108" s="61">
        <f>(1.05+0.5)*(3.65+4.6*3+3.5)+0.5*(2.4*5)</f>
        <v>38.4725</v>
      </c>
      <c r="F108" s="62"/>
      <c r="G108" s="56">
        <f>E108*F108</f>
        <v>0</v>
      </c>
      <c r="H108" s="93">
        <f>0.01313</f>
        <v>0.01313</v>
      </c>
      <c r="I108" s="59"/>
      <c r="J108" s="60"/>
    </row>
    <row r="109" spans="1:10" s="55" customFormat="1" ht="12">
      <c r="A109" s="274" t="s">
        <v>74</v>
      </c>
      <c r="B109" s="299"/>
      <c r="C109" s="82"/>
      <c r="D109" s="83"/>
      <c r="E109" s="61"/>
      <c r="F109" s="62"/>
      <c r="G109" s="56"/>
      <c r="H109" s="63"/>
      <c r="I109" s="59"/>
      <c r="J109" s="60"/>
    </row>
    <row r="110" spans="1:10" s="55" customFormat="1" ht="12">
      <c r="A110" s="274" t="s">
        <v>75</v>
      </c>
      <c r="B110" s="299"/>
      <c r="C110" s="82" t="s">
        <v>672</v>
      </c>
      <c r="D110" s="83" t="s">
        <v>9</v>
      </c>
      <c r="E110" s="57">
        <v>1</v>
      </c>
      <c r="F110" s="62"/>
      <c r="G110" s="56">
        <f>E110*F110</f>
        <v>0</v>
      </c>
      <c r="H110" s="93">
        <v>0.03</v>
      </c>
      <c r="I110" s="59"/>
      <c r="J110" s="60"/>
    </row>
    <row r="111" spans="1:10" s="55" customFormat="1" ht="24">
      <c r="A111" s="274" t="s">
        <v>76</v>
      </c>
      <c r="B111" s="299"/>
      <c r="C111" s="55" t="s">
        <v>671</v>
      </c>
      <c r="D111" s="60" t="s">
        <v>9</v>
      </c>
      <c r="E111" s="61">
        <v>1</v>
      </c>
      <c r="F111" s="72"/>
      <c r="G111" s="56">
        <f>E111*F111</f>
        <v>0</v>
      </c>
      <c r="H111" s="93">
        <v>0.12</v>
      </c>
      <c r="I111" s="59"/>
      <c r="J111" s="60"/>
    </row>
    <row r="112" spans="1:10" s="55" customFormat="1" ht="24">
      <c r="A112" s="274" t="s">
        <v>712</v>
      </c>
      <c r="B112" s="299"/>
      <c r="C112" s="55" t="s">
        <v>673</v>
      </c>
      <c r="D112" s="60" t="s">
        <v>9</v>
      </c>
      <c r="E112" s="61">
        <v>3</v>
      </c>
      <c r="F112" s="72"/>
      <c r="G112" s="56">
        <f>E112*F112</f>
        <v>0</v>
      </c>
      <c r="H112" s="93">
        <f>0.03*E112</f>
        <v>0.09</v>
      </c>
      <c r="I112" s="59"/>
      <c r="J112" s="60"/>
    </row>
    <row r="113" spans="1:10" s="55" customFormat="1" ht="12">
      <c r="A113" s="274" t="s">
        <v>178</v>
      </c>
      <c r="B113" s="299"/>
      <c r="C113" s="82"/>
      <c r="D113" s="83"/>
      <c r="E113" s="57"/>
      <c r="F113" s="62"/>
      <c r="G113" s="56"/>
      <c r="H113" s="93"/>
      <c r="I113" s="59"/>
      <c r="J113" s="60"/>
    </row>
    <row r="114" spans="1:10" s="55" customFormat="1" ht="12">
      <c r="A114" s="274" t="s">
        <v>77</v>
      </c>
      <c r="B114" s="299"/>
      <c r="C114" s="282" t="s">
        <v>664</v>
      </c>
      <c r="D114" s="85" t="s">
        <v>12</v>
      </c>
      <c r="E114" s="281" t="s">
        <v>10</v>
      </c>
      <c r="F114" s="62"/>
      <c r="G114" s="275">
        <f>SUM(G115:G116)</f>
        <v>0</v>
      </c>
      <c r="H114" s="93"/>
      <c r="I114" s="59"/>
      <c r="J114" s="60"/>
    </row>
    <row r="115" spans="1:10" s="55" customFormat="1" ht="24">
      <c r="A115" s="274" t="s">
        <v>78</v>
      </c>
      <c r="B115" s="299"/>
      <c r="C115" s="82" t="s">
        <v>1318</v>
      </c>
      <c r="D115" s="83" t="s">
        <v>6</v>
      </c>
      <c r="E115" s="57">
        <v>4</v>
      </c>
      <c r="F115" s="62"/>
      <c r="G115" s="56">
        <f>E115*F115</f>
        <v>0</v>
      </c>
      <c r="H115" s="93">
        <f>2.1*0.1*E115</f>
        <v>0.8400000000000001</v>
      </c>
      <c r="I115" s="59"/>
      <c r="J115" s="60"/>
    </row>
    <row r="116" spans="1:10" s="55" customFormat="1" ht="27" customHeight="1">
      <c r="A116" s="274" t="s">
        <v>79</v>
      </c>
      <c r="B116" s="299"/>
      <c r="C116" s="283" t="s">
        <v>1319</v>
      </c>
      <c r="D116" s="83" t="s">
        <v>6</v>
      </c>
      <c r="E116" s="57">
        <v>4</v>
      </c>
      <c r="F116" s="62"/>
      <c r="G116" s="56">
        <f>E116*F116</f>
        <v>0</v>
      </c>
      <c r="H116" s="93">
        <f>0.025*E116</f>
        <v>0.1</v>
      </c>
      <c r="I116" s="59"/>
      <c r="J116" s="60"/>
    </row>
    <row r="117" spans="1:7" ht="13.5" customHeight="1">
      <c r="A117" s="274" t="s">
        <v>80</v>
      </c>
      <c r="B117" s="298"/>
      <c r="C117" s="84"/>
      <c r="D117" s="26"/>
      <c r="E117" s="30"/>
      <c r="G117" s="18"/>
    </row>
    <row r="118" spans="1:10" s="55" customFormat="1" ht="12">
      <c r="A118" s="274" t="s">
        <v>81</v>
      </c>
      <c r="B118" s="299"/>
      <c r="C118" s="89" t="s">
        <v>169</v>
      </c>
      <c r="D118" s="85" t="s">
        <v>12</v>
      </c>
      <c r="E118" s="281" t="s">
        <v>10</v>
      </c>
      <c r="F118" s="62"/>
      <c r="G118" s="275">
        <f>SUM(G119:G130)</f>
        <v>0</v>
      </c>
      <c r="H118" s="93">
        <f>SUM(H119:H130)</f>
        <v>3.323</v>
      </c>
      <c r="I118" s="59"/>
      <c r="J118" s="60"/>
    </row>
    <row r="119" spans="1:10" s="55" customFormat="1" ht="36">
      <c r="A119" s="274" t="s">
        <v>713</v>
      </c>
      <c r="B119" s="299"/>
      <c r="C119" s="55" t="s">
        <v>164</v>
      </c>
      <c r="D119" s="83" t="s">
        <v>6</v>
      </c>
      <c r="E119" s="61">
        <v>10</v>
      </c>
      <c r="F119" s="62"/>
      <c r="G119" s="56">
        <f>E119*F119</f>
        <v>0</v>
      </c>
      <c r="H119" s="93">
        <v>0.0693</v>
      </c>
      <c r="I119" s="59"/>
      <c r="J119" s="60"/>
    </row>
    <row r="120" spans="1:10" s="55" customFormat="1" ht="12">
      <c r="A120" s="274" t="s">
        <v>82</v>
      </c>
      <c r="B120" s="299"/>
      <c r="C120" s="55" t="s">
        <v>165</v>
      </c>
      <c r="D120" s="83"/>
      <c r="E120" s="61"/>
      <c r="F120" s="62"/>
      <c r="G120" s="56"/>
      <c r="H120" s="93"/>
      <c r="I120" s="59"/>
      <c r="J120" s="60"/>
    </row>
    <row r="121" spans="1:10" s="55" customFormat="1" ht="15.75" customHeight="1">
      <c r="A121" s="274" t="s">
        <v>714</v>
      </c>
      <c r="B121" s="299"/>
      <c r="C121" s="29" t="s">
        <v>148</v>
      </c>
      <c r="D121" s="83" t="s">
        <v>6</v>
      </c>
      <c r="E121" s="61">
        <v>10</v>
      </c>
      <c r="F121" s="62"/>
      <c r="G121" s="56">
        <f>E121*F121</f>
        <v>0</v>
      </c>
      <c r="H121" s="93">
        <f>0.001*E121</f>
        <v>0.01</v>
      </c>
      <c r="I121" s="59"/>
      <c r="J121" s="60"/>
    </row>
    <row r="122" spans="1:10" s="55" customFormat="1" ht="36">
      <c r="A122" s="274" t="s">
        <v>127</v>
      </c>
      <c r="B122" s="299"/>
      <c r="C122" s="55" t="s">
        <v>166</v>
      </c>
      <c r="D122" s="83" t="s">
        <v>6</v>
      </c>
      <c r="E122" s="61">
        <v>10</v>
      </c>
      <c r="F122" s="62"/>
      <c r="G122" s="56">
        <f>E122*F122</f>
        <v>0</v>
      </c>
      <c r="H122" s="93">
        <f>0.00057*E122</f>
        <v>0.0057</v>
      </c>
      <c r="I122" s="59"/>
      <c r="J122" s="60"/>
    </row>
    <row r="123" spans="1:10" s="55" customFormat="1" ht="17.25" customHeight="1">
      <c r="A123" s="274" t="s">
        <v>128</v>
      </c>
      <c r="B123" s="299"/>
      <c r="C123" s="29" t="s">
        <v>167</v>
      </c>
      <c r="D123" s="83" t="s">
        <v>6</v>
      </c>
      <c r="E123" s="61">
        <v>10</v>
      </c>
      <c r="F123" s="62"/>
      <c r="G123" s="56">
        <f>E123*F123</f>
        <v>0</v>
      </c>
      <c r="H123" s="93">
        <f>0.00012*E123</f>
        <v>0.0012000000000000001</v>
      </c>
      <c r="I123" s="59"/>
      <c r="J123" s="60"/>
    </row>
    <row r="124" spans="1:10" s="55" customFormat="1" ht="36">
      <c r="A124" s="274" t="s">
        <v>129</v>
      </c>
      <c r="B124" s="299">
        <v>77147</v>
      </c>
      <c r="C124" s="90" t="s">
        <v>149</v>
      </c>
      <c r="D124" s="83" t="s">
        <v>6</v>
      </c>
      <c r="E124" s="61">
        <f>2*5*1.1</f>
        <v>11</v>
      </c>
      <c r="F124" s="62"/>
      <c r="G124" s="56">
        <f>E124*F124</f>
        <v>0</v>
      </c>
      <c r="H124" s="93">
        <f>0.021*E124</f>
        <v>0.231</v>
      </c>
      <c r="I124" s="59"/>
      <c r="J124" s="60"/>
    </row>
    <row r="125" spans="1:10" s="55" customFormat="1" ht="12">
      <c r="A125" s="274" t="s">
        <v>715</v>
      </c>
      <c r="B125" s="299"/>
      <c r="C125" s="55" t="s">
        <v>686</v>
      </c>
      <c r="D125" s="83"/>
      <c r="E125" s="61"/>
      <c r="F125" s="62"/>
      <c r="G125" s="56"/>
      <c r="H125" s="93"/>
      <c r="I125" s="59"/>
      <c r="J125" s="60"/>
    </row>
    <row r="126" spans="1:10" s="55" customFormat="1" ht="24">
      <c r="A126" s="274" t="s">
        <v>130</v>
      </c>
      <c r="B126" s="299">
        <v>77147</v>
      </c>
      <c r="C126" s="29" t="s">
        <v>168</v>
      </c>
      <c r="D126" s="83" t="s">
        <v>6</v>
      </c>
      <c r="E126" s="61">
        <f>E119</f>
        <v>10</v>
      </c>
      <c r="F126" s="62"/>
      <c r="G126" s="56">
        <f>E126*F126</f>
        <v>0</v>
      </c>
      <c r="H126" s="93">
        <f>0.0001*E126</f>
        <v>0.001</v>
      </c>
      <c r="I126" s="59"/>
      <c r="J126" s="60"/>
    </row>
    <row r="127" spans="1:10" s="55" customFormat="1" ht="12">
      <c r="A127" s="274" t="s">
        <v>83</v>
      </c>
      <c r="B127" s="299">
        <v>77159</v>
      </c>
      <c r="C127" s="29" t="s">
        <v>150</v>
      </c>
      <c r="D127" s="83" t="s">
        <v>9</v>
      </c>
      <c r="E127" s="61">
        <v>50</v>
      </c>
      <c r="F127" s="62"/>
      <c r="G127" s="56">
        <f>E127*F127</f>
        <v>0</v>
      </c>
      <c r="H127" s="93">
        <v>0</v>
      </c>
      <c r="I127" s="59"/>
      <c r="J127" s="60"/>
    </row>
    <row r="128" spans="1:10" s="55" customFormat="1" ht="12">
      <c r="A128" s="274" t="s">
        <v>716</v>
      </c>
      <c r="B128" s="299"/>
      <c r="C128" s="29"/>
      <c r="D128" s="83"/>
      <c r="E128" s="61"/>
      <c r="F128" s="62"/>
      <c r="G128" s="56"/>
      <c r="H128" s="93"/>
      <c r="I128" s="59"/>
      <c r="J128" s="60"/>
    </row>
    <row r="129" spans="1:10" s="55" customFormat="1" ht="36">
      <c r="A129" s="274" t="s">
        <v>84</v>
      </c>
      <c r="B129" s="299"/>
      <c r="C129" s="29" t="s">
        <v>1335</v>
      </c>
      <c r="D129" s="83" t="s">
        <v>6</v>
      </c>
      <c r="E129" s="61">
        <v>315</v>
      </c>
      <c r="F129" s="62"/>
      <c r="G129" s="56">
        <f>E129*F129</f>
        <v>0</v>
      </c>
      <c r="H129" s="93">
        <f>0.008*E129</f>
        <v>2.52</v>
      </c>
      <c r="I129" s="59"/>
      <c r="J129" s="60"/>
    </row>
    <row r="130" spans="1:10" s="55" customFormat="1" ht="24">
      <c r="A130" s="274" t="s">
        <v>717</v>
      </c>
      <c r="B130" s="299"/>
      <c r="C130" s="29" t="s">
        <v>667</v>
      </c>
      <c r="D130" s="83" t="s">
        <v>8</v>
      </c>
      <c r="E130" s="61">
        <f>(15.5+14.8)*2</f>
        <v>60.6</v>
      </c>
      <c r="F130" s="62"/>
      <c r="G130" s="56">
        <f>E130*F130</f>
        <v>0</v>
      </c>
      <c r="H130" s="93">
        <f>0.008*E130</f>
        <v>0.4848</v>
      </c>
      <c r="I130" s="59"/>
      <c r="J130" s="60"/>
    </row>
    <row r="131" spans="1:10" s="55" customFormat="1" ht="12">
      <c r="A131" s="274" t="s">
        <v>85</v>
      </c>
      <c r="B131" s="299"/>
      <c r="C131" s="29"/>
      <c r="D131" s="83"/>
      <c r="E131" s="61"/>
      <c r="F131" s="62"/>
      <c r="G131" s="56"/>
      <c r="H131" s="63"/>
      <c r="I131" s="59"/>
      <c r="J131" s="60"/>
    </row>
    <row r="132" spans="1:10" s="55" customFormat="1" ht="12">
      <c r="A132" s="274" t="s">
        <v>86</v>
      </c>
      <c r="B132" s="299"/>
      <c r="C132" s="84" t="s">
        <v>151</v>
      </c>
      <c r="D132" s="85" t="s">
        <v>12</v>
      </c>
      <c r="E132" s="281" t="s">
        <v>10</v>
      </c>
      <c r="F132" s="62"/>
      <c r="G132" s="275">
        <f>SUM(G133:G148)</f>
        <v>0</v>
      </c>
      <c r="H132" s="63"/>
      <c r="I132" s="59"/>
      <c r="J132" s="60"/>
    </row>
    <row r="133" spans="1:10" s="55" customFormat="1" ht="12">
      <c r="A133" s="274" t="s">
        <v>87</v>
      </c>
      <c r="B133" s="299"/>
      <c r="C133" s="29" t="s">
        <v>174</v>
      </c>
      <c r="D133" s="83" t="s">
        <v>7</v>
      </c>
      <c r="E133" s="61">
        <v>1</v>
      </c>
      <c r="F133" s="62"/>
      <c r="G133" s="56">
        <f>E133*F133</f>
        <v>0</v>
      </c>
      <c r="H133" s="63"/>
      <c r="I133" s="59"/>
      <c r="J133" s="60"/>
    </row>
    <row r="134" spans="1:10" s="55" customFormat="1" ht="12">
      <c r="A134" s="274" t="s">
        <v>88</v>
      </c>
      <c r="B134" s="299"/>
      <c r="C134" s="29" t="s">
        <v>677</v>
      </c>
      <c r="D134" s="83"/>
      <c r="E134" s="61"/>
      <c r="F134" s="62"/>
      <c r="G134" s="56"/>
      <c r="H134" s="63"/>
      <c r="I134" s="59"/>
      <c r="J134" s="60"/>
    </row>
    <row r="135" spans="1:10" s="55" customFormat="1" ht="12">
      <c r="A135" s="274" t="s">
        <v>89</v>
      </c>
      <c r="B135" s="299"/>
      <c r="C135" s="29" t="s">
        <v>678</v>
      </c>
      <c r="D135" s="83" t="s">
        <v>9</v>
      </c>
      <c r="E135" s="61">
        <v>3</v>
      </c>
      <c r="F135" s="62"/>
      <c r="G135" s="56">
        <f aca="true" t="shared" si="0" ref="G135:G140">E135*F135</f>
        <v>0</v>
      </c>
      <c r="H135" s="63"/>
      <c r="I135" s="59"/>
      <c r="J135" s="60"/>
    </row>
    <row r="136" spans="1:10" s="55" customFormat="1" ht="12">
      <c r="A136" s="274" t="s">
        <v>90</v>
      </c>
      <c r="B136" s="299"/>
      <c r="C136" s="29" t="s">
        <v>679</v>
      </c>
      <c r="D136" s="83" t="s">
        <v>9</v>
      </c>
      <c r="E136" s="61">
        <v>1</v>
      </c>
      <c r="F136" s="62"/>
      <c r="G136" s="56">
        <f t="shared" si="0"/>
        <v>0</v>
      </c>
      <c r="H136" s="63"/>
      <c r="I136" s="59"/>
      <c r="J136" s="60"/>
    </row>
    <row r="137" spans="1:10" s="55" customFormat="1" ht="36">
      <c r="A137" s="274" t="s">
        <v>91</v>
      </c>
      <c r="B137" s="299"/>
      <c r="C137" s="29" t="s">
        <v>680</v>
      </c>
      <c r="D137" s="83" t="s">
        <v>9</v>
      </c>
      <c r="E137" s="61">
        <v>1</v>
      </c>
      <c r="F137" s="62"/>
      <c r="G137" s="56">
        <f t="shared" si="0"/>
        <v>0</v>
      </c>
      <c r="H137" s="63"/>
      <c r="I137" s="59"/>
      <c r="J137" s="60"/>
    </row>
    <row r="138" spans="1:10" s="55" customFormat="1" ht="12">
      <c r="A138" s="274" t="s">
        <v>92</v>
      </c>
      <c r="B138" s="299"/>
      <c r="C138" s="29" t="s">
        <v>681</v>
      </c>
      <c r="D138" s="83"/>
      <c r="E138" s="61"/>
      <c r="F138" s="62"/>
      <c r="G138" s="56"/>
      <c r="H138" s="63"/>
      <c r="I138" s="59"/>
      <c r="J138" s="60"/>
    </row>
    <row r="139" spans="1:10" s="55" customFormat="1" ht="12">
      <c r="A139" s="274" t="s">
        <v>93</v>
      </c>
      <c r="B139" s="299"/>
      <c r="C139" s="29" t="s">
        <v>683</v>
      </c>
      <c r="D139" s="284" t="s">
        <v>682</v>
      </c>
      <c r="E139" s="61">
        <v>80</v>
      </c>
      <c r="F139" s="62"/>
      <c r="G139" s="56">
        <f t="shared" si="0"/>
        <v>0</v>
      </c>
      <c r="H139" s="63"/>
      <c r="I139" s="59"/>
      <c r="J139" s="60"/>
    </row>
    <row r="140" spans="1:10" s="55" customFormat="1" ht="12">
      <c r="A140" s="274" t="s">
        <v>94</v>
      </c>
      <c r="B140" s="299"/>
      <c r="C140" s="29" t="s">
        <v>684</v>
      </c>
      <c r="D140" s="284" t="s">
        <v>682</v>
      </c>
      <c r="E140" s="61">
        <v>70</v>
      </c>
      <c r="F140" s="62"/>
      <c r="G140" s="56">
        <f t="shared" si="0"/>
        <v>0</v>
      </c>
      <c r="H140" s="63"/>
      <c r="I140" s="59"/>
      <c r="J140" s="60"/>
    </row>
    <row r="141" spans="1:10" s="55" customFormat="1" ht="36">
      <c r="A141" s="274" t="s">
        <v>95</v>
      </c>
      <c r="B141" s="299">
        <v>94910</v>
      </c>
      <c r="C141" s="29" t="s">
        <v>1320</v>
      </c>
      <c r="D141" s="83" t="s">
        <v>6</v>
      </c>
      <c r="E141" s="61">
        <f>5*(3.65+4.6*3+3.5)+100</f>
        <v>204.75</v>
      </c>
      <c r="F141" s="91"/>
      <c r="G141" s="56">
        <f>E141*F141</f>
        <v>0</v>
      </c>
      <c r="H141" s="63"/>
      <c r="I141" s="59"/>
      <c r="J141" s="60"/>
    </row>
    <row r="142" spans="1:10" s="55" customFormat="1" ht="12">
      <c r="A142" s="274" t="s">
        <v>96</v>
      </c>
      <c r="B142" s="299"/>
      <c r="C142" s="29" t="s">
        <v>706</v>
      </c>
      <c r="D142" s="83" t="s">
        <v>9</v>
      </c>
      <c r="E142" s="61">
        <v>1</v>
      </c>
      <c r="F142" s="91"/>
      <c r="G142" s="56">
        <f>E142*F142</f>
        <v>0</v>
      </c>
      <c r="H142" s="63"/>
      <c r="I142" s="59"/>
      <c r="J142" s="60"/>
    </row>
    <row r="143" spans="1:10" s="55" customFormat="1" ht="12">
      <c r="A143" s="274" t="s">
        <v>179</v>
      </c>
      <c r="B143" s="299"/>
      <c r="C143" s="29"/>
      <c r="D143" s="83"/>
      <c r="E143" s="61"/>
      <c r="F143" s="91"/>
      <c r="G143" s="56"/>
      <c r="H143" s="63"/>
      <c r="I143" s="59"/>
      <c r="J143" s="60"/>
    </row>
    <row r="144" spans="1:10" s="55" customFormat="1" ht="12">
      <c r="A144" s="274" t="s">
        <v>180</v>
      </c>
      <c r="B144" s="299"/>
      <c r="C144" s="29" t="s">
        <v>152</v>
      </c>
      <c r="D144" s="83" t="s">
        <v>16</v>
      </c>
      <c r="E144" s="61">
        <f>SUM(H96:H130)</f>
        <v>16.9936637</v>
      </c>
      <c r="F144" s="92"/>
      <c r="G144" s="56">
        <f>E144*F144</f>
        <v>0</v>
      </c>
      <c r="H144" s="63"/>
      <c r="I144" s="59"/>
      <c r="J144" s="60"/>
    </row>
    <row r="145" spans="1:10" s="55" customFormat="1" ht="24">
      <c r="A145" s="274" t="s">
        <v>181</v>
      </c>
      <c r="B145" s="299"/>
      <c r="C145" s="29" t="s">
        <v>657</v>
      </c>
      <c r="D145" s="83" t="s">
        <v>658</v>
      </c>
      <c r="E145" s="57">
        <v>1</v>
      </c>
      <c r="F145" s="65"/>
      <c r="G145" s="56">
        <f>E145*F145</f>
        <v>0</v>
      </c>
      <c r="H145" s="63"/>
      <c r="I145" s="59"/>
      <c r="J145" s="60"/>
    </row>
    <row r="146" spans="1:10" s="55" customFormat="1" ht="12">
      <c r="A146" s="274" t="s">
        <v>182</v>
      </c>
      <c r="B146" s="299"/>
      <c r="C146" s="29" t="s">
        <v>660</v>
      </c>
      <c r="D146" s="83" t="s">
        <v>658</v>
      </c>
      <c r="E146" s="57">
        <v>1</v>
      </c>
      <c r="F146" s="92"/>
      <c r="G146" s="56">
        <f>E146*F146</f>
        <v>0</v>
      </c>
      <c r="H146" s="63"/>
      <c r="I146" s="59"/>
      <c r="J146" s="60"/>
    </row>
    <row r="147" spans="1:10" s="55" customFormat="1" ht="12">
      <c r="A147" s="274" t="s">
        <v>183</v>
      </c>
      <c r="B147" s="299"/>
      <c r="C147" s="29" t="s">
        <v>659</v>
      </c>
      <c r="D147" s="83" t="s">
        <v>658</v>
      </c>
      <c r="E147" s="57">
        <v>1</v>
      </c>
      <c r="F147" s="92"/>
      <c r="G147" s="56">
        <f>E147*F147</f>
        <v>0</v>
      </c>
      <c r="H147" s="63"/>
      <c r="I147" s="59"/>
      <c r="J147" s="60"/>
    </row>
    <row r="148" spans="1:10" s="55" customFormat="1" ht="24">
      <c r="A148" s="274" t="s">
        <v>718</v>
      </c>
      <c r="B148" s="299"/>
      <c r="C148" s="29" t="s">
        <v>1321</v>
      </c>
      <c r="D148" s="83" t="s">
        <v>6</v>
      </c>
      <c r="E148" s="72">
        <v>800</v>
      </c>
      <c r="F148" s="65"/>
      <c r="G148" s="56">
        <f>E148*F148</f>
        <v>0</v>
      </c>
      <c r="H148" s="63"/>
      <c r="I148" s="59"/>
      <c r="J148" s="60"/>
    </row>
    <row r="149" spans="1:10" s="55" customFormat="1" ht="12">
      <c r="A149" s="274" t="s">
        <v>184</v>
      </c>
      <c r="B149" s="299"/>
      <c r="C149" s="29"/>
      <c r="D149" s="83"/>
      <c r="E149" s="61"/>
      <c r="F149" s="92"/>
      <c r="G149" s="56"/>
      <c r="H149" s="63"/>
      <c r="I149" s="59"/>
      <c r="J149" s="60"/>
    </row>
    <row r="150" spans="1:10" s="55" customFormat="1" ht="12">
      <c r="A150" s="274" t="s">
        <v>185</v>
      </c>
      <c r="B150" s="299"/>
      <c r="C150" s="84" t="s">
        <v>146</v>
      </c>
      <c r="D150" s="85" t="s">
        <v>12</v>
      </c>
      <c r="E150" s="281" t="s">
        <v>10</v>
      </c>
      <c r="F150" s="62"/>
      <c r="G150" s="275">
        <f>SUM(G151:G157)</f>
        <v>0</v>
      </c>
      <c r="H150" s="63"/>
      <c r="I150" s="59"/>
      <c r="J150" s="60"/>
    </row>
    <row r="151" spans="1:10" s="55" customFormat="1" ht="36">
      <c r="A151" s="274" t="s">
        <v>186</v>
      </c>
      <c r="B151" s="299"/>
      <c r="C151" s="87" t="s">
        <v>147</v>
      </c>
      <c r="D151" s="83" t="s">
        <v>6</v>
      </c>
      <c r="E151" s="61">
        <f>((1.05+0.5)*(3.65+4.6*3+3.5)+0.5*(2.4*5))*1.1</f>
        <v>42.31975</v>
      </c>
      <c r="F151" s="62"/>
      <c r="G151" s="56">
        <f>E151*F151</f>
        <v>0</v>
      </c>
      <c r="H151" s="63"/>
      <c r="I151" s="59"/>
      <c r="J151" s="60"/>
    </row>
    <row r="152" spans="1:11" s="55" customFormat="1" ht="24">
      <c r="A152" s="274" t="s">
        <v>719</v>
      </c>
      <c r="B152" s="299"/>
      <c r="C152" s="29" t="s">
        <v>162</v>
      </c>
      <c r="D152" s="83"/>
      <c r="E152" s="61"/>
      <c r="F152" s="44"/>
      <c r="G152" s="56"/>
      <c r="H152" s="63"/>
      <c r="I152" s="59"/>
      <c r="J152" s="60"/>
      <c r="K152" s="61"/>
    </row>
    <row r="153" spans="1:11" s="55" customFormat="1" ht="12">
      <c r="A153" s="274" t="s">
        <v>720</v>
      </c>
      <c r="B153" s="299"/>
      <c r="D153" s="83"/>
      <c r="E153" s="285"/>
      <c r="F153" s="44"/>
      <c r="G153" s="56"/>
      <c r="H153" s="63"/>
      <c r="I153" s="59"/>
      <c r="J153" s="60"/>
      <c r="K153" s="61"/>
    </row>
    <row r="154" spans="1:10" s="55" customFormat="1" ht="36">
      <c r="A154" s="274" t="s">
        <v>721</v>
      </c>
      <c r="B154" s="299"/>
      <c r="C154" s="32" t="s">
        <v>163</v>
      </c>
      <c r="D154" s="83" t="s">
        <v>6</v>
      </c>
      <c r="E154" s="61">
        <f>((1.05+0.5)*(3.65+4.6*3+3.5)+0.5*(2.4*5))</f>
        <v>38.4725</v>
      </c>
      <c r="F154" s="44"/>
      <c r="G154" s="56">
        <f>E154*F154</f>
        <v>0</v>
      </c>
      <c r="H154" s="88"/>
      <c r="I154" s="59"/>
      <c r="J154" s="60"/>
    </row>
    <row r="155" spans="1:10" s="55" customFormat="1" ht="12">
      <c r="A155" s="274" t="s">
        <v>722</v>
      </c>
      <c r="B155" s="299"/>
      <c r="C155" s="29" t="s">
        <v>170</v>
      </c>
      <c r="D155" s="83" t="s">
        <v>9</v>
      </c>
      <c r="E155" s="61">
        <f>15*5</f>
        <v>75</v>
      </c>
      <c r="F155" s="44"/>
      <c r="G155" s="56">
        <f>E155*F155</f>
        <v>0</v>
      </c>
      <c r="H155" s="88"/>
      <c r="I155" s="59"/>
      <c r="J155" s="60"/>
    </row>
    <row r="156" spans="1:10" s="55" customFormat="1" ht="12">
      <c r="A156" s="274" t="s">
        <v>723</v>
      </c>
      <c r="B156" s="299"/>
      <c r="C156" s="32"/>
      <c r="D156" s="83"/>
      <c r="E156" s="61"/>
      <c r="F156" s="44"/>
      <c r="G156" s="56"/>
      <c r="H156" s="88"/>
      <c r="I156" s="59"/>
      <c r="J156" s="60"/>
    </row>
    <row r="157" spans="1:10" s="55" customFormat="1" ht="12">
      <c r="A157" s="327" t="s">
        <v>724</v>
      </c>
      <c r="B157" s="335"/>
      <c r="C157" s="336" t="s">
        <v>1344</v>
      </c>
      <c r="D157" s="337" t="s">
        <v>7</v>
      </c>
      <c r="E157" s="338">
        <v>1</v>
      </c>
      <c r="F157" s="339"/>
      <c r="G157" s="340">
        <f>E157*F157</f>
        <v>0</v>
      </c>
      <c r="H157" s="88"/>
      <c r="I157" s="59"/>
      <c r="J157" s="60"/>
    </row>
    <row r="158" spans="1:10" s="55" customFormat="1" ht="12">
      <c r="A158" s="274" t="s">
        <v>725</v>
      </c>
      <c r="B158" s="299"/>
      <c r="C158" s="29"/>
      <c r="D158" s="83"/>
      <c r="E158" s="61"/>
      <c r="F158" s="62"/>
      <c r="G158" s="56"/>
      <c r="H158" s="63"/>
      <c r="I158" s="59"/>
      <c r="J158" s="60"/>
    </row>
    <row r="159" spans="1:7" ht="12">
      <c r="A159" s="274" t="s">
        <v>726</v>
      </c>
      <c r="B159" s="302"/>
      <c r="C159" s="84" t="s">
        <v>171</v>
      </c>
      <c r="D159" s="9" t="s">
        <v>12</v>
      </c>
      <c r="E159" s="10" t="s">
        <v>10</v>
      </c>
      <c r="F159" s="11"/>
      <c r="G159" s="34">
        <f>SUM(G160:G175)</f>
        <v>0</v>
      </c>
    </row>
    <row r="160" spans="1:7" ht="36">
      <c r="A160" s="274" t="s">
        <v>727</v>
      </c>
      <c r="B160" s="302"/>
      <c r="C160" s="29" t="s">
        <v>705</v>
      </c>
      <c r="D160" s="26" t="s">
        <v>6</v>
      </c>
      <c r="E160" s="64">
        <v>130</v>
      </c>
      <c r="G160" s="18">
        <f>E160*F160</f>
        <v>0</v>
      </c>
    </row>
    <row r="161" spans="1:7" ht="12">
      <c r="A161" s="274" t="s">
        <v>728</v>
      </c>
      <c r="B161" s="302"/>
      <c r="C161" s="84"/>
      <c r="D161" s="26"/>
      <c r="E161" s="14"/>
      <c r="G161" s="18"/>
    </row>
    <row r="162" spans="1:7" ht="12">
      <c r="A162" s="274" t="s">
        <v>729</v>
      </c>
      <c r="B162" s="302"/>
      <c r="C162" s="29" t="s">
        <v>172</v>
      </c>
      <c r="D162" s="26" t="s">
        <v>7</v>
      </c>
      <c r="E162" s="18">
        <v>1</v>
      </c>
      <c r="G162" s="18">
        <f>E162*F162</f>
        <v>0</v>
      </c>
    </row>
    <row r="163" spans="1:7" ht="72">
      <c r="A163" s="274" t="s">
        <v>730</v>
      </c>
      <c r="B163" s="302"/>
      <c r="C163" s="29" t="s">
        <v>687</v>
      </c>
      <c r="D163" s="26"/>
      <c r="E163" s="14"/>
      <c r="G163" s="18"/>
    </row>
    <row r="164" spans="1:7" ht="12">
      <c r="A164" s="274" t="s">
        <v>731</v>
      </c>
      <c r="B164" s="298"/>
      <c r="C164" s="29" t="s">
        <v>173</v>
      </c>
      <c r="D164" s="26"/>
      <c r="E164" s="14"/>
      <c r="G164" s="18"/>
    </row>
    <row r="165" spans="1:7" ht="12">
      <c r="A165" s="274" t="s">
        <v>732</v>
      </c>
      <c r="B165" s="302"/>
      <c r="C165" s="84"/>
      <c r="D165" s="26"/>
      <c r="E165" s="14"/>
      <c r="G165" s="18"/>
    </row>
    <row r="166" spans="1:7" ht="84">
      <c r="A166" s="274" t="s">
        <v>733</v>
      </c>
      <c r="B166" s="302"/>
      <c r="C166" s="29" t="s">
        <v>688</v>
      </c>
      <c r="D166" s="26" t="s">
        <v>6</v>
      </c>
      <c r="E166" s="1">
        <f>(1.45+0.85)*2*0.9+1.45*0.85</f>
        <v>5.3725</v>
      </c>
      <c r="G166" s="18">
        <f>E166*F166</f>
        <v>0</v>
      </c>
    </row>
    <row r="167" spans="1:7" ht="12">
      <c r="A167" s="274" t="s">
        <v>734</v>
      </c>
      <c r="B167" s="302"/>
      <c r="C167" s="29"/>
      <c r="D167" s="26"/>
      <c r="G167" s="18"/>
    </row>
    <row r="168" spans="1:7" ht="84">
      <c r="A168" s="274" t="s">
        <v>735</v>
      </c>
      <c r="B168" s="302"/>
      <c r="C168" s="29" t="s">
        <v>689</v>
      </c>
      <c r="D168" s="26" t="s">
        <v>6</v>
      </c>
      <c r="E168" s="1">
        <f>(1.2*2+2.5)*5.3+2.5*1.2</f>
        <v>28.970000000000002</v>
      </c>
      <c r="G168" s="18">
        <f>E168*F168</f>
        <v>0</v>
      </c>
    </row>
    <row r="169" spans="1:7" ht="12">
      <c r="A169" s="274" t="s">
        <v>736</v>
      </c>
      <c r="B169" s="302"/>
      <c r="C169" s="29"/>
      <c r="D169" s="26"/>
      <c r="G169" s="18"/>
    </row>
    <row r="170" spans="1:7" ht="72">
      <c r="A170" s="274" t="s">
        <v>737</v>
      </c>
      <c r="B170" s="302"/>
      <c r="C170" s="29" t="s">
        <v>690</v>
      </c>
      <c r="D170" s="26" t="s">
        <v>6</v>
      </c>
      <c r="E170" s="1">
        <f>(1.4+1.6*2)*2.5+1.4*1.6</f>
        <v>13.74</v>
      </c>
      <c r="G170" s="18">
        <f>E170*F170</f>
        <v>0</v>
      </c>
    </row>
    <row r="171" spans="1:7" ht="24">
      <c r="A171" s="274" t="s">
        <v>738</v>
      </c>
      <c r="B171" s="302"/>
      <c r="C171" s="29" t="s">
        <v>676</v>
      </c>
      <c r="D171" s="26" t="s">
        <v>9</v>
      </c>
      <c r="E171" s="1">
        <v>3</v>
      </c>
      <c r="G171" s="18">
        <f>E171*F171</f>
        <v>0</v>
      </c>
    </row>
    <row r="172" spans="1:7" ht="12">
      <c r="A172" s="274" t="s">
        <v>739</v>
      </c>
      <c r="B172" s="302"/>
      <c r="C172" s="29"/>
      <c r="D172" s="26"/>
      <c r="G172" s="18"/>
    </row>
    <row r="173" spans="1:7" ht="48">
      <c r="A173" s="274" t="s">
        <v>740</v>
      </c>
      <c r="B173" s="302"/>
      <c r="C173" s="29" t="s">
        <v>675</v>
      </c>
      <c r="D173" s="26" t="s">
        <v>6</v>
      </c>
      <c r="E173" s="1">
        <v>5</v>
      </c>
      <c r="G173" s="18">
        <f>E173*F173</f>
        <v>0</v>
      </c>
    </row>
    <row r="174" spans="1:7" ht="12">
      <c r="A174" s="274" t="s">
        <v>741</v>
      </c>
      <c r="B174" s="302"/>
      <c r="C174" s="29"/>
      <c r="D174" s="26"/>
      <c r="G174" s="18"/>
    </row>
    <row r="175" spans="1:7" ht="12">
      <c r="A175" s="327" t="s">
        <v>742</v>
      </c>
      <c r="B175" s="341"/>
      <c r="C175" s="336" t="s">
        <v>1344</v>
      </c>
      <c r="D175" s="342" t="s">
        <v>7</v>
      </c>
      <c r="E175" s="329">
        <v>1</v>
      </c>
      <c r="F175" s="343"/>
      <c r="G175" s="329">
        <f>E175*F175</f>
        <v>0</v>
      </c>
    </row>
    <row r="176" spans="1:7" ht="12">
      <c r="A176" s="274" t="s">
        <v>743</v>
      </c>
      <c r="B176" s="302"/>
      <c r="C176" s="29"/>
      <c r="D176" s="26"/>
      <c r="E176" s="18"/>
      <c r="F176" s="14"/>
      <c r="G176" s="18"/>
    </row>
    <row r="177" spans="1:7" ht="12">
      <c r="A177" s="274" t="s">
        <v>744</v>
      </c>
      <c r="B177" s="302"/>
      <c r="C177" s="286" t="s">
        <v>661</v>
      </c>
      <c r="D177" s="9" t="s">
        <v>12</v>
      </c>
      <c r="E177" s="10" t="s">
        <v>10</v>
      </c>
      <c r="F177" s="14"/>
      <c r="G177" s="20">
        <f>SUM(G178:G179)</f>
        <v>0</v>
      </c>
    </row>
    <row r="178" spans="1:7" ht="24">
      <c r="A178" s="274" t="s">
        <v>745</v>
      </c>
      <c r="B178" s="302"/>
      <c r="C178" s="29" t="s">
        <v>662</v>
      </c>
      <c r="D178" s="26" t="s">
        <v>658</v>
      </c>
      <c r="E178" s="18">
        <v>1</v>
      </c>
      <c r="G178" s="18">
        <f>E178*F178</f>
        <v>0</v>
      </c>
    </row>
    <row r="179" spans="1:7" ht="12">
      <c r="A179" s="327" t="s">
        <v>746</v>
      </c>
      <c r="B179" s="341"/>
      <c r="C179" s="336" t="s">
        <v>1344</v>
      </c>
      <c r="D179" s="342" t="s">
        <v>7</v>
      </c>
      <c r="E179" s="329">
        <v>1</v>
      </c>
      <c r="F179" s="343"/>
      <c r="G179" s="329">
        <f>E179*F179</f>
        <v>0</v>
      </c>
    </row>
    <row r="180" spans="1:7" ht="12">
      <c r="A180" s="274" t="s">
        <v>747</v>
      </c>
      <c r="B180" s="302"/>
      <c r="C180" s="29"/>
      <c r="D180" s="26"/>
      <c r="E180" s="18"/>
      <c r="G180" s="18"/>
    </row>
    <row r="181" spans="1:7" ht="12">
      <c r="A181" s="274" t="s">
        <v>748</v>
      </c>
      <c r="B181" s="302"/>
      <c r="C181" s="32" t="s">
        <v>674</v>
      </c>
      <c r="D181" s="26" t="s">
        <v>6</v>
      </c>
      <c r="E181" s="18">
        <v>1200</v>
      </c>
      <c r="G181" s="20">
        <f>E181*F181</f>
        <v>0</v>
      </c>
    </row>
    <row r="182" spans="1:7" ht="12">
      <c r="A182" s="274" t="s">
        <v>749</v>
      </c>
      <c r="B182" s="302"/>
      <c r="C182" s="29"/>
      <c r="D182" s="26"/>
      <c r="E182" s="18"/>
      <c r="G182" s="18"/>
    </row>
    <row r="183" spans="1:7" ht="12">
      <c r="A183" s="274" t="s">
        <v>750</v>
      </c>
      <c r="B183" s="302"/>
      <c r="C183" s="84"/>
      <c r="D183" s="26"/>
      <c r="E183" s="14"/>
      <c r="G183" s="18"/>
    </row>
    <row r="184" spans="1:8" ht="15">
      <c r="A184" s="274" t="s">
        <v>751</v>
      </c>
      <c r="B184" s="303" t="s">
        <v>205</v>
      </c>
      <c r="C184" s="160" t="s">
        <v>559</v>
      </c>
      <c r="D184" s="106" t="s">
        <v>206</v>
      </c>
      <c r="E184" s="106" t="s">
        <v>10</v>
      </c>
      <c r="F184" s="123"/>
      <c r="G184" s="159">
        <f>SUM(G188:G200)</f>
        <v>0</v>
      </c>
      <c r="H184" s="107"/>
    </row>
    <row r="185" spans="1:8" ht="12.75">
      <c r="A185" s="274" t="s">
        <v>752</v>
      </c>
      <c r="B185" s="303"/>
      <c r="C185" s="193" t="s">
        <v>207</v>
      </c>
      <c r="D185" s="106"/>
      <c r="E185" s="106"/>
      <c r="F185" s="108"/>
      <c r="G185" s="109"/>
      <c r="H185" s="109"/>
    </row>
    <row r="186" spans="1:8" ht="12">
      <c r="A186" s="274" t="s">
        <v>753</v>
      </c>
      <c r="B186" s="303"/>
      <c r="D186" s="106"/>
      <c r="E186" s="106"/>
      <c r="F186" s="108"/>
      <c r="G186" s="109"/>
      <c r="H186" s="109"/>
    </row>
    <row r="187" spans="1:8" ht="12.75">
      <c r="A187" s="274" t="s">
        <v>754</v>
      </c>
      <c r="B187" s="303"/>
      <c r="C187" s="215" t="s">
        <v>372</v>
      </c>
      <c r="D187" s="106"/>
      <c r="E187" s="106"/>
      <c r="F187" s="108"/>
      <c r="G187" s="109"/>
      <c r="H187" s="109"/>
    </row>
    <row r="188" spans="1:8" ht="12">
      <c r="A188" s="274" t="s">
        <v>755</v>
      </c>
      <c r="B188" s="303"/>
      <c r="C188" s="190" t="s">
        <v>208</v>
      </c>
      <c r="D188" s="189" t="s">
        <v>12</v>
      </c>
      <c r="E188" s="106"/>
      <c r="F188" s="108"/>
      <c r="G188" s="188">
        <f>G202</f>
        <v>0</v>
      </c>
      <c r="H188" s="109"/>
    </row>
    <row r="189" spans="1:8" ht="12">
      <c r="A189" s="274" t="s">
        <v>756</v>
      </c>
      <c r="B189" s="303"/>
      <c r="C189" s="190" t="s">
        <v>219</v>
      </c>
      <c r="D189" s="189" t="s">
        <v>12</v>
      </c>
      <c r="E189" s="106"/>
      <c r="F189" s="108"/>
      <c r="G189" s="188">
        <f>G216</f>
        <v>0</v>
      </c>
      <c r="H189" s="109"/>
    </row>
    <row r="190" spans="1:8" ht="12">
      <c r="A190" s="274" t="s">
        <v>757</v>
      </c>
      <c r="B190" s="303"/>
      <c r="C190" s="176" t="s">
        <v>237</v>
      </c>
      <c r="D190" s="189" t="s">
        <v>12</v>
      </c>
      <c r="E190" s="106"/>
      <c r="F190" s="108"/>
      <c r="G190" s="188">
        <f>G237</f>
        <v>0</v>
      </c>
      <c r="H190" s="109"/>
    </row>
    <row r="191" spans="1:8" ht="12">
      <c r="A191" s="274" t="s">
        <v>758</v>
      </c>
      <c r="B191" s="303"/>
      <c r="C191" s="176" t="s">
        <v>248</v>
      </c>
      <c r="D191" s="189" t="s">
        <v>12</v>
      </c>
      <c r="E191" s="106"/>
      <c r="F191" s="108"/>
      <c r="G191" s="188">
        <f>G250</f>
        <v>0</v>
      </c>
      <c r="H191" s="109"/>
    </row>
    <row r="192" spans="1:8" ht="12">
      <c r="A192" s="274" t="s">
        <v>759</v>
      </c>
      <c r="B192" s="303"/>
      <c r="C192" s="176" t="s">
        <v>252</v>
      </c>
      <c r="D192" s="189" t="s">
        <v>12</v>
      </c>
      <c r="E192" s="106"/>
      <c r="F192" s="108"/>
      <c r="G192" s="188">
        <f>G256</f>
        <v>0</v>
      </c>
      <c r="H192" s="109"/>
    </row>
    <row r="193" spans="1:8" ht="12">
      <c r="A193" s="274" t="s">
        <v>760</v>
      </c>
      <c r="B193" s="303"/>
      <c r="C193" s="176" t="s">
        <v>280</v>
      </c>
      <c r="D193" s="189" t="s">
        <v>12</v>
      </c>
      <c r="E193" s="106"/>
      <c r="F193" s="108"/>
      <c r="G193" s="188">
        <f>G290</f>
        <v>0</v>
      </c>
      <c r="H193" s="109"/>
    </row>
    <row r="194" spans="1:8" ht="12">
      <c r="A194" s="274" t="s">
        <v>761</v>
      </c>
      <c r="B194" s="303"/>
      <c r="C194" s="176" t="s">
        <v>291</v>
      </c>
      <c r="D194" s="189" t="s">
        <v>12</v>
      </c>
      <c r="E194" s="106"/>
      <c r="F194" s="108"/>
      <c r="G194" s="188">
        <f>G302</f>
        <v>0</v>
      </c>
      <c r="H194" s="109"/>
    </row>
    <row r="195" spans="1:8" ht="12">
      <c r="A195" s="274" t="s">
        <v>762</v>
      </c>
      <c r="B195" s="303"/>
      <c r="C195" s="176" t="s">
        <v>691</v>
      </c>
      <c r="D195" s="189" t="s">
        <v>12</v>
      </c>
      <c r="E195" s="106"/>
      <c r="F195" s="108"/>
      <c r="G195" s="188">
        <f>G320</f>
        <v>0</v>
      </c>
      <c r="H195" s="109"/>
    </row>
    <row r="196" spans="1:8" ht="12">
      <c r="A196" s="274" t="s">
        <v>763</v>
      </c>
      <c r="B196" s="303"/>
      <c r="C196" s="176" t="s">
        <v>339</v>
      </c>
      <c r="D196" s="189" t="s">
        <v>12</v>
      </c>
      <c r="E196" s="106"/>
      <c r="F196" s="108"/>
      <c r="G196" s="188">
        <f>G365</f>
        <v>0</v>
      </c>
      <c r="H196" s="109"/>
    </row>
    <row r="197" spans="1:8" ht="12">
      <c r="A197" s="274" t="s">
        <v>764</v>
      </c>
      <c r="B197" s="303"/>
      <c r="C197" s="190" t="s">
        <v>349</v>
      </c>
      <c r="D197" s="189" t="s">
        <v>12</v>
      </c>
      <c r="E197" s="106"/>
      <c r="F197" s="108"/>
      <c r="G197" s="188">
        <f>G375</f>
        <v>0</v>
      </c>
      <c r="H197" s="109"/>
    </row>
    <row r="198" spans="1:8" ht="12">
      <c r="A198" s="274" t="s">
        <v>765</v>
      </c>
      <c r="B198" s="303"/>
      <c r="C198" s="190" t="s">
        <v>360</v>
      </c>
      <c r="D198" s="189" t="s">
        <v>12</v>
      </c>
      <c r="E198" s="106"/>
      <c r="F198" s="108"/>
      <c r="G198" s="188">
        <f>G388</f>
        <v>0</v>
      </c>
      <c r="H198" s="109"/>
    </row>
    <row r="199" spans="1:8" ht="12">
      <c r="A199" s="274" t="s">
        <v>766</v>
      </c>
      <c r="B199" s="303"/>
      <c r="C199" s="190" t="s">
        <v>366</v>
      </c>
      <c r="D199" s="189" t="s">
        <v>12</v>
      </c>
      <c r="E199" s="106"/>
      <c r="F199" s="108"/>
      <c r="G199" s="188">
        <f>G394</f>
        <v>0</v>
      </c>
      <c r="H199" s="109"/>
    </row>
    <row r="200" spans="1:8" ht="12">
      <c r="A200" s="274" t="s">
        <v>767</v>
      </c>
      <c r="B200" s="303"/>
      <c r="C200" s="191" t="s">
        <v>367</v>
      </c>
      <c r="D200" s="189" t="s">
        <v>12</v>
      </c>
      <c r="E200" s="106"/>
      <c r="F200" s="108"/>
      <c r="G200" s="188">
        <f>G401</f>
        <v>0</v>
      </c>
      <c r="H200" s="109"/>
    </row>
    <row r="201" spans="1:8" ht="12">
      <c r="A201" s="274" t="s">
        <v>768</v>
      </c>
      <c r="B201" s="303"/>
      <c r="C201" s="101"/>
      <c r="D201" s="106"/>
      <c r="E201" s="106"/>
      <c r="F201" s="108"/>
      <c r="G201" s="187"/>
      <c r="H201" s="109"/>
    </row>
    <row r="202" spans="1:8" ht="12">
      <c r="A202" s="274" t="s">
        <v>769</v>
      </c>
      <c r="B202" s="303"/>
      <c r="C202" s="101" t="s">
        <v>208</v>
      </c>
      <c r="D202" s="129" t="s">
        <v>12</v>
      </c>
      <c r="E202" s="249" t="s">
        <v>656</v>
      </c>
      <c r="F202" s="131"/>
      <c r="G202" s="106">
        <f>SUM(G203:G213)</f>
        <v>0</v>
      </c>
      <c r="H202" s="109"/>
    </row>
    <row r="203" spans="1:8" ht="12">
      <c r="A203" s="274" t="s">
        <v>770</v>
      </c>
      <c r="B203" s="303"/>
      <c r="C203" s="123" t="s">
        <v>209</v>
      </c>
      <c r="D203" s="124" t="s">
        <v>9</v>
      </c>
      <c r="E203" s="124">
        <v>3</v>
      </c>
      <c r="F203" s="158"/>
      <c r="G203" s="126">
        <f>E203*F203</f>
        <v>0</v>
      </c>
      <c r="H203" s="110"/>
    </row>
    <row r="204" spans="1:9" ht="12.75">
      <c r="A204" s="274" t="s">
        <v>771</v>
      </c>
      <c r="B204" s="303"/>
      <c r="C204" s="127" t="s">
        <v>210</v>
      </c>
      <c r="D204" s="124" t="s">
        <v>9</v>
      </c>
      <c r="E204" s="124">
        <v>3</v>
      </c>
      <c r="F204" s="158"/>
      <c r="G204" s="126">
        <f aca="true" t="shared" si="1" ref="G204:G209">E204*F204</f>
        <v>0</v>
      </c>
      <c r="H204" s="110"/>
      <c r="I204" s="287"/>
    </row>
    <row r="205" spans="1:9" ht="24">
      <c r="A205" s="274" t="s">
        <v>772</v>
      </c>
      <c r="B205" s="303"/>
      <c r="C205" s="123" t="s">
        <v>211</v>
      </c>
      <c r="D205" s="124" t="s">
        <v>9</v>
      </c>
      <c r="E205" s="124">
        <v>3</v>
      </c>
      <c r="F205" s="158"/>
      <c r="G205" s="126">
        <f t="shared" si="1"/>
        <v>0</v>
      </c>
      <c r="H205" s="110"/>
      <c r="I205" s="287"/>
    </row>
    <row r="206" spans="1:8" ht="12">
      <c r="A206" s="274" t="s">
        <v>773</v>
      </c>
      <c r="B206" s="303"/>
      <c r="C206" s="127" t="s">
        <v>212</v>
      </c>
      <c r="D206" s="124" t="s">
        <v>9</v>
      </c>
      <c r="E206" s="124">
        <v>3</v>
      </c>
      <c r="F206" s="158"/>
      <c r="G206" s="126">
        <f t="shared" si="1"/>
        <v>0</v>
      </c>
      <c r="H206" s="110"/>
    </row>
    <row r="207" spans="1:9" ht="24">
      <c r="A207" s="274" t="s">
        <v>774</v>
      </c>
      <c r="B207" s="303"/>
      <c r="C207" s="123" t="s">
        <v>213</v>
      </c>
      <c r="D207" s="124" t="s">
        <v>9</v>
      </c>
      <c r="E207" s="124">
        <v>3</v>
      </c>
      <c r="F207" s="158"/>
      <c r="G207" s="126">
        <f t="shared" si="1"/>
        <v>0</v>
      </c>
      <c r="H207" s="110"/>
      <c r="I207" s="287"/>
    </row>
    <row r="208" spans="1:8" ht="12">
      <c r="A208" s="274" t="s">
        <v>775</v>
      </c>
      <c r="B208" s="303"/>
      <c r="C208" s="127" t="s">
        <v>214</v>
      </c>
      <c r="D208" s="124" t="s">
        <v>9</v>
      </c>
      <c r="E208" s="124">
        <v>1</v>
      </c>
      <c r="F208" s="158"/>
      <c r="G208" s="126">
        <f t="shared" si="1"/>
        <v>0</v>
      </c>
      <c r="H208" s="110"/>
    </row>
    <row r="209" spans="1:8" ht="12">
      <c r="A209" s="274" t="s">
        <v>776</v>
      </c>
      <c r="B209" s="303"/>
      <c r="C209" s="123" t="s">
        <v>692</v>
      </c>
      <c r="D209" s="124" t="s">
        <v>9</v>
      </c>
      <c r="E209" s="124">
        <v>1</v>
      </c>
      <c r="F209" s="158"/>
      <c r="G209" s="126">
        <f t="shared" si="1"/>
        <v>0</v>
      </c>
      <c r="H209" s="110"/>
    </row>
    <row r="210" spans="1:8" ht="12">
      <c r="A210" s="274" t="s">
        <v>777</v>
      </c>
      <c r="B210" s="303"/>
      <c r="C210" s="127" t="s">
        <v>215</v>
      </c>
      <c r="D210" s="124" t="s">
        <v>9</v>
      </c>
      <c r="E210" s="124">
        <v>3</v>
      </c>
      <c r="F210" s="158"/>
      <c r="G210" s="126">
        <f>E210*F210</f>
        <v>0</v>
      </c>
      <c r="H210" s="110"/>
    </row>
    <row r="211" spans="1:8" ht="12">
      <c r="A211" s="274" t="s">
        <v>778</v>
      </c>
      <c r="B211" s="303"/>
      <c r="C211" s="127" t="s">
        <v>216</v>
      </c>
      <c r="D211" s="124" t="s">
        <v>9</v>
      </c>
      <c r="E211" s="124">
        <v>3</v>
      </c>
      <c r="F211" s="158"/>
      <c r="G211" s="126">
        <f>E211*F211</f>
        <v>0</v>
      </c>
      <c r="H211" s="110"/>
    </row>
    <row r="212" spans="1:8" ht="12">
      <c r="A212" s="274" t="s">
        <v>779</v>
      </c>
      <c r="B212" s="303"/>
      <c r="C212" s="127" t="s">
        <v>217</v>
      </c>
      <c r="D212" s="124" t="s">
        <v>9</v>
      </c>
      <c r="E212" s="124">
        <v>3</v>
      </c>
      <c r="F212" s="158"/>
      <c r="G212" s="126">
        <f>E212*F212</f>
        <v>0</v>
      </c>
      <c r="H212" s="110"/>
    </row>
    <row r="213" spans="1:8" ht="12">
      <c r="A213" s="274" t="s">
        <v>780</v>
      </c>
      <c r="B213" s="303"/>
      <c r="C213" s="127" t="s">
        <v>218</v>
      </c>
      <c r="D213" s="124" t="s">
        <v>9</v>
      </c>
      <c r="E213" s="124">
        <v>3</v>
      </c>
      <c r="F213" s="158"/>
      <c r="G213" s="126">
        <f>E213*F213</f>
        <v>0</v>
      </c>
      <c r="H213" s="110"/>
    </row>
    <row r="214" spans="1:8" ht="12">
      <c r="A214" s="274" t="s">
        <v>781</v>
      </c>
      <c r="B214" s="303"/>
      <c r="C214" s="128"/>
      <c r="D214" s="129"/>
      <c r="E214" s="249"/>
      <c r="F214" s="131"/>
      <c r="G214" s="106"/>
      <c r="H214" s="112"/>
    </row>
    <row r="215" spans="1:8" ht="12">
      <c r="A215" s="274" t="s">
        <v>782</v>
      </c>
      <c r="B215" s="303"/>
      <c r="C215" s="128"/>
      <c r="D215" s="129"/>
      <c r="E215" s="130"/>
      <c r="F215" s="131"/>
      <c r="G215" s="106"/>
      <c r="H215" s="112"/>
    </row>
    <row r="216" spans="1:8" ht="12">
      <c r="A216" s="274" t="s">
        <v>783</v>
      </c>
      <c r="B216" s="304"/>
      <c r="C216" s="101" t="s">
        <v>219</v>
      </c>
      <c r="D216" s="129" t="s">
        <v>12</v>
      </c>
      <c r="E216" s="249" t="s">
        <v>656</v>
      </c>
      <c r="F216" s="131"/>
      <c r="G216" s="250">
        <f>SUM(G217:G234)</f>
        <v>0</v>
      </c>
      <c r="H216" s="111"/>
    </row>
    <row r="217" spans="1:8" ht="12">
      <c r="A217" s="274" t="s">
        <v>784</v>
      </c>
      <c r="B217" s="304"/>
      <c r="C217" s="123" t="s">
        <v>220</v>
      </c>
      <c r="D217" s="124" t="s">
        <v>9</v>
      </c>
      <c r="E217" s="134">
        <v>3</v>
      </c>
      <c r="F217" s="125"/>
      <c r="G217" s="126">
        <f aca="true" t="shared" si="2" ref="G217:G234">E217*F217</f>
        <v>0</v>
      </c>
      <c r="H217" s="110"/>
    </row>
    <row r="218" spans="1:8" ht="12">
      <c r="A218" s="274" t="s">
        <v>785</v>
      </c>
      <c r="B218" s="304"/>
      <c r="C218" s="135" t="s">
        <v>221</v>
      </c>
      <c r="D218" s="124" t="s">
        <v>9</v>
      </c>
      <c r="E218" s="134">
        <v>3</v>
      </c>
      <c r="F218" s="125"/>
      <c r="G218" s="126">
        <f t="shared" si="2"/>
        <v>0</v>
      </c>
      <c r="H218" s="110"/>
    </row>
    <row r="219" spans="1:8" ht="12">
      <c r="A219" s="274" t="s">
        <v>786</v>
      </c>
      <c r="B219" s="304"/>
      <c r="C219" s="135" t="s">
        <v>222</v>
      </c>
      <c r="D219" s="124" t="s">
        <v>9</v>
      </c>
      <c r="E219" s="134">
        <v>8</v>
      </c>
      <c r="F219" s="125"/>
      <c r="G219" s="126">
        <f t="shared" si="2"/>
        <v>0</v>
      </c>
      <c r="H219" s="110"/>
    </row>
    <row r="220" spans="1:8" ht="12">
      <c r="A220" s="274" t="s">
        <v>787</v>
      </c>
      <c r="B220" s="304"/>
      <c r="C220" s="135" t="s">
        <v>223</v>
      </c>
      <c r="D220" s="124" t="s">
        <v>9</v>
      </c>
      <c r="E220" s="134">
        <v>3</v>
      </c>
      <c r="F220" s="125"/>
      <c r="G220" s="126">
        <f t="shared" si="2"/>
        <v>0</v>
      </c>
      <c r="H220" s="110"/>
    </row>
    <row r="221" spans="1:8" ht="12">
      <c r="A221" s="274" t="s">
        <v>788</v>
      </c>
      <c r="B221" s="304"/>
      <c r="C221" s="135" t="s">
        <v>223</v>
      </c>
      <c r="D221" s="124" t="s">
        <v>9</v>
      </c>
      <c r="E221" s="134">
        <v>3</v>
      </c>
      <c r="F221" s="125"/>
      <c r="G221" s="126">
        <f t="shared" si="2"/>
        <v>0</v>
      </c>
      <c r="H221" s="110"/>
    </row>
    <row r="222" spans="1:8" ht="12">
      <c r="A222" s="274" t="s">
        <v>789</v>
      </c>
      <c r="B222" s="304"/>
      <c r="C222" s="123" t="s">
        <v>224</v>
      </c>
      <c r="D222" s="124" t="s">
        <v>9</v>
      </c>
      <c r="E222" s="134">
        <v>3</v>
      </c>
      <c r="F222" s="125"/>
      <c r="G222" s="126">
        <f t="shared" si="2"/>
        <v>0</v>
      </c>
      <c r="H222" s="110"/>
    </row>
    <row r="223" spans="1:8" ht="12">
      <c r="A223" s="274" t="s">
        <v>790</v>
      </c>
      <c r="B223" s="304"/>
      <c r="C223" s="135" t="s">
        <v>225</v>
      </c>
      <c r="D223" s="124" t="s">
        <v>9</v>
      </c>
      <c r="E223" s="134">
        <v>3</v>
      </c>
      <c r="F223" s="125"/>
      <c r="G223" s="126">
        <f t="shared" si="2"/>
        <v>0</v>
      </c>
      <c r="H223" s="110"/>
    </row>
    <row r="224" spans="1:8" ht="12">
      <c r="A224" s="274" t="s">
        <v>791</v>
      </c>
      <c r="B224" s="304"/>
      <c r="C224" s="135" t="s">
        <v>226</v>
      </c>
      <c r="D224" s="124" t="s">
        <v>9</v>
      </c>
      <c r="E224" s="134">
        <v>3</v>
      </c>
      <c r="F224" s="125"/>
      <c r="G224" s="126">
        <f t="shared" si="2"/>
        <v>0</v>
      </c>
      <c r="H224" s="110"/>
    </row>
    <row r="225" spans="1:8" ht="12">
      <c r="A225" s="274" t="s">
        <v>792</v>
      </c>
      <c r="B225" s="304"/>
      <c r="C225" s="135" t="s">
        <v>227</v>
      </c>
      <c r="D225" s="124" t="s">
        <v>9</v>
      </c>
      <c r="E225" s="134">
        <v>6</v>
      </c>
      <c r="F225" s="125"/>
      <c r="G225" s="126">
        <f t="shared" si="2"/>
        <v>0</v>
      </c>
      <c r="H225" s="110"/>
    </row>
    <row r="226" spans="1:8" ht="12">
      <c r="A226" s="274" t="s">
        <v>793</v>
      </c>
      <c r="B226" s="304"/>
      <c r="C226" s="135" t="s">
        <v>228</v>
      </c>
      <c r="D226" s="124" t="s">
        <v>9</v>
      </c>
      <c r="E226" s="134">
        <v>12</v>
      </c>
      <c r="F226" s="125"/>
      <c r="G226" s="126">
        <f t="shared" si="2"/>
        <v>0</v>
      </c>
      <c r="H226" s="110"/>
    </row>
    <row r="227" spans="1:8" ht="12">
      <c r="A227" s="274" t="s">
        <v>794</v>
      </c>
      <c r="B227" s="304"/>
      <c r="C227" s="135" t="s">
        <v>229</v>
      </c>
      <c r="D227" s="124" t="s">
        <v>9</v>
      </c>
      <c r="E227" s="134">
        <v>9</v>
      </c>
      <c r="F227" s="125"/>
      <c r="G227" s="126">
        <f t="shared" si="2"/>
        <v>0</v>
      </c>
      <c r="H227" s="110"/>
    </row>
    <row r="228" spans="1:8" ht="12">
      <c r="A228" s="274" t="s">
        <v>795</v>
      </c>
      <c r="B228" s="304"/>
      <c r="C228" s="135" t="s">
        <v>230</v>
      </c>
      <c r="D228" s="124" t="s">
        <v>9</v>
      </c>
      <c r="E228" s="134">
        <v>3</v>
      </c>
      <c r="F228" s="125"/>
      <c r="G228" s="126">
        <f t="shared" si="2"/>
        <v>0</v>
      </c>
      <c r="H228" s="110"/>
    </row>
    <row r="229" spans="1:8" ht="12">
      <c r="A229" s="274" t="s">
        <v>796</v>
      </c>
      <c r="B229" s="304"/>
      <c r="C229" s="135" t="s">
        <v>231</v>
      </c>
      <c r="D229" s="124" t="s">
        <v>9</v>
      </c>
      <c r="E229" s="134">
        <v>11</v>
      </c>
      <c r="F229" s="125"/>
      <c r="G229" s="126">
        <f t="shared" si="2"/>
        <v>0</v>
      </c>
      <c r="H229" s="110"/>
    </row>
    <row r="230" spans="1:8" ht="17.25" customHeight="1">
      <c r="A230" s="274" t="s">
        <v>797</v>
      </c>
      <c r="B230" s="304"/>
      <c r="C230" s="176" t="s">
        <v>232</v>
      </c>
      <c r="D230" s="124" t="s">
        <v>9</v>
      </c>
      <c r="E230" s="134">
        <v>3</v>
      </c>
      <c r="F230" s="125"/>
      <c r="G230" s="126">
        <f t="shared" si="2"/>
        <v>0</v>
      </c>
      <c r="H230" s="110"/>
    </row>
    <row r="231" spans="1:8" ht="12.75" customHeight="1">
      <c r="A231" s="274" t="s">
        <v>798</v>
      </c>
      <c r="B231" s="304"/>
      <c r="C231" s="176" t="s">
        <v>233</v>
      </c>
      <c r="D231" s="124" t="s">
        <v>9</v>
      </c>
      <c r="E231" s="134">
        <v>6</v>
      </c>
      <c r="F231" s="125"/>
      <c r="G231" s="126">
        <f t="shared" si="2"/>
        <v>0</v>
      </c>
      <c r="H231" s="110"/>
    </row>
    <row r="232" spans="1:8" ht="12.75" customHeight="1">
      <c r="A232" s="274" t="s">
        <v>799</v>
      </c>
      <c r="B232" s="304"/>
      <c r="C232" s="176" t="s">
        <v>234</v>
      </c>
      <c r="D232" s="124" t="s">
        <v>9</v>
      </c>
      <c r="E232" s="134">
        <v>3</v>
      </c>
      <c r="F232" s="125"/>
      <c r="G232" s="126">
        <f t="shared" si="2"/>
        <v>0</v>
      </c>
      <c r="H232" s="110"/>
    </row>
    <row r="233" spans="1:8" ht="13.5" customHeight="1">
      <c r="A233" s="274" t="s">
        <v>800</v>
      </c>
      <c r="B233" s="303"/>
      <c r="C233" s="135" t="s">
        <v>235</v>
      </c>
      <c r="D233" s="124" t="s">
        <v>9</v>
      </c>
      <c r="E233" s="134">
        <v>12</v>
      </c>
      <c r="F233" s="125"/>
      <c r="G233" s="126">
        <f t="shared" si="2"/>
        <v>0</v>
      </c>
      <c r="H233" s="110"/>
    </row>
    <row r="234" spans="1:8" ht="12">
      <c r="A234" s="274" t="s">
        <v>801</v>
      </c>
      <c r="B234" s="303"/>
      <c r="C234" s="135" t="s">
        <v>236</v>
      </c>
      <c r="D234" s="124" t="s">
        <v>9</v>
      </c>
      <c r="E234" s="134">
        <v>1</v>
      </c>
      <c r="F234" s="125"/>
      <c r="G234" s="126">
        <f t="shared" si="2"/>
        <v>0</v>
      </c>
      <c r="H234" s="110"/>
    </row>
    <row r="235" spans="1:8" ht="12">
      <c r="A235" s="274" t="s">
        <v>802</v>
      </c>
      <c r="B235" s="305"/>
      <c r="C235" s="136"/>
      <c r="D235" s="129"/>
      <c r="E235" s="249"/>
      <c r="F235" s="119"/>
      <c r="G235" s="137"/>
      <c r="H235" s="113"/>
    </row>
    <row r="236" spans="1:8" ht="12">
      <c r="A236" s="274" t="s">
        <v>803</v>
      </c>
      <c r="B236" s="305"/>
      <c r="C236" s="136"/>
      <c r="D236" s="129"/>
      <c r="E236" s="119"/>
      <c r="F236" s="119"/>
      <c r="G236" s="137"/>
      <c r="H236" s="113"/>
    </row>
    <row r="237" spans="1:8" ht="15" customHeight="1">
      <c r="A237" s="274" t="s">
        <v>804</v>
      </c>
      <c r="B237" s="305"/>
      <c r="C237" s="177" t="s">
        <v>237</v>
      </c>
      <c r="D237" s="129" t="s">
        <v>12</v>
      </c>
      <c r="E237" s="249" t="s">
        <v>656</v>
      </c>
      <c r="F237" s="131"/>
      <c r="G237" s="137">
        <f>SUM(G238:G247)</f>
        <v>0</v>
      </c>
      <c r="H237" s="114"/>
    </row>
    <row r="238" spans="1:8" ht="24">
      <c r="A238" s="274" t="s">
        <v>805</v>
      </c>
      <c r="B238" s="305"/>
      <c r="C238" s="135" t="s">
        <v>238</v>
      </c>
      <c r="D238" s="124" t="s">
        <v>9</v>
      </c>
      <c r="E238" s="134">
        <v>1</v>
      </c>
      <c r="F238" s="158"/>
      <c r="G238" s="126">
        <f aca="true" t="shared" si="3" ref="G238:G253">E238*F238</f>
        <v>0</v>
      </c>
      <c r="H238" s="110"/>
    </row>
    <row r="239" spans="1:8" ht="24">
      <c r="A239" s="274" t="s">
        <v>806</v>
      </c>
      <c r="B239" s="305"/>
      <c r="C239" s="176" t="s">
        <v>239</v>
      </c>
      <c r="D239" s="124" t="s">
        <v>9</v>
      </c>
      <c r="E239" s="134">
        <v>4</v>
      </c>
      <c r="F239" s="158"/>
      <c r="G239" s="126">
        <f t="shared" si="3"/>
        <v>0</v>
      </c>
      <c r="H239" s="110"/>
    </row>
    <row r="240" spans="1:8" ht="24">
      <c r="A240" s="274" t="s">
        <v>807</v>
      </c>
      <c r="B240" s="305"/>
      <c r="C240" s="176" t="s">
        <v>240</v>
      </c>
      <c r="D240" s="124" t="s">
        <v>9</v>
      </c>
      <c r="E240" s="134">
        <v>1</v>
      </c>
      <c r="F240" s="158"/>
      <c r="G240" s="126">
        <f t="shared" si="3"/>
        <v>0</v>
      </c>
      <c r="H240" s="110"/>
    </row>
    <row r="241" spans="1:8" ht="24">
      <c r="A241" s="274" t="s">
        <v>808</v>
      </c>
      <c r="B241" s="305"/>
      <c r="C241" s="176" t="s">
        <v>241</v>
      </c>
      <c r="D241" s="124" t="s">
        <v>9</v>
      </c>
      <c r="E241" s="134">
        <v>3</v>
      </c>
      <c r="F241" s="158"/>
      <c r="G241" s="126">
        <f>E241*F241</f>
        <v>0</v>
      </c>
      <c r="H241" s="110"/>
    </row>
    <row r="242" spans="1:8" ht="24">
      <c r="A242" s="274" t="s">
        <v>809</v>
      </c>
      <c r="B242" s="305"/>
      <c r="C242" s="176" t="s">
        <v>242</v>
      </c>
      <c r="D242" s="124" t="s">
        <v>9</v>
      </c>
      <c r="E242" s="134">
        <v>1</v>
      </c>
      <c r="F242" s="158"/>
      <c r="G242" s="126">
        <f>E242*F242</f>
        <v>0</v>
      </c>
      <c r="H242" s="110"/>
    </row>
    <row r="243" spans="1:8" ht="24">
      <c r="A243" s="274" t="s">
        <v>810</v>
      </c>
      <c r="B243" s="305"/>
      <c r="C243" s="178" t="s">
        <v>243</v>
      </c>
      <c r="D243" s="124" t="s">
        <v>9</v>
      </c>
      <c r="E243" s="134">
        <v>2</v>
      </c>
      <c r="F243" s="139"/>
      <c r="G243" s="126">
        <f t="shared" si="3"/>
        <v>0</v>
      </c>
      <c r="H243" s="110"/>
    </row>
    <row r="244" spans="1:8" ht="12">
      <c r="A244" s="274" t="s">
        <v>811</v>
      </c>
      <c r="B244" s="305"/>
      <c r="C244" s="209" t="s">
        <v>244</v>
      </c>
      <c r="D244" s="124" t="s">
        <v>9</v>
      </c>
      <c r="E244" s="134">
        <v>4</v>
      </c>
      <c r="F244" s="158"/>
      <c r="G244" s="126">
        <f t="shared" si="3"/>
        <v>0</v>
      </c>
      <c r="H244" s="110"/>
    </row>
    <row r="245" spans="1:8" ht="12">
      <c r="A245" s="274" t="s">
        <v>812</v>
      </c>
      <c r="B245" s="306"/>
      <c r="C245" s="288" t="s">
        <v>245</v>
      </c>
      <c r="D245" s="140" t="s">
        <v>9</v>
      </c>
      <c r="E245" s="141">
        <v>1</v>
      </c>
      <c r="F245" s="186"/>
      <c r="G245" s="73">
        <f t="shared" si="3"/>
        <v>0</v>
      </c>
      <c r="H245" s="115"/>
    </row>
    <row r="246" spans="1:8" ht="12">
      <c r="A246" s="274" t="s">
        <v>813</v>
      </c>
      <c r="B246" s="306"/>
      <c r="C246" s="288" t="s">
        <v>246</v>
      </c>
      <c r="D246" s="140" t="s">
        <v>9</v>
      </c>
      <c r="E246" s="141">
        <v>1</v>
      </c>
      <c r="F246" s="289"/>
      <c r="G246" s="73">
        <f t="shared" si="3"/>
        <v>0</v>
      </c>
      <c r="H246" s="290"/>
    </row>
    <row r="247" spans="1:8" ht="12">
      <c r="A247" s="274" t="s">
        <v>814</v>
      </c>
      <c r="B247" s="306"/>
      <c r="C247" s="288" t="s">
        <v>247</v>
      </c>
      <c r="D247" s="140" t="s">
        <v>9</v>
      </c>
      <c r="E247" s="141">
        <v>1</v>
      </c>
      <c r="F247" s="289"/>
      <c r="G247" s="73">
        <f t="shared" si="3"/>
        <v>0</v>
      </c>
      <c r="H247" s="115"/>
    </row>
    <row r="248" spans="1:8" ht="12">
      <c r="A248" s="274" t="s">
        <v>815</v>
      </c>
      <c r="B248" s="305"/>
      <c r="C248" s="136"/>
      <c r="D248" s="129"/>
      <c r="E248" s="249"/>
      <c r="F248" s="119"/>
      <c r="G248" s="137"/>
      <c r="H248" s="113"/>
    </row>
    <row r="249" spans="1:8" ht="12">
      <c r="A249" s="274" t="s">
        <v>816</v>
      </c>
      <c r="B249" s="305"/>
      <c r="C249" s="136"/>
      <c r="D249" s="129"/>
      <c r="E249" s="119"/>
      <c r="F249" s="119"/>
      <c r="G249" s="137"/>
      <c r="H249" s="113"/>
    </row>
    <row r="250" spans="1:8" ht="12">
      <c r="A250" s="274" t="s">
        <v>817</v>
      </c>
      <c r="B250" s="307"/>
      <c r="C250" s="177" t="s">
        <v>248</v>
      </c>
      <c r="D250" s="129" t="s">
        <v>12</v>
      </c>
      <c r="E250" s="249" t="s">
        <v>656</v>
      </c>
      <c r="F250" s="291"/>
      <c r="G250" s="251">
        <f>SUM(G251:G253)</f>
        <v>0</v>
      </c>
      <c r="H250" s="116"/>
    </row>
    <row r="251" spans="1:8" ht="24">
      <c r="A251" s="274" t="s">
        <v>818</v>
      </c>
      <c r="B251" s="306"/>
      <c r="C251" s="288" t="s">
        <v>249</v>
      </c>
      <c r="D251" s="140" t="s">
        <v>9</v>
      </c>
      <c r="E251" s="141">
        <v>2</v>
      </c>
      <c r="F251" s="142"/>
      <c r="G251" s="73">
        <f t="shared" si="3"/>
        <v>0</v>
      </c>
      <c r="H251" s="115"/>
    </row>
    <row r="252" spans="1:8" ht="12">
      <c r="A252" s="274" t="s">
        <v>819</v>
      </c>
      <c r="B252" s="306"/>
      <c r="C252" s="288" t="s">
        <v>250</v>
      </c>
      <c r="D252" s="140" t="s">
        <v>9</v>
      </c>
      <c r="E252" s="141">
        <v>2</v>
      </c>
      <c r="F252" s="142"/>
      <c r="G252" s="73">
        <f t="shared" si="3"/>
        <v>0</v>
      </c>
      <c r="H252" s="115"/>
    </row>
    <row r="253" spans="1:8" ht="12">
      <c r="A253" s="274" t="s">
        <v>820</v>
      </c>
      <c r="B253" s="306"/>
      <c r="C253" s="288" t="s">
        <v>251</v>
      </c>
      <c r="D253" s="140" t="s">
        <v>9</v>
      </c>
      <c r="E253" s="141">
        <v>2</v>
      </c>
      <c r="F253" s="142"/>
      <c r="G253" s="73">
        <f t="shared" si="3"/>
        <v>0</v>
      </c>
      <c r="H253" s="115"/>
    </row>
    <row r="254" spans="1:8" ht="12">
      <c r="A254" s="274" t="s">
        <v>821</v>
      </c>
      <c r="B254" s="305"/>
      <c r="C254" s="136"/>
      <c r="D254" s="129"/>
      <c r="E254" s="249"/>
      <c r="F254" s="119"/>
      <c r="G254" s="137"/>
      <c r="H254" s="113"/>
    </row>
    <row r="255" spans="1:8" ht="12">
      <c r="A255" s="274" t="s">
        <v>822</v>
      </c>
      <c r="B255" s="305"/>
      <c r="C255" s="136"/>
      <c r="D255" s="129"/>
      <c r="E255" s="119"/>
      <c r="F255" s="119"/>
      <c r="G255" s="137"/>
      <c r="H255" s="113"/>
    </row>
    <row r="256" spans="1:8" ht="12">
      <c r="A256" s="274" t="s">
        <v>823</v>
      </c>
      <c r="B256" s="305"/>
      <c r="C256" s="177" t="s">
        <v>252</v>
      </c>
      <c r="D256" s="129" t="s">
        <v>12</v>
      </c>
      <c r="E256" s="249" t="s">
        <v>656</v>
      </c>
      <c r="F256" s="291"/>
      <c r="G256" s="251">
        <f>SUM(G257:G287)</f>
        <v>0</v>
      </c>
      <c r="H256" s="114"/>
    </row>
    <row r="257" spans="1:8" ht="12">
      <c r="A257" s="274" t="s">
        <v>824</v>
      </c>
      <c r="B257" s="305"/>
      <c r="C257" s="176" t="s">
        <v>253</v>
      </c>
      <c r="D257" s="132" t="s">
        <v>9</v>
      </c>
      <c r="E257" s="141">
        <v>1</v>
      </c>
      <c r="F257" s="142"/>
      <c r="G257" s="73">
        <f aca="true" t="shared" si="4" ref="G257:G287">E257*F257</f>
        <v>0</v>
      </c>
      <c r="H257" s="115"/>
    </row>
    <row r="258" spans="1:8" ht="12">
      <c r="A258" s="274" t="s">
        <v>825</v>
      </c>
      <c r="B258" s="305"/>
      <c r="C258" s="176" t="s">
        <v>254</v>
      </c>
      <c r="D258" s="132" t="s">
        <v>9</v>
      </c>
      <c r="E258" s="141">
        <v>1</v>
      </c>
      <c r="F258" s="142"/>
      <c r="G258" s="73">
        <f t="shared" si="4"/>
        <v>0</v>
      </c>
      <c r="H258" s="115"/>
    </row>
    <row r="259" spans="1:8" ht="12">
      <c r="A259" s="274" t="s">
        <v>826</v>
      </c>
      <c r="B259" s="305"/>
      <c r="C259" s="176" t="s">
        <v>255</v>
      </c>
      <c r="D259" s="141" t="s">
        <v>9</v>
      </c>
      <c r="E259" s="141">
        <v>1</v>
      </c>
      <c r="F259" s="142"/>
      <c r="G259" s="73">
        <f t="shared" si="4"/>
        <v>0</v>
      </c>
      <c r="H259" s="115"/>
    </row>
    <row r="260" spans="1:8" ht="24">
      <c r="A260" s="274" t="s">
        <v>827</v>
      </c>
      <c r="B260" s="306"/>
      <c r="C260" s="288" t="s">
        <v>256</v>
      </c>
      <c r="D260" s="140" t="s">
        <v>9</v>
      </c>
      <c r="E260" s="141">
        <v>1</v>
      </c>
      <c r="F260" s="142"/>
      <c r="G260" s="73">
        <f t="shared" si="4"/>
        <v>0</v>
      </c>
      <c r="H260" s="115"/>
    </row>
    <row r="261" spans="1:8" ht="24">
      <c r="A261" s="274" t="s">
        <v>828</v>
      </c>
      <c r="B261" s="305"/>
      <c r="C261" s="178" t="s">
        <v>257</v>
      </c>
      <c r="D261" s="124" t="s">
        <v>9</v>
      </c>
      <c r="E261" s="134">
        <v>6</v>
      </c>
      <c r="F261" s="139"/>
      <c r="G261" s="126">
        <f t="shared" si="4"/>
        <v>0</v>
      </c>
      <c r="H261" s="110"/>
    </row>
    <row r="262" spans="1:8" ht="12">
      <c r="A262" s="274" t="s">
        <v>829</v>
      </c>
      <c r="B262" s="305"/>
      <c r="C262" s="178" t="s">
        <v>258</v>
      </c>
      <c r="D262" s="124" t="s">
        <v>9</v>
      </c>
      <c r="E262" s="134">
        <v>2</v>
      </c>
      <c r="F262" s="139"/>
      <c r="G262" s="126">
        <f t="shared" si="4"/>
        <v>0</v>
      </c>
      <c r="H262" s="110"/>
    </row>
    <row r="263" spans="1:8" ht="12">
      <c r="A263" s="274" t="s">
        <v>830</v>
      </c>
      <c r="B263" s="305"/>
      <c r="C263" s="178" t="s">
        <v>259</v>
      </c>
      <c r="D263" s="124" t="s">
        <v>9</v>
      </c>
      <c r="E263" s="134">
        <v>1</v>
      </c>
      <c r="F263" s="139"/>
      <c r="G263" s="126">
        <f t="shared" si="4"/>
        <v>0</v>
      </c>
      <c r="H263" s="110"/>
    </row>
    <row r="264" spans="1:8" ht="12">
      <c r="A264" s="274" t="s">
        <v>831</v>
      </c>
      <c r="B264" s="305"/>
      <c r="C264" s="178" t="s">
        <v>260</v>
      </c>
      <c r="D264" s="124" t="s">
        <v>9</v>
      </c>
      <c r="E264" s="134">
        <v>1</v>
      </c>
      <c r="F264" s="139"/>
      <c r="G264" s="126">
        <f t="shared" si="4"/>
        <v>0</v>
      </c>
      <c r="H264" s="110"/>
    </row>
    <row r="265" spans="1:8" ht="24">
      <c r="A265" s="274" t="s">
        <v>832</v>
      </c>
      <c r="B265" s="306"/>
      <c r="C265" s="288" t="s">
        <v>261</v>
      </c>
      <c r="D265" s="140" t="s">
        <v>9</v>
      </c>
      <c r="E265" s="141">
        <v>1</v>
      </c>
      <c r="F265" s="142"/>
      <c r="G265" s="73">
        <f t="shared" si="4"/>
        <v>0</v>
      </c>
      <c r="H265" s="115"/>
    </row>
    <row r="266" spans="1:8" ht="24">
      <c r="A266" s="274" t="s">
        <v>833</v>
      </c>
      <c r="B266" s="306"/>
      <c r="C266" s="288" t="s">
        <v>262</v>
      </c>
      <c r="D266" s="140" t="s">
        <v>9</v>
      </c>
      <c r="E266" s="141">
        <v>2</v>
      </c>
      <c r="F266" s="142"/>
      <c r="G266" s="73">
        <f t="shared" si="4"/>
        <v>0</v>
      </c>
      <c r="H266" s="115"/>
    </row>
    <row r="267" spans="1:8" ht="24">
      <c r="A267" s="274" t="s">
        <v>834</v>
      </c>
      <c r="B267" s="306"/>
      <c r="C267" s="288" t="s">
        <v>263</v>
      </c>
      <c r="D267" s="140" t="s">
        <v>9</v>
      </c>
      <c r="E267" s="141">
        <v>2</v>
      </c>
      <c r="F267" s="142"/>
      <c r="G267" s="73">
        <f t="shared" si="4"/>
        <v>0</v>
      </c>
      <c r="H267" s="115"/>
    </row>
    <row r="268" spans="1:8" ht="12">
      <c r="A268" s="274" t="s">
        <v>835</v>
      </c>
      <c r="B268" s="306"/>
      <c r="C268" s="288" t="s">
        <v>264</v>
      </c>
      <c r="D268" s="140" t="s">
        <v>9</v>
      </c>
      <c r="E268" s="141">
        <v>4</v>
      </c>
      <c r="F268" s="142"/>
      <c r="G268" s="73">
        <f t="shared" si="4"/>
        <v>0</v>
      </c>
      <c r="H268" s="115"/>
    </row>
    <row r="269" spans="1:8" ht="12">
      <c r="A269" s="274" t="s">
        <v>836</v>
      </c>
      <c r="B269" s="306"/>
      <c r="C269" s="288" t="s">
        <v>265</v>
      </c>
      <c r="D269" s="140" t="s">
        <v>9</v>
      </c>
      <c r="E269" s="141">
        <v>4</v>
      </c>
      <c r="F269" s="142"/>
      <c r="G269" s="73">
        <f t="shared" si="4"/>
        <v>0</v>
      </c>
      <c r="H269" s="115"/>
    </row>
    <row r="270" spans="1:8" ht="24">
      <c r="A270" s="274" t="s">
        <v>837</v>
      </c>
      <c r="B270" s="306"/>
      <c r="C270" s="288" t="s">
        <v>266</v>
      </c>
      <c r="D270" s="140" t="s">
        <v>9</v>
      </c>
      <c r="E270" s="141">
        <v>2</v>
      </c>
      <c r="F270" s="142"/>
      <c r="G270" s="73">
        <f t="shared" si="4"/>
        <v>0</v>
      </c>
      <c r="H270" s="115"/>
    </row>
    <row r="271" spans="1:8" ht="12">
      <c r="A271" s="274" t="s">
        <v>838</v>
      </c>
      <c r="B271" s="306"/>
      <c r="C271" s="288" t="s">
        <v>267</v>
      </c>
      <c r="D271" s="140" t="s">
        <v>9</v>
      </c>
      <c r="E271" s="141">
        <v>2</v>
      </c>
      <c r="F271" s="142"/>
      <c r="G271" s="73">
        <f t="shared" si="4"/>
        <v>0</v>
      </c>
      <c r="H271" s="115"/>
    </row>
    <row r="272" spans="1:8" ht="24">
      <c r="A272" s="274" t="s">
        <v>839</v>
      </c>
      <c r="B272" s="306"/>
      <c r="C272" s="288" t="s">
        <v>268</v>
      </c>
      <c r="D272" s="140" t="s">
        <v>9</v>
      </c>
      <c r="E272" s="141">
        <v>3</v>
      </c>
      <c r="F272" s="142"/>
      <c r="G272" s="73">
        <f t="shared" si="4"/>
        <v>0</v>
      </c>
      <c r="H272" s="115"/>
    </row>
    <row r="273" spans="1:8" ht="12">
      <c r="A273" s="274" t="s">
        <v>840</v>
      </c>
      <c r="B273" s="306"/>
      <c r="C273" s="288" t="s">
        <v>269</v>
      </c>
      <c r="D273" s="140" t="s">
        <v>9</v>
      </c>
      <c r="E273" s="141">
        <v>3</v>
      </c>
      <c r="F273" s="142"/>
      <c r="G273" s="73">
        <f t="shared" si="4"/>
        <v>0</v>
      </c>
      <c r="H273" s="115"/>
    </row>
    <row r="274" spans="1:8" ht="24">
      <c r="A274" s="274" t="s">
        <v>841</v>
      </c>
      <c r="B274" s="306"/>
      <c r="C274" s="288" t="s">
        <v>270</v>
      </c>
      <c r="D274" s="140" t="s">
        <v>9</v>
      </c>
      <c r="E274" s="141">
        <v>1</v>
      </c>
      <c r="F274" s="142"/>
      <c r="G274" s="73">
        <f t="shared" si="4"/>
        <v>0</v>
      </c>
      <c r="H274" s="115"/>
    </row>
    <row r="275" spans="1:8" ht="12">
      <c r="A275" s="274" t="s">
        <v>842</v>
      </c>
      <c r="B275" s="306"/>
      <c r="C275" s="288" t="s">
        <v>271</v>
      </c>
      <c r="D275" s="140" t="s">
        <v>9</v>
      </c>
      <c r="E275" s="141">
        <v>1</v>
      </c>
      <c r="F275" s="142"/>
      <c r="G275" s="73">
        <f t="shared" si="4"/>
        <v>0</v>
      </c>
      <c r="H275" s="115"/>
    </row>
    <row r="276" spans="1:8" ht="12">
      <c r="A276" s="274" t="s">
        <v>843</v>
      </c>
      <c r="B276" s="306"/>
      <c r="C276" s="288" t="s">
        <v>272</v>
      </c>
      <c r="D276" s="140" t="s">
        <v>9</v>
      </c>
      <c r="E276" s="141">
        <v>1</v>
      </c>
      <c r="F276" s="142"/>
      <c r="G276" s="73">
        <f t="shared" si="4"/>
        <v>0</v>
      </c>
      <c r="H276" s="115"/>
    </row>
    <row r="277" spans="1:8" ht="24">
      <c r="A277" s="274" t="s">
        <v>844</v>
      </c>
      <c r="B277" s="306"/>
      <c r="C277" s="288" t="s">
        <v>273</v>
      </c>
      <c r="D277" s="140" t="s">
        <v>9</v>
      </c>
      <c r="E277" s="141">
        <v>1</v>
      </c>
      <c r="F277" s="142"/>
      <c r="G277" s="73">
        <f t="shared" si="4"/>
        <v>0</v>
      </c>
      <c r="H277" s="115"/>
    </row>
    <row r="278" spans="1:8" ht="12">
      <c r="A278" s="274" t="s">
        <v>845</v>
      </c>
      <c r="B278" s="306"/>
      <c r="C278" s="288" t="s">
        <v>271</v>
      </c>
      <c r="D278" s="140" t="s">
        <v>9</v>
      </c>
      <c r="E278" s="141">
        <v>1</v>
      </c>
      <c r="F278" s="142"/>
      <c r="G278" s="73">
        <f t="shared" si="4"/>
        <v>0</v>
      </c>
      <c r="H278" s="115"/>
    </row>
    <row r="279" spans="1:8" ht="12">
      <c r="A279" s="274" t="s">
        <v>846</v>
      </c>
      <c r="B279" s="306"/>
      <c r="C279" s="288" t="s">
        <v>274</v>
      </c>
      <c r="D279" s="140" t="s">
        <v>9</v>
      </c>
      <c r="E279" s="141">
        <v>1</v>
      </c>
      <c r="F279" s="142"/>
      <c r="G279" s="73">
        <f t="shared" si="4"/>
        <v>0</v>
      </c>
      <c r="H279" s="115"/>
    </row>
    <row r="280" spans="1:8" ht="24">
      <c r="A280" s="274" t="s">
        <v>847</v>
      </c>
      <c r="B280" s="305"/>
      <c r="C280" s="178" t="s">
        <v>275</v>
      </c>
      <c r="D280" s="124" t="s">
        <v>9</v>
      </c>
      <c r="E280" s="134">
        <v>2</v>
      </c>
      <c r="F280" s="139"/>
      <c r="G280" s="126">
        <f t="shared" si="4"/>
        <v>0</v>
      </c>
      <c r="H280" s="110"/>
    </row>
    <row r="281" spans="1:8" ht="12">
      <c r="A281" s="274" t="s">
        <v>848</v>
      </c>
      <c r="B281" s="305"/>
      <c r="C281" s="209" t="s">
        <v>693</v>
      </c>
      <c r="D281" s="124" t="s">
        <v>9</v>
      </c>
      <c r="E281" s="134">
        <v>1</v>
      </c>
      <c r="F281" s="125"/>
      <c r="G281" s="126">
        <f t="shared" si="4"/>
        <v>0</v>
      </c>
      <c r="H281" s="110"/>
    </row>
    <row r="282" spans="1:8" ht="12">
      <c r="A282" s="274" t="s">
        <v>849</v>
      </c>
      <c r="B282" s="306"/>
      <c r="C282" s="288" t="s">
        <v>277</v>
      </c>
      <c r="D282" s="140" t="s">
        <v>9</v>
      </c>
      <c r="E282" s="141">
        <v>1</v>
      </c>
      <c r="F282" s="142"/>
      <c r="G282" s="73">
        <f t="shared" si="4"/>
        <v>0</v>
      </c>
      <c r="H282" s="115"/>
    </row>
    <row r="283" spans="1:8" ht="12">
      <c r="A283" s="274" t="s">
        <v>850</v>
      </c>
      <c r="B283" s="305"/>
      <c r="C283" s="209" t="s">
        <v>276</v>
      </c>
      <c r="D283" s="124" t="s">
        <v>9</v>
      </c>
      <c r="E283" s="134">
        <v>1</v>
      </c>
      <c r="F283" s="125"/>
      <c r="G283" s="126">
        <f t="shared" si="4"/>
        <v>0</v>
      </c>
      <c r="H283" s="110"/>
    </row>
    <row r="284" spans="1:8" ht="12">
      <c r="A284" s="274" t="s">
        <v>851</v>
      </c>
      <c r="B284" s="306"/>
      <c r="C284" s="288" t="s">
        <v>278</v>
      </c>
      <c r="D284" s="140" t="s">
        <v>9</v>
      </c>
      <c r="E284" s="141">
        <v>3</v>
      </c>
      <c r="F284" s="142"/>
      <c r="G284" s="73">
        <f t="shared" si="4"/>
        <v>0</v>
      </c>
      <c r="H284" s="115"/>
    </row>
    <row r="285" spans="1:8" ht="12">
      <c r="A285" s="274" t="s">
        <v>852</v>
      </c>
      <c r="B285" s="306"/>
      <c r="C285" s="288" t="s">
        <v>694</v>
      </c>
      <c r="D285" s="140" t="s">
        <v>9</v>
      </c>
      <c r="E285" s="141">
        <v>3</v>
      </c>
      <c r="F285" s="142"/>
      <c r="G285" s="73">
        <f t="shared" si="4"/>
        <v>0</v>
      </c>
      <c r="H285" s="115"/>
    </row>
    <row r="286" spans="1:8" ht="12">
      <c r="A286" s="274" t="s">
        <v>853</v>
      </c>
      <c r="B286" s="306"/>
      <c r="C286" s="288" t="s">
        <v>251</v>
      </c>
      <c r="D286" s="140" t="s">
        <v>9</v>
      </c>
      <c r="E286" s="141">
        <v>5</v>
      </c>
      <c r="F286" s="142"/>
      <c r="G286" s="73">
        <f t="shared" si="4"/>
        <v>0</v>
      </c>
      <c r="H286" s="115"/>
    </row>
    <row r="287" spans="1:8" ht="12">
      <c r="A287" s="274" t="s">
        <v>854</v>
      </c>
      <c r="B287" s="306"/>
      <c r="C287" s="288" t="s">
        <v>279</v>
      </c>
      <c r="D287" s="140" t="s">
        <v>9</v>
      </c>
      <c r="E287" s="141">
        <v>5</v>
      </c>
      <c r="F287" s="142"/>
      <c r="G287" s="73">
        <f t="shared" si="4"/>
        <v>0</v>
      </c>
      <c r="H287" s="115"/>
    </row>
    <row r="288" spans="1:8" ht="12">
      <c r="A288" s="274" t="s">
        <v>855</v>
      </c>
      <c r="B288" s="305"/>
      <c r="C288" s="128"/>
      <c r="D288" s="129"/>
      <c r="E288" s="249"/>
      <c r="F288" s="125"/>
      <c r="G288" s="137"/>
      <c r="H288" s="113"/>
    </row>
    <row r="289" spans="1:8" ht="12">
      <c r="A289" s="274" t="s">
        <v>856</v>
      </c>
      <c r="B289" s="305"/>
      <c r="C289" s="128"/>
      <c r="D289" s="129"/>
      <c r="E289" s="144"/>
      <c r="F289" s="125"/>
      <c r="G289" s="137"/>
      <c r="H289" s="113"/>
    </row>
    <row r="290" spans="1:8" ht="12">
      <c r="A290" s="274" t="s">
        <v>857</v>
      </c>
      <c r="B290" s="305"/>
      <c r="C290" s="177" t="s">
        <v>280</v>
      </c>
      <c r="D290" s="129" t="s">
        <v>12</v>
      </c>
      <c r="E290" s="249" t="s">
        <v>656</v>
      </c>
      <c r="F290" s="125"/>
      <c r="G290" s="137">
        <f>SUM(G291:G299)</f>
        <v>0</v>
      </c>
      <c r="H290" s="114"/>
    </row>
    <row r="291" spans="1:8" ht="24">
      <c r="A291" s="274" t="s">
        <v>858</v>
      </c>
      <c r="B291" s="308"/>
      <c r="C291" s="178" t="s">
        <v>281</v>
      </c>
      <c r="D291" s="145" t="s">
        <v>282</v>
      </c>
      <c r="E291" s="139">
        <v>1</v>
      </c>
      <c r="F291" s="146"/>
      <c r="G291" s="73">
        <f aca="true" t="shared" si="5" ref="G291:G299">E291*F291</f>
        <v>0</v>
      </c>
      <c r="H291" s="117"/>
    </row>
    <row r="292" spans="1:8" ht="24">
      <c r="A292" s="274" t="s">
        <v>859</v>
      </c>
      <c r="B292" s="308"/>
      <c r="C292" s="178" t="s">
        <v>283</v>
      </c>
      <c r="D292" s="145" t="s">
        <v>282</v>
      </c>
      <c r="E292" s="139">
        <v>1</v>
      </c>
      <c r="F292" s="146"/>
      <c r="G292" s="73">
        <f t="shared" si="5"/>
        <v>0</v>
      </c>
      <c r="H292" s="117"/>
    </row>
    <row r="293" spans="1:8" ht="24">
      <c r="A293" s="274" t="s">
        <v>860</v>
      </c>
      <c r="B293" s="308"/>
      <c r="C293" s="178" t="s">
        <v>284</v>
      </c>
      <c r="D293" s="145" t="s">
        <v>282</v>
      </c>
      <c r="E293" s="139">
        <v>1</v>
      </c>
      <c r="F293" s="146"/>
      <c r="G293" s="73">
        <f t="shared" si="5"/>
        <v>0</v>
      </c>
      <c r="H293" s="117"/>
    </row>
    <row r="294" spans="1:8" ht="24">
      <c r="A294" s="274" t="s">
        <v>861</v>
      </c>
      <c r="B294" s="308"/>
      <c r="C294" s="178" t="s">
        <v>285</v>
      </c>
      <c r="D294" s="145" t="s">
        <v>282</v>
      </c>
      <c r="E294" s="139">
        <v>2</v>
      </c>
      <c r="F294" s="146"/>
      <c r="G294" s="73">
        <f t="shared" si="5"/>
        <v>0</v>
      </c>
      <c r="H294" s="117"/>
    </row>
    <row r="295" spans="1:8" ht="24">
      <c r="A295" s="274" t="s">
        <v>862</v>
      </c>
      <c r="B295" s="308"/>
      <c r="C295" s="178" t="s">
        <v>286</v>
      </c>
      <c r="D295" s="145" t="s">
        <v>282</v>
      </c>
      <c r="E295" s="139">
        <v>6</v>
      </c>
      <c r="F295" s="146"/>
      <c r="G295" s="73">
        <f t="shared" si="5"/>
        <v>0</v>
      </c>
      <c r="H295" s="117"/>
    </row>
    <row r="296" spans="1:8" ht="24">
      <c r="A296" s="274" t="s">
        <v>863</v>
      </c>
      <c r="B296" s="308"/>
      <c r="C296" s="178" t="s">
        <v>287</v>
      </c>
      <c r="D296" s="145" t="s">
        <v>282</v>
      </c>
      <c r="E296" s="139">
        <v>3</v>
      </c>
      <c r="F296" s="146"/>
      <c r="G296" s="73">
        <f t="shared" si="5"/>
        <v>0</v>
      </c>
      <c r="H296" s="117"/>
    </row>
    <row r="297" spans="1:8" ht="24">
      <c r="A297" s="274" t="s">
        <v>864</v>
      </c>
      <c r="B297" s="308"/>
      <c r="C297" s="178" t="s">
        <v>288</v>
      </c>
      <c r="D297" s="145" t="s">
        <v>282</v>
      </c>
      <c r="E297" s="139">
        <v>3</v>
      </c>
      <c r="F297" s="146"/>
      <c r="G297" s="73">
        <f t="shared" si="5"/>
        <v>0</v>
      </c>
      <c r="H297" s="117"/>
    </row>
    <row r="298" spans="1:8" ht="12">
      <c r="A298" s="274" t="s">
        <v>865</v>
      </c>
      <c r="B298" s="308"/>
      <c r="C298" s="178" t="s">
        <v>289</v>
      </c>
      <c r="D298" s="145" t="s">
        <v>282</v>
      </c>
      <c r="E298" s="139">
        <v>6</v>
      </c>
      <c r="F298" s="146"/>
      <c r="G298" s="73">
        <f t="shared" si="5"/>
        <v>0</v>
      </c>
      <c r="H298" s="117"/>
    </row>
    <row r="299" spans="1:8" ht="12">
      <c r="A299" s="274" t="s">
        <v>866</v>
      </c>
      <c r="B299" s="308"/>
      <c r="C299" s="178" t="s">
        <v>290</v>
      </c>
      <c r="D299" s="145" t="s">
        <v>282</v>
      </c>
      <c r="E299" s="139">
        <v>10</v>
      </c>
      <c r="F299" s="146"/>
      <c r="G299" s="73">
        <f t="shared" si="5"/>
        <v>0</v>
      </c>
      <c r="H299" s="117"/>
    </row>
    <row r="300" spans="1:8" ht="12">
      <c r="A300" s="274" t="s">
        <v>867</v>
      </c>
      <c r="B300" s="305"/>
      <c r="C300" s="128"/>
      <c r="D300" s="129"/>
      <c r="E300" s="249"/>
      <c r="F300" s="125"/>
      <c r="G300" s="137"/>
      <c r="H300" s="113"/>
    </row>
    <row r="301" spans="1:8" ht="24">
      <c r="A301" s="274" t="s">
        <v>868</v>
      </c>
      <c r="B301" s="305"/>
      <c r="C301" s="128" t="s">
        <v>695</v>
      </c>
      <c r="D301" s="129"/>
      <c r="E301" s="134"/>
      <c r="F301" s="125"/>
      <c r="G301" s="147"/>
      <c r="H301" s="118"/>
    </row>
    <row r="302" spans="1:8" ht="12">
      <c r="A302" s="274" t="s">
        <v>869</v>
      </c>
      <c r="B302" s="305"/>
      <c r="C302" s="177" t="s">
        <v>291</v>
      </c>
      <c r="D302" s="129" t="s">
        <v>12</v>
      </c>
      <c r="E302" s="249" t="s">
        <v>656</v>
      </c>
      <c r="F302" s="125"/>
      <c r="G302" s="252">
        <f>SUM(G303:G316)</f>
        <v>0</v>
      </c>
      <c r="H302" s="118"/>
    </row>
    <row r="303" spans="1:8" ht="12">
      <c r="A303" s="274" t="s">
        <v>870</v>
      </c>
      <c r="B303" s="305"/>
      <c r="C303" s="179" t="s">
        <v>292</v>
      </c>
      <c r="D303" s="148" t="s">
        <v>293</v>
      </c>
      <c r="E303" s="141">
        <v>28</v>
      </c>
      <c r="F303" s="142"/>
      <c r="G303" s="73">
        <f>E303*F303</f>
        <v>0</v>
      </c>
      <c r="H303" s="115"/>
    </row>
    <row r="304" spans="1:8" ht="12">
      <c r="A304" s="274" t="s">
        <v>871</v>
      </c>
      <c r="B304" s="305"/>
      <c r="C304" s="179" t="s">
        <v>294</v>
      </c>
      <c r="D304" s="124" t="s">
        <v>293</v>
      </c>
      <c r="E304" s="141">
        <v>88</v>
      </c>
      <c r="F304" s="142"/>
      <c r="G304" s="73">
        <f>E304*F304</f>
        <v>0</v>
      </c>
      <c r="H304" s="115"/>
    </row>
    <row r="305" spans="1:8" ht="12">
      <c r="A305" s="274" t="s">
        <v>872</v>
      </c>
      <c r="B305" s="305"/>
      <c r="C305" s="179" t="s">
        <v>295</v>
      </c>
      <c r="D305" s="124" t="s">
        <v>293</v>
      </c>
      <c r="E305" s="141">
        <v>75</v>
      </c>
      <c r="F305" s="142"/>
      <c r="G305" s="73">
        <f>E305*F305</f>
        <v>0</v>
      </c>
      <c r="H305" s="115"/>
    </row>
    <row r="306" spans="1:8" ht="12">
      <c r="A306" s="274" t="s">
        <v>873</v>
      </c>
      <c r="B306" s="305"/>
      <c r="C306" s="179" t="s">
        <v>296</v>
      </c>
      <c r="D306" s="124" t="s">
        <v>293</v>
      </c>
      <c r="E306" s="141">
        <v>66</v>
      </c>
      <c r="F306" s="142"/>
      <c r="G306" s="73">
        <f>E306*F306</f>
        <v>0</v>
      </c>
      <c r="H306" s="115"/>
    </row>
    <row r="307" spans="1:8" ht="12">
      <c r="A307" s="274" t="s">
        <v>874</v>
      </c>
      <c r="B307" s="305"/>
      <c r="C307" s="179" t="s">
        <v>297</v>
      </c>
      <c r="D307" s="149" t="s">
        <v>293</v>
      </c>
      <c r="E307" s="141">
        <v>125</v>
      </c>
      <c r="F307" s="142"/>
      <c r="G307" s="73">
        <f aca="true" t="shared" si="6" ref="G307:G315">E307*F307</f>
        <v>0</v>
      </c>
      <c r="H307" s="115"/>
    </row>
    <row r="308" spans="1:8" ht="12">
      <c r="A308" s="274" t="s">
        <v>875</v>
      </c>
      <c r="B308" s="305"/>
      <c r="C308" s="179" t="s">
        <v>298</v>
      </c>
      <c r="D308" s="124" t="s">
        <v>293</v>
      </c>
      <c r="E308" s="141">
        <v>30</v>
      </c>
      <c r="F308" s="142"/>
      <c r="G308" s="73">
        <f t="shared" si="6"/>
        <v>0</v>
      </c>
      <c r="H308" s="115"/>
    </row>
    <row r="309" spans="1:8" ht="12">
      <c r="A309" s="274" t="s">
        <v>876</v>
      </c>
      <c r="B309" s="305"/>
      <c r="C309" s="179" t="s">
        <v>299</v>
      </c>
      <c r="D309" s="124" t="s">
        <v>293</v>
      </c>
      <c r="E309" s="141">
        <v>48</v>
      </c>
      <c r="F309" s="142"/>
      <c r="G309" s="73">
        <f t="shared" si="6"/>
        <v>0</v>
      </c>
      <c r="H309" s="115"/>
    </row>
    <row r="310" spans="1:8" ht="12">
      <c r="A310" s="274" t="s">
        <v>877</v>
      </c>
      <c r="B310" s="305"/>
      <c r="C310" s="179" t="s">
        <v>300</v>
      </c>
      <c r="D310" s="124" t="s">
        <v>293</v>
      </c>
      <c r="E310" s="141">
        <v>8</v>
      </c>
      <c r="F310" s="142"/>
      <c r="G310" s="73">
        <f t="shared" si="6"/>
        <v>0</v>
      </c>
      <c r="H310" s="115"/>
    </row>
    <row r="311" spans="1:8" ht="12">
      <c r="A311" s="274" t="s">
        <v>878</v>
      </c>
      <c r="B311" s="305"/>
      <c r="C311" s="179" t="s">
        <v>301</v>
      </c>
      <c r="D311" s="124" t="s">
        <v>293</v>
      </c>
      <c r="E311" s="141">
        <v>216</v>
      </c>
      <c r="F311" s="142"/>
      <c r="G311" s="73">
        <f t="shared" si="6"/>
        <v>0</v>
      </c>
      <c r="H311" s="115"/>
    </row>
    <row r="312" spans="1:8" ht="24">
      <c r="A312" s="274" t="s">
        <v>879</v>
      </c>
      <c r="B312" s="305"/>
      <c r="C312" s="179" t="s">
        <v>302</v>
      </c>
      <c r="D312" s="124" t="s">
        <v>9</v>
      </c>
      <c r="E312" s="141">
        <v>2</v>
      </c>
      <c r="F312" s="142"/>
      <c r="G312" s="73">
        <f t="shared" si="6"/>
        <v>0</v>
      </c>
      <c r="H312" s="115"/>
    </row>
    <row r="313" spans="1:8" ht="12">
      <c r="A313" s="274" t="s">
        <v>880</v>
      </c>
      <c r="B313" s="305"/>
      <c r="C313" s="179" t="s">
        <v>303</v>
      </c>
      <c r="D313" s="124" t="s">
        <v>9</v>
      </c>
      <c r="E313" s="141">
        <v>50</v>
      </c>
      <c r="F313" s="142"/>
      <c r="G313" s="73">
        <f t="shared" si="6"/>
        <v>0</v>
      </c>
      <c r="H313" s="115"/>
    </row>
    <row r="314" spans="1:8" ht="12">
      <c r="A314" s="274" t="s">
        <v>881</v>
      </c>
      <c r="B314" s="305"/>
      <c r="C314" s="179" t="s">
        <v>304</v>
      </c>
      <c r="D314" s="124" t="s">
        <v>293</v>
      </c>
      <c r="E314" s="141">
        <v>382</v>
      </c>
      <c r="F314" s="142"/>
      <c r="G314" s="73">
        <f t="shared" si="6"/>
        <v>0</v>
      </c>
      <c r="H314" s="115"/>
    </row>
    <row r="315" spans="1:8" ht="12">
      <c r="A315" s="274" t="s">
        <v>882</v>
      </c>
      <c r="B315" s="305"/>
      <c r="C315" s="179" t="s">
        <v>305</v>
      </c>
      <c r="D315" s="124" t="s">
        <v>293</v>
      </c>
      <c r="E315" s="141">
        <v>78</v>
      </c>
      <c r="F315" s="142"/>
      <c r="G315" s="73">
        <f t="shared" si="6"/>
        <v>0</v>
      </c>
      <c r="H315" s="115"/>
    </row>
    <row r="316" spans="1:8" ht="12">
      <c r="A316" s="274" t="s">
        <v>883</v>
      </c>
      <c r="B316" s="305"/>
      <c r="C316" s="179" t="s">
        <v>306</v>
      </c>
      <c r="D316" s="124" t="s">
        <v>293</v>
      </c>
      <c r="E316" s="141">
        <v>224</v>
      </c>
      <c r="F316" s="142"/>
      <c r="G316" s="73">
        <f>E316*F316</f>
        <v>0</v>
      </c>
      <c r="H316" s="115"/>
    </row>
    <row r="317" spans="1:8" ht="12">
      <c r="A317" s="274" t="s">
        <v>884</v>
      </c>
      <c r="B317" s="305"/>
      <c r="C317" s="128"/>
      <c r="D317" s="129"/>
      <c r="E317" s="249"/>
      <c r="F317" s="108"/>
      <c r="G317" s="109"/>
      <c r="H317" s="109"/>
    </row>
    <row r="318" spans="1:8" ht="12">
      <c r="A318" s="274" t="s">
        <v>885</v>
      </c>
      <c r="B318" s="305"/>
      <c r="C318" s="180"/>
      <c r="D318" s="132"/>
      <c r="E318" s="119"/>
      <c r="F318" s="150"/>
      <c r="G318" s="138"/>
      <c r="H318" s="114"/>
    </row>
    <row r="319" spans="1:8" ht="12">
      <c r="A319" s="274" t="s">
        <v>886</v>
      </c>
      <c r="B319" s="305"/>
      <c r="C319" s="180"/>
      <c r="D319" s="132"/>
      <c r="E319" s="119"/>
      <c r="F319" s="150"/>
      <c r="G319" s="138"/>
      <c r="H319" s="114"/>
    </row>
    <row r="320" spans="1:8" ht="12">
      <c r="A320" s="274" t="s">
        <v>887</v>
      </c>
      <c r="B320" s="305"/>
      <c r="C320" s="177" t="s">
        <v>691</v>
      </c>
      <c r="D320" s="129" t="s">
        <v>12</v>
      </c>
      <c r="E320" s="249" t="s">
        <v>656</v>
      </c>
      <c r="F320" s="150"/>
      <c r="G320" s="137">
        <f>SUM(G321:G362)</f>
        <v>0</v>
      </c>
      <c r="H320" s="114"/>
    </row>
    <row r="321" spans="1:8" ht="12">
      <c r="A321" s="274" t="s">
        <v>888</v>
      </c>
      <c r="B321" s="305"/>
      <c r="C321" s="179" t="s">
        <v>307</v>
      </c>
      <c r="D321" s="148" t="s">
        <v>282</v>
      </c>
      <c r="E321" s="119">
        <v>13</v>
      </c>
      <c r="F321" s="150"/>
      <c r="G321" s="126">
        <f aca="true" t="shared" si="7" ref="G321:G337">E321*F321</f>
        <v>0</v>
      </c>
      <c r="H321" s="110"/>
    </row>
    <row r="322" spans="1:8" ht="12">
      <c r="A322" s="274" t="s">
        <v>889</v>
      </c>
      <c r="B322" s="305"/>
      <c r="C322" s="179" t="s">
        <v>308</v>
      </c>
      <c r="D322" s="148" t="s">
        <v>282</v>
      </c>
      <c r="E322" s="119">
        <v>12</v>
      </c>
      <c r="F322" s="150"/>
      <c r="G322" s="126">
        <f t="shared" si="7"/>
        <v>0</v>
      </c>
      <c r="H322" s="110"/>
    </row>
    <row r="323" spans="1:8" ht="12">
      <c r="A323" s="274" t="s">
        <v>890</v>
      </c>
      <c r="B323" s="305"/>
      <c r="C323" s="179" t="s">
        <v>309</v>
      </c>
      <c r="D323" s="148" t="s">
        <v>282</v>
      </c>
      <c r="E323" s="119">
        <v>2</v>
      </c>
      <c r="F323" s="150"/>
      <c r="G323" s="126">
        <f>E323*F323</f>
        <v>0</v>
      </c>
      <c r="H323" s="110"/>
    </row>
    <row r="324" spans="1:8" ht="12">
      <c r="A324" s="274" t="s">
        <v>891</v>
      </c>
      <c r="B324" s="305"/>
      <c r="C324" s="179" t="s">
        <v>310</v>
      </c>
      <c r="D324" s="148" t="s">
        <v>282</v>
      </c>
      <c r="E324" s="119">
        <v>4</v>
      </c>
      <c r="F324" s="150"/>
      <c r="G324" s="126">
        <f t="shared" si="7"/>
        <v>0</v>
      </c>
      <c r="H324" s="110"/>
    </row>
    <row r="325" spans="1:8" ht="12">
      <c r="A325" s="274" t="s">
        <v>892</v>
      </c>
      <c r="B325" s="305"/>
      <c r="C325" s="179" t="s">
        <v>311</v>
      </c>
      <c r="D325" s="148" t="s">
        <v>282</v>
      </c>
      <c r="E325" s="119">
        <v>1</v>
      </c>
      <c r="F325" s="150"/>
      <c r="G325" s="126">
        <f t="shared" si="7"/>
        <v>0</v>
      </c>
      <c r="H325" s="110"/>
    </row>
    <row r="326" spans="1:8" ht="12">
      <c r="A326" s="274" t="s">
        <v>893</v>
      </c>
      <c r="B326" s="305"/>
      <c r="C326" s="179" t="s">
        <v>312</v>
      </c>
      <c r="D326" s="148" t="s">
        <v>282</v>
      </c>
      <c r="E326" s="119">
        <v>4</v>
      </c>
      <c r="F326" s="150"/>
      <c r="G326" s="126">
        <f t="shared" si="7"/>
        <v>0</v>
      </c>
      <c r="H326" s="110"/>
    </row>
    <row r="327" spans="1:8" ht="12">
      <c r="A327" s="274" t="s">
        <v>894</v>
      </c>
      <c r="B327" s="305"/>
      <c r="C327" s="179" t="s">
        <v>313</v>
      </c>
      <c r="D327" s="148" t="s">
        <v>282</v>
      </c>
      <c r="E327" s="119">
        <v>1</v>
      </c>
      <c r="F327" s="150"/>
      <c r="G327" s="126">
        <f t="shared" si="7"/>
        <v>0</v>
      </c>
      <c r="H327" s="110"/>
    </row>
    <row r="328" spans="1:8" ht="12">
      <c r="A328" s="274" t="s">
        <v>895</v>
      </c>
      <c r="B328" s="305"/>
      <c r="C328" s="179" t="s">
        <v>314</v>
      </c>
      <c r="D328" s="148" t="s">
        <v>282</v>
      </c>
      <c r="E328" s="119">
        <v>6</v>
      </c>
      <c r="F328" s="150"/>
      <c r="G328" s="126">
        <f>E328*F328</f>
        <v>0</v>
      </c>
      <c r="H328" s="110"/>
    </row>
    <row r="329" spans="1:8" ht="12">
      <c r="A329" s="274" t="s">
        <v>896</v>
      </c>
      <c r="B329" s="305"/>
      <c r="C329" s="179" t="s">
        <v>315</v>
      </c>
      <c r="D329" s="148" t="s">
        <v>9</v>
      </c>
      <c r="E329" s="119">
        <v>6</v>
      </c>
      <c r="F329" s="150"/>
      <c r="G329" s="126">
        <f>E329*F329</f>
        <v>0</v>
      </c>
      <c r="H329" s="110"/>
    </row>
    <row r="330" spans="1:8" ht="12">
      <c r="A330" s="274" t="s">
        <v>897</v>
      </c>
      <c r="B330" s="305"/>
      <c r="C330" s="179" t="s">
        <v>316</v>
      </c>
      <c r="D330" s="148" t="s">
        <v>282</v>
      </c>
      <c r="E330" s="119">
        <v>6</v>
      </c>
      <c r="F330" s="150"/>
      <c r="G330" s="138">
        <f t="shared" si="7"/>
        <v>0</v>
      </c>
      <c r="H330" s="114"/>
    </row>
    <row r="331" spans="1:8" ht="24">
      <c r="A331" s="274" t="s">
        <v>898</v>
      </c>
      <c r="B331" s="305"/>
      <c r="C331" s="179" t="s">
        <v>371</v>
      </c>
      <c r="D331" s="133"/>
      <c r="E331" s="119">
        <v>5</v>
      </c>
      <c r="F331" s="150"/>
      <c r="G331" s="126">
        <f t="shared" si="7"/>
        <v>0</v>
      </c>
      <c r="H331" s="110"/>
    </row>
    <row r="332" spans="1:8" ht="12">
      <c r="A332" s="274" t="s">
        <v>899</v>
      </c>
      <c r="B332" s="305"/>
      <c r="C332" s="151" t="s">
        <v>317</v>
      </c>
      <c r="D332" s="133" t="s">
        <v>9</v>
      </c>
      <c r="E332" s="119">
        <v>23</v>
      </c>
      <c r="F332" s="150"/>
      <c r="G332" s="126">
        <f t="shared" si="7"/>
        <v>0</v>
      </c>
      <c r="H332" s="110"/>
    </row>
    <row r="333" spans="1:8" ht="12">
      <c r="A333" s="274" t="s">
        <v>900</v>
      </c>
      <c r="B333" s="305"/>
      <c r="C333" s="151" t="s">
        <v>318</v>
      </c>
      <c r="D333" s="148" t="s">
        <v>282</v>
      </c>
      <c r="E333" s="119">
        <v>13</v>
      </c>
      <c r="F333" s="150"/>
      <c r="G333" s="126">
        <f t="shared" si="7"/>
        <v>0</v>
      </c>
      <c r="H333" s="110"/>
    </row>
    <row r="334" spans="1:8" ht="12">
      <c r="A334" s="274" t="s">
        <v>901</v>
      </c>
      <c r="B334" s="305"/>
      <c r="C334" s="151" t="s">
        <v>319</v>
      </c>
      <c r="D334" s="133" t="s">
        <v>9</v>
      </c>
      <c r="E334" s="119">
        <v>25</v>
      </c>
      <c r="F334" s="150"/>
      <c r="G334" s="126">
        <f t="shared" si="7"/>
        <v>0</v>
      </c>
      <c r="H334" s="110"/>
    </row>
    <row r="335" spans="1:8" ht="12">
      <c r="A335" s="274" t="s">
        <v>902</v>
      </c>
      <c r="B335" s="305"/>
      <c r="C335" s="151" t="s">
        <v>320</v>
      </c>
      <c r="D335" s="133" t="s">
        <v>9</v>
      </c>
      <c r="E335" s="119">
        <v>5</v>
      </c>
      <c r="F335" s="150"/>
      <c r="G335" s="126">
        <f t="shared" si="7"/>
        <v>0</v>
      </c>
      <c r="H335" s="110"/>
    </row>
    <row r="336" spans="1:8" ht="12">
      <c r="A336" s="274" t="s">
        <v>903</v>
      </c>
      <c r="B336" s="305"/>
      <c r="C336" s="151" t="s">
        <v>321</v>
      </c>
      <c r="D336" s="133" t="s">
        <v>9</v>
      </c>
      <c r="E336" s="119">
        <v>5</v>
      </c>
      <c r="F336" s="150"/>
      <c r="G336" s="126">
        <f t="shared" si="7"/>
        <v>0</v>
      </c>
      <c r="H336" s="110"/>
    </row>
    <row r="337" spans="1:8" ht="12">
      <c r="A337" s="274" t="s">
        <v>904</v>
      </c>
      <c r="B337" s="305"/>
      <c r="C337" s="151" t="s">
        <v>322</v>
      </c>
      <c r="D337" s="133" t="s">
        <v>9</v>
      </c>
      <c r="E337" s="119">
        <v>5</v>
      </c>
      <c r="F337" s="150"/>
      <c r="G337" s="126">
        <f t="shared" si="7"/>
        <v>0</v>
      </c>
      <c r="H337" s="110"/>
    </row>
    <row r="338" spans="1:8" ht="12">
      <c r="A338" s="274" t="s">
        <v>905</v>
      </c>
      <c r="B338" s="305"/>
      <c r="C338" s="152" t="s">
        <v>323</v>
      </c>
      <c r="D338" s="133"/>
      <c r="E338" s="119"/>
      <c r="F338" s="150"/>
      <c r="G338" s="126"/>
      <c r="H338" s="110"/>
    </row>
    <row r="339" spans="1:8" ht="12">
      <c r="A339" s="274" t="s">
        <v>906</v>
      </c>
      <c r="B339" s="305"/>
      <c r="C339" s="151" t="s">
        <v>317</v>
      </c>
      <c r="D339" s="133" t="s">
        <v>9</v>
      </c>
      <c r="E339" s="119">
        <v>14</v>
      </c>
      <c r="F339" s="150"/>
      <c r="G339" s="126">
        <f>E339*F339</f>
        <v>0</v>
      </c>
      <c r="H339" s="110"/>
    </row>
    <row r="340" spans="1:8" ht="12">
      <c r="A340" s="274" t="s">
        <v>907</v>
      </c>
      <c r="B340" s="305"/>
      <c r="C340" s="151" t="s">
        <v>318</v>
      </c>
      <c r="D340" s="148" t="s">
        <v>282</v>
      </c>
      <c r="E340" s="119">
        <v>4</v>
      </c>
      <c r="F340" s="150"/>
      <c r="G340" s="126">
        <f>E340*F340</f>
        <v>0</v>
      </c>
      <c r="H340" s="110"/>
    </row>
    <row r="341" spans="1:8" ht="12">
      <c r="A341" s="274" t="s">
        <v>908</v>
      </c>
      <c r="B341" s="305"/>
      <c r="C341" s="151" t="s">
        <v>319</v>
      </c>
      <c r="D341" s="133" t="s">
        <v>9</v>
      </c>
      <c r="E341" s="119">
        <v>9</v>
      </c>
      <c r="F341" s="150"/>
      <c r="G341" s="126">
        <f>E341*F341</f>
        <v>0</v>
      </c>
      <c r="H341" s="110"/>
    </row>
    <row r="342" spans="1:8" ht="12">
      <c r="A342" s="274" t="s">
        <v>909</v>
      </c>
      <c r="B342" s="305"/>
      <c r="C342" s="153" t="s">
        <v>320</v>
      </c>
      <c r="D342" s="133" t="s">
        <v>9</v>
      </c>
      <c r="E342" s="119">
        <v>12</v>
      </c>
      <c r="F342" s="150"/>
      <c r="G342" s="126">
        <f>E342*F342</f>
        <v>0</v>
      </c>
      <c r="H342" s="110"/>
    </row>
    <row r="343" spans="1:8" ht="12">
      <c r="A343" s="274" t="s">
        <v>910</v>
      </c>
      <c r="B343" s="305"/>
      <c r="C343" s="151" t="s">
        <v>321</v>
      </c>
      <c r="D343" s="133" t="s">
        <v>9</v>
      </c>
      <c r="E343" s="119">
        <v>22</v>
      </c>
      <c r="F343" s="150"/>
      <c r="G343" s="126">
        <f>E343*F343</f>
        <v>0</v>
      </c>
      <c r="H343" s="110"/>
    </row>
    <row r="344" spans="1:8" ht="12">
      <c r="A344" s="274" t="s">
        <v>911</v>
      </c>
      <c r="B344" s="305"/>
      <c r="C344" s="152" t="s">
        <v>324</v>
      </c>
      <c r="D344" s="133"/>
      <c r="E344" s="119"/>
      <c r="F344" s="150"/>
      <c r="G344" s="126"/>
      <c r="H344" s="110"/>
    </row>
    <row r="345" spans="1:8" ht="12">
      <c r="A345" s="274" t="s">
        <v>912</v>
      </c>
      <c r="B345" s="305"/>
      <c r="C345" s="151" t="s">
        <v>318</v>
      </c>
      <c r="D345" s="148" t="s">
        <v>282</v>
      </c>
      <c r="E345" s="119">
        <v>3</v>
      </c>
      <c r="F345" s="150"/>
      <c r="G345" s="126">
        <f>E345*F345</f>
        <v>0</v>
      </c>
      <c r="H345" s="110"/>
    </row>
    <row r="346" spans="1:8" ht="12">
      <c r="A346" s="274" t="s">
        <v>913</v>
      </c>
      <c r="B346" s="305"/>
      <c r="C346" s="151" t="s">
        <v>319</v>
      </c>
      <c r="D346" s="148" t="s">
        <v>282</v>
      </c>
      <c r="E346" s="119">
        <v>1</v>
      </c>
      <c r="F346" s="150"/>
      <c r="G346" s="126">
        <f>E346*F346</f>
        <v>0</v>
      </c>
      <c r="H346" s="110"/>
    </row>
    <row r="347" spans="1:8" ht="12">
      <c r="A347" s="274" t="s">
        <v>914</v>
      </c>
      <c r="B347" s="305"/>
      <c r="C347" s="151" t="s">
        <v>325</v>
      </c>
      <c r="D347" s="148" t="s">
        <v>282</v>
      </c>
      <c r="E347" s="119">
        <v>2</v>
      </c>
      <c r="F347" s="150"/>
      <c r="G347" s="126">
        <f>E347*F347</f>
        <v>0</v>
      </c>
      <c r="H347" s="110"/>
    </row>
    <row r="348" spans="1:8" ht="12">
      <c r="A348" s="274" t="s">
        <v>915</v>
      </c>
      <c r="B348" s="305"/>
      <c r="C348" s="151" t="s">
        <v>321</v>
      </c>
      <c r="D348" s="148" t="s">
        <v>282</v>
      </c>
      <c r="E348" s="119">
        <v>3</v>
      </c>
      <c r="F348" s="150"/>
      <c r="G348" s="126">
        <f>E348*F348</f>
        <v>0</v>
      </c>
      <c r="H348" s="110"/>
    </row>
    <row r="349" spans="1:8" ht="12">
      <c r="A349" s="274" t="s">
        <v>916</v>
      </c>
      <c r="B349" s="305"/>
      <c r="C349" s="151" t="s">
        <v>322</v>
      </c>
      <c r="D349" s="148" t="s">
        <v>282</v>
      </c>
      <c r="E349" s="119">
        <v>9</v>
      </c>
      <c r="F349" s="150"/>
      <c r="G349" s="126">
        <f>E349*F349</f>
        <v>0</v>
      </c>
      <c r="H349" s="110"/>
    </row>
    <row r="350" spans="1:8" ht="12">
      <c r="A350" s="274" t="s">
        <v>917</v>
      </c>
      <c r="B350" s="305"/>
      <c r="C350" s="181" t="s">
        <v>326</v>
      </c>
      <c r="D350" s="148" t="s">
        <v>282</v>
      </c>
      <c r="E350" s="119">
        <v>40</v>
      </c>
      <c r="F350" s="150"/>
      <c r="G350" s="126">
        <f aca="true" t="shared" si="8" ref="G350:G361">E350*F350</f>
        <v>0</v>
      </c>
      <c r="H350" s="110"/>
    </row>
    <row r="351" spans="1:8" ht="12">
      <c r="A351" s="274" t="s">
        <v>918</v>
      </c>
      <c r="B351" s="305"/>
      <c r="C351" s="179" t="s">
        <v>327</v>
      </c>
      <c r="D351" s="148" t="s">
        <v>282</v>
      </c>
      <c r="E351" s="119">
        <v>10</v>
      </c>
      <c r="F351" s="150"/>
      <c r="G351" s="126">
        <f t="shared" si="8"/>
        <v>0</v>
      </c>
      <c r="H351" s="110"/>
    </row>
    <row r="352" spans="1:8" ht="12">
      <c r="A352" s="274" t="s">
        <v>919</v>
      </c>
      <c r="B352" s="305"/>
      <c r="C352" s="179" t="s">
        <v>328</v>
      </c>
      <c r="D352" s="148" t="s">
        <v>9</v>
      </c>
      <c r="E352" s="119">
        <v>15</v>
      </c>
      <c r="F352" s="150"/>
      <c r="G352" s="126">
        <f>E352*F352</f>
        <v>0</v>
      </c>
      <c r="H352" s="110"/>
    </row>
    <row r="353" spans="1:8" ht="12">
      <c r="A353" s="274" t="s">
        <v>920</v>
      </c>
      <c r="B353" s="305"/>
      <c r="C353" s="179" t="s">
        <v>329</v>
      </c>
      <c r="D353" s="148" t="s">
        <v>282</v>
      </c>
      <c r="E353" s="119">
        <v>15</v>
      </c>
      <c r="F353" s="150"/>
      <c r="G353" s="126">
        <f t="shared" si="8"/>
        <v>0</v>
      </c>
      <c r="H353" s="110"/>
    </row>
    <row r="354" spans="1:8" ht="12">
      <c r="A354" s="274" t="s">
        <v>921</v>
      </c>
      <c r="B354" s="305"/>
      <c r="C354" s="179" t="s">
        <v>330</v>
      </c>
      <c r="D354" s="148" t="s">
        <v>9</v>
      </c>
      <c r="E354" s="119">
        <v>15</v>
      </c>
      <c r="F354" s="150"/>
      <c r="G354" s="126">
        <f t="shared" si="8"/>
        <v>0</v>
      </c>
      <c r="H354" s="110"/>
    </row>
    <row r="355" spans="1:8" ht="12">
      <c r="A355" s="274" t="s">
        <v>922</v>
      </c>
      <c r="B355" s="305"/>
      <c r="C355" s="179" t="s">
        <v>331</v>
      </c>
      <c r="D355" s="148" t="s">
        <v>282</v>
      </c>
      <c r="E355" s="119">
        <v>20</v>
      </c>
      <c r="F355" s="150"/>
      <c r="G355" s="126">
        <f t="shared" si="8"/>
        <v>0</v>
      </c>
      <c r="H355" s="110"/>
    </row>
    <row r="356" spans="1:8" ht="12">
      <c r="A356" s="274" t="s">
        <v>923</v>
      </c>
      <c r="B356" s="305"/>
      <c r="C356" s="179" t="s">
        <v>332</v>
      </c>
      <c r="D356" s="148" t="s">
        <v>282</v>
      </c>
      <c r="E356" s="119">
        <v>20</v>
      </c>
      <c r="F356" s="150"/>
      <c r="G356" s="126">
        <f t="shared" si="8"/>
        <v>0</v>
      </c>
      <c r="H356" s="110"/>
    </row>
    <row r="357" spans="1:8" ht="12">
      <c r="A357" s="274" t="s">
        <v>924</v>
      </c>
      <c r="B357" s="305"/>
      <c r="C357" s="179" t="s">
        <v>333</v>
      </c>
      <c r="D357" s="148" t="s">
        <v>282</v>
      </c>
      <c r="E357" s="119">
        <v>15</v>
      </c>
      <c r="F357" s="150"/>
      <c r="G357" s="126">
        <f t="shared" si="8"/>
        <v>0</v>
      </c>
      <c r="H357" s="110"/>
    </row>
    <row r="358" spans="1:8" ht="12">
      <c r="A358" s="274" t="s">
        <v>925</v>
      </c>
      <c r="B358" s="305"/>
      <c r="C358" s="179" t="s">
        <v>334</v>
      </c>
      <c r="D358" s="148" t="s">
        <v>282</v>
      </c>
      <c r="E358" s="119">
        <v>20</v>
      </c>
      <c r="F358" s="150"/>
      <c r="G358" s="126">
        <f t="shared" si="8"/>
        <v>0</v>
      </c>
      <c r="H358" s="110"/>
    </row>
    <row r="359" spans="1:8" ht="12">
      <c r="A359" s="274" t="s">
        <v>926</v>
      </c>
      <c r="B359" s="305"/>
      <c r="C359" s="179" t="s">
        <v>335</v>
      </c>
      <c r="D359" s="148" t="s">
        <v>282</v>
      </c>
      <c r="E359" s="119">
        <v>15</v>
      </c>
      <c r="F359" s="150"/>
      <c r="G359" s="126">
        <f t="shared" si="8"/>
        <v>0</v>
      </c>
      <c r="H359" s="110"/>
    </row>
    <row r="360" spans="1:8" ht="12">
      <c r="A360" s="274" t="s">
        <v>927</v>
      </c>
      <c r="B360" s="305"/>
      <c r="C360" s="179" t="s">
        <v>336</v>
      </c>
      <c r="D360" s="148" t="s">
        <v>282</v>
      </c>
      <c r="E360" s="119">
        <v>15</v>
      </c>
      <c r="F360" s="150"/>
      <c r="G360" s="126">
        <f t="shared" si="8"/>
        <v>0</v>
      </c>
      <c r="H360" s="110"/>
    </row>
    <row r="361" spans="1:8" ht="12">
      <c r="A361" s="274" t="s">
        <v>928</v>
      </c>
      <c r="B361" s="305"/>
      <c r="C361" s="179" t="s">
        <v>337</v>
      </c>
      <c r="D361" s="148" t="s">
        <v>282</v>
      </c>
      <c r="E361" s="119">
        <v>15</v>
      </c>
      <c r="F361" s="150"/>
      <c r="G361" s="138">
        <f t="shared" si="8"/>
        <v>0</v>
      </c>
      <c r="H361" s="114"/>
    </row>
    <row r="362" spans="1:8" ht="12">
      <c r="A362" s="274" t="s">
        <v>929</v>
      </c>
      <c r="B362" s="305"/>
      <c r="C362" s="179" t="s">
        <v>338</v>
      </c>
      <c r="D362" s="148" t="s">
        <v>282</v>
      </c>
      <c r="E362" s="119">
        <v>15</v>
      </c>
      <c r="F362" s="150"/>
      <c r="G362" s="126">
        <f>E362*F362</f>
        <v>0</v>
      </c>
      <c r="H362" s="110"/>
    </row>
    <row r="363" spans="1:8" ht="12">
      <c r="A363" s="274" t="s">
        <v>930</v>
      </c>
      <c r="B363" s="305"/>
      <c r="C363" s="128"/>
      <c r="D363" s="129"/>
      <c r="E363" s="249"/>
      <c r="F363" s="108"/>
      <c r="G363" s="109"/>
      <c r="H363" s="109"/>
    </row>
    <row r="364" spans="1:8" ht="12">
      <c r="A364" s="274" t="s">
        <v>931</v>
      </c>
      <c r="B364" s="305"/>
      <c r="C364" s="101"/>
      <c r="D364" s="106"/>
      <c r="E364" s="106"/>
      <c r="F364" s="150"/>
      <c r="G364" s="120"/>
      <c r="H364" s="120"/>
    </row>
    <row r="365" spans="1:8" ht="12">
      <c r="A365" s="274" t="s">
        <v>932</v>
      </c>
      <c r="B365" s="305"/>
      <c r="C365" s="177" t="s">
        <v>339</v>
      </c>
      <c r="D365" s="129" t="s">
        <v>12</v>
      </c>
      <c r="E365" s="249" t="s">
        <v>656</v>
      </c>
      <c r="F365" s="150"/>
      <c r="G365" s="137">
        <f>SUM(G366:G372)</f>
        <v>0</v>
      </c>
      <c r="H365" s="114"/>
    </row>
    <row r="366" spans="1:8" ht="24">
      <c r="A366" s="274" t="s">
        <v>933</v>
      </c>
      <c r="B366" s="305"/>
      <c r="C366" s="179" t="s">
        <v>340</v>
      </c>
      <c r="D366" s="148" t="s">
        <v>341</v>
      </c>
      <c r="E366" s="119">
        <v>1</v>
      </c>
      <c r="F366" s="119"/>
      <c r="G366" s="126">
        <f aca="true" t="shared" si="9" ref="G366:G372">E366*F366</f>
        <v>0</v>
      </c>
      <c r="H366" s="110"/>
    </row>
    <row r="367" spans="1:8" ht="24">
      <c r="A367" s="274" t="s">
        <v>934</v>
      </c>
      <c r="B367" s="305"/>
      <c r="C367" s="179" t="s">
        <v>342</v>
      </c>
      <c r="D367" s="148" t="s">
        <v>341</v>
      </c>
      <c r="E367" s="119">
        <v>1</v>
      </c>
      <c r="F367" s="119"/>
      <c r="G367" s="126">
        <f t="shared" si="9"/>
        <v>0</v>
      </c>
      <c r="H367" s="110"/>
    </row>
    <row r="368" spans="1:8" ht="24">
      <c r="A368" s="274" t="s">
        <v>935</v>
      </c>
      <c r="B368" s="305"/>
      <c r="C368" s="179" t="s">
        <v>343</v>
      </c>
      <c r="D368" s="148" t="s">
        <v>341</v>
      </c>
      <c r="E368" s="119">
        <v>1</v>
      </c>
      <c r="F368" s="119"/>
      <c r="G368" s="126">
        <f t="shared" si="9"/>
        <v>0</v>
      </c>
      <c r="H368" s="110"/>
    </row>
    <row r="369" spans="1:8" ht="12">
      <c r="A369" s="274" t="s">
        <v>936</v>
      </c>
      <c r="B369" s="305"/>
      <c r="C369" s="179" t="s">
        <v>344</v>
      </c>
      <c r="D369" s="148" t="s">
        <v>341</v>
      </c>
      <c r="E369" s="119">
        <v>15</v>
      </c>
      <c r="F369" s="119"/>
      <c r="G369" s="126">
        <f t="shared" si="9"/>
        <v>0</v>
      </c>
      <c r="H369" s="110"/>
    </row>
    <row r="370" spans="1:8" ht="12">
      <c r="A370" s="274" t="s">
        <v>937</v>
      </c>
      <c r="B370" s="305"/>
      <c r="C370" s="179" t="s">
        <v>345</v>
      </c>
      <c r="D370" s="148" t="s">
        <v>341</v>
      </c>
      <c r="E370" s="119">
        <v>1</v>
      </c>
      <c r="F370" s="119"/>
      <c r="G370" s="126">
        <f t="shared" si="9"/>
        <v>0</v>
      </c>
      <c r="H370" s="110"/>
    </row>
    <row r="371" spans="1:8" ht="12">
      <c r="A371" s="274" t="s">
        <v>938</v>
      </c>
      <c r="B371" s="305"/>
      <c r="C371" s="179" t="s">
        <v>346</v>
      </c>
      <c r="D371" s="148" t="s">
        <v>341</v>
      </c>
      <c r="E371" s="119">
        <v>1</v>
      </c>
      <c r="F371" s="119"/>
      <c r="G371" s="126">
        <f t="shared" si="9"/>
        <v>0</v>
      </c>
      <c r="H371" s="110"/>
    </row>
    <row r="372" spans="1:8" ht="24">
      <c r="A372" s="274" t="s">
        <v>939</v>
      </c>
      <c r="B372" s="305"/>
      <c r="C372" s="179" t="s">
        <v>347</v>
      </c>
      <c r="D372" s="148" t="s">
        <v>341</v>
      </c>
      <c r="E372" s="119">
        <v>1</v>
      </c>
      <c r="F372" s="119"/>
      <c r="G372" s="126">
        <f t="shared" si="9"/>
        <v>0</v>
      </c>
      <c r="H372" s="110"/>
    </row>
    <row r="373" spans="1:8" ht="12">
      <c r="A373" s="274" t="s">
        <v>940</v>
      </c>
      <c r="B373" s="309"/>
      <c r="C373" s="183"/>
      <c r="D373" s="106"/>
      <c r="E373" s="155"/>
      <c r="F373" s="65"/>
      <c r="G373" s="120"/>
      <c r="H373" s="120"/>
    </row>
    <row r="374" spans="1:8" ht="12">
      <c r="A374" s="274" t="s">
        <v>941</v>
      </c>
      <c r="B374" s="309"/>
      <c r="C374" s="182"/>
      <c r="D374" s="154"/>
      <c r="E374" s="155"/>
      <c r="F374" s="65"/>
      <c r="G374" s="138"/>
      <c r="H374" s="114"/>
    </row>
    <row r="375" spans="1:8" ht="12">
      <c r="A375" s="274" t="s">
        <v>942</v>
      </c>
      <c r="B375" s="303" t="s">
        <v>348</v>
      </c>
      <c r="C375" s="101" t="s">
        <v>349</v>
      </c>
      <c r="D375" s="129" t="s">
        <v>12</v>
      </c>
      <c r="E375" s="249" t="s">
        <v>656</v>
      </c>
      <c r="F375" s="108"/>
      <c r="G375" s="109">
        <f>SUM(G376:G385)</f>
        <v>0</v>
      </c>
      <c r="H375" s="109"/>
    </row>
    <row r="376" spans="1:8" ht="24">
      <c r="A376" s="274" t="s">
        <v>943</v>
      </c>
      <c r="B376" s="305"/>
      <c r="C376" s="179" t="s">
        <v>350</v>
      </c>
      <c r="D376" s="148" t="s">
        <v>293</v>
      </c>
      <c r="E376" s="141">
        <v>28</v>
      </c>
      <c r="F376" s="211"/>
      <c r="G376" s="73">
        <f>E376*F376</f>
        <v>0</v>
      </c>
      <c r="H376" s="115"/>
    </row>
    <row r="377" spans="1:8" ht="24">
      <c r="A377" s="274" t="s">
        <v>944</v>
      </c>
      <c r="B377" s="305"/>
      <c r="C377" s="179" t="s">
        <v>351</v>
      </c>
      <c r="D377" s="124" t="s">
        <v>293</v>
      </c>
      <c r="E377" s="141">
        <v>88</v>
      </c>
      <c r="F377" s="211"/>
      <c r="G377" s="73">
        <f>E377*F377</f>
        <v>0</v>
      </c>
      <c r="H377" s="115"/>
    </row>
    <row r="378" spans="1:8" ht="24">
      <c r="A378" s="274" t="s">
        <v>945</v>
      </c>
      <c r="B378" s="305"/>
      <c r="C378" s="179" t="s">
        <v>352</v>
      </c>
      <c r="D378" s="124" t="s">
        <v>293</v>
      </c>
      <c r="E378" s="141">
        <v>75</v>
      </c>
      <c r="F378" s="211"/>
      <c r="G378" s="73">
        <f>E378*F378</f>
        <v>0</v>
      </c>
      <c r="H378" s="115"/>
    </row>
    <row r="379" spans="1:8" ht="24">
      <c r="A379" s="274" t="s">
        <v>946</v>
      </c>
      <c r="B379" s="305"/>
      <c r="C379" s="179" t="s">
        <v>353</v>
      </c>
      <c r="D379" s="124" t="s">
        <v>293</v>
      </c>
      <c r="E379" s="141">
        <v>66</v>
      </c>
      <c r="F379" s="211"/>
      <c r="G379" s="73">
        <f>E379*F379</f>
        <v>0</v>
      </c>
      <c r="H379" s="115"/>
    </row>
    <row r="380" spans="1:8" ht="24">
      <c r="A380" s="274" t="s">
        <v>947</v>
      </c>
      <c r="B380" s="305"/>
      <c r="C380" s="179" t="s">
        <v>354</v>
      </c>
      <c r="D380" s="149" t="s">
        <v>293</v>
      </c>
      <c r="E380" s="141">
        <v>125</v>
      </c>
      <c r="F380" s="211"/>
      <c r="G380" s="73">
        <f aca="true" t="shared" si="10" ref="G380:G385">E380*F380</f>
        <v>0</v>
      </c>
      <c r="H380" s="115"/>
    </row>
    <row r="381" spans="1:8" ht="24">
      <c r="A381" s="274" t="s">
        <v>948</v>
      </c>
      <c r="B381" s="305"/>
      <c r="C381" s="179" t="s">
        <v>355</v>
      </c>
      <c r="D381" s="124" t="s">
        <v>293</v>
      </c>
      <c r="E381" s="141">
        <v>30</v>
      </c>
      <c r="F381" s="211"/>
      <c r="G381" s="73">
        <f t="shared" si="10"/>
        <v>0</v>
      </c>
      <c r="H381" s="115"/>
    </row>
    <row r="382" spans="1:8" ht="24">
      <c r="A382" s="274" t="s">
        <v>949</v>
      </c>
      <c r="B382" s="305"/>
      <c r="C382" s="179" t="s">
        <v>356</v>
      </c>
      <c r="D382" s="124" t="s">
        <v>293</v>
      </c>
      <c r="E382" s="141">
        <v>48</v>
      </c>
      <c r="F382" s="211"/>
      <c r="G382" s="73">
        <f t="shared" si="10"/>
        <v>0</v>
      </c>
      <c r="H382" s="115"/>
    </row>
    <row r="383" spans="1:8" ht="24">
      <c r="A383" s="274" t="s">
        <v>950</v>
      </c>
      <c r="B383" s="305"/>
      <c r="C383" s="179" t="s">
        <v>357</v>
      </c>
      <c r="D383" s="124" t="s">
        <v>293</v>
      </c>
      <c r="E383" s="141">
        <v>8</v>
      </c>
      <c r="F383" s="211"/>
      <c r="G383" s="73">
        <f t="shared" si="10"/>
        <v>0</v>
      </c>
      <c r="H383" s="115"/>
    </row>
    <row r="384" spans="1:8" ht="24">
      <c r="A384" s="274" t="s">
        <v>951</v>
      </c>
      <c r="B384" s="305"/>
      <c r="C384" s="179" t="s">
        <v>358</v>
      </c>
      <c r="D384" s="124" t="s">
        <v>293</v>
      </c>
      <c r="E384" s="141">
        <v>216</v>
      </c>
      <c r="F384" s="211"/>
      <c r="G384" s="73">
        <f t="shared" si="10"/>
        <v>0</v>
      </c>
      <c r="H384" s="115"/>
    </row>
    <row r="385" spans="1:8" ht="12">
      <c r="A385" s="274" t="s">
        <v>952</v>
      </c>
      <c r="B385" s="305"/>
      <c r="C385" s="179" t="s">
        <v>588</v>
      </c>
      <c r="D385" s="124" t="s">
        <v>6</v>
      </c>
      <c r="E385" s="141">
        <v>12</v>
      </c>
      <c r="F385" s="211"/>
      <c r="G385" s="73">
        <f t="shared" si="10"/>
        <v>0</v>
      </c>
      <c r="H385" s="115"/>
    </row>
    <row r="386" spans="1:8" ht="12">
      <c r="A386" s="274" t="s">
        <v>953</v>
      </c>
      <c r="B386" s="305"/>
      <c r="C386" s="128"/>
      <c r="D386" s="129"/>
      <c r="E386" s="249"/>
      <c r="F386" s="108"/>
      <c r="G386" s="109"/>
      <c r="H386" s="109"/>
    </row>
    <row r="387" spans="1:8" ht="12">
      <c r="A387" s="274" t="s">
        <v>954</v>
      </c>
      <c r="B387" s="309"/>
      <c r="C387" s="182"/>
      <c r="D387" s="154"/>
      <c r="E387" s="156"/>
      <c r="F387" s="150"/>
      <c r="G387" s="138"/>
      <c r="H387" s="114"/>
    </row>
    <row r="388" spans="1:8" ht="12">
      <c r="A388" s="274" t="s">
        <v>955</v>
      </c>
      <c r="B388" s="303" t="s">
        <v>359</v>
      </c>
      <c r="C388" s="101" t="s">
        <v>360</v>
      </c>
      <c r="D388" s="129" t="s">
        <v>12</v>
      </c>
      <c r="E388" s="249" t="s">
        <v>656</v>
      </c>
      <c r="F388" s="108"/>
      <c r="G388" s="109">
        <f>SUM(G389:G391)</f>
        <v>0</v>
      </c>
      <c r="H388" s="109"/>
    </row>
    <row r="389" spans="1:8" ht="24">
      <c r="A389" s="274" t="s">
        <v>956</v>
      </c>
      <c r="B389" s="305"/>
      <c r="C389" s="179" t="s">
        <v>361</v>
      </c>
      <c r="D389" s="148" t="s">
        <v>362</v>
      </c>
      <c r="E389" s="141">
        <v>280</v>
      </c>
      <c r="F389" s="186"/>
      <c r="G389" s="73">
        <f>E389*F389</f>
        <v>0</v>
      </c>
      <c r="H389" s="115"/>
    </row>
    <row r="390" spans="1:8" ht="48">
      <c r="A390" s="274" t="s">
        <v>957</v>
      </c>
      <c r="B390" s="305"/>
      <c r="C390" s="184" t="s">
        <v>363</v>
      </c>
      <c r="D390" s="124"/>
      <c r="E390" s="141"/>
      <c r="F390" s="186"/>
      <c r="G390" s="73"/>
      <c r="H390" s="115"/>
    </row>
    <row r="391" spans="1:8" ht="72">
      <c r="A391" s="274" t="s">
        <v>958</v>
      </c>
      <c r="B391" s="305"/>
      <c r="C391" s="185" t="s">
        <v>696</v>
      </c>
      <c r="D391" s="124" t="s">
        <v>364</v>
      </c>
      <c r="E391" s="141">
        <v>1</v>
      </c>
      <c r="F391" s="186"/>
      <c r="G391" s="73">
        <f>E391*F391</f>
        <v>0</v>
      </c>
      <c r="H391" s="115"/>
    </row>
    <row r="392" spans="1:8" ht="12">
      <c r="A392" s="274" t="s">
        <v>959</v>
      </c>
      <c r="B392" s="305"/>
      <c r="C392" s="192"/>
      <c r="D392" s="129"/>
      <c r="E392" s="249"/>
      <c r="F392" s="108"/>
      <c r="G392" s="109"/>
      <c r="H392" s="109"/>
    </row>
    <row r="393" spans="1:8" ht="12">
      <c r="A393" s="274" t="s">
        <v>960</v>
      </c>
      <c r="B393" s="309"/>
      <c r="C393" s="182"/>
      <c r="D393" s="154"/>
      <c r="E393" s="156"/>
      <c r="F393" s="150"/>
      <c r="G393" s="138"/>
      <c r="H393" s="114"/>
    </row>
    <row r="394" spans="1:8" ht="12">
      <c r="A394" s="274" t="s">
        <v>961</v>
      </c>
      <c r="B394" s="303" t="s">
        <v>365</v>
      </c>
      <c r="C394" s="101" t="s">
        <v>366</v>
      </c>
      <c r="D394" s="129" t="s">
        <v>12</v>
      </c>
      <c r="E394" s="249" t="s">
        <v>656</v>
      </c>
      <c r="F394" s="108"/>
      <c r="G394" s="109">
        <f>SUM(G395:G398)</f>
        <v>0</v>
      </c>
      <c r="H394" s="109"/>
    </row>
    <row r="395" spans="1:8" ht="12">
      <c r="A395" s="274" t="s">
        <v>962</v>
      </c>
      <c r="B395" s="305"/>
      <c r="C395" s="179" t="s">
        <v>697</v>
      </c>
      <c r="D395" s="148" t="s">
        <v>293</v>
      </c>
      <c r="E395" s="141">
        <v>257</v>
      </c>
      <c r="F395" s="142"/>
      <c r="G395" s="73">
        <f>E395*F395</f>
        <v>0</v>
      </c>
      <c r="H395" s="115"/>
    </row>
    <row r="396" spans="1:8" ht="24">
      <c r="A396" s="274" t="s">
        <v>963</v>
      </c>
      <c r="B396" s="305"/>
      <c r="C396" s="179" t="s">
        <v>698</v>
      </c>
      <c r="D396" s="124" t="s">
        <v>293</v>
      </c>
      <c r="E396" s="141">
        <v>185</v>
      </c>
      <c r="F396" s="142"/>
      <c r="G396" s="73">
        <f>E396*F396</f>
        <v>0</v>
      </c>
      <c r="H396" s="115"/>
    </row>
    <row r="397" spans="1:8" ht="24">
      <c r="A397" s="274" t="s">
        <v>964</v>
      </c>
      <c r="B397" s="305"/>
      <c r="C397" s="179" t="s">
        <v>699</v>
      </c>
      <c r="D397" s="124" t="s">
        <v>293</v>
      </c>
      <c r="E397" s="141">
        <v>216</v>
      </c>
      <c r="F397" s="142"/>
      <c r="G397" s="73">
        <f>E397*F397</f>
        <v>0</v>
      </c>
      <c r="H397" s="115"/>
    </row>
    <row r="398" spans="1:8" ht="12">
      <c r="A398" s="274" t="s">
        <v>965</v>
      </c>
      <c r="B398" s="305"/>
      <c r="C398" s="179" t="s">
        <v>697</v>
      </c>
      <c r="D398" s="124" t="s">
        <v>6</v>
      </c>
      <c r="E398" s="141">
        <v>18</v>
      </c>
      <c r="F398" s="142"/>
      <c r="G398" s="73">
        <f>E398*F398</f>
        <v>0</v>
      </c>
      <c r="H398" s="115"/>
    </row>
    <row r="399" spans="1:8" ht="12">
      <c r="A399" s="274" t="s">
        <v>966</v>
      </c>
      <c r="B399" s="305"/>
      <c r="C399" s="128"/>
      <c r="D399" s="129"/>
      <c r="E399" s="249"/>
      <c r="F399" s="108"/>
      <c r="G399" s="109"/>
      <c r="H399" s="109"/>
    </row>
    <row r="400" spans="1:8" ht="12">
      <c r="A400" s="274" t="s">
        <v>967</v>
      </c>
      <c r="B400" s="309"/>
      <c r="C400" s="182"/>
      <c r="D400" s="154"/>
      <c r="E400" s="156"/>
      <c r="F400" s="150"/>
      <c r="G400" s="138"/>
      <c r="H400" s="114"/>
    </row>
    <row r="401" spans="1:8" ht="12">
      <c r="A401" s="274" t="s">
        <v>968</v>
      </c>
      <c r="B401" s="309"/>
      <c r="C401" s="157" t="s">
        <v>367</v>
      </c>
      <c r="D401" s="129" t="s">
        <v>12</v>
      </c>
      <c r="E401" s="249" t="s">
        <v>656</v>
      </c>
      <c r="F401" s="108"/>
      <c r="G401" s="137">
        <f>SUM(G402:G404)</f>
        <v>0</v>
      </c>
      <c r="H401" s="114"/>
    </row>
    <row r="402" spans="1:8" ht="12">
      <c r="A402" s="274" t="s">
        <v>969</v>
      </c>
      <c r="B402" s="309"/>
      <c r="C402" s="174" t="s">
        <v>700</v>
      </c>
      <c r="D402" s="154" t="s">
        <v>368</v>
      </c>
      <c r="E402" s="141">
        <v>130</v>
      </c>
      <c r="F402" s="142"/>
      <c r="G402" s="73">
        <f>E402*F402</f>
        <v>0</v>
      </c>
      <c r="H402" s="115"/>
    </row>
    <row r="403" spans="1:8" ht="12">
      <c r="A403" s="274" t="s">
        <v>970</v>
      </c>
      <c r="B403" s="309"/>
      <c r="C403" s="174" t="s">
        <v>369</v>
      </c>
      <c r="D403" s="154" t="s">
        <v>368</v>
      </c>
      <c r="E403" s="141">
        <v>200</v>
      </c>
      <c r="F403" s="142"/>
      <c r="G403" s="73">
        <f>E403*F403</f>
        <v>0</v>
      </c>
      <c r="H403" s="115"/>
    </row>
    <row r="404" spans="1:8" ht="12">
      <c r="A404" s="274" t="s">
        <v>971</v>
      </c>
      <c r="B404" s="309"/>
      <c r="C404" s="175" t="s">
        <v>370</v>
      </c>
      <c r="D404" s="154" t="s">
        <v>368</v>
      </c>
      <c r="E404" s="141">
        <v>120</v>
      </c>
      <c r="F404" s="142"/>
      <c r="G404" s="73">
        <f>E404*F404</f>
        <v>0</v>
      </c>
      <c r="H404" s="115"/>
    </row>
    <row r="405" spans="1:8" ht="12">
      <c r="A405" s="274" t="s">
        <v>972</v>
      </c>
      <c r="B405" s="305"/>
      <c r="C405" s="143"/>
      <c r="D405" s="129"/>
      <c r="E405" s="249"/>
      <c r="F405" s="108"/>
      <c r="G405" s="109"/>
      <c r="H405" s="109"/>
    </row>
    <row r="406" spans="1:8" ht="12">
      <c r="A406" s="274" t="s">
        <v>973</v>
      </c>
      <c r="B406" s="309"/>
      <c r="C406" s="174"/>
      <c r="D406" s="154"/>
      <c r="E406" s="156"/>
      <c r="F406" s="150"/>
      <c r="G406" s="138"/>
      <c r="H406" s="114"/>
    </row>
    <row r="407" spans="1:8" ht="12">
      <c r="A407" s="274" t="s">
        <v>974</v>
      </c>
      <c r="B407" s="309"/>
      <c r="C407" s="174"/>
      <c r="D407" s="154"/>
      <c r="E407" s="156"/>
      <c r="F407" s="150"/>
      <c r="G407" s="138"/>
      <c r="H407" s="114"/>
    </row>
    <row r="408" spans="1:8" ht="15">
      <c r="A408" s="274" t="s">
        <v>975</v>
      </c>
      <c r="B408" s="305"/>
      <c r="C408" s="160" t="s">
        <v>589</v>
      </c>
      <c r="D408" s="106" t="s">
        <v>206</v>
      </c>
      <c r="E408" s="106" t="s">
        <v>10</v>
      </c>
      <c r="F408" s="194"/>
      <c r="G408" s="120">
        <f>SUM(G411:G414)</f>
        <v>0</v>
      </c>
      <c r="H408" s="114"/>
    </row>
    <row r="409" spans="1:8" ht="15">
      <c r="A409" s="274" t="s">
        <v>976</v>
      </c>
      <c r="B409" s="305"/>
      <c r="C409" s="160"/>
      <c r="D409" s="106"/>
      <c r="E409" s="106"/>
      <c r="F409" s="194"/>
      <c r="G409" s="120"/>
      <c r="H409" s="114"/>
    </row>
    <row r="410" spans="1:8" ht="12.75">
      <c r="A410" s="274" t="s">
        <v>977</v>
      </c>
      <c r="B410" s="305"/>
      <c r="C410" s="202" t="s">
        <v>590</v>
      </c>
      <c r="D410" s="106"/>
      <c r="E410" s="106"/>
      <c r="F410" s="194"/>
      <c r="G410" s="120"/>
      <c r="H410" s="114"/>
    </row>
    <row r="411" spans="1:8" ht="12.75">
      <c r="A411" s="274" t="s">
        <v>978</v>
      </c>
      <c r="B411" s="305"/>
      <c r="C411" s="196" t="s">
        <v>701</v>
      </c>
      <c r="D411" s="106"/>
      <c r="E411" s="106"/>
      <c r="F411" s="194"/>
      <c r="G411" s="138">
        <f>SUM(G419:G621)</f>
        <v>0</v>
      </c>
      <c r="H411" s="114"/>
    </row>
    <row r="412" spans="1:8" ht="12.75">
      <c r="A412" s="274" t="s">
        <v>979</v>
      </c>
      <c r="B412" s="305"/>
      <c r="C412" s="196" t="s">
        <v>594</v>
      </c>
      <c r="D412" s="106"/>
      <c r="E412" s="106"/>
      <c r="F412" s="194"/>
      <c r="G412" s="138">
        <f>SUM(G635)</f>
        <v>0</v>
      </c>
      <c r="H412" s="114"/>
    </row>
    <row r="413" spans="1:8" ht="12.75">
      <c r="A413" s="274" t="s">
        <v>980</v>
      </c>
      <c r="B413" s="305"/>
      <c r="C413" s="196" t="s">
        <v>592</v>
      </c>
      <c r="D413" s="106"/>
      <c r="E413" s="106"/>
      <c r="F413" s="194"/>
      <c r="G413" s="138">
        <f>SUM(G624:G629)</f>
        <v>0</v>
      </c>
      <c r="H413" s="114"/>
    </row>
    <row r="414" spans="1:8" ht="12.75">
      <c r="A414" s="274" t="s">
        <v>981</v>
      </c>
      <c r="B414" s="305"/>
      <c r="C414" s="196" t="s">
        <v>593</v>
      </c>
      <c r="D414" s="106"/>
      <c r="E414" s="106"/>
      <c r="F414" s="194"/>
      <c r="G414" s="138">
        <f>SUM(G632)</f>
        <v>0</v>
      </c>
      <c r="H414" s="114"/>
    </row>
    <row r="415" spans="1:8" ht="12.75">
      <c r="A415" s="274" t="s">
        <v>982</v>
      </c>
      <c r="B415" s="305"/>
      <c r="C415" s="196"/>
      <c r="D415" s="106"/>
      <c r="E415" s="106"/>
      <c r="F415" s="194"/>
      <c r="G415" s="120"/>
      <c r="H415" s="114"/>
    </row>
    <row r="416" spans="1:8" ht="15">
      <c r="A416" s="274" t="s">
        <v>983</v>
      </c>
      <c r="B416" s="305"/>
      <c r="C416" s="160"/>
      <c r="D416" s="106"/>
      <c r="E416" s="106"/>
      <c r="F416" s="194"/>
      <c r="G416" s="120"/>
      <c r="H416" s="114"/>
    </row>
    <row r="417" spans="1:8" ht="15">
      <c r="A417" s="274" t="s">
        <v>984</v>
      </c>
      <c r="B417" s="305"/>
      <c r="C417" s="160"/>
      <c r="D417" s="106"/>
      <c r="E417" s="106"/>
      <c r="F417" s="194"/>
      <c r="G417" s="120"/>
      <c r="H417" s="114"/>
    </row>
    <row r="418" spans="1:7" ht="12.75">
      <c r="A418" s="274" t="s">
        <v>985</v>
      </c>
      <c r="B418" s="305"/>
      <c r="C418" s="195" t="s">
        <v>373</v>
      </c>
      <c r="D418" s="106"/>
      <c r="E418" s="106"/>
      <c r="F418" s="194"/>
      <c r="G418" s="120"/>
    </row>
    <row r="419" spans="1:7" ht="25.5">
      <c r="A419" s="274" t="s">
        <v>986</v>
      </c>
      <c r="B419" s="309" t="s">
        <v>374</v>
      </c>
      <c r="C419" s="196" t="s">
        <v>702</v>
      </c>
      <c r="D419" s="212" t="s">
        <v>9</v>
      </c>
      <c r="E419" s="213">
        <v>1</v>
      </c>
      <c r="F419" s="119"/>
      <c r="G419" s="138">
        <f aca="true" t="shared" si="11" ref="G419:G432">E419*F419</f>
        <v>0</v>
      </c>
    </row>
    <row r="420" spans="1:7" ht="63.75">
      <c r="A420" s="274" t="s">
        <v>987</v>
      </c>
      <c r="B420" s="309" t="s">
        <v>374</v>
      </c>
      <c r="C420" s="325" t="s">
        <v>376</v>
      </c>
      <c r="D420" s="292" t="s">
        <v>7</v>
      </c>
      <c r="E420" s="213">
        <v>1</v>
      </c>
      <c r="F420" s="119"/>
      <c r="G420" s="138">
        <f t="shared" si="11"/>
        <v>0</v>
      </c>
    </row>
    <row r="421" spans="1:7" ht="76.5">
      <c r="A421" s="274" t="s">
        <v>988</v>
      </c>
      <c r="B421" s="309" t="s">
        <v>374</v>
      </c>
      <c r="C421" s="325" t="s">
        <v>377</v>
      </c>
      <c r="D421" s="292" t="s">
        <v>7</v>
      </c>
      <c r="E421" s="213">
        <v>1</v>
      </c>
      <c r="F421" s="119"/>
      <c r="G421" s="138">
        <f t="shared" si="11"/>
        <v>0</v>
      </c>
    </row>
    <row r="422" spans="1:7" ht="25.5">
      <c r="A422" s="274" t="s">
        <v>989</v>
      </c>
      <c r="B422" s="309" t="s">
        <v>374</v>
      </c>
      <c r="C422" s="196" t="s">
        <v>378</v>
      </c>
      <c r="D422" s="292" t="s">
        <v>7</v>
      </c>
      <c r="E422" s="213">
        <v>1</v>
      </c>
      <c r="F422" s="119"/>
      <c r="G422" s="138">
        <f t="shared" si="11"/>
        <v>0</v>
      </c>
    </row>
    <row r="423" spans="1:7" ht="51">
      <c r="A423" s="274" t="s">
        <v>990</v>
      </c>
      <c r="B423" s="309" t="s">
        <v>374</v>
      </c>
      <c r="C423" s="196" t="s">
        <v>379</v>
      </c>
      <c r="D423" s="292" t="s">
        <v>7</v>
      </c>
      <c r="E423" s="213">
        <v>1</v>
      </c>
      <c r="F423" s="119"/>
      <c r="G423" s="138">
        <f t="shared" si="11"/>
        <v>0</v>
      </c>
    </row>
    <row r="424" spans="1:7" ht="12.75">
      <c r="A424" s="274" t="s">
        <v>991</v>
      </c>
      <c r="B424" s="309" t="s">
        <v>380</v>
      </c>
      <c r="C424" s="196" t="s">
        <v>381</v>
      </c>
      <c r="D424" s="212" t="s">
        <v>9</v>
      </c>
      <c r="E424" s="213">
        <v>1</v>
      </c>
      <c r="F424" s="119"/>
      <c r="G424" s="138">
        <f t="shared" si="11"/>
        <v>0</v>
      </c>
    </row>
    <row r="425" spans="1:7" ht="12.75">
      <c r="A425" s="274" t="s">
        <v>992</v>
      </c>
      <c r="B425" s="309" t="s">
        <v>382</v>
      </c>
      <c r="C425" s="196" t="s">
        <v>383</v>
      </c>
      <c r="D425" s="212" t="s">
        <v>9</v>
      </c>
      <c r="E425" s="213">
        <v>1</v>
      </c>
      <c r="F425" s="119"/>
      <c r="G425" s="138">
        <f t="shared" si="11"/>
        <v>0</v>
      </c>
    </row>
    <row r="426" spans="1:7" ht="12.75">
      <c r="A426" s="274" t="s">
        <v>993</v>
      </c>
      <c r="B426" s="309" t="s">
        <v>384</v>
      </c>
      <c r="C426" s="196" t="s">
        <v>385</v>
      </c>
      <c r="D426" s="212" t="s">
        <v>9</v>
      </c>
      <c r="E426" s="213">
        <v>1</v>
      </c>
      <c r="F426" s="119"/>
      <c r="G426" s="138">
        <f t="shared" si="11"/>
        <v>0</v>
      </c>
    </row>
    <row r="427" spans="1:7" ht="12.75">
      <c r="A427" s="274" t="s">
        <v>994</v>
      </c>
      <c r="B427" s="309" t="s">
        <v>386</v>
      </c>
      <c r="C427" s="196" t="s">
        <v>387</v>
      </c>
      <c r="D427" s="212" t="s">
        <v>9</v>
      </c>
      <c r="E427" s="213">
        <v>1</v>
      </c>
      <c r="F427" s="119"/>
      <c r="G427" s="138">
        <f t="shared" si="11"/>
        <v>0</v>
      </c>
    </row>
    <row r="428" spans="1:7" ht="12.75">
      <c r="A428" s="274" t="s">
        <v>995</v>
      </c>
      <c r="B428" s="309" t="s">
        <v>388</v>
      </c>
      <c r="C428" s="196" t="s">
        <v>389</v>
      </c>
      <c r="D428" s="212" t="s">
        <v>9</v>
      </c>
      <c r="E428" s="213">
        <v>1</v>
      </c>
      <c r="F428" s="119"/>
      <c r="G428" s="138">
        <f t="shared" si="11"/>
        <v>0</v>
      </c>
    </row>
    <row r="429" spans="1:7" ht="12.75">
      <c r="A429" s="274" t="s">
        <v>996</v>
      </c>
      <c r="B429" s="309" t="s">
        <v>390</v>
      </c>
      <c r="C429" s="196" t="s">
        <v>381</v>
      </c>
      <c r="D429" s="212" t="s">
        <v>9</v>
      </c>
      <c r="E429" s="213">
        <v>2</v>
      </c>
      <c r="F429" s="119"/>
      <c r="G429" s="138">
        <f t="shared" si="11"/>
        <v>0</v>
      </c>
    </row>
    <row r="430" spans="1:7" ht="12.75">
      <c r="A430" s="274" t="s">
        <v>997</v>
      </c>
      <c r="B430" s="309" t="s">
        <v>391</v>
      </c>
      <c r="C430" s="196" t="s">
        <v>392</v>
      </c>
      <c r="D430" s="212" t="s">
        <v>9</v>
      </c>
      <c r="E430" s="213">
        <v>1</v>
      </c>
      <c r="F430" s="119"/>
      <c r="G430" s="138">
        <f t="shared" si="11"/>
        <v>0</v>
      </c>
    </row>
    <row r="431" spans="1:7" ht="12.75">
      <c r="A431" s="274" t="s">
        <v>998</v>
      </c>
      <c r="B431" s="309" t="s">
        <v>393</v>
      </c>
      <c r="C431" s="196" t="s">
        <v>394</v>
      </c>
      <c r="D431" s="212" t="s">
        <v>9</v>
      </c>
      <c r="E431" s="213">
        <v>1</v>
      </c>
      <c r="F431" s="119"/>
      <c r="G431" s="138">
        <f t="shared" si="11"/>
        <v>0</v>
      </c>
    </row>
    <row r="432" spans="1:7" ht="12.75">
      <c r="A432" s="274" t="s">
        <v>999</v>
      </c>
      <c r="B432" s="309" t="s">
        <v>395</v>
      </c>
      <c r="C432" s="196" t="s">
        <v>396</v>
      </c>
      <c r="D432" s="212" t="s">
        <v>9</v>
      </c>
      <c r="E432" s="213">
        <v>2</v>
      </c>
      <c r="F432" s="119"/>
      <c r="G432" s="138">
        <f t="shared" si="11"/>
        <v>0</v>
      </c>
    </row>
    <row r="433" spans="1:7" ht="12.75">
      <c r="A433" s="274" t="s">
        <v>1000</v>
      </c>
      <c r="B433" s="309"/>
      <c r="C433" s="195" t="s">
        <v>397</v>
      </c>
      <c r="D433" s="212"/>
      <c r="E433" s="214"/>
      <c r="F433" s="64"/>
      <c r="G433" s="138"/>
    </row>
    <row r="434" spans="1:7" ht="25.5">
      <c r="A434" s="274" t="s">
        <v>1001</v>
      </c>
      <c r="B434" s="309" t="s">
        <v>398</v>
      </c>
      <c r="C434" s="196" t="s">
        <v>375</v>
      </c>
      <c r="D434" s="212" t="s">
        <v>9</v>
      </c>
      <c r="E434" s="213">
        <v>1</v>
      </c>
      <c r="F434" s="119"/>
      <c r="G434" s="138">
        <f aca="true" t="shared" si="12" ref="G434:G450">E434*F434</f>
        <v>0</v>
      </c>
    </row>
    <row r="435" spans="1:7" ht="63.75">
      <c r="A435" s="274" t="s">
        <v>1002</v>
      </c>
      <c r="B435" s="309" t="s">
        <v>398</v>
      </c>
      <c r="C435" s="325" t="s">
        <v>376</v>
      </c>
      <c r="D435" s="292" t="s">
        <v>7</v>
      </c>
      <c r="E435" s="213">
        <v>1</v>
      </c>
      <c r="F435" s="119"/>
      <c r="G435" s="138">
        <f t="shared" si="12"/>
        <v>0</v>
      </c>
    </row>
    <row r="436" spans="1:7" ht="76.5">
      <c r="A436" s="274" t="s">
        <v>1003</v>
      </c>
      <c r="B436" s="309" t="s">
        <v>398</v>
      </c>
      <c r="C436" s="325" t="s">
        <v>377</v>
      </c>
      <c r="D436" s="292" t="s">
        <v>7</v>
      </c>
      <c r="E436" s="213">
        <v>1</v>
      </c>
      <c r="F436" s="119"/>
      <c r="G436" s="138">
        <f t="shared" si="12"/>
        <v>0</v>
      </c>
    </row>
    <row r="437" spans="1:7" ht="25.5">
      <c r="A437" s="274" t="s">
        <v>1004</v>
      </c>
      <c r="B437" s="309" t="s">
        <v>398</v>
      </c>
      <c r="C437" s="196" t="s">
        <v>378</v>
      </c>
      <c r="D437" s="292" t="s">
        <v>7</v>
      </c>
      <c r="E437" s="213">
        <v>1</v>
      </c>
      <c r="F437" s="119"/>
      <c r="G437" s="138">
        <f t="shared" si="12"/>
        <v>0</v>
      </c>
    </row>
    <row r="438" spans="1:7" ht="51">
      <c r="A438" s="274" t="s">
        <v>1005</v>
      </c>
      <c r="B438" s="309" t="s">
        <v>398</v>
      </c>
      <c r="C438" s="196" t="s">
        <v>379</v>
      </c>
      <c r="D438" s="292" t="s">
        <v>7</v>
      </c>
      <c r="E438" s="213">
        <v>1</v>
      </c>
      <c r="F438" s="119"/>
      <c r="G438" s="138">
        <f t="shared" si="12"/>
        <v>0</v>
      </c>
    </row>
    <row r="439" spans="1:7" ht="12.75">
      <c r="A439" s="274" t="s">
        <v>1006</v>
      </c>
      <c r="B439" s="309" t="s">
        <v>399</v>
      </c>
      <c r="C439" s="196" t="s">
        <v>381</v>
      </c>
      <c r="D439" s="197" t="s">
        <v>9</v>
      </c>
      <c r="E439" s="198">
        <v>1</v>
      </c>
      <c r="F439" s="119"/>
      <c r="G439" s="138">
        <f t="shared" si="12"/>
        <v>0</v>
      </c>
    </row>
    <row r="440" spans="1:7" ht="12.75">
      <c r="A440" s="274" t="s">
        <v>1007</v>
      </c>
      <c r="B440" s="309" t="s">
        <v>400</v>
      </c>
      <c r="C440" s="196" t="s">
        <v>394</v>
      </c>
      <c r="D440" s="197" t="s">
        <v>9</v>
      </c>
      <c r="E440" s="198">
        <v>4</v>
      </c>
      <c r="F440" s="119"/>
      <c r="G440" s="138">
        <f t="shared" si="12"/>
        <v>0</v>
      </c>
    </row>
    <row r="441" spans="1:7" ht="12.75">
      <c r="A441" s="274" t="s">
        <v>1008</v>
      </c>
      <c r="B441" s="309" t="s">
        <v>401</v>
      </c>
      <c r="C441" s="196" t="s">
        <v>396</v>
      </c>
      <c r="D441" s="197" t="s">
        <v>9</v>
      </c>
      <c r="E441" s="198">
        <v>2</v>
      </c>
      <c r="F441" s="119"/>
      <c r="G441" s="138">
        <f t="shared" si="12"/>
        <v>0</v>
      </c>
    </row>
    <row r="442" spans="1:7" ht="12.75">
      <c r="A442" s="274" t="s">
        <v>1009</v>
      </c>
      <c r="B442" s="309" t="s">
        <v>402</v>
      </c>
      <c r="C442" s="196" t="s">
        <v>403</v>
      </c>
      <c r="D442" s="197" t="s">
        <v>9</v>
      </c>
      <c r="E442" s="198">
        <v>1</v>
      </c>
      <c r="F442" s="119"/>
      <c r="G442" s="138">
        <f t="shared" si="12"/>
        <v>0</v>
      </c>
    </row>
    <row r="443" spans="1:7" ht="12.75">
      <c r="A443" s="274" t="s">
        <v>1010</v>
      </c>
      <c r="B443" s="309" t="s">
        <v>404</v>
      </c>
      <c r="C443" s="196" t="s">
        <v>405</v>
      </c>
      <c r="D443" s="197" t="s">
        <v>9</v>
      </c>
      <c r="E443" s="198">
        <v>1</v>
      </c>
      <c r="F443" s="119"/>
      <c r="G443" s="138">
        <f t="shared" si="12"/>
        <v>0</v>
      </c>
    </row>
    <row r="444" spans="1:7" ht="12.75">
      <c r="A444" s="274" t="s">
        <v>1011</v>
      </c>
      <c r="B444" s="309" t="s">
        <v>406</v>
      </c>
      <c r="C444" s="196" t="s">
        <v>407</v>
      </c>
      <c r="D444" s="197" t="s">
        <v>9</v>
      </c>
      <c r="E444" s="198">
        <v>1</v>
      </c>
      <c r="F444" s="119"/>
      <c r="G444" s="138">
        <f t="shared" si="12"/>
        <v>0</v>
      </c>
    </row>
    <row r="445" spans="1:7" ht="12.75">
      <c r="A445" s="274" t="s">
        <v>1012</v>
      </c>
      <c r="B445" s="309" t="s">
        <v>408</v>
      </c>
      <c r="C445" s="196" t="s">
        <v>381</v>
      </c>
      <c r="D445" s="197" t="s">
        <v>9</v>
      </c>
      <c r="E445" s="198">
        <v>1</v>
      </c>
      <c r="F445" s="119"/>
      <c r="G445" s="138">
        <f t="shared" si="12"/>
        <v>0</v>
      </c>
    </row>
    <row r="446" spans="1:7" ht="12.75">
      <c r="A446" s="274" t="s">
        <v>1013</v>
      </c>
      <c r="B446" s="309" t="s">
        <v>409</v>
      </c>
      <c r="C446" s="196" t="s">
        <v>394</v>
      </c>
      <c r="D446" s="197" t="s">
        <v>9</v>
      </c>
      <c r="E446" s="198">
        <v>4</v>
      </c>
      <c r="F446" s="119"/>
      <c r="G446" s="138">
        <f t="shared" si="12"/>
        <v>0</v>
      </c>
    </row>
    <row r="447" spans="1:7" ht="12.75">
      <c r="A447" s="274" t="s">
        <v>1014</v>
      </c>
      <c r="B447" s="309" t="s">
        <v>410</v>
      </c>
      <c r="C447" s="196" t="s">
        <v>396</v>
      </c>
      <c r="D447" s="197" t="s">
        <v>9</v>
      </c>
      <c r="E447" s="198">
        <v>2</v>
      </c>
      <c r="F447" s="119"/>
      <c r="G447" s="138">
        <f t="shared" si="12"/>
        <v>0</v>
      </c>
    </row>
    <row r="448" spans="1:7" ht="12.75">
      <c r="A448" s="274" t="s">
        <v>1015</v>
      </c>
      <c r="B448" s="309" t="s">
        <v>411</v>
      </c>
      <c r="C448" s="196" t="s">
        <v>403</v>
      </c>
      <c r="D448" s="197" t="s">
        <v>9</v>
      </c>
      <c r="E448" s="198">
        <v>1</v>
      </c>
      <c r="F448" s="119"/>
      <c r="G448" s="138">
        <f t="shared" si="12"/>
        <v>0</v>
      </c>
    </row>
    <row r="449" spans="1:7" ht="12.75">
      <c r="A449" s="274" t="s">
        <v>1016</v>
      </c>
      <c r="B449" s="309" t="s">
        <v>412</v>
      </c>
      <c r="C449" s="196" t="s">
        <v>405</v>
      </c>
      <c r="D449" s="197" t="s">
        <v>9</v>
      </c>
      <c r="E449" s="198">
        <v>1</v>
      </c>
      <c r="F449" s="119"/>
      <c r="G449" s="138">
        <f t="shared" si="12"/>
        <v>0</v>
      </c>
    </row>
    <row r="450" spans="1:7" ht="12.75">
      <c r="A450" s="274" t="s">
        <v>1017</v>
      </c>
      <c r="B450" s="309" t="s">
        <v>413</v>
      </c>
      <c r="C450" s="196" t="s">
        <v>407</v>
      </c>
      <c r="D450" s="212" t="s">
        <v>9</v>
      </c>
      <c r="E450" s="198">
        <v>1</v>
      </c>
      <c r="F450" s="119"/>
      <c r="G450" s="138">
        <f t="shared" si="12"/>
        <v>0</v>
      </c>
    </row>
    <row r="451" spans="1:7" ht="12.75">
      <c r="A451" s="274" t="s">
        <v>1018</v>
      </c>
      <c r="B451" s="309"/>
      <c r="C451" s="195" t="s">
        <v>414</v>
      </c>
      <c r="D451" s="212"/>
      <c r="E451" s="199"/>
      <c r="F451" s="64"/>
      <c r="G451" s="138"/>
    </row>
    <row r="452" spans="1:7" ht="25.5">
      <c r="A452" s="274" t="s">
        <v>1019</v>
      </c>
      <c r="B452" s="309" t="s">
        <v>415</v>
      </c>
      <c r="C452" s="196" t="s">
        <v>375</v>
      </c>
      <c r="D452" s="212" t="s">
        <v>9</v>
      </c>
      <c r="E452" s="213">
        <v>1</v>
      </c>
      <c r="F452" s="119"/>
      <c r="G452" s="138">
        <f aca="true" t="shared" si="13" ref="G452:G468">E452*F452</f>
        <v>0</v>
      </c>
    </row>
    <row r="453" spans="1:7" ht="63.75">
      <c r="A453" s="274" t="s">
        <v>1020</v>
      </c>
      <c r="B453" s="309" t="s">
        <v>415</v>
      </c>
      <c r="C453" s="325" t="s">
        <v>376</v>
      </c>
      <c r="D453" s="292" t="s">
        <v>7</v>
      </c>
      <c r="E453" s="213">
        <v>1</v>
      </c>
      <c r="F453" s="119"/>
      <c r="G453" s="138">
        <f t="shared" si="13"/>
        <v>0</v>
      </c>
    </row>
    <row r="454" spans="1:7" ht="76.5">
      <c r="A454" s="274" t="s">
        <v>1021</v>
      </c>
      <c r="B454" s="309" t="s">
        <v>415</v>
      </c>
      <c r="C454" s="325" t="s">
        <v>377</v>
      </c>
      <c r="D454" s="292" t="s">
        <v>7</v>
      </c>
      <c r="E454" s="213">
        <v>1</v>
      </c>
      <c r="F454" s="119"/>
      <c r="G454" s="138">
        <f t="shared" si="13"/>
        <v>0</v>
      </c>
    </row>
    <row r="455" spans="1:7" ht="25.5">
      <c r="A455" s="274" t="s">
        <v>1022</v>
      </c>
      <c r="B455" s="309" t="s">
        <v>415</v>
      </c>
      <c r="C455" s="196" t="s">
        <v>378</v>
      </c>
      <c r="D455" s="292" t="s">
        <v>7</v>
      </c>
      <c r="E455" s="213">
        <v>1</v>
      </c>
      <c r="F455" s="119"/>
      <c r="G455" s="138">
        <f t="shared" si="13"/>
        <v>0</v>
      </c>
    </row>
    <row r="456" spans="1:7" ht="51">
      <c r="A456" s="274" t="s">
        <v>1023</v>
      </c>
      <c r="B456" s="309" t="s">
        <v>415</v>
      </c>
      <c r="C456" s="196" t="s">
        <v>379</v>
      </c>
      <c r="D456" s="292" t="s">
        <v>7</v>
      </c>
      <c r="E456" s="213">
        <v>1</v>
      </c>
      <c r="F456" s="119"/>
      <c r="G456" s="138">
        <f t="shared" si="13"/>
        <v>0</v>
      </c>
    </row>
    <row r="457" spans="1:7" ht="12.75">
      <c r="A457" s="274" t="s">
        <v>1024</v>
      </c>
      <c r="B457" s="309" t="s">
        <v>416</v>
      </c>
      <c r="C457" s="196" t="s">
        <v>381</v>
      </c>
      <c r="D457" s="197" t="s">
        <v>9</v>
      </c>
      <c r="E457" s="213">
        <v>1</v>
      </c>
      <c r="F457" s="119"/>
      <c r="G457" s="138">
        <f t="shared" si="13"/>
        <v>0</v>
      </c>
    </row>
    <row r="458" spans="1:7" ht="12.75">
      <c r="A458" s="274" t="s">
        <v>1025</v>
      </c>
      <c r="B458" s="309" t="s">
        <v>417</v>
      </c>
      <c r="C458" s="196" t="s">
        <v>394</v>
      </c>
      <c r="D458" s="212" t="s">
        <v>9</v>
      </c>
      <c r="E458" s="213">
        <v>4</v>
      </c>
      <c r="F458" s="119"/>
      <c r="G458" s="138">
        <f t="shared" si="13"/>
        <v>0</v>
      </c>
    </row>
    <row r="459" spans="1:7" ht="12.75">
      <c r="A459" s="274" t="s">
        <v>1026</v>
      </c>
      <c r="B459" s="309" t="s">
        <v>418</v>
      </c>
      <c r="C459" s="196" t="s">
        <v>396</v>
      </c>
      <c r="D459" s="212" t="s">
        <v>9</v>
      </c>
      <c r="E459" s="213">
        <v>2</v>
      </c>
      <c r="F459" s="119"/>
      <c r="G459" s="138">
        <f t="shared" si="13"/>
        <v>0</v>
      </c>
    </row>
    <row r="460" spans="1:7" ht="12.75">
      <c r="A460" s="274" t="s">
        <v>1027</v>
      </c>
      <c r="B460" s="309" t="s">
        <v>419</v>
      </c>
      <c r="C460" s="196" t="s">
        <v>403</v>
      </c>
      <c r="D460" s="212" t="s">
        <v>9</v>
      </c>
      <c r="E460" s="213">
        <v>1</v>
      </c>
      <c r="F460" s="119"/>
      <c r="G460" s="138">
        <f t="shared" si="13"/>
        <v>0</v>
      </c>
    </row>
    <row r="461" spans="1:7" ht="12.75">
      <c r="A461" s="274" t="s">
        <v>1028</v>
      </c>
      <c r="B461" s="309" t="s">
        <v>420</v>
      </c>
      <c r="C461" s="196" t="s">
        <v>405</v>
      </c>
      <c r="D461" s="212" t="s">
        <v>9</v>
      </c>
      <c r="E461" s="213">
        <v>1</v>
      </c>
      <c r="F461" s="119"/>
      <c r="G461" s="138">
        <f t="shared" si="13"/>
        <v>0</v>
      </c>
    </row>
    <row r="462" spans="1:7" ht="12.75">
      <c r="A462" s="274" t="s">
        <v>1029</v>
      </c>
      <c r="B462" s="309" t="s">
        <v>421</v>
      </c>
      <c r="C462" s="196" t="s">
        <v>407</v>
      </c>
      <c r="D462" s="212" t="s">
        <v>9</v>
      </c>
      <c r="E462" s="198">
        <v>1</v>
      </c>
      <c r="F462" s="119"/>
      <c r="G462" s="138">
        <f t="shared" si="13"/>
        <v>0</v>
      </c>
    </row>
    <row r="463" spans="1:7" ht="12.75">
      <c r="A463" s="274" t="s">
        <v>1030</v>
      </c>
      <c r="B463" s="309" t="s">
        <v>422</v>
      </c>
      <c r="C463" s="196" t="s">
        <v>381</v>
      </c>
      <c r="D463" s="212" t="s">
        <v>9</v>
      </c>
      <c r="E463" s="198">
        <v>1</v>
      </c>
      <c r="F463" s="119"/>
      <c r="G463" s="138">
        <f t="shared" si="13"/>
        <v>0</v>
      </c>
    </row>
    <row r="464" spans="1:7" ht="12.75">
      <c r="A464" s="274" t="s">
        <v>1031</v>
      </c>
      <c r="B464" s="309" t="s">
        <v>423</v>
      </c>
      <c r="C464" s="196" t="s">
        <v>394</v>
      </c>
      <c r="D464" s="212" t="s">
        <v>9</v>
      </c>
      <c r="E464" s="198">
        <v>3</v>
      </c>
      <c r="F464" s="119"/>
      <c r="G464" s="138">
        <f t="shared" si="13"/>
        <v>0</v>
      </c>
    </row>
    <row r="465" spans="1:7" ht="12.75">
      <c r="A465" s="274" t="s">
        <v>1032</v>
      </c>
      <c r="B465" s="309" t="s">
        <v>424</v>
      </c>
      <c r="C465" s="196" t="s">
        <v>396</v>
      </c>
      <c r="D465" s="212" t="s">
        <v>9</v>
      </c>
      <c r="E465" s="198">
        <v>2</v>
      </c>
      <c r="F465" s="119"/>
      <c r="G465" s="138">
        <f t="shared" si="13"/>
        <v>0</v>
      </c>
    </row>
    <row r="466" spans="1:7" ht="12.75">
      <c r="A466" s="274" t="s">
        <v>1033</v>
      </c>
      <c r="B466" s="309" t="s">
        <v>425</v>
      </c>
      <c r="C466" s="196" t="s">
        <v>403</v>
      </c>
      <c r="D466" s="212" t="s">
        <v>9</v>
      </c>
      <c r="E466" s="198">
        <v>1</v>
      </c>
      <c r="F466" s="119"/>
      <c r="G466" s="138">
        <f t="shared" si="13"/>
        <v>0</v>
      </c>
    </row>
    <row r="467" spans="1:7" ht="12.75">
      <c r="A467" s="274" t="s">
        <v>1034</v>
      </c>
      <c r="B467" s="309" t="s">
        <v>426</v>
      </c>
      <c r="C467" s="196" t="s">
        <v>405</v>
      </c>
      <c r="D467" s="212" t="s">
        <v>9</v>
      </c>
      <c r="E467" s="198">
        <v>1</v>
      </c>
      <c r="F467" s="119"/>
      <c r="G467" s="138">
        <f t="shared" si="13"/>
        <v>0</v>
      </c>
    </row>
    <row r="468" spans="1:7" ht="12.75">
      <c r="A468" s="274" t="s">
        <v>1035</v>
      </c>
      <c r="B468" s="309" t="s">
        <v>427</v>
      </c>
      <c r="C468" s="196" t="s">
        <v>407</v>
      </c>
      <c r="D468" s="212" t="s">
        <v>9</v>
      </c>
      <c r="E468" s="198">
        <v>2</v>
      </c>
      <c r="F468" s="119"/>
      <c r="G468" s="138">
        <f t="shared" si="13"/>
        <v>0</v>
      </c>
    </row>
    <row r="469" spans="1:7" ht="12.75">
      <c r="A469" s="274" t="s">
        <v>1036</v>
      </c>
      <c r="B469" s="309"/>
      <c r="C469" s="195" t="s">
        <v>428</v>
      </c>
      <c r="D469" s="212"/>
      <c r="E469" s="199"/>
      <c r="F469" s="64"/>
      <c r="G469" s="138"/>
    </row>
    <row r="470" spans="1:7" ht="25.5">
      <c r="A470" s="274" t="s">
        <v>1037</v>
      </c>
      <c r="B470" s="309" t="s">
        <v>429</v>
      </c>
      <c r="C470" s="196" t="s">
        <v>375</v>
      </c>
      <c r="D470" s="212" t="s">
        <v>9</v>
      </c>
      <c r="E470" s="213">
        <v>1</v>
      </c>
      <c r="F470" s="119"/>
      <c r="G470" s="138">
        <f aca="true" t="shared" si="14" ref="G470:G486">E470*F470</f>
        <v>0</v>
      </c>
    </row>
    <row r="471" spans="1:7" ht="69.75" customHeight="1">
      <c r="A471" s="274" t="s">
        <v>1038</v>
      </c>
      <c r="B471" s="309" t="s">
        <v>429</v>
      </c>
      <c r="C471" s="325" t="s">
        <v>376</v>
      </c>
      <c r="D471" s="292" t="s">
        <v>7</v>
      </c>
      <c r="E471" s="213">
        <v>1</v>
      </c>
      <c r="F471" s="119"/>
      <c r="G471" s="138">
        <f t="shared" si="14"/>
        <v>0</v>
      </c>
    </row>
    <row r="472" spans="1:7" ht="82.5" customHeight="1">
      <c r="A472" s="274" t="s">
        <v>1039</v>
      </c>
      <c r="B472" s="309" t="s">
        <v>429</v>
      </c>
      <c r="C472" s="325" t="s">
        <v>377</v>
      </c>
      <c r="D472" s="292" t="s">
        <v>7</v>
      </c>
      <c r="E472" s="213">
        <v>1</v>
      </c>
      <c r="F472" s="119"/>
      <c r="G472" s="138">
        <f t="shared" si="14"/>
        <v>0</v>
      </c>
    </row>
    <row r="473" spans="1:7" ht="25.5">
      <c r="A473" s="274" t="s">
        <v>1040</v>
      </c>
      <c r="B473" s="309" t="s">
        <v>429</v>
      </c>
      <c r="C473" s="196" t="s">
        <v>378</v>
      </c>
      <c r="D473" s="292" t="s">
        <v>7</v>
      </c>
      <c r="E473" s="213">
        <v>1</v>
      </c>
      <c r="F473" s="119"/>
      <c r="G473" s="138">
        <f t="shared" si="14"/>
        <v>0</v>
      </c>
    </row>
    <row r="474" spans="1:7" ht="51">
      <c r="A474" s="274" t="s">
        <v>1041</v>
      </c>
      <c r="B474" s="309" t="s">
        <v>429</v>
      </c>
      <c r="C474" s="196" t="s">
        <v>379</v>
      </c>
      <c r="D474" s="292" t="s">
        <v>7</v>
      </c>
      <c r="E474" s="213">
        <v>1</v>
      </c>
      <c r="F474" s="119"/>
      <c r="G474" s="138">
        <f t="shared" si="14"/>
        <v>0</v>
      </c>
    </row>
    <row r="475" spans="1:7" ht="12.75">
      <c r="A475" s="274" t="s">
        <v>1042</v>
      </c>
      <c r="B475" s="309" t="s">
        <v>430</v>
      </c>
      <c r="C475" s="196" t="s">
        <v>381</v>
      </c>
      <c r="D475" s="212" t="s">
        <v>9</v>
      </c>
      <c r="E475" s="198">
        <v>1</v>
      </c>
      <c r="F475" s="119"/>
      <c r="G475" s="138">
        <f t="shared" si="14"/>
        <v>0</v>
      </c>
    </row>
    <row r="476" spans="1:7" ht="12.75">
      <c r="A476" s="274" t="s">
        <v>1043</v>
      </c>
      <c r="B476" s="309" t="s">
        <v>431</v>
      </c>
      <c r="C476" s="196" t="s">
        <v>394</v>
      </c>
      <c r="D476" s="212" t="s">
        <v>9</v>
      </c>
      <c r="E476" s="198">
        <v>1</v>
      </c>
      <c r="F476" s="119"/>
      <c r="G476" s="138">
        <f t="shared" si="14"/>
        <v>0</v>
      </c>
    </row>
    <row r="477" spans="1:7" ht="12.75">
      <c r="A477" s="274" t="s">
        <v>1044</v>
      </c>
      <c r="B477" s="309" t="s">
        <v>432</v>
      </c>
      <c r="C477" s="196" t="s">
        <v>433</v>
      </c>
      <c r="D477" s="212" t="s">
        <v>9</v>
      </c>
      <c r="E477" s="198">
        <v>2</v>
      </c>
      <c r="F477" s="119"/>
      <c r="G477" s="138">
        <f>E477*F477</f>
        <v>0</v>
      </c>
    </row>
    <row r="478" spans="1:7" ht="12.75">
      <c r="A478" s="274" t="s">
        <v>1045</v>
      </c>
      <c r="B478" s="309" t="s">
        <v>434</v>
      </c>
      <c r="C478" s="196" t="s">
        <v>396</v>
      </c>
      <c r="D478" s="212" t="s">
        <v>9</v>
      </c>
      <c r="E478" s="198">
        <v>4</v>
      </c>
      <c r="F478" s="119"/>
      <c r="G478" s="138">
        <f t="shared" si="14"/>
        <v>0</v>
      </c>
    </row>
    <row r="479" spans="1:7" ht="12.75">
      <c r="A479" s="274" t="s">
        <v>1046</v>
      </c>
      <c r="B479" s="309" t="s">
        <v>435</v>
      </c>
      <c r="C479" s="196" t="s">
        <v>403</v>
      </c>
      <c r="D479" s="212" t="s">
        <v>9</v>
      </c>
      <c r="E479" s="198">
        <v>1</v>
      </c>
      <c r="F479" s="119"/>
      <c r="G479" s="138">
        <f t="shared" si="14"/>
        <v>0</v>
      </c>
    </row>
    <row r="480" spans="1:7" ht="12.75">
      <c r="A480" s="274" t="s">
        <v>1047</v>
      </c>
      <c r="B480" s="309" t="s">
        <v>436</v>
      </c>
      <c r="C480" s="196" t="s">
        <v>405</v>
      </c>
      <c r="D480" s="212" t="s">
        <v>9</v>
      </c>
      <c r="E480" s="198">
        <v>1</v>
      </c>
      <c r="F480" s="119"/>
      <c r="G480" s="138">
        <f t="shared" si="14"/>
        <v>0</v>
      </c>
    </row>
    <row r="481" spans="1:7" ht="12.75">
      <c r="A481" s="274" t="s">
        <v>1048</v>
      </c>
      <c r="B481" s="309" t="s">
        <v>437</v>
      </c>
      <c r="C481" s="196" t="s">
        <v>407</v>
      </c>
      <c r="D481" s="212" t="s">
        <v>9</v>
      </c>
      <c r="E481" s="198">
        <v>1</v>
      </c>
      <c r="F481" s="119"/>
      <c r="G481" s="138">
        <f t="shared" si="14"/>
        <v>0</v>
      </c>
    </row>
    <row r="482" spans="1:7" ht="12.75">
      <c r="A482" s="274" t="s">
        <v>1049</v>
      </c>
      <c r="B482" s="309" t="s">
        <v>438</v>
      </c>
      <c r="C482" s="196" t="s">
        <v>439</v>
      </c>
      <c r="D482" s="212" t="s">
        <v>9</v>
      </c>
      <c r="E482" s="198">
        <v>1</v>
      </c>
      <c r="F482" s="119"/>
      <c r="G482" s="138">
        <f t="shared" si="14"/>
        <v>0</v>
      </c>
    </row>
    <row r="483" spans="1:7" ht="12.75">
      <c r="A483" s="274" t="s">
        <v>1050</v>
      </c>
      <c r="B483" s="309" t="s">
        <v>431</v>
      </c>
      <c r="C483" s="196" t="s">
        <v>394</v>
      </c>
      <c r="D483" s="212" t="s">
        <v>9</v>
      </c>
      <c r="E483" s="198">
        <v>1</v>
      </c>
      <c r="F483" s="119"/>
      <c r="G483" s="138">
        <f t="shared" si="14"/>
        <v>0</v>
      </c>
    </row>
    <row r="484" spans="1:7" ht="25.5">
      <c r="A484" s="274" t="s">
        <v>1051</v>
      </c>
      <c r="B484" s="309" t="s">
        <v>440</v>
      </c>
      <c r="C484" s="196" t="s">
        <v>441</v>
      </c>
      <c r="D484" s="212" t="s">
        <v>9</v>
      </c>
      <c r="E484" s="198">
        <v>1</v>
      </c>
      <c r="F484" s="119"/>
      <c r="G484" s="138">
        <f t="shared" si="14"/>
        <v>0</v>
      </c>
    </row>
    <row r="485" spans="1:7" ht="12.75">
      <c r="A485" s="274" t="s">
        <v>1052</v>
      </c>
      <c r="B485" s="309" t="s">
        <v>442</v>
      </c>
      <c r="C485" s="196" t="s">
        <v>443</v>
      </c>
      <c r="D485" s="212" t="s">
        <v>9</v>
      </c>
      <c r="E485" s="198">
        <v>1</v>
      </c>
      <c r="F485" s="119"/>
      <c r="G485" s="138">
        <f t="shared" si="14"/>
        <v>0</v>
      </c>
    </row>
    <row r="486" spans="1:7" ht="12.75">
      <c r="A486" s="274" t="s">
        <v>1053</v>
      </c>
      <c r="B486" s="309" t="s">
        <v>444</v>
      </c>
      <c r="C486" s="196" t="s">
        <v>381</v>
      </c>
      <c r="D486" s="212" t="s">
        <v>9</v>
      </c>
      <c r="E486" s="198">
        <v>2</v>
      </c>
      <c r="F486" s="119"/>
      <c r="G486" s="138">
        <f t="shared" si="14"/>
        <v>0</v>
      </c>
    </row>
    <row r="487" spans="1:7" ht="12.75">
      <c r="A487" s="274" t="s">
        <v>1054</v>
      </c>
      <c r="B487" s="309"/>
      <c r="C487" s="195" t="s">
        <v>445</v>
      </c>
      <c r="D487" s="212"/>
      <c r="E487" s="214"/>
      <c r="F487" s="64"/>
      <c r="G487" s="138"/>
    </row>
    <row r="488" spans="1:7" ht="25.5">
      <c r="A488" s="274" t="s">
        <v>1055</v>
      </c>
      <c r="B488" s="309" t="s">
        <v>446</v>
      </c>
      <c r="C488" s="196" t="s">
        <v>375</v>
      </c>
      <c r="D488" s="212" t="s">
        <v>9</v>
      </c>
      <c r="E488" s="213">
        <v>1</v>
      </c>
      <c r="F488" s="119"/>
      <c r="G488" s="138">
        <f aca="true" t="shared" si="15" ref="G488:G512">E488*F488</f>
        <v>0</v>
      </c>
    </row>
    <row r="489" spans="1:7" ht="63.75">
      <c r="A489" s="274" t="s">
        <v>1056</v>
      </c>
      <c r="B489" s="309" t="s">
        <v>446</v>
      </c>
      <c r="C489" s="325" t="s">
        <v>376</v>
      </c>
      <c r="D489" s="292" t="s">
        <v>7</v>
      </c>
      <c r="E489" s="213">
        <v>1</v>
      </c>
      <c r="F489" s="119"/>
      <c r="G489" s="138">
        <f t="shared" si="15"/>
        <v>0</v>
      </c>
    </row>
    <row r="490" spans="1:7" ht="76.5">
      <c r="A490" s="274" t="s">
        <v>1057</v>
      </c>
      <c r="B490" s="309" t="s">
        <v>446</v>
      </c>
      <c r="C490" s="325" t="s">
        <v>377</v>
      </c>
      <c r="D490" s="292" t="s">
        <v>7</v>
      </c>
      <c r="E490" s="213">
        <v>1</v>
      </c>
      <c r="F490" s="119"/>
      <c r="G490" s="138">
        <f t="shared" si="15"/>
        <v>0</v>
      </c>
    </row>
    <row r="491" spans="1:7" ht="25.5">
      <c r="A491" s="274" t="s">
        <v>1058</v>
      </c>
      <c r="B491" s="309" t="s">
        <v>446</v>
      </c>
      <c r="C491" s="196" t="s">
        <v>378</v>
      </c>
      <c r="D491" s="292" t="s">
        <v>7</v>
      </c>
      <c r="E491" s="213">
        <v>1</v>
      </c>
      <c r="F491" s="119"/>
      <c r="G491" s="138">
        <f t="shared" si="15"/>
        <v>0</v>
      </c>
    </row>
    <row r="492" spans="1:7" ht="51">
      <c r="A492" s="274" t="s">
        <v>1059</v>
      </c>
      <c r="B492" s="309" t="s">
        <v>446</v>
      </c>
      <c r="C492" s="196" t="s">
        <v>379</v>
      </c>
      <c r="D492" s="292" t="s">
        <v>7</v>
      </c>
      <c r="E492" s="213">
        <v>1</v>
      </c>
      <c r="F492" s="119"/>
      <c r="G492" s="138">
        <f t="shared" si="15"/>
        <v>0</v>
      </c>
    </row>
    <row r="493" spans="1:7" ht="12.75">
      <c r="A493" s="274" t="s">
        <v>1060</v>
      </c>
      <c r="B493" s="309" t="s">
        <v>447</v>
      </c>
      <c r="C493" s="196" t="s">
        <v>381</v>
      </c>
      <c r="D493" s="197" t="s">
        <v>9</v>
      </c>
      <c r="E493" s="213">
        <v>1</v>
      </c>
      <c r="F493" s="119"/>
      <c r="G493" s="138">
        <f t="shared" si="15"/>
        <v>0</v>
      </c>
    </row>
    <row r="494" spans="1:7" ht="12.75">
      <c r="A494" s="274" t="s">
        <v>1061</v>
      </c>
      <c r="B494" s="309" t="s">
        <v>448</v>
      </c>
      <c r="C494" s="196" t="s">
        <v>394</v>
      </c>
      <c r="D494" s="197" t="s">
        <v>9</v>
      </c>
      <c r="E494" s="213">
        <v>1</v>
      </c>
      <c r="F494" s="119"/>
      <c r="G494" s="138">
        <f t="shared" si="15"/>
        <v>0</v>
      </c>
    </row>
    <row r="495" spans="1:7" ht="12.75">
      <c r="A495" s="274" t="s">
        <v>1062</v>
      </c>
      <c r="B495" s="309" t="s">
        <v>449</v>
      </c>
      <c r="C495" s="196" t="s">
        <v>433</v>
      </c>
      <c r="D495" s="197" t="s">
        <v>9</v>
      </c>
      <c r="E495" s="213">
        <v>2</v>
      </c>
      <c r="F495" s="119"/>
      <c r="G495" s="138">
        <f t="shared" si="15"/>
        <v>0</v>
      </c>
    </row>
    <row r="496" spans="1:7" ht="12.75">
      <c r="A496" s="274" t="s">
        <v>1063</v>
      </c>
      <c r="B496" s="309" t="s">
        <v>450</v>
      </c>
      <c r="C496" s="196" t="s">
        <v>396</v>
      </c>
      <c r="D496" s="197" t="s">
        <v>9</v>
      </c>
      <c r="E496" s="213">
        <v>4</v>
      </c>
      <c r="F496" s="119"/>
      <c r="G496" s="138">
        <f t="shared" si="15"/>
        <v>0</v>
      </c>
    </row>
    <row r="497" spans="1:7" ht="12.75">
      <c r="A497" s="274" t="s">
        <v>1064</v>
      </c>
      <c r="B497" s="309" t="s">
        <v>451</v>
      </c>
      <c r="C497" s="196" t="s">
        <v>403</v>
      </c>
      <c r="D497" s="197" t="s">
        <v>9</v>
      </c>
      <c r="E497" s="213">
        <v>1</v>
      </c>
      <c r="F497" s="119"/>
      <c r="G497" s="138">
        <f t="shared" si="15"/>
        <v>0</v>
      </c>
    </row>
    <row r="498" spans="1:7" ht="12.75">
      <c r="A498" s="274" t="s">
        <v>1065</v>
      </c>
      <c r="B498" s="309" t="s">
        <v>452</v>
      </c>
      <c r="C498" s="196" t="s">
        <v>405</v>
      </c>
      <c r="D498" s="197" t="s">
        <v>9</v>
      </c>
      <c r="E498" s="213">
        <v>1</v>
      </c>
      <c r="F498" s="119"/>
      <c r="G498" s="138">
        <f t="shared" si="15"/>
        <v>0</v>
      </c>
    </row>
    <row r="499" spans="1:7" ht="12.75">
      <c r="A499" s="274" t="s">
        <v>1066</v>
      </c>
      <c r="B499" s="309" t="s">
        <v>453</v>
      </c>
      <c r="C499" s="196" t="s">
        <v>407</v>
      </c>
      <c r="D499" s="197" t="s">
        <v>9</v>
      </c>
      <c r="E499" s="213">
        <v>1</v>
      </c>
      <c r="F499" s="119"/>
      <c r="G499" s="138">
        <f t="shared" si="15"/>
        <v>0</v>
      </c>
    </row>
    <row r="500" spans="1:7" ht="12.75">
      <c r="A500" s="274" t="s">
        <v>1067</v>
      </c>
      <c r="B500" s="309" t="s">
        <v>454</v>
      </c>
      <c r="C500" s="196" t="s">
        <v>439</v>
      </c>
      <c r="D500" s="197" t="s">
        <v>9</v>
      </c>
      <c r="E500" s="213">
        <v>1</v>
      </c>
      <c r="F500" s="119"/>
      <c r="G500" s="138">
        <f t="shared" si="15"/>
        <v>0</v>
      </c>
    </row>
    <row r="501" spans="1:7" ht="12.75">
      <c r="A501" s="274" t="s">
        <v>1068</v>
      </c>
      <c r="B501" s="309" t="s">
        <v>448</v>
      </c>
      <c r="C501" s="196" t="s">
        <v>394</v>
      </c>
      <c r="D501" s="197" t="s">
        <v>9</v>
      </c>
      <c r="E501" s="213">
        <v>1</v>
      </c>
      <c r="F501" s="119"/>
      <c r="G501" s="138">
        <f t="shared" si="15"/>
        <v>0</v>
      </c>
    </row>
    <row r="502" spans="1:7" ht="25.5">
      <c r="A502" s="274" t="s">
        <v>1069</v>
      </c>
      <c r="B502" s="309" t="s">
        <v>455</v>
      </c>
      <c r="C502" s="196" t="s">
        <v>441</v>
      </c>
      <c r="D502" s="197" t="s">
        <v>9</v>
      </c>
      <c r="E502" s="213">
        <v>1</v>
      </c>
      <c r="F502" s="119"/>
      <c r="G502" s="138">
        <f t="shared" si="15"/>
        <v>0</v>
      </c>
    </row>
    <row r="503" spans="1:7" ht="12.75">
      <c r="A503" s="274" t="s">
        <v>1070</v>
      </c>
      <c r="B503" s="309" t="s">
        <v>456</v>
      </c>
      <c r="C503" s="196" t="s">
        <v>381</v>
      </c>
      <c r="D503" s="197" t="s">
        <v>9</v>
      </c>
      <c r="E503" s="213">
        <v>1</v>
      </c>
      <c r="F503" s="119"/>
      <c r="G503" s="138">
        <f t="shared" si="15"/>
        <v>0</v>
      </c>
    </row>
    <row r="504" spans="1:7" ht="12.75">
      <c r="A504" s="274" t="s">
        <v>1071</v>
      </c>
      <c r="B504" s="309" t="s">
        <v>457</v>
      </c>
      <c r="C504" s="196" t="s">
        <v>394</v>
      </c>
      <c r="D504" s="197" t="s">
        <v>9</v>
      </c>
      <c r="E504" s="213">
        <v>1</v>
      </c>
      <c r="F504" s="119"/>
      <c r="G504" s="138">
        <f t="shared" si="15"/>
        <v>0</v>
      </c>
    </row>
    <row r="505" spans="1:7" ht="12.75">
      <c r="A505" s="274" t="s">
        <v>1072</v>
      </c>
      <c r="B505" s="309" t="s">
        <v>458</v>
      </c>
      <c r="C505" s="196" t="s">
        <v>433</v>
      </c>
      <c r="D505" s="197" t="s">
        <v>9</v>
      </c>
      <c r="E505" s="213">
        <v>2</v>
      </c>
      <c r="F505" s="119"/>
      <c r="G505" s="138">
        <f t="shared" si="15"/>
        <v>0</v>
      </c>
    </row>
    <row r="506" spans="1:7" ht="12.75">
      <c r="A506" s="274" t="s">
        <v>1073</v>
      </c>
      <c r="B506" s="309" t="s">
        <v>459</v>
      </c>
      <c r="C506" s="196" t="s">
        <v>396</v>
      </c>
      <c r="D506" s="197" t="s">
        <v>9</v>
      </c>
      <c r="E506" s="213">
        <v>4</v>
      </c>
      <c r="F506" s="119"/>
      <c r="G506" s="138">
        <f t="shared" si="15"/>
        <v>0</v>
      </c>
    </row>
    <row r="507" spans="1:7" ht="12.75">
      <c r="A507" s="274" t="s">
        <v>1074</v>
      </c>
      <c r="B507" s="309" t="s">
        <v>460</v>
      </c>
      <c r="C507" s="196" t="s">
        <v>403</v>
      </c>
      <c r="D507" s="197" t="s">
        <v>9</v>
      </c>
      <c r="E507" s="213">
        <v>1</v>
      </c>
      <c r="F507" s="119"/>
      <c r="G507" s="138">
        <f t="shared" si="15"/>
        <v>0</v>
      </c>
    </row>
    <row r="508" spans="1:7" ht="12.75">
      <c r="A508" s="274" t="s">
        <v>1075</v>
      </c>
      <c r="B508" s="309" t="s">
        <v>461</v>
      </c>
      <c r="C508" s="196" t="s">
        <v>405</v>
      </c>
      <c r="D508" s="197" t="s">
        <v>9</v>
      </c>
      <c r="E508" s="213">
        <v>1</v>
      </c>
      <c r="F508" s="119"/>
      <c r="G508" s="138">
        <f t="shared" si="15"/>
        <v>0</v>
      </c>
    </row>
    <row r="509" spans="1:7" ht="12.75">
      <c r="A509" s="274" t="s">
        <v>1076</v>
      </c>
      <c r="B509" s="309" t="s">
        <v>462</v>
      </c>
      <c r="C509" s="196" t="s">
        <v>407</v>
      </c>
      <c r="D509" s="197" t="s">
        <v>9</v>
      </c>
      <c r="E509" s="213">
        <v>1</v>
      </c>
      <c r="F509" s="119"/>
      <c r="G509" s="138">
        <f t="shared" si="15"/>
        <v>0</v>
      </c>
    </row>
    <row r="510" spans="1:7" ht="12.75">
      <c r="A510" s="274" t="s">
        <v>1077</v>
      </c>
      <c r="B510" s="309" t="s">
        <v>463</v>
      </c>
      <c r="C510" s="196" t="s">
        <v>439</v>
      </c>
      <c r="D510" s="197" t="s">
        <v>9</v>
      </c>
      <c r="E510" s="213">
        <v>1</v>
      </c>
      <c r="F510" s="119"/>
      <c r="G510" s="138">
        <f t="shared" si="15"/>
        <v>0</v>
      </c>
    </row>
    <row r="511" spans="1:7" ht="12.75">
      <c r="A511" s="274" t="s">
        <v>1078</v>
      </c>
      <c r="B511" s="309" t="s">
        <v>457</v>
      </c>
      <c r="C511" s="196" t="s">
        <v>394</v>
      </c>
      <c r="D511" s="197" t="s">
        <v>9</v>
      </c>
      <c r="E511" s="213">
        <v>1</v>
      </c>
      <c r="F511" s="119"/>
      <c r="G511" s="138">
        <f t="shared" si="15"/>
        <v>0</v>
      </c>
    </row>
    <row r="512" spans="1:7" ht="25.5">
      <c r="A512" s="274" t="s">
        <v>1079</v>
      </c>
      <c r="B512" s="309" t="s">
        <v>464</v>
      </c>
      <c r="C512" s="196" t="s">
        <v>441</v>
      </c>
      <c r="D512" s="197" t="s">
        <v>9</v>
      </c>
      <c r="E512" s="213">
        <v>1</v>
      </c>
      <c r="F512" s="119"/>
      <c r="G512" s="138">
        <f t="shared" si="15"/>
        <v>0</v>
      </c>
    </row>
    <row r="513" spans="1:7" ht="12.75">
      <c r="A513" s="274" t="s">
        <v>1080</v>
      </c>
      <c r="B513" s="309" t="s">
        <v>465</v>
      </c>
      <c r="C513" s="196" t="s">
        <v>443</v>
      </c>
      <c r="D513" s="197" t="s">
        <v>9</v>
      </c>
      <c r="E513" s="213">
        <v>1</v>
      </c>
      <c r="F513" s="119"/>
      <c r="G513" s="138">
        <f>E513*F513</f>
        <v>0</v>
      </c>
    </row>
    <row r="514" spans="1:7" ht="12.75">
      <c r="A514" s="274" t="s">
        <v>1081</v>
      </c>
      <c r="B514" s="309" t="s">
        <v>466</v>
      </c>
      <c r="C514" s="196" t="s">
        <v>381</v>
      </c>
      <c r="D514" s="197" t="s">
        <v>9</v>
      </c>
      <c r="E514" s="213">
        <v>3</v>
      </c>
      <c r="F514" s="119"/>
      <c r="G514" s="138">
        <f>E514*F514</f>
        <v>0</v>
      </c>
    </row>
    <row r="515" spans="1:7" ht="12.75">
      <c r="A515" s="274" t="s">
        <v>1082</v>
      </c>
      <c r="B515" s="309"/>
      <c r="C515" s="195" t="s">
        <v>467</v>
      </c>
      <c r="D515" s="197"/>
      <c r="E515" s="214"/>
      <c r="F515" s="64"/>
      <c r="G515" s="138"/>
    </row>
    <row r="516" spans="1:7" ht="25.5">
      <c r="A516" s="274" t="s">
        <v>1083</v>
      </c>
      <c r="B516" s="309" t="s">
        <v>468</v>
      </c>
      <c r="C516" s="196" t="s">
        <v>469</v>
      </c>
      <c r="D516" s="212" t="s">
        <v>9</v>
      </c>
      <c r="E516" s="213">
        <v>1</v>
      </c>
      <c r="F516" s="119"/>
      <c r="G516" s="138">
        <f>E516*F516</f>
        <v>0</v>
      </c>
    </row>
    <row r="517" spans="1:7" ht="63.75">
      <c r="A517" s="274" t="s">
        <v>1084</v>
      </c>
      <c r="B517" s="309" t="s">
        <v>468</v>
      </c>
      <c r="C517" s="325" t="s">
        <v>376</v>
      </c>
      <c r="D517" s="292" t="s">
        <v>7</v>
      </c>
      <c r="E517" s="213">
        <v>1</v>
      </c>
      <c r="F517" s="119"/>
      <c r="G517" s="138">
        <f aca="true" t="shared" si="16" ref="G517:G526">E517*F517</f>
        <v>0</v>
      </c>
    </row>
    <row r="518" spans="1:7" ht="76.5">
      <c r="A518" s="274" t="s">
        <v>1085</v>
      </c>
      <c r="B518" s="309" t="s">
        <v>468</v>
      </c>
      <c r="C518" s="325" t="s">
        <v>377</v>
      </c>
      <c r="D518" s="292" t="s">
        <v>7</v>
      </c>
      <c r="E518" s="213">
        <v>1</v>
      </c>
      <c r="F518" s="119"/>
      <c r="G518" s="138">
        <f t="shared" si="16"/>
        <v>0</v>
      </c>
    </row>
    <row r="519" spans="1:7" ht="25.5">
      <c r="A519" s="274" t="s">
        <v>1086</v>
      </c>
      <c r="B519" s="309" t="s">
        <v>468</v>
      </c>
      <c r="C519" s="196" t="s">
        <v>378</v>
      </c>
      <c r="D519" s="292" t="s">
        <v>7</v>
      </c>
      <c r="E519" s="213">
        <v>1</v>
      </c>
      <c r="F519" s="119"/>
      <c r="G519" s="138">
        <f t="shared" si="16"/>
        <v>0</v>
      </c>
    </row>
    <row r="520" spans="1:7" ht="51">
      <c r="A520" s="274" t="s">
        <v>1087</v>
      </c>
      <c r="B520" s="309" t="s">
        <v>468</v>
      </c>
      <c r="C520" s="196" t="s">
        <v>379</v>
      </c>
      <c r="D520" s="292" t="s">
        <v>7</v>
      </c>
      <c r="E520" s="213">
        <v>1</v>
      </c>
      <c r="F520" s="119"/>
      <c r="G520" s="138">
        <f t="shared" si="16"/>
        <v>0</v>
      </c>
    </row>
    <row r="521" spans="1:7" ht="12.75">
      <c r="A521" s="274" t="s">
        <v>1088</v>
      </c>
      <c r="B521" s="309" t="s">
        <v>470</v>
      </c>
      <c r="C521" s="196" t="s">
        <v>381</v>
      </c>
      <c r="D521" s="197" t="s">
        <v>9</v>
      </c>
      <c r="E521" s="213">
        <v>1</v>
      </c>
      <c r="F521" s="119"/>
      <c r="G521" s="138">
        <f t="shared" si="16"/>
        <v>0</v>
      </c>
    </row>
    <row r="522" spans="1:7" ht="12.75">
      <c r="A522" s="274" t="s">
        <v>1089</v>
      </c>
      <c r="B522" s="309" t="s">
        <v>471</v>
      </c>
      <c r="C522" s="196" t="s">
        <v>394</v>
      </c>
      <c r="D522" s="197" t="s">
        <v>9</v>
      </c>
      <c r="E522" s="213">
        <v>3</v>
      </c>
      <c r="F522" s="119"/>
      <c r="G522" s="138">
        <f t="shared" si="16"/>
        <v>0</v>
      </c>
    </row>
    <row r="523" spans="1:7" ht="12.75">
      <c r="A523" s="274" t="s">
        <v>1090</v>
      </c>
      <c r="B523" s="309" t="s">
        <v>472</v>
      </c>
      <c r="C523" s="196" t="s">
        <v>396</v>
      </c>
      <c r="D523" s="197" t="s">
        <v>9</v>
      </c>
      <c r="E523" s="213">
        <v>1</v>
      </c>
      <c r="F523" s="119"/>
      <c r="G523" s="138">
        <f t="shared" si="16"/>
        <v>0</v>
      </c>
    </row>
    <row r="524" spans="1:7" ht="12.75">
      <c r="A524" s="274" t="s">
        <v>1091</v>
      </c>
      <c r="B524" s="309" t="s">
        <v>473</v>
      </c>
      <c r="C524" s="196" t="s">
        <v>403</v>
      </c>
      <c r="D524" s="197" t="s">
        <v>9</v>
      </c>
      <c r="E524" s="213">
        <v>1</v>
      </c>
      <c r="F524" s="119"/>
      <c r="G524" s="138">
        <f t="shared" si="16"/>
        <v>0</v>
      </c>
    </row>
    <row r="525" spans="1:7" ht="12.75">
      <c r="A525" s="274" t="s">
        <v>1092</v>
      </c>
      <c r="B525" s="309" t="s">
        <v>474</v>
      </c>
      <c r="C525" s="196" t="s">
        <v>405</v>
      </c>
      <c r="D525" s="197" t="s">
        <v>9</v>
      </c>
      <c r="E525" s="213">
        <v>1</v>
      </c>
      <c r="F525" s="119"/>
      <c r="G525" s="138">
        <f t="shared" si="16"/>
        <v>0</v>
      </c>
    </row>
    <row r="526" spans="1:7" ht="12.75">
      <c r="A526" s="274" t="s">
        <v>1093</v>
      </c>
      <c r="B526" s="309" t="s">
        <v>475</v>
      </c>
      <c r="C526" s="196" t="s">
        <v>407</v>
      </c>
      <c r="D526" s="197" t="s">
        <v>9</v>
      </c>
      <c r="E526" s="213">
        <v>1</v>
      </c>
      <c r="F526" s="119"/>
      <c r="G526" s="138">
        <f t="shared" si="16"/>
        <v>0</v>
      </c>
    </row>
    <row r="527" spans="1:7" ht="12.75">
      <c r="A527" s="274" t="s">
        <v>1094</v>
      </c>
      <c r="B527" s="309"/>
      <c r="C527" s="195" t="s">
        <v>476</v>
      </c>
      <c r="D527" s="212"/>
      <c r="E527" s="214"/>
      <c r="F527" s="64"/>
      <c r="G527" s="138"/>
    </row>
    <row r="528" spans="1:7" ht="25.5">
      <c r="A528" s="274" t="s">
        <v>1095</v>
      </c>
      <c r="B528" s="309" t="s">
        <v>477</v>
      </c>
      <c r="C528" s="196" t="s">
        <v>469</v>
      </c>
      <c r="D528" s="212" t="s">
        <v>9</v>
      </c>
      <c r="E528" s="213">
        <v>1</v>
      </c>
      <c r="F528" s="119"/>
      <c r="G528" s="138">
        <f>E528*F528</f>
        <v>0</v>
      </c>
    </row>
    <row r="529" spans="1:7" ht="63.75">
      <c r="A529" s="274" t="s">
        <v>1096</v>
      </c>
      <c r="B529" s="309" t="s">
        <v>477</v>
      </c>
      <c r="C529" s="325" t="s">
        <v>376</v>
      </c>
      <c r="D529" s="292" t="s">
        <v>7</v>
      </c>
      <c r="E529" s="213">
        <v>1</v>
      </c>
      <c r="F529" s="119"/>
      <c r="G529" s="138">
        <f aca="true" t="shared" si="17" ref="G529:G538">E529*F529</f>
        <v>0</v>
      </c>
    </row>
    <row r="530" spans="1:7" ht="76.5">
      <c r="A530" s="274" t="s">
        <v>1097</v>
      </c>
      <c r="B530" s="309" t="s">
        <v>477</v>
      </c>
      <c r="C530" s="325" t="s">
        <v>377</v>
      </c>
      <c r="D530" s="292" t="s">
        <v>7</v>
      </c>
      <c r="E530" s="213">
        <v>1</v>
      </c>
      <c r="F530" s="119"/>
      <c r="G530" s="138">
        <f t="shared" si="17"/>
        <v>0</v>
      </c>
    </row>
    <row r="531" spans="1:7" ht="25.5">
      <c r="A531" s="274" t="s">
        <v>1098</v>
      </c>
      <c r="B531" s="309" t="s">
        <v>477</v>
      </c>
      <c r="C531" s="196" t="s">
        <v>378</v>
      </c>
      <c r="D531" s="292" t="s">
        <v>7</v>
      </c>
      <c r="E531" s="213">
        <v>1</v>
      </c>
      <c r="F531" s="119"/>
      <c r="G531" s="138">
        <f t="shared" si="17"/>
        <v>0</v>
      </c>
    </row>
    <row r="532" spans="1:7" ht="51">
      <c r="A532" s="274" t="s">
        <v>1099</v>
      </c>
      <c r="B532" s="309" t="s">
        <v>477</v>
      </c>
      <c r="C532" s="196" t="s">
        <v>379</v>
      </c>
      <c r="D532" s="292" t="s">
        <v>7</v>
      </c>
      <c r="E532" s="213">
        <v>1</v>
      </c>
      <c r="F532" s="119"/>
      <c r="G532" s="138">
        <f t="shared" si="17"/>
        <v>0</v>
      </c>
    </row>
    <row r="533" spans="1:7" ht="12.75">
      <c r="A533" s="274" t="s">
        <v>1100</v>
      </c>
      <c r="B533" s="309" t="s">
        <v>478</v>
      </c>
      <c r="C533" s="196" t="s">
        <v>381</v>
      </c>
      <c r="D533" s="212" t="s">
        <v>9</v>
      </c>
      <c r="E533" s="213">
        <v>1</v>
      </c>
      <c r="F533" s="119"/>
      <c r="G533" s="138">
        <f t="shared" si="17"/>
        <v>0</v>
      </c>
    </row>
    <row r="534" spans="1:7" ht="12.75">
      <c r="A534" s="274" t="s">
        <v>1101</v>
      </c>
      <c r="B534" s="309" t="s">
        <v>479</v>
      </c>
      <c r="C534" s="196" t="s">
        <v>394</v>
      </c>
      <c r="D534" s="212" t="s">
        <v>9</v>
      </c>
      <c r="E534" s="213">
        <v>3</v>
      </c>
      <c r="F534" s="119"/>
      <c r="G534" s="138">
        <f t="shared" si="17"/>
        <v>0</v>
      </c>
    </row>
    <row r="535" spans="1:7" ht="12.75">
      <c r="A535" s="274" t="s">
        <v>1102</v>
      </c>
      <c r="B535" s="309" t="s">
        <v>480</v>
      </c>
      <c r="C535" s="196" t="s">
        <v>396</v>
      </c>
      <c r="D535" s="212" t="s">
        <v>9</v>
      </c>
      <c r="E535" s="213">
        <v>1</v>
      </c>
      <c r="F535" s="119"/>
      <c r="G535" s="138">
        <f t="shared" si="17"/>
        <v>0</v>
      </c>
    </row>
    <row r="536" spans="1:7" ht="12.75">
      <c r="A536" s="274" t="s">
        <v>1103</v>
      </c>
      <c r="B536" s="309" t="s">
        <v>481</v>
      </c>
      <c r="C536" s="196" t="s">
        <v>403</v>
      </c>
      <c r="D536" s="212" t="s">
        <v>9</v>
      </c>
      <c r="E536" s="213">
        <v>1</v>
      </c>
      <c r="F536" s="119"/>
      <c r="G536" s="138">
        <f t="shared" si="17"/>
        <v>0</v>
      </c>
    </row>
    <row r="537" spans="1:7" ht="12.75">
      <c r="A537" s="274" t="s">
        <v>1104</v>
      </c>
      <c r="B537" s="309" t="s">
        <v>482</v>
      </c>
      <c r="C537" s="196" t="s">
        <v>405</v>
      </c>
      <c r="D537" s="212" t="s">
        <v>9</v>
      </c>
      <c r="E537" s="213">
        <v>1</v>
      </c>
      <c r="F537" s="119"/>
      <c r="G537" s="138">
        <f t="shared" si="17"/>
        <v>0</v>
      </c>
    </row>
    <row r="538" spans="1:7" ht="12.75">
      <c r="A538" s="274" t="s">
        <v>1105</v>
      </c>
      <c r="B538" s="309" t="s">
        <v>483</v>
      </c>
      <c r="C538" s="196" t="s">
        <v>407</v>
      </c>
      <c r="D538" s="212" t="s">
        <v>9</v>
      </c>
      <c r="E538" s="213">
        <v>1</v>
      </c>
      <c r="F538" s="119"/>
      <c r="G538" s="138">
        <f t="shared" si="17"/>
        <v>0</v>
      </c>
    </row>
    <row r="539" spans="1:7" ht="12.75">
      <c r="A539" s="274" t="s">
        <v>1106</v>
      </c>
      <c r="B539" s="309"/>
      <c r="C539" s="195" t="s">
        <v>484</v>
      </c>
      <c r="D539" s="212"/>
      <c r="E539" s="214"/>
      <c r="F539" s="64"/>
      <c r="G539" s="138"/>
    </row>
    <row r="540" spans="1:7" ht="25.5">
      <c r="A540" s="274" t="s">
        <v>1107</v>
      </c>
      <c r="B540" s="309" t="s">
        <v>485</v>
      </c>
      <c r="C540" s="196" t="s">
        <v>375</v>
      </c>
      <c r="D540" s="212" t="s">
        <v>9</v>
      </c>
      <c r="E540" s="213">
        <v>2</v>
      </c>
      <c r="F540" s="119"/>
      <c r="G540" s="138">
        <f aca="true" t="shared" si="18" ref="G540:G553">E540*F540</f>
        <v>0</v>
      </c>
    </row>
    <row r="541" spans="1:7" ht="63.75">
      <c r="A541" s="274" t="s">
        <v>1108</v>
      </c>
      <c r="B541" s="309" t="s">
        <v>485</v>
      </c>
      <c r="C541" s="325" t="s">
        <v>376</v>
      </c>
      <c r="D541" s="292" t="s">
        <v>7</v>
      </c>
      <c r="E541" s="213">
        <v>1</v>
      </c>
      <c r="F541" s="119"/>
      <c r="G541" s="138">
        <f t="shared" si="18"/>
        <v>0</v>
      </c>
    </row>
    <row r="542" spans="1:7" ht="76.5">
      <c r="A542" s="274" t="s">
        <v>1109</v>
      </c>
      <c r="B542" s="309" t="s">
        <v>485</v>
      </c>
      <c r="C542" s="325" t="s">
        <v>377</v>
      </c>
      <c r="D542" s="292" t="s">
        <v>7</v>
      </c>
      <c r="E542" s="213">
        <v>1</v>
      </c>
      <c r="F542" s="119"/>
      <c r="G542" s="138">
        <f t="shared" si="18"/>
        <v>0</v>
      </c>
    </row>
    <row r="543" spans="1:7" ht="51">
      <c r="A543" s="274" t="s">
        <v>1110</v>
      </c>
      <c r="B543" s="309" t="s">
        <v>485</v>
      </c>
      <c r="C543" s="196" t="s">
        <v>486</v>
      </c>
      <c r="D543" s="292" t="s">
        <v>7</v>
      </c>
      <c r="E543" s="213">
        <v>1</v>
      </c>
      <c r="F543" s="119"/>
      <c r="G543" s="138">
        <f t="shared" si="18"/>
        <v>0</v>
      </c>
    </row>
    <row r="544" spans="1:7" ht="25.5">
      <c r="A544" s="274" t="s">
        <v>1111</v>
      </c>
      <c r="B544" s="309" t="s">
        <v>485</v>
      </c>
      <c r="C544" s="196" t="s">
        <v>378</v>
      </c>
      <c r="D544" s="292" t="s">
        <v>7</v>
      </c>
      <c r="E544" s="213">
        <v>1</v>
      </c>
      <c r="F544" s="119"/>
      <c r="G544" s="138">
        <f t="shared" si="18"/>
        <v>0</v>
      </c>
    </row>
    <row r="545" spans="1:7" ht="51">
      <c r="A545" s="274" t="s">
        <v>1112</v>
      </c>
      <c r="B545" s="309" t="s">
        <v>485</v>
      </c>
      <c r="C545" s="196" t="s">
        <v>379</v>
      </c>
      <c r="D545" s="292" t="s">
        <v>7</v>
      </c>
      <c r="E545" s="213">
        <v>1</v>
      </c>
      <c r="F545" s="119"/>
      <c r="G545" s="138">
        <f t="shared" si="18"/>
        <v>0</v>
      </c>
    </row>
    <row r="546" spans="1:7" ht="12.75">
      <c r="A546" s="274" t="s">
        <v>1113</v>
      </c>
      <c r="B546" s="309" t="s">
        <v>487</v>
      </c>
      <c r="C546" s="196" t="s">
        <v>443</v>
      </c>
      <c r="D546" s="212" t="s">
        <v>9</v>
      </c>
      <c r="E546" s="213">
        <v>1</v>
      </c>
      <c r="F546" s="119"/>
      <c r="G546" s="138">
        <f t="shared" si="18"/>
        <v>0</v>
      </c>
    </row>
    <row r="547" spans="1:7" ht="12.75">
      <c r="A547" s="274" t="s">
        <v>1114</v>
      </c>
      <c r="B547" s="309" t="s">
        <v>488</v>
      </c>
      <c r="C547" s="196" t="s">
        <v>381</v>
      </c>
      <c r="D547" s="212" t="s">
        <v>9</v>
      </c>
      <c r="E547" s="213">
        <v>2</v>
      </c>
      <c r="F547" s="119"/>
      <c r="G547" s="138">
        <f t="shared" si="18"/>
        <v>0</v>
      </c>
    </row>
    <row r="548" spans="1:7" ht="12.75">
      <c r="A548" s="274" t="s">
        <v>1115</v>
      </c>
      <c r="B548" s="309" t="s">
        <v>489</v>
      </c>
      <c r="C548" s="196" t="s">
        <v>387</v>
      </c>
      <c r="D548" s="212" t="s">
        <v>9</v>
      </c>
      <c r="E548" s="213">
        <v>1</v>
      </c>
      <c r="F548" s="119"/>
      <c r="G548" s="138">
        <f t="shared" si="18"/>
        <v>0</v>
      </c>
    </row>
    <row r="549" spans="1:7" ht="12.75">
      <c r="A549" s="274" t="s">
        <v>1116</v>
      </c>
      <c r="B549" s="309" t="s">
        <v>490</v>
      </c>
      <c r="C549" s="196" t="s">
        <v>381</v>
      </c>
      <c r="D549" s="212" t="s">
        <v>9</v>
      </c>
      <c r="E549" s="213">
        <v>3</v>
      </c>
      <c r="F549" s="119"/>
      <c r="G549" s="138">
        <f t="shared" si="18"/>
        <v>0</v>
      </c>
    </row>
    <row r="550" spans="1:7" ht="12.75">
      <c r="A550" s="274" t="s">
        <v>1117</v>
      </c>
      <c r="B550" s="309" t="s">
        <v>491</v>
      </c>
      <c r="C550" s="196" t="s">
        <v>381</v>
      </c>
      <c r="D550" s="212" t="s">
        <v>9</v>
      </c>
      <c r="E550" s="213">
        <v>3</v>
      </c>
      <c r="F550" s="119"/>
      <c r="G550" s="138">
        <f t="shared" si="18"/>
        <v>0</v>
      </c>
    </row>
    <row r="551" spans="1:7" ht="12.75">
      <c r="A551" s="274" t="s">
        <v>1118</v>
      </c>
      <c r="B551" s="309" t="s">
        <v>492</v>
      </c>
      <c r="C551" s="196" t="s">
        <v>381</v>
      </c>
      <c r="D551" s="212" t="s">
        <v>9</v>
      </c>
      <c r="E551" s="213">
        <v>4</v>
      </c>
      <c r="F551" s="119"/>
      <c r="G551" s="138">
        <f t="shared" si="18"/>
        <v>0</v>
      </c>
    </row>
    <row r="552" spans="1:7" ht="12.75">
      <c r="A552" s="274" t="s">
        <v>1119</v>
      </c>
      <c r="B552" s="309" t="s">
        <v>493</v>
      </c>
      <c r="C552" s="196" t="s">
        <v>381</v>
      </c>
      <c r="D552" s="212" t="s">
        <v>9</v>
      </c>
      <c r="E552" s="213">
        <v>8</v>
      </c>
      <c r="F552" s="119"/>
      <c r="G552" s="138">
        <f t="shared" si="18"/>
        <v>0</v>
      </c>
    </row>
    <row r="553" spans="1:7" ht="12.75">
      <c r="A553" s="274" t="s">
        <v>1120</v>
      </c>
      <c r="B553" s="309" t="s">
        <v>494</v>
      </c>
      <c r="C553" s="196" t="s">
        <v>495</v>
      </c>
      <c r="D553" s="212" t="s">
        <v>9</v>
      </c>
      <c r="E553" s="213">
        <v>6</v>
      </c>
      <c r="F553" s="119"/>
      <c r="G553" s="138">
        <f t="shared" si="18"/>
        <v>0</v>
      </c>
    </row>
    <row r="554" spans="1:7" ht="12.75">
      <c r="A554" s="274" t="s">
        <v>1121</v>
      </c>
      <c r="B554" s="309"/>
      <c r="C554" s="195" t="s">
        <v>496</v>
      </c>
      <c r="D554" s="212"/>
      <c r="E554" s="214"/>
      <c r="F554" s="64"/>
      <c r="G554" s="138"/>
    </row>
    <row r="555" spans="1:7" ht="25.5">
      <c r="A555" s="274" t="s">
        <v>1122</v>
      </c>
      <c r="B555" s="309" t="s">
        <v>497</v>
      </c>
      <c r="C555" s="196" t="s">
        <v>375</v>
      </c>
      <c r="D555" s="212" t="s">
        <v>9</v>
      </c>
      <c r="E555" s="213">
        <v>1</v>
      </c>
      <c r="F555" s="119"/>
      <c r="G555" s="138">
        <f aca="true" t="shared" si="19" ref="G555:G571">E555*F555</f>
        <v>0</v>
      </c>
    </row>
    <row r="556" spans="1:7" ht="63.75">
      <c r="A556" s="274" t="s">
        <v>1123</v>
      </c>
      <c r="B556" s="309" t="s">
        <v>497</v>
      </c>
      <c r="C556" s="325" t="s">
        <v>376</v>
      </c>
      <c r="D556" s="292" t="s">
        <v>7</v>
      </c>
      <c r="E556" s="213">
        <v>1</v>
      </c>
      <c r="F556" s="119"/>
      <c r="G556" s="138">
        <f t="shared" si="19"/>
        <v>0</v>
      </c>
    </row>
    <row r="557" spans="1:7" ht="76.5">
      <c r="A557" s="274" t="s">
        <v>1124</v>
      </c>
      <c r="B557" s="309" t="s">
        <v>497</v>
      </c>
      <c r="C557" s="325" t="s">
        <v>377</v>
      </c>
      <c r="D557" s="292" t="s">
        <v>7</v>
      </c>
      <c r="E557" s="213">
        <v>1</v>
      </c>
      <c r="F557" s="119"/>
      <c r="G557" s="138">
        <f t="shared" si="19"/>
        <v>0</v>
      </c>
    </row>
    <row r="558" spans="1:7" ht="25.5">
      <c r="A558" s="274" t="s">
        <v>1125</v>
      </c>
      <c r="B558" s="309" t="s">
        <v>497</v>
      </c>
      <c r="C558" s="196" t="s">
        <v>378</v>
      </c>
      <c r="D558" s="292" t="s">
        <v>7</v>
      </c>
      <c r="E558" s="213">
        <v>1</v>
      </c>
      <c r="F558" s="119"/>
      <c r="G558" s="138">
        <f t="shared" si="19"/>
        <v>0</v>
      </c>
    </row>
    <row r="559" spans="1:7" ht="51">
      <c r="A559" s="274" t="s">
        <v>1126</v>
      </c>
      <c r="B559" s="309" t="s">
        <v>497</v>
      </c>
      <c r="C559" s="196" t="s">
        <v>379</v>
      </c>
      <c r="D559" s="292" t="s">
        <v>7</v>
      </c>
      <c r="E559" s="213">
        <v>1</v>
      </c>
      <c r="F559" s="119"/>
      <c r="G559" s="138">
        <f t="shared" si="19"/>
        <v>0</v>
      </c>
    </row>
    <row r="560" spans="1:7" ht="12.75">
      <c r="A560" s="274" t="s">
        <v>1127</v>
      </c>
      <c r="B560" s="309" t="s">
        <v>498</v>
      </c>
      <c r="C560" s="196" t="s">
        <v>381</v>
      </c>
      <c r="D560" s="212" t="s">
        <v>9</v>
      </c>
      <c r="E560" s="213">
        <v>1</v>
      </c>
      <c r="F560" s="119"/>
      <c r="G560" s="138">
        <f t="shared" si="19"/>
        <v>0</v>
      </c>
    </row>
    <row r="561" spans="1:7" ht="12.75">
      <c r="A561" s="274" t="s">
        <v>1128</v>
      </c>
      <c r="B561" s="309" t="s">
        <v>499</v>
      </c>
      <c r="C561" s="196" t="s">
        <v>394</v>
      </c>
      <c r="D561" s="212" t="s">
        <v>9</v>
      </c>
      <c r="E561" s="213">
        <v>3</v>
      </c>
      <c r="F561" s="119"/>
      <c r="G561" s="138">
        <f t="shared" si="19"/>
        <v>0</v>
      </c>
    </row>
    <row r="562" spans="1:7" ht="12.75">
      <c r="A562" s="274" t="s">
        <v>1129</v>
      </c>
      <c r="B562" s="309" t="s">
        <v>500</v>
      </c>
      <c r="C562" s="196" t="s">
        <v>396</v>
      </c>
      <c r="D562" s="212" t="s">
        <v>9</v>
      </c>
      <c r="E562" s="213">
        <v>1</v>
      </c>
      <c r="F562" s="119"/>
      <c r="G562" s="138">
        <f t="shared" si="19"/>
        <v>0</v>
      </c>
    </row>
    <row r="563" spans="1:7" ht="12.75">
      <c r="A563" s="274" t="s">
        <v>1130</v>
      </c>
      <c r="B563" s="309" t="s">
        <v>501</v>
      </c>
      <c r="C563" s="196" t="s">
        <v>403</v>
      </c>
      <c r="D563" s="212" t="s">
        <v>9</v>
      </c>
      <c r="E563" s="213">
        <v>1</v>
      </c>
      <c r="F563" s="119"/>
      <c r="G563" s="138">
        <f t="shared" si="19"/>
        <v>0</v>
      </c>
    </row>
    <row r="564" spans="1:7" ht="12.75">
      <c r="A564" s="274" t="s">
        <v>1131</v>
      </c>
      <c r="B564" s="309" t="s">
        <v>502</v>
      </c>
      <c r="C564" s="196" t="s">
        <v>405</v>
      </c>
      <c r="D564" s="212" t="s">
        <v>9</v>
      </c>
      <c r="E564" s="213">
        <v>1</v>
      </c>
      <c r="F564" s="119"/>
      <c r="G564" s="138">
        <f t="shared" si="19"/>
        <v>0</v>
      </c>
    </row>
    <row r="565" spans="1:7" ht="12.75">
      <c r="A565" s="274" t="s">
        <v>1132</v>
      </c>
      <c r="B565" s="309" t="s">
        <v>503</v>
      </c>
      <c r="C565" s="196" t="s">
        <v>407</v>
      </c>
      <c r="D565" s="197" t="s">
        <v>9</v>
      </c>
      <c r="E565" s="213">
        <v>1</v>
      </c>
      <c r="F565" s="119"/>
      <c r="G565" s="138">
        <f t="shared" si="19"/>
        <v>0</v>
      </c>
    </row>
    <row r="566" spans="1:7" ht="12.75">
      <c r="A566" s="274" t="s">
        <v>1133</v>
      </c>
      <c r="B566" s="309" t="s">
        <v>504</v>
      </c>
      <c r="C566" s="196" t="s">
        <v>381</v>
      </c>
      <c r="D566" s="197" t="s">
        <v>9</v>
      </c>
      <c r="E566" s="213">
        <v>1</v>
      </c>
      <c r="F566" s="119"/>
      <c r="G566" s="138">
        <f t="shared" si="19"/>
        <v>0</v>
      </c>
    </row>
    <row r="567" spans="1:7" ht="12.75">
      <c r="A567" s="274" t="s">
        <v>1134</v>
      </c>
      <c r="B567" s="309" t="s">
        <v>505</v>
      </c>
      <c r="C567" s="196" t="s">
        <v>394</v>
      </c>
      <c r="D567" s="197" t="s">
        <v>9</v>
      </c>
      <c r="E567" s="213">
        <v>3</v>
      </c>
      <c r="F567" s="119"/>
      <c r="G567" s="138">
        <f t="shared" si="19"/>
        <v>0</v>
      </c>
    </row>
    <row r="568" spans="1:7" ht="12.75">
      <c r="A568" s="274" t="s">
        <v>1135</v>
      </c>
      <c r="B568" s="309" t="s">
        <v>506</v>
      </c>
      <c r="C568" s="196" t="s">
        <v>396</v>
      </c>
      <c r="D568" s="197" t="s">
        <v>9</v>
      </c>
      <c r="E568" s="213">
        <v>1</v>
      </c>
      <c r="F568" s="119"/>
      <c r="G568" s="138">
        <f t="shared" si="19"/>
        <v>0</v>
      </c>
    </row>
    <row r="569" spans="1:7" ht="12.75">
      <c r="A569" s="274" t="s">
        <v>1136</v>
      </c>
      <c r="B569" s="309" t="s">
        <v>507</v>
      </c>
      <c r="C569" s="196" t="s">
        <v>403</v>
      </c>
      <c r="D569" s="197" t="s">
        <v>9</v>
      </c>
      <c r="E569" s="213">
        <v>1</v>
      </c>
      <c r="F569" s="119"/>
      <c r="G569" s="138">
        <f t="shared" si="19"/>
        <v>0</v>
      </c>
    </row>
    <row r="570" spans="1:7" ht="12.75">
      <c r="A570" s="274" t="s">
        <v>1137</v>
      </c>
      <c r="B570" s="309" t="s">
        <v>508</v>
      </c>
      <c r="C570" s="196" t="s">
        <v>405</v>
      </c>
      <c r="D570" s="212" t="s">
        <v>9</v>
      </c>
      <c r="E570" s="213">
        <v>1</v>
      </c>
      <c r="F570" s="119"/>
      <c r="G570" s="138">
        <f t="shared" si="19"/>
        <v>0</v>
      </c>
    </row>
    <row r="571" spans="1:7" ht="12.75">
      <c r="A571" s="274" t="s">
        <v>1138</v>
      </c>
      <c r="B571" s="309" t="s">
        <v>509</v>
      </c>
      <c r="C571" s="196" t="s">
        <v>407</v>
      </c>
      <c r="D571" s="212" t="s">
        <v>9</v>
      </c>
      <c r="E571" s="213">
        <v>1</v>
      </c>
      <c r="F571" s="119"/>
      <c r="G571" s="138">
        <f t="shared" si="19"/>
        <v>0</v>
      </c>
    </row>
    <row r="572" spans="1:7" ht="12.75">
      <c r="A572" s="274" t="s">
        <v>1139</v>
      </c>
      <c r="B572" s="309"/>
      <c r="C572" s="195" t="s">
        <v>510</v>
      </c>
      <c r="D572" s="212"/>
      <c r="E572" s="214"/>
      <c r="F572" s="64"/>
      <c r="G572" s="138"/>
    </row>
    <row r="573" spans="1:7" ht="25.5">
      <c r="A573" s="274" t="s">
        <v>1140</v>
      </c>
      <c r="B573" s="309" t="s">
        <v>511</v>
      </c>
      <c r="C573" s="196" t="s">
        <v>375</v>
      </c>
      <c r="D573" s="212" t="s">
        <v>9</v>
      </c>
      <c r="E573" s="213">
        <v>1</v>
      </c>
      <c r="F573" s="119"/>
      <c r="G573" s="138">
        <f aca="true" t="shared" si="20" ref="G573:G589">E573*F573</f>
        <v>0</v>
      </c>
    </row>
    <row r="574" spans="1:7" ht="63.75">
      <c r="A574" s="274" t="s">
        <v>1141</v>
      </c>
      <c r="B574" s="309" t="s">
        <v>511</v>
      </c>
      <c r="C574" s="325" t="s">
        <v>376</v>
      </c>
      <c r="D574" s="292" t="s">
        <v>7</v>
      </c>
      <c r="E574" s="213">
        <v>1</v>
      </c>
      <c r="F574" s="119"/>
      <c r="G574" s="138">
        <f t="shared" si="20"/>
        <v>0</v>
      </c>
    </row>
    <row r="575" spans="1:7" ht="76.5">
      <c r="A575" s="274" t="s">
        <v>1142</v>
      </c>
      <c r="B575" s="309" t="s">
        <v>511</v>
      </c>
      <c r="C575" s="325" t="s">
        <v>377</v>
      </c>
      <c r="D575" s="292" t="s">
        <v>7</v>
      </c>
      <c r="E575" s="213">
        <v>1</v>
      </c>
      <c r="F575" s="119"/>
      <c r="G575" s="138">
        <f t="shared" si="20"/>
        <v>0</v>
      </c>
    </row>
    <row r="576" spans="1:7" ht="25.5">
      <c r="A576" s="274" t="s">
        <v>1143</v>
      </c>
      <c r="B576" s="309" t="s">
        <v>511</v>
      </c>
      <c r="C576" s="196" t="s">
        <v>378</v>
      </c>
      <c r="D576" s="292" t="s">
        <v>7</v>
      </c>
      <c r="E576" s="213">
        <v>1</v>
      </c>
      <c r="F576" s="119"/>
      <c r="G576" s="138">
        <f t="shared" si="20"/>
        <v>0</v>
      </c>
    </row>
    <row r="577" spans="1:7" ht="51">
      <c r="A577" s="274" t="s">
        <v>1144</v>
      </c>
      <c r="B577" s="309" t="s">
        <v>511</v>
      </c>
      <c r="C577" s="196" t="s">
        <v>379</v>
      </c>
      <c r="D577" s="292" t="s">
        <v>7</v>
      </c>
      <c r="E577" s="213">
        <v>1</v>
      </c>
      <c r="F577" s="119"/>
      <c r="G577" s="138">
        <f t="shared" si="20"/>
        <v>0</v>
      </c>
    </row>
    <row r="578" spans="1:7" ht="12.75">
      <c r="A578" s="274" t="s">
        <v>1145</v>
      </c>
      <c r="B578" s="309" t="s">
        <v>512</v>
      </c>
      <c r="C578" s="196" t="s">
        <v>381</v>
      </c>
      <c r="D578" s="212" t="s">
        <v>9</v>
      </c>
      <c r="E578" s="213">
        <v>1</v>
      </c>
      <c r="F578" s="119"/>
      <c r="G578" s="138">
        <f t="shared" si="20"/>
        <v>0</v>
      </c>
    </row>
    <row r="579" spans="1:7" ht="12.75">
      <c r="A579" s="274" t="s">
        <v>1146</v>
      </c>
      <c r="B579" s="309" t="s">
        <v>513</v>
      </c>
      <c r="C579" s="196" t="s">
        <v>394</v>
      </c>
      <c r="D579" s="212" t="s">
        <v>9</v>
      </c>
      <c r="E579" s="213">
        <v>3</v>
      </c>
      <c r="F579" s="119"/>
      <c r="G579" s="138">
        <f t="shared" si="20"/>
        <v>0</v>
      </c>
    </row>
    <row r="580" spans="1:7" ht="12.75">
      <c r="A580" s="274" t="s">
        <v>1147</v>
      </c>
      <c r="B580" s="309" t="s">
        <v>514</v>
      </c>
      <c r="C580" s="196" t="s">
        <v>396</v>
      </c>
      <c r="D580" s="212" t="s">
        <v>9</v>
      </c>
      <c r="E580" s="213">
        <v>1</v>
      </c>
      <c r="F580" s="119"/>
      <c r="G580" s="138">
        <f t="shared" si="20"/>
        <v>0</v>
      </c>
    </row>
    <row r="581" spans="1:7" ht="12.75">
      <c r="A581" s="274" t="s">
        <v>1148</v>
      </c>
      <c r="B581" s="309" t="s">
        <v>515</v>
      </c>
      <c r="C581" s="196" t="s">
        <v>403</v>
      </c>
      <c r="D581" s="212" t="s">
        <v>9</v>
      </c>
      <c r="E581" s="213">
        <v>1</v>
      </c>
      <c r="F581" s="119"/>
      <c r="G581" s="138">
        <f t="shared" si="20"/>
        <v>0</v>
      </c>
    </row>
    <row r="582" spans="1:7" ht="12.75">
      <c r="A582" s="274" t="s">
        <v>1149</v>
      </c>
      <c r="B582" s="309" t="s">
        <v>516</v>
      </c>
      <c r="C582" s="196" t="s">
        <v>405</v>
      </c>
      <c r="D582" s="212" t="s">
        <v>9</v>
      </c>
      <c r="E582" s="213">
        <v>1</v>
      </c>
      <c r="F582" s="119"/>
      <c r="G582" s="138">
        <f t="shared" si="20"/>
        <v>0</v>
      </c>
    </row>
    <row r="583" spans="1:7" ht="12.75">
      <c r="A583" s="274" t="s">
        <v>1150</v>
      </c>
      <c r="B583" s="309" t="s">
        <v>517</v>
      </c>
      <c r="C583" s="196" t="s">
        <v>407</v>
      </c>
      <c r="D583" s="212" t="s">
        <v>9</v>
      </c>
      <c r="E583" s="213">
        <v>1</v>
      </c>
      <c r="F583" s="119"/>
      <c r="G583" s="138">
        <f t="shared" si="20"/>
        <v>0</v>
      </c>
    </row>
    <row r="584" spans="1:7" ht="12.75">
      <c r="A584" s="274" t="s">
        <v>1151</v>
      </c>
      <c r="B584" s="309" t="s">
        <v>518</v>
      </c>
      <c r="C584" s="196" t="s">
        <v>381</v>
      </c>
      <c r="D584" s="212" t="s">
        <v>9</v>
      </c>
      <c r="E584" s="213">
        <v>1</v>
      </c>
      <c r="F584" s="119"/>
      <c r="G584" s="138">
        <f t="shared" si="20"/>
        <v>0</v>
      </c>
    </row>
    <row r="585" spans="1:7" ht="12.75">
      <c r="A585" s="274" t="s">
        <v>1152</v>
      </c>
      <c r="B585" s="309" t="s">
        <v>519</v>
      </c>
      <c r="C585" s="196" t="s">
        <v>394</v>
      </c>
      <c r="D585" s="212" t="s">
        <v>9</v>
      </c>
      <c r="E585" s="213">
        <v>3</v>
      </c>
      <c r="F585" s="119"/>
      <c r="G585" s="138">
        <f t="shared" si="20"/>
        <v>0</v>
      </c>
    </row>
    <row r="586" spans="1:7" ht="12.75">
      <c r="A586" s="274" t="s">
        <v>1153</v>
      </c>
      <c r="B586" s="309" t="s">
        <v>520</v>
      </c>
      <c r="C586" s="196" t="s">
        <v>396</v>
      </c>
      <c r="D586" s="212" t="s">
        <v>9</v>
      </c>
      <c r="E586" s="213">
        <v>1</v>
      </c>
      <c r="F586" s="119"/>
      <c r="G586" s="138">
        <f t="shared" si="20"/>
        <v>0</v>
      </c>
    </row>
    <row r="587" spans="1:7" ht="12.75">
      <c r="A587" s="274" t="s">
        <v>1154</v>
      </c>
      <c r="B587" s="309" t="s">
        <v>521</v>
      </c>
      <c r="C587" s="196" t="s">
        <v>403</v>
      </c>
      <c r="D587" s="212" t="s">
        <v>9</v>
      </c>
      <c r="E587" s="213">
        <v>1</v>
      </c>
      <c r="F587" s="119"/>
      <c r="G587" s="138">
        <f t="shared" si="20"/>
        <v>0</v>
      </c>
    </row>
    <row r="588" spans="1:7" ht="12.75">
      <c r="A588" s="274" t="s">
        <v>1155</v>
      </c>
      <c r="B588" s="309" t="s">
        <v>522</v>
      </c>
      <c r="C588" s="196" t="s">
        <v>405</v>
      </c>
      <c r="D588" s="212" t="s">
        <v>9</v>
      </c>
      <c r="E588" s="213">
        <v>1</v>
      </c>
      <c r="F588" s="119"/>
      <c r="G588" s="138">
        <f t="shared" si="20"/>
        <v>0</v>
      </c>
    </row>
    <row r="589" spans="1:7" ht="12.75">
      <c r="A589" s="274" t="s">
        <v>1156</v>
      </c>
      <c r="B589" s="309" t="s">
        <v>523</v>
      </c>
      <c r="C589" s="196" t="s">
        <v>407</v>
      </c>
      <c r="D589" s="212" t="s">
        <v>9</v>
      </c>
      <c r="E589" s="213">
        <v>1</v>
      </c>
      <c r="F589" s="119"/>
      <c r="G589" s="138">
        <f t="shared" si="20"/>
        <v>0</v>
      </c>
    </row>
    <row r="590" spans="1:7" ht="12.75">
      <c r="A590" s="274" t="s">
        <v>1157</v>
      </c>
      <c r="B590" s="309"/>
      <c r="C590" s="195" t="s">
        <v>524</v>
      </c>
      <c r="D590" s="212"/>
      <c r="E590" s="214"/>
      <c r="F590" s="64"/>
      <c r="G590" s="138"/>
    </row>
    <row r="591" spans="1:7" ht="25.5">
      <c r="A591" s="274" t="s">
        <v>1158</v>
      </c>
      <c r="B591" s="309" t="s">
        <v>525</v>
      </c>
      <c r="C591" s="196" t="s">
        <v>469</v>
      </c>
      <c r="D591" s="212" t="s">
        <v>9</v>
      </c>
      <c r="E591" s="213">
        <v>1</v>
      </c>
      <c r="F591" s="119"/>
      <c r="G591" s="138">
        <f>E591*F591</f>
        <v>0</v>
      </c>
    </row>
    <row r="592" spans="1:7" ht="63.75">
      <c r="A592" s="274" t="s">
        <v>1159</v>
      </c>
      <c r="B592" s="309" t="s">
        <v>525</v>
      </c>
      <c r="C592" s="325" t="s">
        <v>376</v>
      </c>
      <c r="D592" s="292" t="s">
        <v>7</v>
      </c>
      <c r="E592" s="213">
        <v>1</v>
      </c>
      <c r="F592" s="119"/>
      <c r="G592" s="138">
        <f>E592*F592</f>
        <v>0</v>
      </c>
    </row>
    <row r="593" spans="1:7" ht="76.5">
      <c r="A593" s="274" t="s">
        <v>1160</v>
      </c>
      <c r="B593" s="309" t="s">
        <v>525</v>
      </c>
      <c r="C593" s="325" t="s">
        <v>377</v>
      </c>
      <c r="D593" s="292" t="s">
        <v>7</v>
      </c>
      <c r="E593" s="213">
        <v>1</v>
      </c>
      <c r="F593" s="119"/>
      <c r="G593" s="138">
        <f>E593*F593</f>
        <v>0</v>
      </c>
    </row>
    <row r="594" spans="1:7" ht="25.5">
      <c r="A594" s="274" t="s">
        <v>1161</v>
      </c>
      <c r="B594" s="309" t="s">
        <v>525</v>
      </c>
      <c r="C594" s="196" t="s">
        <v>378</v>
      </c>
      <c r="D594" s="292" t="s">
        <v>7</v>
      </c>
      <c r="E594" s="213">
        <v>1</v>
      </c>
      <c r="F594" s="119"/>
      <c r="G594" s="138">
        <f>E594*F594</f>
        <v>0</v>
      </c>
    </row>
    <row r="595" spans="1:7" ht="51">
      <c r="A595" s="274" t="s">
        <v>1162</v>
      </c>
      <c r="B595" s="309" t="s">
        <v>525</v>
      </c>
      <c r="C595" s="196" t="s">
        <v>379</v>
      </c>
      <c r="D595" s="292" t="s">
        <v>7</v>
      </c>
      <c r="E595" s="213">
        <v>1</v>
      </c>
      <c r="F595" s="119"/>
      <c r="G595" s="138">
        <f>E595*F595</f>
        <v>0</v>
      </c>
    </row>
    <row r="596" spans="1:7" ht="12.75">
      <c r="A596" s="274" t="s">
        <v>1163</v>
      </c>
      <c r="B596" s="309" t="s">
        <v>526</v>
      </c>
      <c r="C596" s="196" t="s">
        <v>381</v>
      </c>
      <c r="D596" s="212" t="s">
        <v>9</v>
      </c>
      <c r="E596" s="213">
        <v>1</v>
      </c>
      <c r="F596" s="119"/>
      <c r="G596" s="138">
        <f aca="true" t="shared" si="21" ref="G596:G604">E596*F596</f>
        <v>0</v>
      </c>
    </row>
    <row r="597" spans="1:7" ht="12.75">
      <c r="A597" s="274" t="s">
        <v>1164</v>
      </c>
      <c r="B597" s="309" t="s">
        <v>527</v>
      </c>
      <c r="C597" s="196" t="s">
        <v>394</v>
      </c>
      <c r="D597" s="212" t="s">
        <v>9</v>
      </c>
      <c r="E597" s="213">
        <v>4</v>
      </c>
      <c r="F597" s="119"/>
      <c r="G597" s="138">
        <f t="shared" si="21"/>
        <v>0</v>
      </c>
    </row>
    <row r="598" spans="1:7" ht="25.5">
      <c r="A598" s="274" t="s">
        <v>1165</v>
      </c>
      <c r="B598" s="309" t="s">
        <v>528</v>
      </c>
      <c r="C598" s="196" t="s">
        <v>529</v>
      </c>
      <c r="D598" s="197" t="s">
        <v>9</v>
      </c>
      <c r="E598" s="213">
        <v>1</v>
      </c>
      <c r="F598" s="119"/>
      <c r="G598" s="138">
        <f t="shared" si="21"/>
        <v>0</v>
      </c>
    </row>
    <row r="599" spans="1:7" ht="12.75">
      <c r="A599" s="274" t="s">
        <v>1166</v>
      </c>
      <c r="B599" s="309" t="s">
        <v>530</v>
      </c>
      <c r="C599" s="196" t="s">
        <v>405</v>
      </c>
      <c r="D599" s="197" t="s">
        <v>9</v>
      </c>
      <c r="E599" s="213">
        <v>1</v>
      </c>
      <c r="F599" s="119"/>
      <c r="G599" s="138">
        <f t="shared" si="21"/>
        <v>0</v>
      </c>
    </row>
    <row r="600" spans="1:7" ht="12.75">
      <c r="A600" s="274" t="s">
        <v>1167</v>
      </c>
      <c r="B600" s="309" t="s">
        <v>531</v>
      </c>
      <c r="C600" s="196" t="s">
        <v>407</v>
      </c>
      <c r="D600" s="197" t="s">
        <v>9</v>
      </c>
      <c r="E600" s="213">
        <v>1</v>
      </c>
      <c r="F600" s="119"/>
      <c r="G600" s="138">
        <f t="shared" si="21"/>
        <v>0</v>
      </c>
    </row>
    <row r="601" spans="1:7" ht="12.75">
      <c r="A601" s="274" t="s">
        <v>1168</v>
      </c>
      <c r="B601" s="309" t="s">
        <v>532</v>
      </c>
      <c r="C601" s="196" t="s">
        <v>533</v>
      </c>
      <c r="D601" s="197" t="s">
        <v>9</v>
      </c>
      <c r="E601" s="213">
        <v>1</v>
      </c>
      <c r="F601" s="119"/>
      <c r="G601" s="138">
        <f t="shared" si="21"/>
        <v>0</v>
      </c>
    </row>
    <row r="602" spans="1:7" ht="12.75">
      <c r="A602" s="274" t="s">
        <v>1169</v>
      </c>
      <c r="B602" s="309" t="s">
        <v>534</v>
      </c>
      <c r="C602" s="196" t="s">
        <v>392</v>
      </c>
      <c r="D602" s="197" t="s">
        <v>9</v>
      </c>
      <c r="E602" s="213">
        <v>1</v>
      </c>
      <c r="F602" s="119"/>
      <c r="G602" s="138">
        <f t="shared" si="21"/>
        <v>0</v>
      </c>
    </row>
    <row r="603" spans="1:7" ht="12.75">
      <c r="A603" s="274" t="s">
        <v>1170</v>
      </c>
      <c r="B603" s="309" t="s">
        <v>535</v>
      </c>
      <c r="C603" s="196" t="s">
        <v>536</v>
      </c>
      <c r="D603" s="197" t="s">
        <v>9</v>
      </c>
      <c r="E603" s="213">
        <v>1</v>
      </c>
      <c r="F603" s="119"/>
      <c r="G603" s="138">
        <f t="shared" si="21"/>
        <v>0</v>
      </c>
    </row>
    <row r="604" spans="1:7" ht="12.75">
      <c r="A604" s="274" t="s">
        <v>1171</v>
      </c>
      <c r="B604" s="309" t="s">
        <v>395</v>
      </c>
      <c r="C604" s="196" t="s">
        <v>537</v>
      </c>
      <c r="D604" s="197" t="s">
        <v>9</v>
      </c>
      <c r="E604" s="213">
        <v>2</v>
      </c>
      <c r="F604" s="119"/>
      <c r="G604" s="138">
        <f t="shared" si="21"/>
        <v>0</v>
      </c>
    </row>
    <row r="605" spans="1:7" ht="12.75">
      <c r="A605" s="274" t="s">
        <v>1172</v>
      </c>
      <c r="B605" s="309" t="s">
        <v>538</v>
      </c>
      <c r="C605" s="196" t="s">
        <v>443</v>
      </c>
      <c r="D605" s="197" t="s">
        <v>9</v>
      </c>
      <c r="E605" s="213">
        <v>1</v>
      </c>
      <c r="F605" s="119"/>
      <c r="G605" s="138">
        <f>E605*F605</f>
        <v>0</v>
      </c>
    </row>
    <row r="606" spans="1:7" ht="12.75">
      <c r="A606" s="274" t="s">
        <v>1173</v>
      </c>
      <c r="B606" s="309" t="s">
        <v>539</v>
      </c>
      <c r="C606" s="196" t="s">
        <v>381</v>
      </c>
      <c r="D606" s="197" t="s">
        <v>9</v>
      </c>
      <c r="E606" s="213">
        <v>2</v>
      </c>
      <c r="F606" s="119"/>
      <c r="G606" s="138">
        <f>E606*F606</f>
        <v>0</v>
      </c>
    </row>
    <row r="607" spans="1:7" ht="12.75">
      <c r="A607" s="274" t="s">
        <v>1174</v>
      </c>
      <c r="B607" s="309"/>
      <c r="C607" s="195" t="s">
        <v>540</v>
      </c>
      <c r="D607" s="197"/>
      <c r="E607" s="214"/>
      <c r="F607" s="64"/>
      <c r="G607" s="138"/>
    </row>
    <row r="608" spans="1:7" ht="25.5">
      <c r="A608" s="274" t="s">
        <v>1175</v>
      </c>
      <c r="B608" s="309" t="s">
        <v>541</v>
      </c>
      <c r="C608" s="196" t="s">
        <v>469</v>
      </c>
      <c r="D608" s="212" t="s">
        <v>9</v>
      </c>
      <c r="E608" s="213">
        <v>1</v>
      </c>
      <c r="F608" s="119"/>
      <c r="G608" s="138">
        <f>E608*F608</f>
        <v>0</v>
      </c>
    </row>
    <row r="609" spans="1:7" ht="63.75">
      <c r="A609" s="274" t="s">
        <v>1176</v>
      </c>
      <c r="B609" s="309" t="s">
        <v>541</v>
      </c>
      <c r="C609" s="325" t="s">
        <v>376</v>
      </c>
      <c r="D609" s="292" t="s">
        <v>7</v>
      </c>
      <c r="E609" s="198">
        <v>1</v>
      </c>
      <c r="F609" s="119"/>
      <c r="G609" s="138">
        <f aca="true" t="shared" si="22" ref="G609:G629">E609*F609</f>
        <v>0</v>
      </c>
    </row>
    <row r="610" spans="1:7" ht="76.5">
      <c r="A610" s="274" t="s">
        <v>1177</v>
      </c>
      <c r="B610" s="309" t="s">
        <v>541</v>
      </c>
      <c r="C610" s="325" t="s">
        <v>377</v>
      </c>
      <c r="D610" s="292" t="s">
        <v>7</v>
      </c>
      <c r="E610" s="198">
        <v>1</v>
      </c>
      <c r="F610" s="119"/>
      <c r="G610" s="138">
        <f t="shared" si="22"/>
        <v>0</v>
      </c>
    </row>
    <row r="611" spans="1:7" ht="25.5">
      <c r="A611" s="274" t="s">
        <v>1178</v>
      </c>
      <c r="B611" s="309" t="s">
        <v>541</v>
      </c>
      <c r="C611" s="196" t="s">
        <v>378</v>
      </c>
      <c r="D611" s="292" t="s">
        <v>7</v>
      </c>
      <c r="E611" s="198">
        <v>1</v>
      </c>
      <c r="F611" s="119"/>
      <c r="G611" s="138">
        <f t="shared" si="22"/>
        <v>0</v>
      </c>
    </row>
    <row r="612" spans="1:7" ht="51">
      <c r="A612" s="274" t="s">
        <v>1179</v>
      </c>
      <c r="B612" s="309" t="s">
        <v>541</v>
      </c>
      <c r="C612" s="196" t="s">
        <v>379</v>
      </c>
      <c r="D612" s="292" t="s">
        <v>7</v>
      </c>
      <c r="E612" s="198">
        <v>1</v>
      </c>
      <c r="F612" s="119"/>
      <c r="G612" s="138">
        <f t="shared" si="22"/>
        <v>0</v>
      </c>
    </row>
    <row r="613" spans="1:7" ht="12.75">
      <c r="A613" s="274" t="s">
        <v>1180</v>
      </c>
      <c r="B613" s="309" t="s">
        <v>542</v>
      </c>
      <c r="C613" s="196" t="s">
        <v>381</v>
      </c>
      <c r="D613" s="197" t="s">
        <v>9</v>
      </c>
      <c r="E613" s="198">
        <v>1</v>
      </c>
      <c r="F613" s="119"/>
      <c r="G613" s="138">
        <f t="shared" si="22"/>
        <v>0</v>
      </c>
    </row>
    <row r="614" spans="1:7" ht="12.75">
      <c r="A614" s="274" t="s">
        <v>1181</v>
      </c>
      <c r="B614" s="309" t="s">
        <v>543</v>
      </c>
      <c r="C614" s="196" t="s">
        <v>394</v>
      </c>
      <c r="D614" s="197" t="s">
        <v>9</v>
      </c>
      <c r="E614" s="198">
        <v>3</v>
      </c>
      <c r="F614" s="119"/>
      <c r="G614" s="138">
        <f t="shared" si="22"/>
        <v>0</v>
      </c>
    </row>
    <row r="615" spans="1:7" ht="12.75">
      <c r="A615" s="274" t="s">
        <v>1182</v>
      </c>
      <c r="B615" s="309" t="s">
        <v>544</v>
      </c>
      <c r="C615" s="196" t="s">
        <v>396</v>
      </c>
      <c r="D615" s="197" t="s">
        <v>9</v>
      </c>
      <c r="E615" s="198">
        <v>1</v>
      </c>
      <c r="F615" s="119"/>
      <c r="G615" s="138">
        <f t="shared" si="22"/>
        <v>0</v>
      </c>
    </row>
    <row r="616" spans="1:7" ht="12.75">
      <c r="A616" s="274" t="s">
        <v>1183</v>
      </c>
      <c r="B616" s="309" t="s">
        <v>545</v>
      </c>
      <c r="C616" s="196" t="s">
        <v>403</v>
      </c>
      <c r="D616" s="197" t="s">
        <v>9</v>
      </c>
      <c r="E616" s="198">
        <v>1</v>
      </c>
      <c r="F616" s="119"/>
      <c r="G616" s="138">
        <f t="shared" si="22"/>
        <v>0</v>
      </c>
    </row>
    <row r="617" spans="1:7" ht="12.75">
      <c r="A617" s="274" t="s">
        <v>1184</v>
      </c>
      <c r="B617" s="309" t="s">
        <v>546</v>
      </c>
      <c r="C617" s="196" t="s">
        <v>405</v>
      </c>
      <c r="D617" s="197" t="s">
        <v>9</v>
      </c>
      <c r="E617" s="198">
        <v>1</v>
      </c>
      <c r="F617" s="119"/>
      <c r="G617" s="138">
        <f t="shared" si="22"/>
        <v>0</v>
      </c>
    </row>
    <row r="618" spans="1:7" ht="12.75">
      <c r="A618" s="274" t="s">
        <v>1185</v>
      </c>
      <c r="B618" s="309" t="s">
        <v>547</v>
      </c>
      <c r="C618" s="196" t="s">
        <v>407</v>
      </c>
      <c r="D618" s="197" t="s">
        <v>9</v>
      </c>
      <c r="E618" s="198">
        <v>1</v>
      </c>
      <c r="F618" s="119"/>
      <c r="G618" s="138">
        <f t="shared" si="22"/>
        <v>0</v>
      </c>
    </row>
    <row r="619" spans="1:7" ht="15">
      <c r="A619" s="274" t="s">
        <v>1186</v>
      </c>
      <c r="B619" s="309"/>
      <c r="C619" s="293" t="s">
        <v>548</v>
      </c>
      <c r="D619" s="197" t="s">
        <v>9</v>
      </c>
      <c r="E619" s="198">
        <v>1</v>
      </c>
      <c r="F619" s="257"/>
      <c r="G619" s="138">
        <f t="shared" si="22"/>
        <v>0</v>
      </c>
    </row>
    <row r="620" spans="1:7" ht="30">
      <c r="A620" s="274" t="s">
        <v>1187</v>
      </c>
      <c r="B620" s="309"/>
      <c r="C620" s="294" t="s">
        <v>549</v>
      </c>
      <c r="D620" s="197" t="s">
        <v>9</v>
      </c>
      <c r="E620" s="198">
        <v>1</v>
      </c>
      <c r="F620" s="258"/>
      <c r="G620" s="138">
        <f t="shared" si="22"/>
        <v>0</v>
      </c>
    </row>
    <row r="621" spans="1:7" ht="15">
      <c r="A621" s="274" t="s">
        <v>1188</v>
      </c>
      <c r="B621" s="309"/>
      <c r="C621" s="293" t="s">
        <v>550</v>
      </c>
      <c r="D621" s="197" t="s">
        <v>9</v>
      </c>
      <c r="E621" s="198">
        <v>1</v>
      </c>
      <c r="F621" s="257"/>
      <c r="G621" s="138">
        <f>E621*F621</f>
        <v>0</v>
      </c>
    </row>
    <row r="622" spans="1:7" ht="15">
      <c r="A622" s="274" t="s">
        <v>1189</v>
      </c>
      <c r="B622" s="309"/>
      <c r="C622" s="293"/>
      <c r="D622" s="197"/>
      <c r="E622" s="198"/>
      <c r="F622" s="259"/>
      <c r="G622" s="138"/>
    </row>
    <row r="623" spans="1:7" ht="12.75">
      <c r="A623" s="274" t="s">
        <v>1190</v>
      </c>
      <c r="B623" s="309"/>
      <c r="C623" s="195" t="s">
        <v>592</v>
      </c>
      <c r="D623" s="197" t="s">
        <v>12</v>
      </c>
      <c r="E623" s="253" t="s">
        <v>656</v>
      </c>
      <c r="F623" s="259"/>
      <c r="G623" s="120">
        <f>SUM(G624:G629)</f>
        <v>0</v>
      </c>
    </row>
    <row r="624" spans="1:7" ht="15">
      <c r="A624" s="274" t="s">
        <v>1191</v>
      </c>
      <c r="B624" s="309"/>
      <c r="C624" s="293" t="s">
        <v>551</v>
      </c>
      <c r="D624" s="197" t="s">
        <v>9</v>
      </c>
      <c r="E624" s="198">
        <v>1</v>
      </c>
      <c r="F624" s="261"/>
      <c r="G624" s="262">
        <f t="shared" si="22"/>
        <v>0</v>
      </c>
    </row>
    <row r="625" spans="1:7" ht="15">
      <c r="A625" s="274" t="s">
        <v>1192</v>
      </c>
      <c r="B625" s="309"/>
      <c r="C625" s="293" t="s">
        <v>552</v>
      </c>
      <c r="D625" s="197" t="s">
        <v>9</v>
      </c>
      <c r="E625" s="198">
        <v>1</v>
      </c>
      <c r="F625" s="261"/>
      <c r="G625" s="262">
        <f t="shared" si="22"/>
        <v>0</v>
      </c>
    </row>
    <row r="626" spans="1:7" ht="15">
      <c r="A626" s="274" t="s">
        <v>1193</v>
      </c>
      <c r="B626" s="309"/>
      <c r="C626" s="293" t="s">
        <v>553</v>
      </c>
      <c r="D626" s="197" t="s">
        <v>9</v>
      </c>
      <c r="E626" s="198">
        <v>1</v>
      </c>
      <c r="F626" s="261"/>
      <c r="G626" s="262">
        <f t="shared" si="22"/>
        <v>0</v>
      </c>
    </row>
    <row r="627" spans="1:7" ht="15">
      <c r="A627" s="274" t="s">
        <v>1194</v>
      </c>
      <c r="B627" s="309"/>
      <c r="C627" s="293" t="s">
        <v>554</v>
      </c>
      <c r="D627" s="197" t="s">
        <v>9</v>
      </c>
      <c r="E627" s="198">
        <v>1</v>
      </c>
      <c r="F627" s="261"/>
      <c r="G627" s="262">
        <f t="shared" si="22"/>
        <v>0</v>
      </c>
    </row>
    <row r="628" spans="1:7" ht="15">
      <c r="A628" s="274" t="s">
        <v>1195</v>
      </c>
      <c r="B628" s="309"/>
      <c r="C628" s="293" t="s">
        <v>555</v>
      </c>
      <c r="D628" s="197" t="s">
        <v>9</v>
      </c>
      <c r="E628" s="198">
        <v>1</v>
      </c>
      <c r="F628" s="261"/>
      <c r="G628" s="262">
        <f t="shared" si="22"/>
        <v>0</v>
      </c>
    </row>
    <row r="629" spans="1:7" ht="15">
      <c r="A629" s="274" t="s">
        <v>1196</v>
      </c>
      <c r="B629" s="309"/>
      <c r="C629" s="293" t="s">
        <v>556</v>
      </c>
      <c r="D629" s="197" t="s">
        <v>9</v>
      </c>
      <c r="E629" s="198">
        <v>1</v>
      </c>
      <c r="F629" s="261"/>
      <c r="G629" s="262">
        <f t="shared" si="22"/>
        <v>0</v>
      </c>
    </row>
    <row r="630" spans="1:7" ht="15">
      <c r="A630" s="274" t="s">
        <v>1197</v>
      </c>
      <c r="B630" s="309"/>
      <c r="C630" s="293"/>
      <c r="D630" s="197"/>
      <c r="E630" s="198"/>
      <c r="F630" s="259"/>
      <c r="G630" s="138"/>
    </row>
    <row r="631" spans="1:7" ht="15">
      <c r="A631" s="274" t="s">
        <v>1198</v>
      </c>
      <c r="B631" s="309"/>
      <c r="C631" s="293" t="s">
        <v>710</v>
      </c>
      <c r="D631" s="197"/>
      <c r="E631" s="198"/>
      <c r="F631" s="259"/>
      <c r="G631" s="138"/>
    </row>
    <row r="632" spans="1:7" ht="60">
      <c r="A632" s="274" t="s">
        <v>1199</v>
      </c>
      <c r="B632" s="309"/>
      <c r="C632" s="294" t="s">
        <v>557</v>
      </c>
      <c r="D632" s="212" t="s">
        <v>9</v>
      </c>
      <c r="E632" s="213">
        <v>1</v>
      </c>
      <c r="F632" s="263"/>
      <c r="G632" s="120">
        <f>E632*F632</f>
        <v>0</v>
      </c>
    </row>
    <row r="633" spans="1:7" ht="15">
      <c r="A633" s="274" t="s">
        <v>1200</v>
      </c>
      <c r="B633" s="309"/>
      <c r="C633" s="294"/>
      <c r="D633" s="212"/>
      <c r="E633" s="213"/>
      <c r="F633" s="260"/>
      <c r="G633" s="138"/>
    </row>
    <row r="634" spans="1:7" ht="15">
      <c r="A634" s="274" t="s">
        <v>1201</v>
      </c>
      <c r="B634" s="309"/>
      <c r="C634" s="295" t="s">
        <v>591</v>
      </c>
      <c r="D634" s="212"/>
      <c r="E634" s="213"/>
      <c r="F634" s="260"/>
      <c r="G634" s="138"/>
    </row>
    <row r="635" spans="1:7" ht="45">
      <c r="A635" s="274" t="s">
        <v>1202</v>
      </c>
      <c r="B635" s="309"/>
      <c r="C635" s="294" t="s">
        <v>558</v>
      </c>
      <c r="D635" s="212" t="s">
        <v>9</v>
      </c>
      <c r="E635" s="213">
        <v>1</v>
      </c>
      <c r="F635" s="263"/>
      <c r="G635" s="120">
        <f>E635*F635</f>
        <v>0</v>
      </c>
    </row>
    <row r="636" spans="1:7" ht="12.75">
      <c r="A636" s="274" t="s">
        <v>1203</v>
      </c>
      <c r="B636" s="305"/>
      <c r="C636" s="200"/>
      <c r="D636" s="201"/>
      <c r="E636" s="119"/>
      <c r="F636" s="150"/>
      <c r="G636" s="138"/>
    </row>
    <row r="637" spans="1:7" ht="12.75">
      <c r="A637" s="274" t="s">
        <v>1204</v>
      </c>
      <c r="B637" s="305"/>
      <c r="C637" s="200"/>
      <c r="D637" s="201"/>
      <c r="E637" s="119"/>
      <c r="F637" s="150"/>
      <c r="G637" s="138"/>
    </row>
    <row r="638" spans="1:7" ht="15">
      <c r="A638" s="274" t="s">
        <v>1205</v>
      </c>
      <c r="B638" s="297"/>
      <c r="C638" s="203" t="s">
        <v>560</v>
      </c>
      <c r="D638" s="106" t="s">
        <v>206</v>
      </c>
      <c r="E638" s="106" t="s">
        <v>10</v>
      </c>
      <c r="G638" s="11">
        <f>SUM(G642:G646)</f>
        <v>0</v>
      </c>
    </row>
    <row r="639" spans="1:3" ht="12.75">
      <c r="A639" s="274" t="s">
        <v>1206</v>
      </c>
      <c r="B639" s="297"/>
      <c r="C639" s="164" t="s">
        <v>561</v>
      </c>
    </row>
    <row r="640" spans="1:3" ht="12.75">
      <c r="A640" s="274" t="s">
        <v>1207</v>
      </c>
      <c r="B640" s="297"/>
      <c r="C640" s="164"/>
    </row>
    <row r="641" spans="1:3" ht="12.75">
      <c r="A641" s="274" t="s">
        <v>1208</v>
      </c>
      <c r="B641" s="297"/>
      <c r="C641" s="206" t="s">
        <v>581</v>
      </c>
    </row>
    <row r="642" spans="1:7" ht="12.75">
      <c r="A642" s="274" t="s">
        <v>1209</v>
      </c>
      <c r="B642" s="297"/>
      <c r="C642" s="204" t="s">
        <v>582</v>
      </c>
      <c r="G642" s="18">
        <f>G656</f>
        <v>0</v>
      </c>
    </row>
    <row r="643" spans="1:7" ht="12.75">
      <c r="A643" s="274" t="s">
        <v>1210</v>
      </c>
      <c r="B643" s="297"/>
      <c r="C643" s="204" t="s">
        <v>583</v>
      </c>
      <c r="G643" s="18">
        <f>G657</f>
        <v>0</v>
      </c>
    </row>
    <row r="644" spans="1:7" ht="12.75">
      <c r="A644" s="274" t="s">
        <v>1211</v>
      </c>
      <c r="B644" s="297"/>
      <c r="C644" s="204" t="s">
        <v>584</v>
      </c>
      <c r="G644" s="18">
        <f>G660</f>
        <v>0</v>
      </c>
    </row>
    <row r="645" spans="1:7" ht="12.75">
      <c r="A645" s="274" t="s">
        <v>1212</v>
      </c>
      <c r="B645" s="297"/>
      <c r="C645" s="204" t="s">
        <v>585</v>
      </c>
      <c r="G645" s="18">
        <f>G668</f>
        <v>0</v>
      </c>
    </row>
    <row r="646" spans="1:7" ht="12.75">
      <c r="A646" s="274" t="s">
        <v>1213</v>
      </c>
      <c r="B646" s="297"/>
      <c r="C646" s="204" t="s">
        <v>586</v>
      </c>
      <c r="G646" s="18">
        <f>G671</f>
        <v>0</v>
      </c>
    </row>
    <row r="647" spans="1:3" ht="12.75">
      <c r="A647" s="274" t="s">
        <v>1214</v>
      </c>
      <c r="B647" s="297"/>
      <c r="C647" s="164"/>
    </row>
    <row r="648" spans="1:2" ht="12">
      <c r="A648" s="274" t="s">
        <v>1215</v>
      </c>
      <c r="B648" s="297"/>
    </row>
    <row r="649" spans="1:3" ht="12.75">
      <c r="A649" s="274" t="s">
        <v>1216</v>
      </c>
      <c r="B649" s="310">
        <v>800751</v>
      </c>
      <c r="C649" s="207" t="s">
        <v>562</v>
      </c>
    </row>
    <row r="650" spans="1:7" ht="24">
      <c r="A650" s="274" t="s">
        <v>1217</v>
      </c>
      <c r="B650" s="297"/>
      <c r="C650" s="209" t="s">
        <v>563</v>
      </c>
      <c r="D650" s="204" t="s">
        <v>9</v>
      </c>
      <c r="E650" s="204">
        <v>1</v>
      </c>
      <c r="F650" s="208"/>
      <c r="G650" s="208">
        <f>E650*F650</f>
        <v>0</v>
      </c>
    </row>
    <row r="651" spans="1:7" ht="12.75">
      <c r="A651" s="274" t="s">
        <v>1218</v>
      </c>
      <c r="B651" s="297"/>
      <c r="C651" s="210" t="s">
        <v>564</v>
      </c>
      <c r="D651" s="204"/>
      <c r="E651" s="204"/>
      <c r="F651" s="208"/>
      <c r="G651" s="208"/>
    </row>
    <row r="652" spans="1:7" ht="12.75">
      <c r="A652" s="274" t="s">
        <v>1219</v>
      </c>
      <c r="B652" s="297"/>
      <c r="C652" s="210" t="s">
        <v>565</v>
      </c>
      <c r="D652" s="204" t="s">
        <v>6</v>
      </c>
      <c r="E652" s="204">
        <v>4</v>
      </c>
      <c r="F652" s="208"/>
      <c r="G652" s="208">
        <f>E652*F652</f>
        <v>0</v>
      </c>
    </row>
    <row r="653" spans="1:7" ht="12.75">
      <c r="A653" s="274" t="s">
        <v>1220</v>
      </c>
      <c r="B653" s="297"/>
      <c r="C653" s="210" t="s">
        <v>566</v>
      </c>
      <c r="D653" s="204" t="s">
        <v>9</v>
      </c>
      <c r="E653" s="204">
        <v>2</v>
      </c>
      <c r="F653" s="208"/>
      <c r="G653" s="208">
        <f>E653*F653</f>
        <v>0</v>
      </c>
    </row>
    <row r="654" spans="1:7" ht="12.75">
      <c r="A654" s="274" t="s">
        <v>1221</v>
      </c>
      <c r="B654" s="297"/>
      <c r="C654" s="210" t="s">
        <v>567</v>
      </c>
      <c r="D654" s="204" t="s">
        <v>362</v>
      </c>
      <c r="E654" s="204">
        <v>2</v>
      </c>
      <c r="F654" s="208"/>
      <c r="G654" s="208">
        <f>E654*F654</f>
        <v>0</v>
      </c>
    </row>
    <row r="655" spans="1:7" ht="12.75">
      <c r="A655" s="274" t="s">
        <v>1222</v>
      </c>
      <c r="B655" s="297"/>
      <c r="C655" s="210" t="s">
        <v>568</v>
      </c>
      <c r="D655" s="276" t="s">
        <v>362</v>
      </c>
      <c r="E655" s="276">
        <v>120</v>
      </c>
      <c r="F655" s="277"/>
      <c r="G655" s="248">
        <f>E655*F655</f>
        <v>0</v>
      </c>
    </row>
    <row r="656" spans="1:7" ht="12.75">
      <c r="A656" s="274" t="s">
        <v>1223</v>
      </c>
      <c r="B656" s="297"/>
      <c r="C656" s="204" t="s">
        <v>703</v>
      </c>
      <c r="D656" s="204"/>
      <c r="E656" s="204"/>
      <c r="F656" s="208"/>
      <c r="G656" s="208">
        <f>SUM(G650:G655)</f>
        <v>0</v>
      </c>
    </row>
    <row r="657" spans="1:7" ht="12.75">
      <c r="A657" s="274" t="s">
        <v>1224</v>
      </c>
      <c r="B657" s="297"/>
      <c r="C657" s="204" t="s">
        <v>704</v>
      </c>
      <c r="D657" s="204" t="s">
        <v>9</v>
      </c>
      <c r="E657" s="204">
        <v>1</v>
      </c>
      <c r="F657" s="208"/>
      <c r="G657" s="208">
        <f>E657*F657</f>
        <v>0</v>
      </c>
    </row>
    <row r="658" spans="1:7" ht="12.75">
      <c r="A658" s="274" t="s">
        <v>1225</v>
      </c>
      <c r="B658" s="297"/>
      <c r="C658" s="204"/>
      <c r="D658" s="204"/>
      <c r="E658" s="204"/>
      <c r="F658" s="204"/>
      <c r="G658" s="204"/>
    </row>
    <row r="659" spans="1:7" ht="12.75">
      <c r="A659" s="274" t="s">
        <v>1226</v>
      </c>
      <c r="B659" s="310">
        <v>800713</v>
      </c>
      <c r="C659" s="206" t="s">
        <v>569</v>
      </c>
      <c r="D659" s="204"/>
      <c r="E659" s="204"/>
      <c r="F659" s="204"/>
      <c r="G659" s="204"/>
    </row>
    <row r="660" spans="1:7" ht="12.75">
      <c r="A660" s="274" t="s">
        <v>1227</v>
      </c>
      <c r="B660" s="297"/>
      <c r="C660" s="210" t="s">
        <v>570</v>
      </c>
      <c r="D660" s="204" t="s">
        <v>6</v>
      </c>
      <c r="E660" s="204">
        <v>3</v>
      </c>
      <c r="F660" s="204"/>
      <c r="G660" s="208">
        <f>E660*F660</f>
        <v>0</v>
      </c>
    </row>
    <row r="661" spans="1:7" ht="12.75">
      <c r="A661" s="274" t="s">
        <v>1228</v>
      </c>
      <c r="B661" s="297"/>
      <c r="C661" s="210" t="s">
        <v>571</v>
      </c>
      <c r="D661" s="204"/>
      <c r="E661" s="204"/>
      <c r="F661" s="204"/>
      <c r="G661" s="204"/>
    </row>
    <row r="662" spans="1:7" ht="14.25">
      <c r="A662" s="274" t="s">
        <v>1229</v>
      </c>
      <c r="B662" s="297"/>
      <c r="C662" s="296"/>
      <c r="D662" s="204"/>
      <c r="E662" s="204"/>
      <c r="F662" s="204"/>
      <c r="G662" s="204"/>
    </row>
    <row r="663" spans="1:7" ht="12.75">
      <c r="A663" s="274" t="s">
        <v>1230</v>
      </c>
      <c r="B663" s="297"/>
      <c r="C663" s="206" t="s">
        <v>572</v>
      </c>
      <c r="D663" s="204"/>
      <c r="E663" s="204"/>
      <c r="F663" s="204"/>
      <c r="G663" s="204"/>
    </row>
    <row r="664" spans="1:7" ht="12.75">
      <c r="A664" s="274" t="s">
        <v>1231</v>
      </c>
      <c r="B664" s="297"/>
      <c r="C664" s="210" t="s">
        <v>573</v>
      </c>
      <c r="D664" s="204" t="s">
        <v>368</v>
      </c>
      <c r="E664" s="204">
        <v>6</v>
      </c>
      <c r="F664" s="204"/>
      <c r="G664" s="208">
        <f>E664*F664</f>
        <v>0</v>
      </c>
    </row>
    <row r="665" spans="1:7" ht="12.75">
      <c r="A665" s="274" t="s">
        <v>1232</v>
      </c>
      <c r="B665" s="297"/>
      <c r="C665" s="210" t="s">
        <v>574</v>
      </c>
      <c r="D665" s="204" t="s">
        <v>368</v>
      </c>
      <c r="E665" s="204">
        <v>3</v>
      </c>
      <c r="F665" s="204"/>
      <c r="G665" s="208">
        <f>E665*F665</f>
        <v>0</v>
      </c>
    </row>
    <row r="666" spans="1:7" ht="12.75">
      <c r="A666" s="274" t="s">
        <v>1233</v>
      </c>
      <c r="B666" s="297"/>
      <c r="C666" s="210" t="s">
        <v>575</v>
      </c>
      <c r="D666" s="204" t="s">
        <v>368</v>
      </c>
      <c r="E666" s="204">
        <v>3</v>
      </c>
      <c r="F666" s="204"/>
      <c r="G666" s="208">
        <f>E666*F666</f>
        <v>0</v>
      </c>
    </row>
    <row r="667" spans="1:7" ht="12.75">
      <c r="A667" s="274" t="s">
        <v>1234</v>
      </c>
      <c r="B667" s="297"/>
      <c r="C667" s="210" t="s">
        <v>576</v>
      </c>
      <c r="D667" s="205" t="s">
        <v>368</v>
      </c>
      <c r="E667" s="205">
        <v>1</v>
      </c>
      <c r="F667" s="205"/>
      <c r="G667" s="248">
        <f>E667*F667</f>
        <v>0</v>
      </c>
    </row>
    <row r="668" spans="1:7" ht="14.25">
      <c r="A668" s="274" t="s">
        <v>1235</v>
      </c>
      <c r="B668" s="297"/>
      <c r="C668" s="296"/>
      <c r="D668" s="204" t="s">
        <v>10</v>
      </c>
      <c r="E668" s="204"/>
      <c r="F668" s="204"/>
      <c r="G668" s="208">
        <f>SUM(G664:G667)</f>
        <v>0</v>
      </c>
    </row>
    <row r="669" spans="1:7" ht="14.25">
      <c r="A669" s="274" t="s">
        <v>1236</v>
      </c>
      <c r="B669" s="297"/>
      <c r="C669" s="296"/>
      <c r="D669" s="204"/>
      <c r="E669" s="204"/>
      <c r="F669" s="204"/>
      <c r="G669" s="204"/>
    </row>
    <row r="670" spans="1:7" ht="12.75">
      <c r="A670" s="274" t="s">
        <v>1237</v>
      </c>
      <c r="B670" s="297"/>
      <c r="C670" s="206" t="s">
        <v>577</v>
      </c>
      <c r="D670" s="204"/>
      <c r="E670" s="204"/>
      <c r="F670" s="204"/>
      <c r="G670" s="204"/>
    </row>
    <row r="671" spans="1:7" ht="12.75">
      <c r="A671" s="274" t="s">
        <v>1238</v>
      </c>
      <c r="B671" s="297"/>
      <c r="C671" s="210" t="s">
        <v>578</v>
      </c>
      <c r="D671" s="204" t="s">
        <v>9</v>
      </c>
      <c r="E671" s="204">
        <v>1</v>
      </c>
      <c r="F671" s="204"/>
      <c r="G671" s="208">
        <f>E671*F671</f>
        <v>0</v>
      </c>
    </row>
    <row r="672" spans="1:7" ht="12.75">
      <c r="A672" s="274" t="s">
        <v>1239</v>
      </c>
      <c r="B672" s="297"/>
      <c r="C672" s="210" t="s">
        <v>579</v>
      </c>
      <c r="D672" s="204"/>
      <c r="E672" s="204"/>
      <c r="F672" s="204"/>
      <c r="G672" s="204"/>
    </row>
    <row r="673" spans="1:7" ht="12.75">
      <c r="A673" s="274" t="s">
        <v>1240</v>
      </c>
      <c r="B673" s="297"/>
      <c r="C673" s="210" t="s">
        <v>580</v>
      </c>
      <c r="D673" s="204"/>
      <c r="E673" s="204"/>
      <c r="F673" s="204"/>
      <c r="G673" s="204"/>
    </row>
    <row r="674" spans="1:7" ht="14.25">
      <c r="A674" s="274" t="s">
        <v>1241</v>
      </c>
      <c r="B674" s="297"/>
      <c r="C674" s="296"/>
      <c r="D674" s="204"/>
      <c r="E674" s="204"/>
      <c r="F674" s="204"/>
      <c r="G674" s="204"/>
    </row>
    <row r="675" spans="1:7" ht="24">
      <c r="A675" s="274" t="s">
        <v>1242</v>
      </c>
      <c r="B675" s="297"/>
      <c r="C675" s="209" t="s">
        <v>587</v>
      </c>
      <c r="D675" s="296"/>
      <c r="E675" s="296"/>
      <c r="F675" s="296"/>
      <c r="G675" s="296"/>
    </row>
    <row r="676" spans="1:7" ht="14.25">
      <c r="A676" s="274" t="s">
        <v>1243</v>
      </c>
      <c r="B676" s="297"/>
      <c r="C676" s="296"/>
      <c r="D676" s="296"/>
      <c r="E676" s="296"/>
      <c r="F676" s="296"/>
      <c r="G676" s="296"/>
    </row>
    <row r="677" spans="1:7" ht="15">
      <c r="A677" s="274" t="s">
        <v>1244</v>
      </c>
      <c r="B677" s="297"/>
      <c r="C677" s="203" t="s">
        <v>595</v>
      </c>
      <c r="D677" s="106" t="s">
        <v>206</v>
      </c>
      <c r="E677" s="106" t="s">
        <v>10</v>
      </c>
      <c r="G677" s="11">
        <f>SUM(G679:G685)</f>
        <v>0</v>
      </c>
    </row>
    <row r="678" spans="1:7" ht="15">
      <c r="A678" s="274" t="s">
        <v>1245</v>
      </c>
      <c r="B678" s="297"/>
      <c r="C678" s="203"/>
      <c r="G678" s="18"/>
    </row>
    <row r="679" spans="1:7" ht="12.75">
      <c r="A679" s="274" t="s">
        <v>1246</v>
      </c>
      <c r="B679" s="297"/>
      <c r="C679" s="206" t="s">
        <v>581</v>
      </c>
      <c r="G679" s="18"/>
    </row>
    <row r="680" spans="1:7" ht="12">
      <c r="A680" s="274" t="s">
        <v>1247</v>
      </c>
      <c r="B680" s="297"/>
      <c r="C680" s="234" t="s">
        <v>596</v>
      </c>
      <c r="G680" s="18">
        <f>G688</f>
        <v>0</v>
      </c>
    </row>
    <row r="681" spans="1:7" ht="12">
      <c r="A681" s="274" t="s">
        <v>1248</v>
      </c>
      <c r="B681" s="297"/>
      <c r="C681" s="234" t="s">
        <v>608</v>
      </c>
      <c r="D681" s="227"/>
      <c r="E681" s="225"/>
      <c r="F681" s="226"/>
      <c r="G681" s="264">
        <f>G701</f>
        <v>0</v>
      </c>
    </row>
    <row r="682" spans="1:7" ht="12">
      <c r="A682" s="274" t="s">
        <v>1249</v>
      </c>
      <c r="B682" s="297"/>
      <c r="C682" s="234" t="s">
        <v>621</v>
      </c>
      <c r="G682" s="18">
        <f>G715</f>
        <v>0</v>
      </c>
    </row>
    <row r="683" spans="1:7" ht="12">
      <c r="A683" s="274" t="s">
        <v>1250</v>
      </c>
      <c r="B683" s="297"/>
      <c r="C683" s="234" t="s">
        <v>629</v>
      </c>
      <c r="G683" s="18">
        <f>G727</f>
        <v>0</v>
      </c>
    </row>
    <row r="684" spans="1:7" ht="12">
      <c r="A684" s="274" t="s">
        <v>1251</v>
      </c>
      <c r="B684" s="297"/>
      <c r="C684" s="228" t="s">
        <v>633</v>
      </c>
      <c r="G684" s="18">
        <f>G732</f>
        <v>0</v>
      </c>
    </row>
    <row r="685" spans="1:7" ht="12">
      <c r="A685" s="274" t="s">
        <v>1252</v>
      </c>
      <c r="B685" s="297"/>
      <c r="C685" s="234" t="s">
        <v>577</v>
      </c>
      <c r="G685" s="18">
        <f>G739</f>
        <v>0</v>
      </c>
    </row>
    <row r="686" spans="1:7" ht="15">
      <c r="A686" s="274" t="s">
        <v>1253</v>
      </c>
      <c r="B686" s="297"/>
      <c r="C686" s="203"/>
      <c r="G686" s="18"/>
    </row>
    <row r="687" spans="1:7" ht="12">
      <c r="A687" s="274" t="s">
        <v>1254</v>
      </c>
      <c r="B687" s="297"/>
      <c r="G687" s="18"/>
    </row>
    <row r="688" spans="1:7" ht="15">
      <c r="A688" s="274" t="s">
        <v>1255</v>
      </c>
      <c r="B688" s="311"/>
      <c r="C688" s="217" t="s">
        <v>655</v>
      </c>
      <c r="D688" s="106" t="s">
        <v>206</v>
      </c>
      <c r="E688" s="269" t="s">
        <v>656</v>
      </c>
      <c r="F688" s="270"/>
      <c r="G688" s="267">
        <f>SUBTOTAL(9,G690:G699)</f>
        <v>0</v>
      </c>
    </row>
    <row r="689" spans="1:7" ht="12">
      <c r="A689" s="274" t="s">
        <v>1256</v>
      </c>
      <c r="B689" s="311"/>
      <c r="C689" s="222" t="s">
        <v>648</v>
      </c>
      <c r="D689" s="216"/>
      <c r="E689" s="271"/>
      <c r="F689" s="270"/>
      <c r="G689" s="267"/>
    </row>
    <row r="690" spans="1:7" ht="12">
      <c r="A690" s="274" t="s">
        <v>1257</v>
      </c>
      <c r="B690" s="312">
        <v>72117</v>
      </c>
      <c r="C690" s="223" t="s">
        <v>597</v>
      </c>
      <c r="D690" s="224"/>
      <c r="E690" s="225"/>
      <c r="F690" s="226"/>
      <c r="G690" s="265"/>
    </row>
    <row r="691" spans="1:7" ht="12">
      <c r="A691" s="274" t="s">
        <v>1258</v>
      </c>
      <c r="B691" s="312"/>
      <c r="C691" s="223" t="s">
        <v>598</v>
      </c>
      <c r="D691" s="227"/>
      <c r="E691" s="225"/>
      <c r="F691" s="226"/>
      <c r="G691" s="265"/>
    </row>
    <row r="692" spans="1:9" s="163" customFormat="1" ht="12">
      <c r="A692" s="274" t="s">
        <v>1259</v>
      </c>
      <c r="B692" s="312" t="s">
        <v>599</v>
      </c>
      <c r="C692" s="244" t="s">
        <v>600</v>
      </c>
      <c r="D692" s="245" t="s">
        <v>293</v>
      </c>
      <c r="E692" s="246">
        <v>3</v>
      </c>
      <c r="F692" s="264"/>
      <c r="G692" s="264">
        <f>ROUND(E692*F692,2)</f>
        <v>0</v>
      </c>
      <c r="H692" s="240"/>
      <c r="I692" s="65"/>
    </row>
    <row r="693" spans="1:9" s="163" customFormat="1" ht="12">
      <c r="A693" s="274" t="s">
        <v>1260</v>
      </c>
      <c r="B693" s="312">
        <v>721174042</v>
      </c>
      <c r="C693" s="244" t="s">
        <v>601</v>
      </c>
      <c r="D693" s="245" t="s">
        <v>293</v>
      </c>
      <c r="E693" s="246">
        <v>12</v>
      </c>
      <c r="F693" s="264"/>
      <c r="G693" s="264">
        <f>ROUND(E693*F693,2)</f>
        <v>0</v>
      </c>
      <c r="H693" s="240"/>
      <c r="I693" s="65"/>
    </row>
    <row r="694" spans="1:9" s="163" customFormat="1" ht="12">
      <c r="A694" s="274" t="s">
        <v>1261</v>
      </c>
      <c r="B694" s="312">
        <v>721174043</v>
      </c>
      <c r="C694" s="244" t="s">
        <v>602</v>
      </c>
      <c r="D694" s="245" t="s">
        <v>293</v>
      </c>
      <c r="E694" s="246">
        <v>13</v>
      </c>
      <c r="F694" s="264"/>
      <c r="G694" s="264">
        <f>ROUND(E694*F694,2)</f>
        <v>0</v>
      </c>
      <c r="H694" s="240"/>
      <c r="I694" s="65"/>
    </row>
    <row r="695" spans="1:9" s="163" customFormat="1" ht="24">
      <c r="A695" s="274" t="s">
        <v>1262</v>
      </c>
      <c r="B695" s="312" t="s">
        <v>599</v>
      </c>
      <c r="C695" s="244" t="s">
        <v>603</v>
      </c>
      <c r="D695" s="245" t="s">
        <v>9</v>
      </c>
      <c r="E695" s="246">
        <v>6</v>
      </c>
      <c r="F695" s="264"/>
      <c r="G695" s="264">
        <f>ROUND(E695*F695,2)</f>
        <v>0</v>
      </c>
      <c r="H695" s="240"/>
      <c r="I695" s="65"/>
    </row>
    <row r="696" spans="1:9" s="163" customFormat="1" ht="12">
      <c r="A696" s="274" t="s">
        <v>1263</v>
      </c>
      <c r="B696" s="312" t="s">
        <v>599</v>
      </c>
      <c r="C696" s="244" t="s">
        <v>604</v>
      </c>
      <c r="D696" s="245" t="s">
        <v>9</v>
      </c>
      <c r="E696" s="246">
        <v>3</v>
      </c>
      <c r="F696" s="264"/>
      <c r="G696" s="264">
        <f>ROUND(E696*F696,2)</f>
        <v>0</v>
      </c>
      <c r="H696" s="240"/>
      <c r="I696" s="65"/>
    </row>
    <row r="697" spans="1:9" s="163" customFormat="1" ht="24">
      <c r="A697" s="274" t="s">
        <v>1264</v>
      </c>
      <c r="B697" s="312" t="s">
        <v>599</v>
      </c>
      <c r="C697" s="244" t="s">
        <v>605</v>
      </c>
      <c r="D697" s="245" t="s">
        <v>9</v>
      </c>
      <c r="E697" s="246">
        <v>2</v>
      </c>
      <c r="F697" s="264"/>
      <c r="G697" s="264">
        <f>ROUND(E697*F697,2)</f>
        <v>0</v>
      </c>
      <c r="H697" s="240"/>
      <c r="I697" s="65"/>
    </row>
    <row r="698" spans="1:9" s="163" customFormat="1" ht="12">
      <c r="A698" s="274" t="s">
        <v>1265</v>
      </c>
      <c r="B698" s="313">
        <v>7212901</v>
      </c>
      <c r="C698" s="247" t="s">
        <v>606</v>
      </c>
      <c r="D698" s="245"/>
      <c r="E698" s="246"/>
      <c r="F698" s="264"/>
      <c r="G698" s="264"/>
      <c r="H698" s="240"/>
      <c r="I698" s="65"/>
    </row>
    <row r="699" spans="1:9" s="163" customFormat="1" ht="12">
      <c r="A699" s="274" t="s">
        <v>1266</v>
      </c>
      <c r="B699" s="312">
        <v>721290111</v>
      </c>
      <c r="C699" s="244" t="s">
        <v>607</v>
      </c>
      <c r="D699" s="245" t="s">
        <v>293</v>
      </c>
      <c r="E699" s="246">
        <f>SUM(E692:E694)</f>
        <v>28</v>
      </c>
      <c r="F699" s="264"/>
      <c r="G699" s="264">
        <f>ROUND(E699*F699,2)</f>
        <v>0</v>
      </c>
      <c r="H699" s="240"/>
      <c r="I699" s="65"/>
    </row>
    <row r="700" spans="1:7" ht="12">
      <c r="A700" s="274" t="s">
        <v>1267</v>
      </c>
      <c r="B700" s="312"/>
      <c r="C700" s="220"/>
      <c r="D700" s="219"/>
      <c r="E700" s="231"/>
      <c r="F700" s="265"/>
      <c r="G700" s="266"/>
    </row>
    <row r="701" spans="1:7" ht="15">
      <c r="A701" s="274" t="s">
        <v>1268</v>
      </c>
      <c r="B701" s="312"/>
      <c r="C701" s="217" t="s">
        <v>608</v>
      </c>
      <c r="D701" s="106" t="s">
        <v>206</v>
      </c>
      <c r="E701" s="269" t="s">
        <v>656</v>
      </c>
      <c r="F701" s="265"/>
      <c r="G701" s="267">
        <f>SUBTOTAL(9,G703:G713)</f>
        <v>0</v>
      </c>
    </row>
    <row r="702" spans="1:7" ht="12">
      <c r="A702" s="274" t="s">
        <v>1269</v>
      </c>
      <c r="B702" s="312"/>
      <c r="C702" s="229" t="s">
        <v>647</v>
      </c>
      <c r="D702" s="230"/>
      <c r="E702" s="231"/>
      <c r="F702" s="266"/>
      <c r="G702" s="267"/>
    </row>
    <row r="703" spans="1:7" ht="12">
      <c r="A703" s="274" t="s">
        <v>1270</v>
      </c>
      <c r="B703" s="312"/>
      <c r="C703" s="232" t="s">
        <v>609</v>
      </c>
      <c r="D703" s="230"/>
      <c r="E703" s="231"/>
      <c r="F703" s="266"/>
      <c r="G703" s="266"/>
    </row>
    <row r="704" spans="1:7" ht="12">
      <c r="A704" s="274" t="s">
        <v>1271</v>
      </c>
      <c r="B704" s="312">
        <v>722174023</v>
      </c>
      <c r="C704" s="233" t="s">
        <v>610</v>
      </c>
      <c r="D704" s="230" t="s">
        <v>293</v>
      </c>
      <c r="E704" s="231">
        <v>12</v>
      </c>
      <c r="F704" s="266"/>
      <c r="G704" s="266">
        <f>ROUND(E704*F704,2)</f>
        <v>0</v>
      </c>
    </row>
    <row r="705" spans="1:7" ht="12">
      <c r="A705" s="274" t="s">
        <v>1272</v>
      </c>
      <c r="B705" s="312"/>
      <c r="C705" s="232" t="s">
        <v>611</v>
      </c>
      <c r="D705" s="230"/>
      <c r="E705" s="231"/>
      <c r="F705" s="266"/>
      <c r="G705" s="266"/>
    </row>
    <row r="706" spans="1:9" s="163" customFormat="1" ht="12">
      <c r="A706" s="274" t="s">
        <v>1273</v>
      </c>
      <c r="B706" s="312">
        <v>722290226</v>
      </c>
      <c r="C706" s="241" t="s">
        <v>612</v>
      </c>
      <c r="D706" s="242" t="s">
        <v>293</v>
      </c>
      <c r="E706" s="243">
        <f>SUM(E704:E704)</f>
        <v>12</v>
      </c>
      <c r="F706" s="268"/>
      <c r="G706" s="268">
        <f>ROUND(E706*F706,2)</f>
        <v>0</v>
      </c>
      <c r="H706" s="240"/>
      <c r="I706" s="65"/>
    </row>
    <row r="707" spans="1:9" s="163" customFormat="1" ht="12">
      <c r="A707" s="274" t="s">
        <v>1274</v>
      </c>
      <c r="B707" s="312">
        <v>722290234</v>
      </c>
      <c r="C707" s="241" t="s">
        <v>613</v>
      </c>
      <c r="D707" s="242" t="s">
        <v>293</v>
      </c>
      <c r="E707" s="243">
        <f>SUM(E704:E704)</f>
        <v>12</v>
      </c>
      <c r="F707" s="268"/>
      <c r="G707" s="268">
        <f>ROUND(E707*F707,2)</f>
        <v>0</v>
      </c>
      <c r="H707" s="240"/>
      <c r="I707" s="65"/>
    </row>
    <row r="708" spans="1:7" ht="12">
      <c r="A708" s="274" t="s">
        <v>1275</v>
      </c>
      <c r="B708" s="312" t="s">
        <v>614</v>
      </c>
      <c r="C708" s="232" t="s">
        <v>615</v>
      </c>
      <c r="D708" s="230"/>
      <c r="E708" s="231"/>
      <c r="F708" s="266"/>
      <c r="G708" s="266"/>
    </row>
    <row r="709" spans="1:7" ht="12">
      <c r="A709" s="274" t="s">
        <v>1276</v>
      </c>
      <c r="B709" s="312"/>
      <c r="C709" s="233" t="s">
        <v>616</v>
      </c>
      <c r="D709" s="230" t="s">
        <v>293</v>
      </c>
      <c r="E709" s="231">
        <v>12</v>
      </c>
      <c r="F709" s="266"/>
      <c r="G709" s="266">
        <f>ROUND(E709*F709,2)</f>
        <v>0</v>
      </c>
    </row>
    <row r="710" spans="1:7" ht="36">
      <c r="A710" s="274" t="s">
        <v>1277</v>
      </c>
      <c r="B710" s="312"/>
      <c r="C710" s="232" t="s">
        <v>617</v>
      </c>
      <c r="D710" s="230"/>
      <c r="E710" s="231"/>
      <c r="F710" s="266"/>
      <c r="G710" s="266"/>
    </row>
    <row r="711" spans="1:9" s="163" customFormat="1" ht="12">
      <c r="A711" s="274" t="s">
        <v>1278</v>
      </c>
      <c r="B711" s="312">
        <v>722232044</v>
      </c>
      <c r="C711" s="241" t="s">
        <v>618</v>
      </c>
      <c r="D711" s="242" t="s">
        <v>9</v>
      </c>
      <c r="E711" s="243">
        <v>1</v>
      </c>
      <c r="F711" s="268"/>
      <c r="G711" s="268">
        <f>ROUND(E711*F711,2)</f>
        <v>0</v>
      </c>
      <c r="H711" s="240"/>
      <c r="I711" s="65"/>
    </row>
    <row r="712" spans="1:9" s="163" customFormat="1" ht="12">
      <c r="A712" s="274" t="s">
        <v>1279</v>
      </c>
      <c r="B712" s="312">
        <v>722232046</v>
      </c>
      <c r="C712" s="241" t="s">
        <v>619</v>
      </c>
      <c r="D712" s="242" t="s">
        <v>9</v>
      </c>
      <c r="E712" s="243">
        <v>4</v>
      </c>
      <c r="F712" s="268"/>
      <c r="G712" s="268">
        <f>ROUND(E712*F712,2)</f>
        <v>0</v>
      </c>
      <c r="H712" s="240"/>
      <c r="I712" s="65"/>
    </row>
    <row r="713" spans="1:9" s="163" customFormat="1" ht="12">
      <c r="A713" s="274" t="s">
        <v>1280</v>
      </c>
      <c r="B713" s="312">
        <v>722232047</v>
      </c>
      <c r="C713" s="241" t="s">
        <v>620</v>
      </c>
      <c r="D713" s="242" t="s">
        <v>9</v>
      </c>
      <c r="E713" s="243">
        <v>4</v>
      </c>
      <c r="F713" s="268"/>
      <c r="G713" s="268">
        <f>ROUND(E713*F713,2)</f>
        <v>0</v>
      </c>
      <c r="H713" s="240"/>
      <c r="I713" s="65"/>
    </row>
    <row r="714" spans="1:7" ht="12">
      <c r="A714" s="274" t="s">
        <v>1281</v>
      </c>
      <c r="B714" s="312"/>
      <c r="C714" s="220"/>
      <c r="D714" s="219"/>
      <c r="E714" s="231"/>
      <c r="F714" s="265"/>
      <c r="G714" s="266"/>
    </row>
    <row r="715" spans="1:7" ht="15">
      <c r="A715" s="274" t="s">
        <v>1282</v>
      </c>
      <c r="B715" s="312"/>
      <c r="C715" s="217" t="s">
        <v>621</v>
      </c>
      <c r="D715" s="106" t="s">
        <v>206</v>
      </c>
      <c r="E715" s="269" t="s">
        <v>656</v>
      </c>
      <c r="F715" s="266"/>
      <c r="G715" s="267">
        <f>SUBTOTAL(9,G717:G725)</f>
        <v>0</v>
      </c>
    </row>
    <row r="716" spans="1:7" ht="12">
      <c r="A716" s="274" t="s">
        <v>1283</v>
      </c>
      <c r="B716" s="312"/>
      <c r="C716" s="229" t="s">
        <v>649</v>
      </c>
      <c r="D716" s="218"/>
      <c r="E716" s="226"/>
      <c r="F716" s="266"/>
      <c r="G716" s="267"/>
    </row>
    <row r="717" spans="1:7" ht="24">
      <c r="A717" s="274" t="s">
        <v>1284</v>
      </c>
      <c r="B717" s="220"/>
      <c r="C717" s="223" t="s">
        <v>622</v>
      </c>
      <c r="D717" s="218"/>
      <c r="E717" s="226"/>
      <c r="F717" s="266"/>
      <c r="G717" s="272"/>
    </row>
    <row r="718" spans="1:9" s="163" customFormat="1" ht="12">
      <c r="A718" s="274" t="s">
        <v>1285</v>
      </c>
      <c r="B718" s="220">
        <v>723111202</v>
      </c>
      <c r="C718" s="244" t="s">
        <v>317</v>
      </c>
      <c r="D718" s="239" t="s">
        <v>293</v>
      </c>
      <c r="E718" s="243">
        <v>12</v>
      </c>
      <c r="F718" s="264"/>
      <c r="G718" s="268">
        <f>ROUND(E718*F718,2)</f>
        <v>0</v>
      </c>
      <c r="H718" s="240"/>
      <c r="I718" s="65"/>
    </row>
    <row r="719" spans="1:9" s="163" customFormat="1" ht="12">
      <c r="A719" s="274" t="s">
        <v>1286</v>
      </c>
      <c r="B719" s="220">
        <v>723111207</v>
      </c>
      <c r="C719" s="244" t="s">
        <v>623</v>
      </c>
      <c r="D719" s="239" t="s">
        <v>293</v>
      </c>
      <c r="E719" s="243">
        <v>9</v>
      </c>
      <c r="F719" s="264"/>
      <c r="G719" s="268">
        <f>ROUND(E719*F719,2)</f>
        <v>0</v>
      </c>
      <c r="H719" s="240"/>
      <c r="I719" s="65"/>
    </row>
    <row r="720" spans="1:7" ht="12">
      <c r="A720" s="274" t="s">
        <v>1287</v>
      </c>
      <c r="B720" s="220"/>
      <c r="C720" s="223" t="s">
        <v>624</v>
      </c>
      <c r="D720" s="219"/>
      <c r="E720" s="231"/>
      <c r="F720" s="265"/>
      <c r="G720" s="266"/>
    </row>
    <row r="721" spans="1:7" ht="12">
      <c r="A721" s="274" t="s">
        <v>1288</v>
      </c>
      <c r="B721" s="220"/>
      <c r="C721" s="228" t="s">
        <v>625</v>
      </c>
      <c r="D721" s="219"/>
      <c r="E721" s="231"/>
      <c r="F721" s="265"/>
      <c r="G721" s="266"/>
    </row>
    <row r="722" spans="1:9" s="163" customFormat="1" ht="12">
      <c r="A722" s="274" t="s">
        <v>1289</v>
      </c>
      <c r="B722" s="220">
        <v>723231162</v>
      </c>
      <c r="C722" s="244" t="s">
        <v>317</v>
      </c>
      <c r="D722" s="239" t="s">
        <v>9</v>
      </c>
      <c r="E722" s="243">
        <v>6</v>
      </c>
      <c r="F722" s="264"/>
      <c r="G722" s="268">
        <f>ROUND(E722*F722,2)</f>
        <v>0</v>
      </c>
      <c r="H722" s="240"/>
      <c r="I722" s="65"/>
    </row>
    <row r="723" spans="1:9" s="163" customFormat="1" ht="12">
      <c r="A723" s="274" t="s">
        <v>1290</v>
      </c>
      <c r="B723" s="314">
        <v>723231167</v>
      </c>
      <c r="C723" s="244" t="s">
        <v>623</v>
      </c>
      <c r="D723" s="239" t="s">
        <v>9</v>
      </c>
      <c r="E723" s="243">
        <v>3</v>
      </c>
      <c r="F723" s="264"/>
      <c r="G723" s="268">
        <f>ROUND(E723*F723,2)</f>
        <v>0</v>
      </c>
      <c r="H723" s="240"/>
      <c r="I723" s="65"/>
    </row>
    <row r="724" spans="1:9" s="163" customFormat="1" ht="12">
      <c r="A724" s="274" t="s">
        <v>1291</v>
      </c>
      <c r="B724" s="220">
        <v>723221302</v>
      </c>
      <c r="C724" s="244" t="s">
        <v>626</v>
      </c>
      <c r="D724" s="239" t="s">
        <v>9</v>
      </c>
      <c r="E724" s="243">
        <v>3</v>
      </c>
      <c r="F724" s="264"/>
      <c r="G724" s="268">
        <f>ROUND(E724*F724,2)</f>
        <v>0</v>
      </c>
      <c r="H724" s="240"/>
      <c r="I724" s="65"/>
    </row>
    <row r="725" spans="1:9" s="163" customFormat="1" ht="12">
      <c r="A725" s="274" t="s">
        <v>1292</v>
      </c>
      <c r="B725" s="220" t="s">
        <v>627</v>
      </c>
      <c r="C725" s="244" t="s">
        <v>628</v>
      </c>
      <c r="D725" s="239" t="s">
        <v>9</v>
      </c>
      <c r="E725" s="243">
        <v>3</v>
      </c>
      <c r="F725" s="264"/>
      <c r="G725" s="268">
        <f>ROUND(E725*F725,2)</f>
        <v>0</v>
      </c>
      <c r="H725" s="240"/>
      <c r="I725" s="65"/>
    </row>
    <row r="726" spans="1:7" ht="12">
      <c r="A726" s="274" t="s">
        <v>1293</v>
      </c>
      <c r="B726" s="220"/>
      <c r="C726" s="220"/>
      <c r="D726" s="219"/>
      <c r="E726" s="231"/>
      <c r="F726" s="265"/>
      <c r="G726" s="266"/>
    </row>
    <row r="727" spans="1:7" ht="15">
      <c r="A727" s="274" t="s">
        <v>1294</v>
      </c>
      <c r="B727" s="220"/>
      <c r="C727" s="217" t="s">
        <v>629</v>
      </c>
      <c r="D727" s="106" t="s">
        <v>206</v>
      </c>
      <c r="E727" s="269" t="s">
        <v>656</v>
      </c>
      <c r="F727" s="265"/>
      <c r="G727" s="267">
        <f>SUBTOTAL(9,G729:G730)</f>
        <v>0</v>
      </c>
    </row>
    <row r="728" spans="1:7" ht="12">
      <c r="A728" s="274" t="s">
        <v>1295</v>
      </c>
      <c r="B728" s="220"/>
      <c r="C728" s="254" t="s">
        <v>650</v>
      </c>
      <c r="D728" s="219"/>
      <c r="E728" s="231"/>
      <c r="F728" s="265"/>
      <c r="G728" s="267"/>
    </row>
    <row r="729" spans="1:9" s="163" customFormat="1" ht="24">
      <c r="A729" s="274" t="s">
        <v>1296</v>
      </c>
      <c r="B729" s="220" t="s">
        <v>630</v>
      </c>
      <c r="C729" s="241" t="s">
        <v>631</v>
      </c>
      <c r="D729" s="239" t="s">
        <v>7</v>
      </c>
      <c r="E729" s="243">
        <v>2</v>
      </c>
      <c r="F729" s="264"/>
      <c r="G729" s="268">
        <f>ROUND(E729*F729,2)</f>
        <v>0</v>
      </c>
      <c r="H729" s="240"/>
      <c r="I729" s="65"/>
    </row>
    <row r="730" spans="1:9" s="163" customFormat="1" ht="48">
      <c r="A730" s="274" t="s">
        <v>1297</v>
      </c>
      <c r="B730" s="220" t="s">
        <v>630</v>
      </c>
      <c r="C730" s="241" t="s">
        <v>632</v>
      </c>
      <c r="D730" s="239" t="s">
        <v>7</v>
      </c>
      <c r="E730" s="243">
        <v>1</v>
      </c>
      <c r="F730" s="264"/>
      <c r="G730" s="268">
        <f>ROUND(E730*F730,2)</f>
        <v>0</v>
      </c>
      <c r="H730" s="240"/>
      <c r="I730" s="65"/>
    </row>
    <row r="731" spans="1:7" ht="12">
      <c r="A731" s="274" t="s">
        <v>1298</v>
      </c>
      <c r="B731" s="312"/>
      <c r="C731" s="220"/>
      <c r="D731" s="219"/>
      <c r="E731" s="231"/>
      <c r="F731" s="265"/>
      <c r="G731" s="266"/>
    </row>
    <row r="732" spans="1:7" ht="12.75">
      <c r="A732" s="274" t="s">
        <v>1299</v>
      </c>
      <c r="B732" s="312"/>
      <c r="C732" s="235" t="s">
        <v>633</v>
      </c>
      <c r="D732" s="106" t="s">
        <v>206</v>
      </c>
      <c r="E732" s="269" t="s">
        <v>656</v>
      </c>
      <c r="F732" s="265"/>
      <c r="G732" s="267">
        <f>SUBTOTAL(9,G734:G737)</f>
        <v>0</v>
      </c>
    </row>
    <row r="733" spans="1:7" ht="12">
      <c r="A733" s="274" t="s">
        <v>1300</v>
      </c>
      <c r="B733" s="312"/>
      <c r="C733" s="254" t="s">
        <v>651</v>
      </c>
      <c r="D733" s="219"/>
      <c r="E733" s="231"/>
      <c r="F733" s="265"/>
      <c r="G733" s="267"/>
    </row>
    <row r="734" spans="1:7" ht="12">
      <c r="A734" s="274" t="s">
        <v>1301</v>
      </c>
      <c r="B734" s="312" t="s">
        <v>634</v>
      </c>
      <c r="C734" s="233" t="s">
        <v>635</v>
      </c>
      <c r="D734" s="219" t="s">
        <v>9</v>
      </c>
      <c r="E734" s="231">
        <v>1</v>
      </c>
      <c r="F734" s="265"/>
      <c r="G734" s="266">
        <f>ROUND(E734*F734,2)</f>
        <v>0</v>
      </c>
    </row>
    <row r="735" spans="1:7" ht="12">
      <c r="A735" s="274" t="s">
        <v>1302</v>
      </c>
      <c r="B735" s="312" t="s">
        <v>636</v>
      </c>
      <c r="C735" s="233" t="s">
        <v>637</v>
      </c>
      <c r="D735" s="219" t="s">
        <v>9</v>
      </c>
      <c r="E735" s="231">
        <v>4</v>
      </c>
      <c r="F735" s="265"/>
      <c r="G735" s="266">
        <f>ROUND(E735*F735,2)</f>
        <v>0</v>
      </c>
    </row>
    <row r="736" spans="1:7" ht="12">
      <c r="A736" s="274" t="s">
        <v>1303</v>
      </c>
      <c r="B736" s="312" t="s">
        <v>638</v>
      </c>
      <c r="C736" s="233" t="s">
        <v>639</v>
      </c>
      <c r="D736" s="219" t="s">
        <v>9</v>
      </c>
      <c r="E736" s="231">
        <v>3</v>
      </c>
      <c r="F736" s="265"/>
      <c r="G736" s="266">
        <f>ROUND(E736*F736,2)</f>
        <v>0</v>
      </c>
    </row>
    <row r="737" spans="1:7" ht="12">
      <c r="A737" s="274" t="s">
        <v>1304</v>
      </c>
      <c r="B737" s="312" t="s">
        <v>638</v>
      </c>
      <c r="C737" s="233" t="s">
        <v>640</v>
      </c>
      <c r="D737" s="219" t="s">
        <v>9</v>
      </c>
      <c r="E737" s="231">
        <v>3</v>
      </c>
      <c r="F737" s="265"/>
      <c r="G737" s="266">
        <f>ROUND(E737*F737,2)</f>
        <v>0</v>
      </c>
    </row>
    <row r="738" spans="1:7" ht="12">
      <c r="A738" s="274" t="s">
        <v>1305</v>
      </c>
      <c r="B738" s="312"/>
      <c r="C738" s="220"/>
      <c r="D738" s="219"/>
      <c r="E738" s="231"/>
      <c r="F738" s="265"/>
      <c r="G738" s="266"/>
    </row>
    <row r="739" spans="1:7" ht="15">
      <c r="A739" s="274" t="s">
        <v>1306</v>
      </c>
      <c r="B739" s="312"/>
      <c r="C739" s="217" t="s">
        <v>577</v>
      </c>
      <c r="D739" s="106" t="s">
        <v>206</v>
      </c>
      <c r="E739" s="269" t="s">
        <v>656</v>
      </c>
      <c r="F739" s="265"/>
      <c r="G739" s="267">
        <f>SUM(G740:G744)</f>
        <v>0</v>
      </c>
    </row>
    <row r="740" spans="1:9" s="166" customFormat="1" ht="12">
      <c r="A740" s="274" t="s">
        <v>1307</v>
      </c>
      <c r="B740" s="312">
        <v>721210813</v>
      </c>
      <c r="C740" s="241" t="s">
        <v>641</v>
      </c>
      <c r="D740" s="238" t="s">
        <v>9</v>
      </c>
      <c r="E740" s="243">
        <v>2</v>
      </c>
      <c r="F740" s="264"/>
      <c r="G740" s="268">
        <f>ROUND(E740*F740,2)</f>
        <v>0</v>
      </c>
      <c r="H740" s="236"/>
      <c r="I740" s="237"/>
    </row>
    <row r="741" spans="1:9" s="166" customFormat="1" ht="12">
      <c r="A741" s="274" t="s">
        <v>1308</v>
      </c>
      <c r="B741" s="312">
        <v>721140802</v>
      </c>
      <c r="C741" s="241" t="s">
        <v>642</v>
      </c>
      <c r="D741" s="238" t="s">
        <v>293</v>
      </c>
      <c r="E741" s="243">
        <v>12</v>
      </c>
      <c r="F741" s="264"/>
      <c r="G741" s="268">
        <f>ROUND(E741*F741,2)</f>
        <v>0</v>
      </c>
      <c r="H741" s="236"/>
      <c r="I741" s="237"/>
    </row>
    <row r="742" spans="1:9" s="166" customFormat="1" ht="12">
      <c r="A742" s="274" t="s">
        <v>1309</v>
      </c>
      <c r="B742" s="312" t="s">
        <v>666</v>
      </c>
      <c r="C742" s="241" t="s">
        <v>643</v>
      </c>
      <c r="D742" s="238" t="s">
        <v>9</v>
      </c>
      <c r="E742" s="243">
        <v>2</v>
      </c>
      <c r="F742" s="264"/>
      <c r="G742" s="268">
        <f>ROUND(E742*F742,2)</f>
        <v>0</v>
      </c>
      <c r="H742" s="236"/>
      <c r="I742" s="237"/>
    </row>
    <row r="743" spans="1:9" s="166" customFormat="1" ht="12">
      <c r="A743" s="274" t="s">
        <v>1310</v>
      </c>
      <c r="B743" s="312">
        <v>723120804</v>
      </c>
      <c r="C743" s="241" t="s">
        <v>644</v>
      </c>
      <c r="D743" s="238" t="s">
        <v>7</v>
      </c>
      <c r="E743" s="243">
        <v>20</v>
      </c>
      <c r="F743" s="264"/>
      <c r="G743" s="268">
        <f>ROUND(E743*F743,2)</f>
        <v>0</v>
      </c>
      <c r="H743" s="236"/>
      <c r="I743" s="237"/>
    </row>
    <row r="744" spans="1:9" s="166" customFormat="1" ht="12">
      <c r="A744" s="274" t="s">
        <v>1311</v>
      </c>
      <c r="B744" s="312" t="s">
        <v>645</v>
      </c>
      <c r="C744" s="241" t="s">
        <v>646</v>
      </c>
      <c r="D744" s="238" t="s">
        <v>7</v>
      </c>
      <c r="E744" s="243">
        <v>9</v>
      </c>
      <c r="F744" s="264"/>
      <c r="G744" s="268">
        <f>ROUND(E744*F744,2)</f>
        <v>0</v>
      </c>
      <c r="H744" s="236"/>
      <c r="I744" s="237"/>
    </row>
    <row r="745" spans="2:7" ht="12">
      <c r="B745" s="221"/>
      <c r="G745" s="18"/>
    </row>
    <row r="746" ht="12">
      <c r="B746" s="22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2.7109375" style="316" customWidth="1"/>
    <col min="2" max="2" width="9.140625" style="316" customWidth="1"/>
    <col min="3" max="3" width="56.28125" style="316" customWidth="1"/>
    <col min="4" max="16384" width="9.140625" style="316" customWidth="1"/>
  </cols>
  <sheetData>
    <row r="1" ht="12.75">
      <c r="A1" s="315" t="s">
        <v>97</v>
      </c>
    </row>
    <row r="2" spans="1:5" ht="12.75">
      <c r="A2" s="317" t="s">
        <v>98</v>
      </c>
      <c r="B2" s="318"/>
      <c r="C2" s="318"/>
      <c r="D2" s="318"/>
      <c r="E2" s="318"/>
    </row>
    <row r="3" spans="1:5" ht="12.75">
      <c r="A3" s="318"/>
      <c r="B3" s="318"/>
      <c r="C3" s="318"/>
      <c r="D3" s="318"/>
      <c r="E3" s="318"/>
    </row>
    <row r="4" spans="1:5" ht="12.75">
      <c r="A4" s="319" t="s">
        <v>99</v>
      </c>
      <c r="B4" s="319"/>
      <c r="C4" s="319"/>
      <c r="D4" s="318"/>
      <c r="E4" s="318"/>
    </row>
    <row r="5" spans="1:5" ht="12.75">
      <c r="A5" s="319" t="s">
        <v>100</v>
      </c>
      <c r="B5" s="319"/>
      <c r="C5" s="319"/>
      <c r="D5" s="318"/>
      <c r="E5" s="318"/>
    </row>
    <row r="6" spans="1:5" ht="25.5">
      <c r="A6" s="319" t="s">
        <v>101</v>
      </c>
      <c r="B6" s="319"/>
      <c r="C6" s="319"/>
      <c r="D6" s="318"/>
      <c r="E6" s="318"/>
    </row>
    <row r="7" spans="1:5" ht="25.5">
      <c r="A7" s="319" t="s">
        <v>102</v>
      </c>
      <c r="B7" s="319"/>
      <c r="C7" s="319"/>
      <c r="D7" s="318"/>
      <c r="E7" s="318"/>
    </row>
    <row r="8" spans="1:5" ht="63.75">
      <c r="A8" s="319" t="s">
        <v>103</v>
      </c>
      <c r="B8" s="319"/>
      <c r="C8" s="319"/>
      <c r="D8" s="318"/>
      <c r="E8" s="318"/>
    </row>
    <row r="9" spans="1:5" ht="38.25">
      <c r="A9" s="319" t="s">
        <v>104</v>
      </c>
      <c r="B9" s="319"/>
      <c r="C9" s="319"/>
      <c r="D9" s="318"/>
      <c r="E9" s="318"/>
    </row>
    <row r="10" spans="1:5" ht="38.25">
      <c r="A10" s="319" t="s">
        <v>105</v>
      </c>
      <c r="B10" s="319"/>
      <c r="C10" s="319"/>
      <c r="D10" s="318"/>
      <c r="E10" s="318"/>
    </row>
    <row r="11" spans="1:5" ht="12.75">
      <c r="A11" s="319" t="s">
        <v>106</v>
      </c>
      <c r="B11" s="319"/>
      <c r="C11" s="319"/>
      <c r="D11" s="318"/>
      <c r="E11" s="318"/>
    </row>
    <row r="12" spans="1:5" ht="12.75">
      <c r="A12" s="319" t="s">
        <v>107</v>
      </c>
      <c r="B12" s="319"/>
      <c r="C12" s="319"/>
      <c r="D12" s="318"/>
      <c r="E12" s="318"/>
    </row>
    <row r="13" spans="1:5" ht="38.25">
      <c r="A13" s="319" t="s">
        <v>108</v>
      </c>
      <c r="B13" s="319"/>
      <c r="C13" s="319"/>
      <c r="D13" s="318"/>
      <c r="E13" s="318"/>
    </row>
    <row r="14" spans="1:5" ht="12.75">
      <c r="A14" s="319" t="s">
        <v>109</v>
      </c>
      <c r="B14" s="319"/>
      <c r="C14" s="319"/>
      <c r="D14" s="318"/>
      <c r="E14" s="318"/>
    </row>
    <row r="15" spans="1:5" ht="25.5">
      <c r="A15" s="319" t="s">
        <v>110</v>
      </c>
      <c r="B15" s="319"/>
      <c r="C15" s="319"/>
      <c r="D15" s="318"/>
      <c r="E15" s="318"/>
    </row>
    <row r="16" spans="1:5" ht="12.75">
      <c r="A16" s="319" t="s">
        <v>111</v>
      </c>
      <c r="B16" s="319"/>
      <c r="C16" s="319"/>
      <c r="D16" s="318"/>
      <c r="E16" s="318"/>
    </row>
    <row r="17" spans="1:5" ht="12.75">
      <c r="A17" s="319" t="s">
        <v>112</v>
      </c>
      <c r="B17" s="319"/>
      <c r="C17" s="319"/>
      <c r="D17" s="318"/>
      <c r="E17" s="318"/>
    </row>
    <row r="18" spans="1:5" ht="25.5">
      <c r="A18" s="319" t="s">
        <v>113</v>
      </c>
      <c r="B18" s="319"/>
      <c r="C18" s="319"/>
      <c r="D18" s="318"/>
      <c r="E18" s="318"/>
    </row>
    <row r="19" spans="1:5" ht="25.5">
      <c r="A19" s="319" t="s">
        <v>114</v>
      </c>
      <c r="B19" s="319"/>
      <c r="C19" s="319"/>
      <c r="D19" s="318"/>
      <c r="E19" s="318"/>
    </row>
    <row r="20" spans="1:5" ht="38.25">
      <c r="A20" s="319" t="s">
        <v>115</v>
      </c>
      <c r="B20" s="319"/>
      <c r="C20" s="319"/>
      <c r="D20" s="318"/>
      <c r="E20" s="318"/>
    </row>
    <row r="21" spans="1:5" ht="102">
      <c r="A21" s="320" t="s">
        <v>1331</v>
      </c>
      <c r="B21" s="319"/>
      <c r="C21" s="319"/>
      <c r="D21" s="318"/>
      <c r="E21" s="318"/>
    </row>
    <row r="22" spans="1:5" ht="89.25">
      <c r="A22" s="321" t="s">
        <v>1332</v>
      </c>
      <c r="B22" s="319"/>
      <c r="C22" s="319"/>
      <c r="D22" s="318"/>
      <c r="E22" s="318"/>
    </row>
    <row r="23" spans="1:5" ht="57">
      <c r="A23" s="320" t="s">
        <v>1323</v>
      </c>
      <c r="B23" s="319"/>
      <c r="C23" s="319"/>
      <c r="D23" s="318"/>
      <c r="E23" s="318"/>
    </row>
    <row r="24" spans="1:5" ht="99.75">
      <c r="A24" s="320" t="s">
        <v>1324</v>
      </c>
      <c r="B24" s="319"/>
      <c r="C24" s="319"/>
      <c r="D24" s="318"/>
      <c r="E24" s="318"/>
    </row>
    <row r="25" ht="28.5">
      <c r="A25" s="13" t="s">
        <v>1325</v>
      </c>
    </row>
    <row r="26" ht="85.5">
      <c r="A26" s="13" t="s">
        <v>1326</v>
      </c>
    </row>
    <row r="27" ht="65.25">
      <c r="A27" s="13" t="s">
        <v>1327</v>
      </c>
    </row>
    <row r="28" ht="25.5">
      <c r="A28" s="13" t="s">
        <v>1328</v>
      </c>
    </row>
    <row r="29" ht="42.75">
      <c r="A29" s="13" t="s">
        <v>1329</v>
      </c>
    </row>
    <row r="30" ht="28.5">
      <c r="A30" s="13" t="s">
        <v>1330</v>
      </c>
    </row>
    <row r="31" ht="51">
      <c r="A31" s="13" t="s">
        <v>131</v>
      </c>
    </row>
    <row r="43" spans="1:12" ht="12.75">
      <c r="A43" s="322"/>
      <c r="B43" s="323"/>
      <c r="C43" s="322"/>
      <c r="D43" s="322"/>
      <c r="E43" s="322"/>
      <c r="F43" s="322"/>
      <c r="G43" s="322"/>
      <c r="H43" s="322"/>
      <c r="I43" s="322"/>
      <c r="J43" s="322"/>
      <c r="K43" s="322"/>
      <c r="L43" s="322"/>
    </row>
    <row r="44" spans="1:12" ht="12.75">
      <c r="A44" s="322"/>
      <c r="B44" s="323"/>
      <c r="C44" s="322"/>
      <c r="D44" s="322"/>
      <c r="E44" s="322"/>
      <c r="F44" s="322"/>
      <c r="G44" s="322"/>
      <c r="H44" s="322"/>
      <c r="I44" s="322"/>
      <c r="J44" s="322"/>
      <c r="K44" s="322"/>
      <c r="L44" s="322"/>
    </row>
    <row r="45" spans="1:12" ht="12.75">
      <c r="A45" s="322"/>
      <c r="B45" s="323"/>
      <c r="C45" s="322"/>
      <c r="D45" s="322"/>
      <c r="E45" s="322"/>
      <c r="F45" s="322"/>
      <c r="G45" s="322"/>
      <c r="H45" s="322"/>
      <c r="I45" s="322"/>
      <c r="J45" s="322"/>
      <c r="K45" s="322"/>
      <c r="L45" s="322"/>
    </row>
    <row r="46" spans="1:12" ht="12.75">
      <c r="A46" s="322"/>
      <c r="B46" s="323"/>
      <c r="C46" s="322"/>
      <c r="D46" s="322"/>
      <c r="E46" s="322"/>
      <c r="F46" s="322"/>
      <c r="G46" s="322"/>
      <c r="H46" s="322"/>
      <c r="I46" s="322"/>
      <c r="J46" s="322"/>
      <c r="K46" s="322"/>
      <c r="L46" s="322"/>
    </row>
    <row r="47" spans="1:12" ht="12.75">
      <c r="A47" s="322"/>
      <c r="B47" s="323"/>
      <c r="C47" s="322"/>
      <c r="D47" s="322"/>
      <c r="E47" s="322"/>
      <c r="F47" s="322"/>
      <c r="G47" s="322"/>
      <c r="H47" s="322"/>
      <c r="I47" s="322"/>
      <c r="J47" s="322"/>
      <c r="K47" s="322"/>
      <c r="L47" s="322"/>
    </row>
    <row r="48" spans="1:12" ht="12.75">
      <c r="A48" s="322"/>
      <c r="B48" s="323"/>
      <c r="C48" s="322"/>
      <c r="D48" s="322"/>
      <c r="E48" s="322"/>
      <c r="F48" s="322"/>
      <c r="G48" s="322"/>
      <c r="H48" s="322"/>
      <c r="I48" s="322"/>
      <c r="J48" s="322"/>
      <c r="K48" s="322"/>
      <c r="L48" s="322"/>
    </row>
    <row r="49" spans="1:12" ht="12.75">
      <c r="A49" s="322"/>
      <c r="B49" s="323"/>
      <c r="C49" s="322"/>
      <c r="D49" s="322"/>
      <c r="E49" s="322"/>
      <c r="F49" s="322"/>
      <c r="G49" s="322"/>
      <c r="H49" s="322"/>
      <c r="I49" s="322"/>
      <c r="J49" s="322"/>
      <c r="K49" s="322"/>
      <c r="L49" s="322"/>
    </row>
    <row r="50" spans="1:12" ht="12.75">
      <c r="A50" s="322"/>
      <c r="B50" s="323"/>
      <c r="C50" s="322"/>
      <c r="D50" s="322"/>
      <c r="E50" s="322"/>
      <c r="F50" s="322"/>
      <c r="G50" s="322"/>
      <c r="H50" s="322"/>
      <c r="I50" s="322"/>
      <c r="J50" s="322"/>
      <c r="K50" s="322"/>
      <c r="L50" s="322"/>
    </row>
  </sheetData>
  <sheetProtection/>
  <printOptions/>
  <pageMargins left="0.787401575" right="0.787401575" top="0.984251969" bottom="0.984251969" header="0.4921259845" footer="0.4921259845"/>
  <pageSetup orientation="portrait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9"/>
  <sheetViews>
    <sheetView zoomScalePageLayoutView="0" workbookViewId="0" topLeftCell="A34">
      <selection activeCell="B349" sqref="B349:B352"/>
    </sheetView>
  </sheetViews>
  <sheetFormatPr defaultColWidth="9.140625" defaultRowHeight="15"/>
  <cols>
    <col min="1" max="1" width="10.00390625" style="47" customWidth="1"/>
    <col min="2" max="2" width="61.8515625" style="48" customWidth="1"/>
    <col min="3" max="3" width="12.57421875" style="47" customWidth="1"/>
    <col min="4" max="16384" width="9.140625" style="47" customWidth="1"/>
  </cols>
  <sheetData>
    <row r="1" spans="1:3" ht="12.75">
      <c r="A1" s="95"/>
      <c r="B1" s="95"/>
      <c r="C1" s="95"/>
    </row>
    <row r="2" spans="1:3" ht="12.75">
      <c r="A2" s="95"/>
      <c r="B2" s="95"/>
      <c r="C2" s="95"/>
    </row>
    <row r="3" spans="1:4" ht="15.75">
      <c r="A3" s="95"/>
      <c r="B3" s="95"/>
      <c r="C3" s="95"/>
      <c r="D3" s="46"/>
    </row>
    <row r="4" spans="1:3" ht="12.75">
      <c r="A4" s="95"/>
      <c r="B4" s="52"/>
      <c r="C4" s="52"/>
    </row>
    <row r="5" spans="1:3" ht="12.75">
      <c r="A5" s="95"/>
      <c r="B5" s="52"/>
      <c r="C5" s="52"/>
    </row>
    <row r="6" spans="1:3" ht="12.75">
      <c r="A6" s="96"/>
      <c r="B6" s="96"/>
      <c r="C6" s="96"/>
    </row>
    <row r="7" spans="1:3" ht="12.75">
      <c r="A7" s="96"/>
      <c r="B7" s="96"/>
      <c r="C7" s="96"/>
    </row>
    <row r="8" spans="1:3" ht="12.75">
      <c r="A8" s="96"/>
      <c r="B8" s="96"/>
      <c r="C8" s="96"/>
    </row>
    <row r="9" spans="1:3" ht="12.75">
      <c r="A9" s="96"/>
      <c r="B9" s="96"/>
      <c r="C9" s="96"/>
    </row>
    <row r="10" spans="1:3" ht="20.25">
      <c r="A10" s="97"/>
      <c r="B10" s="98" t="s">
        <v>204</v>
      </c>
      <c r="C10" s="97"/>
    </row>
    <row r="11" spans="1:3" ht="12.75">
      <c r="A11" s="96"/>
      <c r="B11" s="99"/>
      <c r="C11" s="96"/>
    </row>
    <row r="12" spans="1:10" ht="12.75">
      <c r="A12" s="96"/>
      <c r="B12" s="96"/>
      <c r="C12" s="96"/>
      <c r="D12" s="52"/>
      <c r="E12" s="52"/>
      <c r="F12" s="52"/>
      <c r="G12" s="52"/>
      <c r="H12" s="52"/>
      <c r="I12" s="52"/>
      <c r="J12" s="52"/>
    </row>
    <row r="13" spans="1:3" ht="12.75">
      <c r="A13" s="96"/>
      <c r="B13" s="99" t="s">
        <v>187</v>
      </c>
      <c r="C13" s="96"/>
    </row>
    <row r="14" spans="1:3" ht="15">
      <c r="A14" s="96"/>
      <c r="B14" s="100" t="s">
        <v>188</v>
      </c>
      <c r="C14" s="96"/>
    </row>
    <row r="15" spans="1:3" ht="12.75">
      <c r="A15" s="96"/>
      <c r="B15" s="96"/>
      <c r="C15" s="96"/>
    </row>
    <row r="16" spans="1:3" ht="12.75">
      <c r="A16" s="96"/>
      <c r="B16" s="96"/>
      <c r="C16" s="96"/>
    </row>
    <row r="17" spans="1:3" ht="12.75">
      <c r="A17" s="96"/>
      <c r="B17" s="51" t="s">
        <v>189</v>
      </c>
      <c r="C17" s="96"/>
    </row>
    <row r="18" spans="1:3" ht="12.75">
      <c r="A18" s="96"/>
      <c r="B18" s="101" t="s">
        <v>190</v>
      </c>
      <c r="C18" s="96"/>
    </row>
    <row r="19" spans="1:3" ht="15.75">
      <c r="A19" s="96"/>
      <c r="B19" s="46"/>
      <c r="C19" s="96"/>
    </row>
    <row r="20" spans="1:3" ht="12.75">
      <c r="A20" s="96"/>
      <c r="B20" s="99" t="s">
        <v>191</v>
      </c>
      <c r="C20" s="96"/>
    </row>
    <row r="21" spans="1:3" ht="12.75">
      <c r="A21" s="96"/>
      <c r="B21" s="102" t="s">
        <v>192</v>
      </c>
      <c r="C21" s="96"/>
    </row>
    <row r="22" spans="1:3" ht="12.75">
      <c r="A22" s="96"/>
      <c r="B22" s="102" t="s">
        <v>193</v>
      </c>
      <c r="C22" s="96"/>
    </row>
    <row r="23" spans="1:3" ht="12.75">
      <c r="A23" s="96"/>
      <c r="B23" s="51"/>
      <c r="C23" s="96"/>
    </row>
    <row r="24" spans="1:3" ht="12.75">
      <c r="A24" s="96"/>
      <c r="B24" s="51"/>
      <c r="C24" s="96"/>
    </row>
    <row r="25" spans="1:3" ht="12.75">
      <c r="A25" s="96"/>
      <c r="B25" s="51" t="s">
        <v>194</v>
      </c>
      <c r="C25" s="96"/>
    </row>
    <row r="26" spans="1:3" ht="12.75">
      <c r="A26" s="96"/>
      <c r="B26" s="101" t="s">
        <v>195</v>
      </c>
      <c r="C26" s="96"/>
    </row>
    <row r="27" spans="1:3" ht="15">
      <c r="A27" s="103"/>
      <c r="B27" s="101" t="s">
        <v>193</v>
      </c>
      <c r="C27" s="103"/>
    </row>
    <row r="28" spans="1:3" ht="12.75">
      <c r="A28" s="99"/>
      <c r="B28" s="99"/>
      <c r="C28" s="99"/>
    </row>
    <row r="29" spans="1:3" ht="12.75">
      <c r="A29" s="96"/>
      <c r="B29" s="51"/>
      <c r="C29" s="96"/>
    </row>
    <row r="30" spans="1:3" ht="12.75">
      <c r="A30" s="96"/>
      <c r="B30" s="99" t="s">
        <v>196</v>
      </c>
      <c r="C30" s="96"/>
    </row>
    <row r="31" spans="1:3" ht="12.75">
      <c r="A31" s="96"/>
      <c r="B31" s="54" t="s">
        <v>1336</v>
      </c>
      <c r="C31" s="96"/>
    </row>
    <row r="32" spans="1:3" ht="12.75">
      <c r="A32" s="96"/>
      <c r="B32" s="51" t="s">
        <v>1337</v>
      </c>
      <c r="C32" s="96"/>
    </row>
    <row r="33" spans="1:3" ht="12.75">
      <c r="A33" s="96"/>
      <c r="B33" s="99" t="s">
        <v>1338</v>
      </c>
      <c r="C33" s="96"/>
    </row>
    <row r="34" spans="1:3" ht="12.75">
      <c r="A34" s="96"/>
      <c r="B34" s="99" t="s">
        <v>1339</v>
      </c>
      <c r="C34" s="96"/>
    </row>
    <row r="35" spans="1:3" ht="12.75">
      <c r="A35" s="96"/>
      <c r="B35" s="99"/>
      <c r="C35" s="96"/>
    </row>
    <row r="36" spans="1:3" ht="12.75">
      <c r="A36" s="96"/>
      <c r="B36" s="99"/>
      <c r="C36" s="96"/>
    </row>
    <row r="37" spans="1:3" ht="12.75">
      <c r="A37" s="96"/>
      <c r="B37" s="96"/>
      <c r="C37" s="96"/>
    </row>
    <row r="38" spans="1:3" ht="12.75">
      <c r="A38" s="96"/>
      <c r="B38" s="96"/>
      <c r="C38" s="96"/>
    </row>
    <row r="39" spans="1:3" ht="12.75">
      <c r="A39" s="96"/>
      <c r="B39" s="96"/>
      <c r="C39" s="96"/>
    </row>
    <row r="40" spans="1:3" ht="12.75">
      <c r="A40" s="96"/>
      <c r="B40" s="96"/>
      <c r="C40" s="96"/>
    </row>
    <row r="41" spans="1:3" ht="12.75">
      <c r="A41" s="96"/>
      <c r="B41" s="99" t="s">
        <v>197</v>
      </c>
      <c r="C41" s="96"/>
    </row>
    <row r="42" spans="1:3" ht="12.75" customHeight="1">
      <c r="A42" s="96"/>
      <c r="B42" s="51" t="s">
        <v>198</v>
      </c>
      <c r="C42" s="96"/>
    </row>
    <row r="43" spans="1:5" ht="12.75" customHeight="1">
      <c r="A43" s="96"/>
      <c r="B43" s="99" t="s">
        <v>199</v>
      </c>
      <c r="C43" s="96"/>
      <c r="D43" s="53"/>
      <c r="E43" s="53"/>
    </row>
    <row r="44" spans="1:3" ht="12.75">
      <c r="A44" s="96"/>
      <c r="B44" s="99" t="s">
        <v>200</v>
      </c>
      <c r="C44" s="96"/>
    </row>
    <row r="45" spans="1:3" ht="12.75">
      <c r="A45" s="96"/>
      <c r="B45" s="99" t="s">
        <v>201</v>
      </c>
      <c r="C45" s="96"/>
    </row>
    <row r="46" spans="1:4" ht="15.75">
      <c r="A46" s="96"/>
      <c r="B46" s="99" t="s">
        <v>202</v>
      </c>
      <c r="C46" s="96"/>
      <c r="D46" s="46"/>
    </row>
    <row r="47" spans="1:3" ht="12.75">
      <c r="A47" s="96"/>
      <c r="B47" s="99" t="s">
        <v>203</v>
      </c>
      <c r="C47" s="96"/>
    </row>
    <row r="48" spans="1:3" ht="12.75">
      <c r="A48" s="96"/>
      <c r="B48" s="99"/>
      <c r="C48" s="96"/>
    </row>
    <row r="49" spans="1:3" ht="18">
      <c r="A49" s="96"/>
      <c r="B49" s="99"/>
      <c r="C49" s="104">
        <v>1</v>
      </c>
    </row>
    <row r="50" spans="1:3" ht="18">
      <c r="A50" s="96"/>
      <c r="B50" s="96"/>
      <c r="C50" s="104"/>
    </row>
    <row r="51" spans="1:3" ht="12.75">
      <c r="A51" s="105"/>
      <c r="B51" s="105"/>
      <c r="C51" s="105"/>
    </row>
    <row r="52" spans="1:3" ht="12.75">
      <c r="A52" s="95"/>
      <c r="B52" s="95"/>
      <c r="C52" s="95"/>
    </row>
    <row r="53" spans="1:3" ht="12.75">
      <c r="A53" s="95"/>
      <c r="B53" s="95"/>
      <c r="C53" s="95"/>
    </row>
    <row r="54" spans="1:3" ht="12.75">
      <c r="A54" s="95"/>
      <c r="B54" s="95"/>
      <c r="C54" s="95"/>
    </row>
    <row r="55" spans="1:3" ht="12.75">
      <c r="A55" s="95"/>
      <c r="B55" s="95"/>
      <c r="C55" s="95"/>
    </row>
    <row r="56" spans="1:3" ht="12.75">
      <c r="A56" s="95"/>
      <c r="B56" s="95"/>
      <c r="C56" s="95"/>
    </row>
    <row r="57" spans="1:10" ht="12.75">
      <c r="A57" s="95"/>
      <c r="B57" s="52"/>
      <c r="C57" s="52"/>
      <c r="D57" s="50"/>
      <c r="E57" s="50"/>
      <c r="F57" s="50"/>
      <c r="G57" s="50"/>
      <c r="H57" s="50"/>
      <c r="I57" s="50"/>
      <c r="J57" s="50"/>
    </row>
    <row r="58" spans="1:3" ht="12.75">
      <c r="A58" s="95"/>
      <c r="B58" s="52"/>
      <c r="C58" s="52"/>
    </row>
    <row r="59" spans="1:3" ht="12.75">
      <c r="A59" s="96"/>
      <c r="B59" s="96"/>
      <c r="C59" s="96"/>
    </row>
    <row r="60" spans="1:3" ht="12.75">
      <c r="A60" s="96"/>
      <c r="B60" s="96"/>
      <c r="C60" s="96"/>
    </row>
    <row r="61" spans="1:3" ht="12.75">
      <c r="A61" s="96"/>
      <c r="B61" s="96"/>
      <c r="C61" s="96"/>
    </row>
    <row r="62" spans="1:10" ht="12.75">
      <c r="A62" s="96"/>
      <c r="B62" s="96"/>
      <c r="C62" s="96"/>
      <c r="D62" s="52"/>
      <c r="E62" s="52"/>
      <c r="F62" s="52"/>
      <c r="G62" s="52"/>
      <c r="H62" s="52"/>
      <c r="I62" s="52"/>
      <c r="J62" s="52"/>
    </row>
    <row r="63" spans="1:10" ht="20.25">
      <c r="A63" s="97"/>
      <c r="B63" s="98" t="s">
        <v>204</v>
      </c>
      <c r="C63" s="97"/>
      <c r="D63" s="52"/>
      <c r="E63" s="52"/>
      <c r="F63" s="52"/>
      <c r="G63" s="52"/>
      <c r="H63" s="52"/>
      <c r="I63" s="52"/>
      <c r="J63" s="52"/>
    </row>
    <row r="64" spans="1:10" ht="12.75">
      <c r="A64" s="96"/>
      <c r="B64" s="99"/>
      <c r="C64" s="96"/>
      <c r="D64" s="52"/>
      <c r="E64" s="52"/>
      <c r="F64" s="52"/>
      <c r="G64" s="52"/>
      <c r="H64" s="52"/>
      <c r="I64" s="52"/>
      <c r="J64" s="52"/>
    </row>
    <row r="65" spans="1:3" ht="12.75">
      <c r="A65" s="96"/>
      <c r="B65" s="96"/>
      <c r="C65" s="96"/>
    </row>
    <row r="66" spans="1:3" ht="12.75">
      <c r="A66" s="96"/>
      <c r="B66" s="99" t="s">
        <v>187</v>
      </c>
      <c r="C66" s="96"/>
    </row>
    <row r="67" spans="1:3" ht="15">
      <c r="A67" s="96"/>
      <c r="B67" s="100" t="s">
        <v>188</v>
      </c>
      <c r="C67" s="96"/>
    </row>
    <row r="68" spans="1:3" ht="12.75">
      <c r="A68" s="96"/>
      <c r="B68" s="96"/>
      <c r="C68" s="96"/>
    </row>
    <row r="69" spans="1:3" ht="12.75">
      <c r="A69" s="96"/>
      <c r="B69" s="96"/>
      <c r="C69" s="96"/>
    </row>
    <row r="70" spans="1:3" ht="12.75">
      <c r="A70" s="96"/>
      <c r="B70" s="51" t="s">
        <v>189</v>
      </c>
      <c r="C70" s="96"/>
    </row>
    <row r="71" spans="1:3" ht="12.75">
      <c r="A71" s="96"/>
      <c r="B71" s="101" t="s">
        <v>190</v>
      </c>
      <c r="C71" s="96"/>
    </row>
    <row r="72" spans="1:3" ht="15.75">
      <c r="A72" s="96"/>
      <c r="B72" s="46"/>
      <c r="C72" s="96"/>
    </row>
    <row r="73" spans="1:3" ht="12.75">
      <c r="A73" s="96"/>
      <c r="B73" s="99" t="s">
        <v>191</v>
      </c>
      <c r="C73" s="96"/>
    </row>
    <row r="74" spans="1:3" ht="12.75">
      <c r="A74" s="96"/>
      <c r="B74" s="102" t="s">
        <v>192</v>
      </c>
      <c r="C74" s="96"/>
    </row>
    <row r="75" spans="1:3" ht="12.75">
      <c r="A75" s="96"/>
      <c r="B75" s="102" t="s">
        <v>193</v>
      </c>
      <c r="C75" s="96"/>
    </row>
    <row r="76" spans="1:3" ht="12.75">
      <c r="A76" s="96"/>
      <c r="B76" s="51"/>
      <c r="C76" s="96"/>
    </row>
    <row r="77" spans="1:3" ht="12.75">
      <c r="A77" s="96"/>
      <c r="B77" s="51"/>
      <c r="C77" s="96"/>
    </row>
    <row r="78" spans="1:3" ht="12.75">
      <c r="A78" s="96"/>
      <c r="B78" s="51" t="s">
        <v>194</v>
      </c>
      <c r="C78" s="96"/>
    </row>
    <row r="79" spans="1:3" ht="12.75">
      <c r="A79" s="96"/>
      <c r="B79" s="101" t="s">
        <v>195</v>
      </c>
      <c r="C79" s="96"/>
    </row>
    <row r="80" spans="1:3" ht="15">
      <c r="A80" s="103"/>
      <c r="B80" s="101" t="s">
        <v>193</v>
      </c>
      <c r="C80" s="103"/>
    </row>
    <row r="81" spans="1:3" ht="12.75">
      <c r="A81" s="99"/>
      <c r="B81" s="99"/>
      <c r="C81" s="99"/>
    </row>
    <row r="82" spans="1:3" ht="12.75">
      <c r="A82" s="96"/>
      <c r="B82" s="51"/>
      <c r="C82" s="96"/>
    </row>
    <row r="83" spans="1:3" ht="12.75">
      <c r="A83" s="96"/>
      <c r="B83" s="99" t="s">
        <v>196</v>
      </c>
      <c r="C83" s="96"/>
    </row>
    <row r="84" spans="1:3" ht="12.75">
      <c r="A84" s="96"/>
      <c r="B84" s="54" t="s">
        <v>1336</v>
      </c>
      <c r="C84" s="96"/>
    </row>
    <row r="85" spans="1:3" ht="12.75">
      <c r="A85" s="96"/>
      <c r="B85" s="51" t="s">
        <v>1337</v>
      </c>
      <c r="C85" s="96"/>
    </row>
    <row r="86" spans="1:3" ht="12.75">
      <c r="A86" s="96"/>
      <c r="B86" s="99" t="s">
        <v>1338</v>
      </c>
      <c r="C86" s="96"/>
    </row>
    <row r="87" spans="1:3" ht="12.75">
      <c r="A87" s="96"/>
      <c r="B87" s="99" t="s">
        <v>1339</v>
      </c>
      <c r="C87" s="96"/>
    </row>
    <row r="88" spans="1:3" ht="12.75">
      <c r="A88" s="96"/>
      <c r="B88" s="99"/>
      <c r="C88" s="96"/>
    </row>
    <row r="89" spans="1:3" ht="12.75">
      <c r="A89" s="96"/>
      <c r="B89" s="99"/>
      <c r="C89" s="96"/>
    </row>
    <row r="90" spans="1:3" ht="12.75">
      <c r="A90" s="96"/>
      <c r="B90" s="96"/>
      <c r="C90" s="96"/>
    </row>
    <row r="91" spans="1:3" ht="12.75">
      <c r="A91" s="96"/>
      <c r="B91" s="96"/>
      <c r="C91" s="96"/>
    </row>
    <row r="92" spans="1:3" ht="12.75">
      <c r="A92" s="96"/>
      <c r="B92" s="96"/>
      <c r="C92" s="96"/>
    </row>
    <row r="93" spans="1:3" ht="12.75">
      <c r="A93" s="96"/>
      <c r="B93" s="96"/>
      <c r="C93" s="96"/>
    </row>
    <row r="94" spans="1:3" ht="12.75">
      <c r="A94" s="96"/>
      <c r="B94" s="99" t="s">
        <v>197</v>
      </c>
      <c r="C94" s="96"/>
    </row>
    <row r="95" spans="1:3" ht="12.75" customHeight="1">
      <c r="A95" s="96"/>
      <c r="B95" s="51" t="s">
        <v>198</v>
      </c>
      <c r="C95" s="96"/>
    </row>
    <row r="96" spans="1:5" ht="12.75" customHeight="1">
      <c r="A96" s="96"/>
      <c r="B96" s="99" t="s">
        <v>199</v>
      </c>
      <c r="C96" s="96"/>
      <c r="D96" s="53"/>
      <c r="E96" s="53"/>
    </row>
    <row r="97" spans="1:3" ht="12.75">
      <c r="A97" s="96"/>
      <c r="B97" s="99" t="s">
        <v>200</v>
      </c>
      <c r="C97" s="96"/>
    </row>
    <row r="98" spans="1:3" ht="12.75">
      <c r="A98" s="96"/>
      <c r="B98" s="99" t="s">
        <v>201</v>
      </c>
      <c r="C98" s="96"/>
    </row>
    <row r="99" spans="1:4" ht="15.75">
      <c r="A99" s="96"/>
      <c r="B99" s="99" t="s">
        <v>202</v>
      </c>
      <c r="C99" s="96"/>
      <c r="D99" s="46"/>
    </row>
    <row r="100" spans="1:3" ht="12.75">
      <c r="A100" s="96"/>
      <c r="B100" s="99" t="s">
        <v>203</v>
      </c>
      <c r="C100" s="96"/>
    </row>
    <row r="101" spans="1:3" ht="12.75">
      <c r="A101" s="96"/>
      <c r="B101" s="99"/>
      <c r="C101" s="96"/>
    </row>
    <row r="102" spans="1:3" ht="18">
      <c r="A102" s="96"/>
      <c r="B102" s="99"/>
      <c r="C102" s="104">
        <v>2</v>
      </c>
    </row>
    <row r="103" spans="1:3" ht="18">
      <c r="A103" s="96"/>
      <c r="B103" s="96"/>
      <c r="C103" s="104"/>
    </row>
    <row r="104" spans="1:3" ht="12.75">
      <c r="A104" s="105"/>
      <c r="B104" s="105"/>
      <c r="C104" s="105"/>
    </row>
    <row r="105" spans="1:3" ht="12.75">
      <c r="A105" s="95"/>
      <c r="B105" s="95"/>
      <c r="C105" s="95"/>
    </row>
    <row r="106" spans="1:3" ht="12.75">
      <c r="A106" s="95"/>
      <c r="B106" s="95"/>
      <c r="C106" s="95"/>
    </row>
    <row r="107" spans="1:3" ht="12.75">
      <c r="A107" s="95"/>
      <c r="B107" s="95"/>
      <c r="C107" s="95"/>
    </row>
    <row r="108" spans="1:3" ht="12.75">
      <c r="A108" s="95"/>
      <c r="B108" s="95"/>
      <c r="C108" s="95"/>
    </row>
    <row r="109" spans="1:3" ht="12.75">
      <c r="A109" s="95"/>
      <c r="B109" s="95"/>
      <c r="C109" s="95"/>
    </row>
    <row r="110" spans="1:10" ht="12.75">
      <c r="A110" s="95"/>
      <c r="B110" s="52"/>
      <c r="C110" s="52"/>
      <c r="D110" s="50"/>
      <c r="E110" s="50"/>
      <c r="F110" s="50"/>
      <c r="G110" s="50"/>
      <c r="H110" s="50"/>
      <c r="I110" s="50"/>
      <c r="J110" s="50"/>
    </row>
    <row r="111" spans="1:3" ht="12.75">
      <c r="A111" s="95"/>
      <c r="B111" s="52"/>
      <c r="C111" s="52"/>
    </row>
    <row r="112" spans="1:3" ht="12.75">
      <c r="A112" s="96"/>
      <c r="B112" s="96"/>
      <c r="C112" s="96"/>
    </row>
    <row r="113" spans="1:3" ht="12.75">
      <c r="A113" s="96"/>
      <c r="B113" s="96"/>
      <c r="C113" s="96"/>
    </row>
    <row r="114" spans="1:3" ht="12.75">
      <c r="A114" s="96"/>
      <c r="B114" s="96"/>
      <c r="C114" s="96"/>
    </row>
    <row r="115" spans="1:10" ht="12.75">
      <c r="A115" s="96"/>
      <c r="B115" s="96"/>
      <c r="C115" s="96"/>
      <c r="D115" s="52"/>
      <c r="E115" s="52"/>
      <c r="F115" s="52"/>
      <c r="G115" s="52"/>
      <c r="H115" s="52"/>
      <c r="I115" s="52"/>
      <c r="J115" s="52"/>
    </row>
    <row r="116" spans="1:10" ht="20.25">
      <c r="A116" s="97"/>
      <c r="B116" s="98" t="s">
        <v>204</v>
      </c>
      <c r="C116" s="97"/>
      <c r="D116" s="52"/>
      <c r="E116" s="52"/>
      <c r="F116" s="52"/>
      <c r="G116" s="52"/>
      <c r="H116" s="52"/>
      <c r="I116" s="52"/>
      <c r="J116" s="52"/>
    </row>
    <row r="117" spans="1:10" ht="12.75">
      <c r="A117" s="96"/>
      <c r="B117" s="99"/>
      <c r="C117" s="96"/>
      <c r="D117" s="52"/>
      <c r="E117" s="52"/>
      <c r="F117" s="52"/>
      <c r="G117" s="52"/>
      <c r="H117" s="52"/>
      <c r="I117" s="52"/>
      <c r="J117" s="52"/>
    </row>
    <row r="118" spans="1:3" ht="12.75">
      <c r="A118" s="96"/>
      <c r="B118" s="96"/>
      <c r="C118" s="96"/>
    </row>
    <row r="119" spans="1:3" ht="12.75">
      <c r="A119" s="96"/>
      <c r="B119" s="99" t="s">
        <v>187</v>
      </c>
      <c r="C119" s="96"/>
    </row>
    <row r="120" spans="1:3" ht="15">
      <c r="A120" s="96"/>
      <c r="B120" s="100" t="s">
        <v>188</v>
      </c>
      <c r="C120" s="96"/>
    </row>
    <row r="121" spans="1:3" ht="12.75">
      <c r="A121" s="96"/>
      <c r="B121" s="96"/>
      <c r="C121" s="96"/>
    </row>
    <row r="122" spans="1:3" ht="12.75">
      <c r="A122" s="96"/>
      <c r="B122" s="96"/>
      <c r="C122" s="96"/>
    </row>
    <row r="123" spans="1:3" ht="12.75">
      <c r="A123" s="96"/>
      <c r="B123" s="51" t="s">
        <v>189</v>
      </c>
      <c r="C123" s="96"/>
    </row>
    <row r="124" spans="1:3" ht="12.75">
      <c r="A124" s="96"/>
      <c r="B124" s="101" t="s">
        <v>190</v>
      </c>
      <c r="C124" s="96"/>
    </row>
    <row r="125" spans="1:3" ht="15.75">
      <c r="A125" s="96"/>
      <c r="B125" s="46"/>
      <c r="C125" s="96"/>
    </row>
    <row r="126" spans="1:3" ht="12.75">
      <c r="A126" s="96"/>
      <c r="B126" s="99" t="s">
        <v>191</v>
      </c>
      <c r="C126" s="96"/>
    </row>
    <row r="127" spans="1:3" ht="12.75">
      <c r="A127" s="96"/>
      <c r="B127" s="102" t="s">
        <v>192</v>
      </c>
      <c r="C127" s="96"/>
    </row>
    <row r="128" spans="1:3" ht="12.75">
      <c r="A128" s="96"/>
      <c r="B128" s="102" t="s">
        <v>193</v>
      </c>
      <c r="C128" s="96"/>
    </row>
    <row r="129" spans="1:3" ht="12.75">
      <c r="A129" s="96"/>
      <c r="B129" s="51"/>
      <c r="C129" s="96"/>
    </row>
    <row r="130" spans="1:3" ht="12.75">
      <c r="A130" s="96"/>
      <c r="B130" s="51"/>
      <c r="C130" s="96"/>
    </row>
    <row r="131" spans="1:3" ht="12.75">
      <c r="A131" s="96"/>
      <c r="B131" s="51" t="s">
        <v>194</v>
      </c>
      <c r="C131" s="96"/>
    </row>
    <row r="132" spans="1:3" ht="12.75">
      <c r="A132" s="96"/>
      <c r="B132" s="101" t="s">
        <v>195</v>
      </c>
      <c r="C132" s="96"/>
    </row>
    <row r="133" spans="1:3" ht="15">
      <c r="A133" s="103"/>
      <c r="B133" s="101" t="s">
        <v>193</v>
      </c>
      <c r="C133" s="103"/>
    </row>
    <row r="134" spans="1:3" ht="12.75">
      <c r="A134" s="99"/>
      <c r="B134" s="99"/>
      <c r="C134" s="99"/>
    </row>
    <row r="135" spans="1:3" ht="12.75">
      <c r="A135" s="96"/>
      <c r="B135" s="51"/>
      <c r="C135" s="96"/>
    </row>
    <row r="136" spans="1:3" ht="12.75">
      <c r="A136" s="96"/>
      <c r="B136" s="99" t="s">
        <v>196</v>
      </c>
      <c r="C136" s="96"/>
    </row>
    <row r="137" spans="1:3" ht="12.75">
      <c r="A137" s="96"/>
      <c r="B137" s="54" t="s">
        <v>1336</v>
      </c>
      <c r="C137" s="96"/>
    </row>
    <row r="138" spans="1:3" ht="12.75">
      <c r="A138" s="96"/>
      <c r="B138" s="51" t="s">
        <v>1337</v>
      </c>
      <c r="C138" s="96"/>
    </row>
    <row r="139" spans="1:3" ht="12.75">
      <c r="A139" s="96"/>
      <c r="B139" s="99" t="s">
        <v>1338</v>
      </c>
      <c r="C139" s="96"/>
    </row>
    <row r="140" spans="1:3" ht="12.75">
      <c r="A140" s="96"/>
      <c r="B140" s="99" t="s">
        <v>1339</v>
      </c>
      <c r="C140" s="96"/>
    </row>
    <row r="141" spans="1:3" ht="12.75">
      <c r="A141" s="96"/>
      <c r="B141" s="99"/>
      <c r="C141" s="96"/>
    </row>
    <row r="142" spans="1:3" ht="12.75">
      <c r="A142" s="96"/>
      <c r="B142" s="99"/>
      <c r="C142" s="96"/>
    </row>
    <row r="143" spans="1:3" ht="12.75">
      <c r="A143" s="96"/>
      <c r="B143" s="96"/>
      <c r="C143" s="96"/>
    </row>
    <row r="144" spans="1:3" ht="12.75">
      <c r="A144" s="96"/>
      <c r="B144" s="96"/>
      <c r="C144" s="96"/>
    </row>
    <row r="145" spans="1:3" ht="12.75">
      <c r="A145" s="96"/>
      <c r="B145" s="96"/>
      <c r="C145" s="96"/>
    </row>
    <row r="146" spans="1:3" ht="12.75">
      <c r="A146" s="96"/>
      <c r="B146" s="96"/>
      <c r="C146" s="96"/>
    </row>
    <row r="147" spans="1:3" ht="12.75">
      <c r="A147" s="96"/>
      <c r="B147" s="99" t="s">
        <v>197</v>
      </c>
      <c r="C147" s="96"/>
    </row>
    <row r="148" spans="1:3" ht="12.75" customHeight="1">
      <c r="A148" s="96"/>
      <c r="B148" s="51" t="s">
        <v>198</v>
      </c>
      <c r="C148" s="96"/>
    </row>
    <row r="149" spans="1:5" ht="12.75" customHeight="1">
      <c r="A149" s="96"/>
      <c r="B149" s="99" t="s">
        <v>199</v>
      </c>
      <c r="C149" s="96"/>
      <c r="D149" s="53"/>
      <c r="E149" s="53"/>
    </row>
    <row r="150" spans="1:3" ht="12.75">
      <c r="A150" s="96"/>
      <c r="B150" s="99" t="s">
        <v>200</v>
      </c>
      <c r="C150" s="96"/>
    </row>
    <row r="151" spans="1:3" ht="12.75">
      <c r="A151" s="96"/>
      <c r="B151" s="99" t="s">
        <v>201</v>
      </c>
      <c r="C151" s="96"/>
    </row>
    <row r="152" spans="1:4" ht="15.75">
      <c r="A152" s="96"/>
      <c r="B152" s="99" t="s">
        <v>202</v>
      </c>
      <c r="C152" s="96"/>
      <c r="D152" s="46"/>
    </row>
    <row r="153" spans="1:3" ht="12.75">
      <c r="A153" s="96"/>
      <c r="B153" s="99" t="s">
        <v>203</v>
      </c>
      <c r="C153" s="96"/>
    </row>
    <row r="154" spans="1:3" ht="12.75">
      <c r="A154" s="96"/>
      <c r="B154" s="99"/>
      <c r="C154" s="96"/>
    </row>
    <row r="155" spans="1:3" ht="18">
      <c r="A155" s="96"/>
      <c r="B155" s="99"/>
      <c r="C155" s="104">
        <v>3</v>
      </c>
    </row>
    <row r="156" spans="1:3" ht="18">
      <c r="A156" s="96"/>
      <c r="B156" s="96"/>
      <c r="C156" s="104"/>
    </row>
    <row r="157" spans="1:3" ht="12.75">
      <c r="A157" s="105"/>
      <c r="B157" s="105"/>
      <c r="C157" s="105"/>
    </row>
    <row r="158" spans="1:3" ht="12.75">
      <c r="A158" s="95"/>
      <c r="B158" s="95"/>
      <c r="C158" s="95"/>
    </row>
    <row r="159" spans="1:3" ht="12.75">
      <c r="A159" s="95"/>
      <c r="B159" s="95"/>
      <c r="C159" s="95"/>
    </row>
    <row r="160" spans="1:3" ht="12.75">
      <c r="A160" s="95"/>
      <c r="B160" s="95"/>
      <c r="C160" s="95"/>
    </row>
    <row r="161" spans="1:3" ht="12.75">
      <c r="A161" s="95"/>
      <c r="B161" s="95"/>
      <c r="C161" s="95"/>
    </row>
    <row r="162" spans="1:3" ht="12.75">
      <c r="A162" s="95"/>
      <c r="B162" s="95"/>
      <c r="C162" s="95"/>
    </row>
    <row r="163" spans="1:10" ht="12.75">
      <c r="A163" s="95"/>
      <c r="B163" s="52"/>
      <c r="C163" s="52"/>
      <c r="D163" s="50"/>
      <c r="E163" s="50"/>
      <c r="F163" s="50"/>
      <c r="G163" s="50"/>
      <c r="H163" s="50"/>
      <c r="I163" s="50"/>
      <c r="J163" s="50"/>
    </row>
    <row r="164" spans="1:3" ht="12.75">
      <c r="A164" s="95"/>
      <c r="B164" s="52"/>
      <c r="C164" s="52"/>
    </row>
    <row r="165" spans="1:3" ht="12.75">
      <c r="A165" s="96"/>
      <c r="B165" s="96"/>
      <c r="C165" s="96"/>
    </row>
    <row r="166" spans="1:3" ht="12.75">
      <c r="A166" s="96"/>
      <c r="B166" s="96"/>
      <c r="C166" s="96"/>
    </row>
    <row r="167" spans="1:3" ht="12.75">
      <c r="A167" s="96"/>
      <c r="B167" s="96"/>
      <c r="C167" s="96"/>
    </row>
    <row r="168" spans="1:10" ht="12.75">
      <c r="A168" s="96"/>
      <c r="B168" s="96"/>
      <c r="C168" s="96"/>
      <c r="D168" s="52"/>
      <c r="E168" s="52"/>
      <c r="F168" s="52"/>
      <c r="G168" s="52"/>
      <c r="H168" s="52"/>
      <c r="I168" s="52"/>
      <c r="J168" s="52"/>
    </row>
    <row r="169" spans="1:10" ht="20.25">
      <c r="A169" s="97"/>
      <c r="B169" s="98" t="s">
        <v>204</v>
      </c>
      <c r="C169" s="97"/>
      <c r="D169" s="52"/>
      <c r="E169" s="52"/>
      <c r="F169" s="52"/>
      <c r="G169" s="52"/>
      <c r="H169" s="52"/>
      <c r="I169" s="52"/>
      <c r="J169" s="52"/>
    </row>
    <row r="170" spans="1:10" ht="12.75">
      <c r="A170" s="96"/>
      <c r="B170" s="99"/>
      <c r="C170" s="96"/>
      <c r="D170" s="52"/>
      <c r="E170" s="52"/>
      <c r="F170" s="52"/>
      <c r="G170" s="52"/>
      <c r="H170" s="52"/>
      <c r="I170" s="52"/>
      <c r="J170" s="52"/>
    </row>
    <row r="171" spans="1:3" ht="12.75">
      <c r="A171" s="96"/>
      <c r="B171" s="96"/>
      <c r="C171" s="96"/>
    </row>
    <row r="172" spans="1:3" ht="12.75">
      <c r="A172" s="96"/>
      <c r="B172" s="99" t="s">
        <v>187</v>
      </c>
      <c r="C172" s="96"/>
    </row>
    <row r="173" spans="1:3" ht="15">
      <c r="A173" s="96"/>
      <c r="B173" s="100" t="s">
        <v>188</v>
      </c>
      <c r="C173" s="96"/>
    </row>
    <row r="174" spans="1:3" ht="12.75">
      <c r="A174" s="96"/>
      <c r="B174" s="96"/>
      <c r="C174" s="96"/>
    </row>
    <row r="175" spans="1:3" ht="12.75">
      <c r="A175" s="96"/>
      <c r="B175" s="96"/>
      <c r="C175" s="96"/>
    </row>
    <row r="176" spans="1:3" ht="12.75">
      <c r="A176" s="96"/>
      <c r="B176" s="51" t="s">
        <v>189</v>
      </c>
      <c r="C176" s="96"/>
    </row>
    <row r="177" spans="1:3" ht="12.75">
      <c r="A177" s="96"/>
      <c r="B177" s="101" t="s">
        <v>190</v>
      </c>
      <c r="C177" s="96"/>
    </row>
    <row r="178" spans="1:3" ht="15.75">
      <c r="A178" s="96"/>
      <c r="B178" s="46"/>
      <c r="C178" s="96"/>
    </row>
    <row r="179" spans="1:3" ht="12.75">
      <c r="A179" s="96"/>
      <c r="B179" s="99" t="s">
        <v>191</v>
      </c>
      <c r="C179" s="96"/>
    </row>
    <row r="180" spans="1:3" ht="12.75">
      <c r="A180" s="96"/>
      <c r="B180" s="102" t="s">
        <v>192</v>
      </c>
      <c r="C180" s="96"/>
    </row>
    <row r="181" spans="1:3" ht="12.75">
      <c r="A181" s="96"/>
      <c r="B181" s="102" t="s">
        <v>193</v>
      </c>
      <c r="C181" s="96"/>
    </row>
    <row r="182" spans="1:3" ht="12.75">
      <c r="A182" s="96"/>
      <c r="B182" s="51"/>
      <c r="C182" s="96"/>
    </row>
    <row r="183" spans="1:3" ht="12.75">
      <c r="A183" s="96"/>
      <c r="B183" s="51"/>
      <c r="C183" s="96"/>
    </row>
    <row r="184" spans="1:3" ht="12.75">
      <c r="A184" s="96"/>
      <c r="B184" s="51" t="s">
        <v>194</v>
      </c>
      <c r="C184" s="96"/>
    </row>
    <row r="185" spans="1:3" ht="12.75">
      <c r="A185" s="96"/>
      <c r="B185" s="101" t="s">
        <v>195</v>
      </c>
      <c r="C185" s="96"/>
    </row>
    <row r="186" spans="1:3" ht="15">
      <c r="A186" s="103"/>
      <c r="B186" s="101" t="s">
        <v>193</v>
      </c>
      <c r="C186" s="103"/>
    </row>
    <row r="187" spans="1:3" ht="12.75">
      <c r="A187" s="99"/>
      <c r="B187" s="99"/>
      <c r="C187" s="99"/>
    </row>
    <row r="188" spans="1:3" ht="12.75">
      <c r="A188" s="96"/>
      <c r="B188" s="51"/>
      <c r="C188" s="96"/>
    </row>
    <row r="189" spans="1:3" ht="12.75">
      <c r="A189" s="96"/>
      <c r="B189" s="99" t="s">
        <v>196</v>
      </c>
      <c r="C189" s="96"/>
    </row>
    <row r="190" spans="1:3" ht="12.75">
      <c r="A190" s="96"/>
      <c r="B190" s="54" t="s">
        <v>1336</v>
      </c>
      <c r="C190" s="96"/>
    </row>
    <row r="191" spans="1:3" ht="12.75">
      <c r="A191" s="96"/>
      <c r="B191" s="51" t="s">
        <v>1337</v>
      </c>
      <c r="C191" s="96"/>
    </row>
    <row r="192" spans="1:3" ht="12.75">
      <c r="A192" s="96"/>
      <c r="B192" s="99" t="s">
        <v>1338</v>
      </c>
      <c r="C192" s="96"/>
    </row>
    <row r="193" spans="1:3" ht="12.75">
      <c r="A193" s="96"/>
      <c r="B193" s="99" t="s">
        <v>1339</v>
      </c>
      <c r="C193" s="96"/>
    </row>
    <row r="194" spans="1:3" ht="12.75">
      <c r="A194" s="96"/>
      <c r="B194" s="99"/>
      <c r="C194" s="96"/>
    </row>
    <row r="195" spans="1:3" ht="12.75">
      <c r="A195" s="96"/>
      <c r="B195" s="99"/>
      <c r="C195" s="96"/>
    </row>
    <row r="196" spans="1:3" ht="12.75">
      <c r="A196" s="96"/>
      <c r="B196" s="96"/>
      <c r="C196" s="96"/>
    </row>
    <row r="197" spans="1:3" ht="12.75">
      <c r="A197" s="96"/>
      <c r="B197" s="96"/>
      <c r="C197" s="96"/>
    </row>
    <row r="198" spans="1:3" ht="12.75">
      <c r="A198" s="96"/>
      <c r="B198" s="96"/>
      <c r="C198" s="96"/>
    </row>
    <row r="199" spans="1:3" ht="12.75">
      <c r="A199" s="96"/>
      <c r="B199" s="96"/>
      <c r="C199" s="96"/>
    </row>
    <row r="200" spans="1:3" ht="12.75">
      <c r="A200" s="96"/>
      <c r="B200" s="99" t="s">
        <v>197</v>
      </c>
      <c r="C200" s="96"/>
    </row>
    <row r="201" spans="1:3" ht="12.75" customHeight="1">
      <c r="A201" s="96"/>
      <c r="B201" s="51" t="s">
        <v>198</v>
      </c>
      <c r="C201" s="96"/>
    </row>
    <row r="202" spans="1:5" ht="12.75" customHeight="1">
      <c r="A202" s="96"/>
      <c r="B202" s="99" t="s">
        <v>199</v>
      </c>
      <c r="C202" s="96"/>
      <c r="D202" s="53"/>
      <c r="E202" s="53"/>
    </row>
    <row r="203" spans="1:3" ht="12.75">
      <c r="A203" s="96"/>
      <c r="B203" s="99" t="s">
        <v>200</v>
      </c>
      <c r="C203" s="96"/>
    </row>
    <row r="204" spans="1:3" ht="12.75">
      <c r="A204" s="96"/>
      <c r="B204" s="99" t="s">
        <v>201</v>
      </c>
      <c r="C204" s="96"/>
    </row>
    <row r="205" spans="1:4" ht="15.75">
      <c r="A205" s="96"/>
      <c r="B205" s="99" t="s">
        <v>202</v>
      </c>
      <c r="C205" s="96"/>
      <c r="D205" s="46"/>
    </row>
    <row r="206" spans="1:3" ht="12.75">
      <c r="A206" s="96"/>
      <c r="B206" s="99" t="s">
        <v>203</v>
      </c>
      <c r="C206" s="96"/>
    </row>
    <row r="207" spans="1:3" ht="12.75">
      <c r="A207" s="96"/>
      <c r="B207" s="99"/>
      <c r="C207" s="96"/>
    </row>
    <row r="208" spans="1:3" ht="18">
      <c r="A208" s="96"/>
      <c r="B208" s="99"/>
      <c r="C208" s="104">
        <v>4</v>
      </c>
    </row>
    <row r="209" spans="1:3" ht="18">
      <c r="A209" s="96"/>
      <c r="B209" s="96"/>
      <c r="C209" s="104"/>
    </row>
    <row r="210" spans="1:3" ht="12.75">
      <c r="A210" s="105"/>
      <c r="B210" s="105"/>
      <c r="C210" s="105"/>
    </row>
    <row r="211" spans="1:3" ht="12.75">
      <c r="A211" s="95"/>
      <c r="B211" s="95"/>
      <c r="C211" s="95"/>
    </row>
    <row r="212" spans="1:3" ht="12.75">
      <c r="A212" s="326"/>
      <c r="B212" s="326"/>
      <c r="C212" s="326"/>
    </row>
    <row r="213" spans="1:3" ht="12.75">
      <c r="A213" s="326"/>
      <c r="B213" s="326"/>
      <c r="C213" s="326"/>
    </row>
    <row r="214" spans="1:3" ht="12.75">
      <c r="A214" s="95"/>
      <c r="B214" s="95"/>
      <c r="C214" s="95"/>
    </row>
    <row r="215" spans="1:3" ht="12.75">
      <c r="A215" s="95"/>
      <c r="B215" s="95"/>
      <c r="C215" s="95"/>
    </row>
    <row r="216" spans="1:10" ht="12.75">
      <c r="A216" s="95"/>
      <c r="B216" s="52"/>
      <c r="C216" s="52"/>
      <c r="D216" s="50"/>
      <c r="E216" s="50"/>
      <c r="F216" s="50"/>
      <c r="G216" s="50"/>
      <c r="H216" s="50"/>
      <c r="I216" s="50"/>
      <c r="J216" s="50"/>
    </row>
    <row r="217" spans="1:3" ht="12.75">
      <c r="A217" s="95"/>
      <c r="B217" s="52"/>
      <c r="C217" s="52"/>
    </row>
    <row r="218" spans="1:3" ht="12.75">
      <c r="A218" s="96"/>
      <c r="B218" s="96"/>
      <c r="C218" s="96"/>
    </row>
    <row r="219" spans="1:3" ht="12.75">
      <c r="A219" s="96"/>
      <c r="B219" s="96"/>
      <c r="C219" s="96"/>
    </row>
    <row r="220" spans="1:3" ht="12.75">
      <c r="A220" s="96"/>
      <c r="B220" s="96"/>
      <c r="C220" s="96"/>
    </row>
    <row r="221" spans="1:10" ht="12.75">
      <c r="A221" s="96"/>
      <c r="B221" s="96"/>
      <c r="C221" s="96"/>
      <c r="D221" s="52"/>
      <c r="E221" s="52"/>
      <c r="F221" s="52"/>
      <c r="G221" s="52"/>
      <c r="H221" s="52"/>
      <c r="I221" s="52"/>
      <c r="J221" s="52"/>
    </row>
    <row r="222" spans="1:10" ht="20.25">
      <c r="A222" s="97"/>
      <c r="B222" s="98" t="s">
        <v>204</v>
      </c>
      <c r="C222" s="97"/>
      <c r="D222" s="52"/>
      <c r="E222" s="52"/>
      <c r="F222" s="52"/>
      <c r="G222" s="52"/>
      <c r="H222" s="52"/>
      <c r="I222" s="52"/>
      <c r="J222" s="52"/>
    </row>
    <row r="223" spans="1:10" ht="12.75">
      <c r="A223" s="96"/>
      <c r="B223" s="99"/>
      <c r="C223" s="96"/>
      <c r="D223" s="52"/>
      <c r="E223" s="52"/>
      <c r="F223" s="52"/>
      <c r="G223" s="52"/>
      <c r="H223" s="52"/>
      <c r="I223" s="52"/>
      <c r="J223" s="52"/>
    </row>
    <row r="224" spans="1:3" ht="12.75">
      <c r="A224" s="96"/>
      <c r="B224" s="96"/>
      <c r="C224" s="96"/>
    </row>
    <row r="225" spans="1:3" ht="12.75">
      <c r="A225" s="96"/>
      <c r="B225" s="99" t="s">
        <v>187</v>
      </c>
      <c r="C225" s="96"/>
    </row>
    <row r="226" spans="1:3" ht="15">
      <c r="A226" s="96"/>
      <c r="B226" s="100" t="s">
        <v>188</v>
      </c>
      <c r="C226" s="96"/>
    </row>
    <row r="227" spans="1:3" ht="12.75">
      <c r="A227" s="96"/>
      <c r="B227" s="96"/>
      <c r="C227" s="96"/>
    </row>
    <row r="228" spans="1:3" ht="12.75">
      <c r="A228" s="96"/>
      <c r="B228" s="96"/>
      <c r="C228" s="96"/>
    </row>
    <row r="229" spans="1:3" ht="12.75">
      <c r="A229" s="96"/>
      <c r="B229" s="51" t="s">
        <v>189</v>
      </c>
      <c r="C229" s="96"/>
    </row>
    <row r="230" spans="1:3" ht="12.75">
      <c r="A230" s="96"/>
      <c r="B230" s="101" t="s">
        <v>190</v>
      </c>
      <c r="C230" s="96"/>
    </row>
    <row r="231" spans="1:3" ht="15.75">
      <c r="A231" s="96"/>
      <c r="B231" s="46"/>
      <c r="C231" s="96"/>
    </row>
    <row r="232" spans="1:3" ht="12.75">
      <c r="A232" s="96"/>
      <c r="B232" s="99" t="s">
        <v>191</v>
      </c>
      <c r="C232" s="96"/>
    </row>
    <row r="233" spans="1:3" ht="12.75">
      <c r="A233" s="96"/>
      <c r="B233" s="102" t="s">
        <v>192</v>
      </c>
      <c r="C233" s="96"/>
    </row>
    <row r="234" spans="1:3" ht="12.75">
      <c r="A234" s="96"/>
      <c r="B234" s="102" t="s">
        <v>193</v>
      </c>
      <c r="C234" s="96"/>
    </row>
    <row r="235" spans="1:3" ht="12.75">
      <c r="A235" s="96"/>
      <c r="B235" s="51"/>
      <c r="C235" s="96"/>
    </row>
    <row r="236" spans="1:3" ht="12.75">
      <c r="A236" s="96"/>
      <c r="B236" s="51"/>
      <c r="C236" s="96"/>
    </row>
    <row r="237" spans="1:3" ht="12.75">
      <c r="A237" s="96"/>
      <c r="B237" s="51" t="s">
        <v>194</v>
      </c>
      <c r="C237" s="96"/>
    </row>
    <row r="238" spans="1:3" ht="12.75">
      <c r="A238" s="96"/>
      <c r="B238" s="101" t="s">
        <v>195</v>
      </c>
      <c r="C238" s="96"/>
    </row>
    <row r="239" spans="1:3" ht="15">
      <c r="A239" s="103"/>
      <c r="B239" s="101" t="s">
        <v>193</v>
      </c>
      <c r="C239" s="103"/>
    </row>
    <row r="240" spans="1:3" ht="12.75">
      <c r="A240" s="99"/>
      <c r="B240" s="99"/>
      <c r="C240" s="99"/>
    </row>
    <row r="241" spans="1:3" ht="12.75">
      <c r="A241" s="96"/>
      <c r="B241" s="51"/>
      <c r="C241" s="96"/>
    </row>
    <row r="242" spans="1:3" ht="12.75">
      <c r="A242" s="96"/>
      <c r="B242" s="99" t="s">
        <v>196</v>
      </c>
      <c r="C242" s="96"/>
    </row>
    <row r="243" spans="1:3" ht="12.75">
      <c r="A243" s="96"/>
      <c r="B243" s="54" t="s">
        <v>1336</v>
      </c>
      <c r="C243" s="96"/>
    </row>
    <row r="244" spans="1:3" ht="12.75">
      <c r="A244" s="96"/>
      <c r="B244" s="51" t="s">
        <v>1337</v>
      </c>
      <c r="C244" s="96"/>
    </row>
    <row r="245" spans="1:3" ht="12.75">
      <c r="A245" s="96"/>
      <c r="B245" s="99" t="s">
        <v>1338</v>
      </c>
      <c r="C245" s="96"/>
    </row>
    <row r="246" spans="1:3" ht="12.75">
      <c r="A246" s="96"/>
      <c r="B246" s="99" t="s">
        <v>1339</v>
      </c>
      <c r="C246" s="96"/>
    </row>
    <row r="247" spans="1:3" ht="12.75">
      <c r="A247" s="96"/>
      <c r="B247" s="99"/>
      <c r="C247" s="96"/>
    </row>
    <row r="248" spans="1:3" ht="12.75">
      <c r="A248" s="96"/>
      <c r="B248" s="99"/>
      <c r="C248" s="96"/>
    </row>
    <row r="249" spans="1:3" ht="12.75">
      <c r="A249" s="96"/>
      <c r="B249" s="96"/>
      <c r="C249" s="96"/>
    </row>
    <row r="250" spans="1:3" ht="12.75">
      <c r="A250" s="96"/>
      <c r="B250" s="96"/>
      <c r="C250" s="96"/>
    </row>
    <row r="251" spans="1:3" ht="12.75">
      <c r="A251" s="96"/>
      <c r="B251" s="96"/>
      <c r="C251" s="96"/>
    </row>
    <row r="252" spans="1:3" ht="12.75">
      <c r="A252" s="96"/>
      <c r="B252" s="96"/>
      <c r="C252" s="96"/>
    </row>
    <row r="253" spans="1:3" ht="12.75">
      <c r="A253" s="96"/>
      <c r="B253" s="99" t="s">
        <v>197</v>
      </c>
      <c r="C253" s="96"/>
    </row>
    <row r="254" spans="1:3" ht="12.75" customHeight="1">
      <c r="A254" s="96"/>
      <c r="B254" s="51" t="s">
        <v>198</v>
      </c>
      <c r="C254" s="96"/>
    </row>
    <row r="255" spans="1:5" ht="12.75" customHeight="1">
      <c r="A255" s="96"/>
      <c r="B255" s="99" t="s">
        <v>199</v>
      </c>
      <c r="C255" s="96"/>
      <c r="D255" s="53"/>
      <c r="E255" s="53"/>
    </row>
    <row r="256" spans="1:3" ht="12.75">
      <c r="A256" s="96"/>
      <c r="B256" s="99" t="s">
        <v>200</v>
      </c>
      <c r="C256" s="96"/>
    </row>
    <row r="257" spans="1:3" s="45" customFormat="1" ht="12.75">
      <c r="A257" s="96"/>
      <c r="B257" s="99" t="s">
        <v>201</v>
      </c>
      <c r="C257" s="96"/>
    </row>
    <row r="258" spans="1:3" s="45" customFormat="1" ht="12.75">
      <c r="A258" s="96"/>
      <c r="B258" s="99" t="s">
        <v>202</v>
      </c>
      <c r="C258" s="96"/>
    </row>
    <row r="259" spans="1:3" s="45" customFormat="1" ht="12.75">
      <c r="A259" s="96"/>
      <c r="B259" s="99" t="s">
        <v>203</v>
      </c>
      <c r="C259" s="96"/>
    </row>
    <row r="260" spans="1:3" s="45" customFormat="1" ht="12.75">
      <c r="A260" s="96"/>
      <c r="B260" s="99"/>
      <c r="C260" s="96"/>
    </row>
    <row r="261" spans="1:3" s="45" customFormat="1" ht="18">
      <c r="A261" s="96"/>
      <c r="B261" s="99"/>
      <c r="C261" s="104">
        <v>5</v>
      </c>
    </row>
    <row r="262" spans="1:3" s="45" customFormat="1" ht="18">
      <c r="A262" s="96"/>
      <c r="B262" s="96"/>
      <c r="C262" s="104"/>
    </row>
    <row r="263" spans="1:3" s="45" customFormat="1" ht="12.75">
      <c r="A263" s="105"/>
      <c r="B263" s="105"/>
      <c r="C263" s="105"/>
    </row>
    <row r="264" spans="1:3" s="45" customFormat="1" ht="12.75">
      <c r="A264" s="95"/>
      <c r="B264" s="95"/>
      <c r="C264" s="95"/>
    </row>
    <row r="265" spans="1:3" s="45" customFormat="1" ht="12.75">
      <c r="A265" s="95"/>
      <c r="B265" s="95"/>
      <c r="C265" s="95"/>
    </row>
    <row r="266" spans="1:3" s="45" customFormat="1" ht="12.75">
      <c r="A266" s="95"/>
      <c r="B266" s="95"/>
      <c r="C266" s="95"/>
    </row>
    <row r="267" spans="1:3" s="45" customFormat="1" ht="12.75">
      <c r="A267" s="95"/>
      <c r="B267" s="95"/>
      <c r="C267" s="95"/>
    </row>
    <row r="268" spans="1:3" s="45" customFormat="1" ht="12.75">
      <c r="A268" s="95"/>
      <c r="B268" s="95"/>
      <c r="C268" s="95"/>
    </row>
    <row r="269" spans="1:3" s="45" customFormat="1" ht="12.75">
      <c r="A269" s="95"/>
      <c r="B269" s="52"/>
      <c r="C269" s="52"/>
    </row>
    <row r="270" spans="1:3" s="45" customFormat="1" ht="12.75">
      <c r="A270" s="95"/>
      <c r="B270" s="52"/>
      <c r="C270" s="52"/>
    </row>
    <row r="271" spans="1:3" s="45" customFormat="1" ht="12.75">
      <c r="A271" s="96"/>
      <c r="B271" s="96"/>
      <c r="C271" s="96"/>
    </row>
    <row r="272" spans="1:3" s="45" customFormat="1" ht="12.75">
      <c r="A272" s="96"/>
      <c r="B272" s="96"/>
      <c r="C272" s="96"/>
    </row>
    <row r="273" spans="1:3" s="45" customFormat="1" ht="12.75">
      <c r="A273" s="96"/>
      <c r="B273" s="96"/>
      <c r="C273" s="96"/>
    </row>
    <row r="274" spans="1:3" s="45" customFormat="1" ht="12.75">
      <c r="A274" s="96"/>
      <c r="B274" s="96"/>
      <c r="C274" s="96"/>
    </row>
    <row r="275" spans="1:3" s="45" customFormat="1" ht="20.25">
      <c r="A275" s="97"/>
      <c r="B275" s="98" t="s">
        <v>204</v>
      </c>
      <c r="C275" s="97"/>
    </row>
    <row r="276" spans="1:3" s="45" customFormat="1" ht="12.75">
      <c r="A276" s="96"/>
      <c r="B276" s="99"/>
      <c r="C276" s="96"/>
    </row>
    <row r="277" spans="1:3" s="45" customFormat="1" ht="12.75">
      <c r="A277" s="96"/>
      <c r="B277" s="96"/>
      <c r="C277" s="96"/>
    </row>
    <row r="278" spans="1:3" s="45" customFormat="1" ht="12.75">
      <c r="A278" s="96"/>
      <c r="B278" s="99" t="s">
        <v>187</v>
      </c>
      <c r="C278" s="96"/>
    </row>
    <row r="279" spans="1:3" s="45" customFormat="1" ht="15">
      <c r="A279" s="96"/>
      <c r="B279" s="100" t="s">
        <v>188</v>
      </c>
      <c r="C279" s="96"/>
    </row>
    <row r="280" spans="1:3" s="45" customFormat="1" ht="12.75">
      <c r="A280" s="96"/>
      <c r="B280" s="96"/>
      <c r="C280" s="96"/>
    </row>
    <row r="281" spans="1:3" s="45" customFormat="1" ht="12.75">
      <c r="A281" s="96"/>
      <c r="B281" s="96"/>
      <c r="C281" s="96"/>
    </row>
    <row r="282" spans="1:3" s="45" customFormat="1" ht="12.75">
      <c r="A282" s="96"/>
      <c r="B282" s="51" t="s">
        <v>189</v>
      </c>
      <c r="C282" s="96"/>
    </row>
    <row r="283" spans="1:3" s="45" customFormat="1" ht="12.75">
      <c r="A283" s="96"/>
      <c r="B283" s="101" t="s">
        <v>190</v>
      </c>
      <c r="C283" s="96"/>
    </row>
    <row r="284" spans="1:3" s="45" customFormat="1" ht="15.75">
      <c r="A284" s="96"/>
      <c r="B284" s="46"/>
      <c r="C284" s="96"/>
    </row>
    <row r="285" spans="1:3" s="45" customFormat="1" ht="12.75">
      <c r="A285" s="96"/>
      <c r="B285" s="99" t="s">
        <v>191</v>
      </c>
      <c r="C285" s="96"/>
    </row>
    <row r="286" spans="1:3" s="45" customFormat="1" ht="12.75">
      <c r="A286" s="96"/>
      <c r="B286" s="102" t="s">
        <v>192</v>
      </c>
      <c r="C286" s="96"/>
    </row>
    <row r="287" spans="1:3" s="45" customFormat="1" ht="12.75">
      <c r="A287" s="96"/>
      <c r="B287" s="102" t="s">
        <v>193</v>
      </c>
      <c r="C287" s="96"/>
    </row>
    <row r="288" spans="1:3" s="45" customFormat="1" ht="12.75">
      <c r="A288" s="96"/>
      <c r="B288" s="51"/>
      <c r="C288" s="96"/>
    </row>
    <row r="289" spans="1:3" s="45" customFormat="1" ht="12.75">
      <c r="A289" s="96"/>
      <c r="B289" s="51"/>
      <c r="C289" s="96"/>
    </row>
    <row r="290" spans="1:3" s="45" customFormat="1" ht="12.75">
      <c r="A290" s="96"/>
      <c r="B290" s="51" t="s">
        <v>194</v>
      </c>
      <c r="C290" s="96"/>
    </row>
    <row r="291" spans="1:3" s="45" customFormat="1" ht="12.75">
      <c r="A291" s="96"/>
      <c r="B291" s="101" t="s">
        <v>195</v>
      </c>
      <c r="C291" s="96"/>
    </row>
    <row r="292" spans="1:3" s="45" customFormat="1" ht="15">
      <c r="A292" s="103"/>
      <c r="B292" s="101" t="s">
        <v>193</v>
      </c>
      <c r="C292" s="103"/>
    </row>
    <row r="293" spans="1:3" s="45" customFormat="1" ht="12.75">
      <c r="A293" s="99"/>
      <c r="B293" s="99"/>
      <c r="C293" s="99"/>
    </row>
    <row r="294" spans="1:3" s="45" customFormat="1" ht="12.75">
      <c r="A294" s="96"/>
      <c r="B294" s="51"/>
      <c r="C294" s="96"/>
    </row>
    <row r="295" spans="1:3" s="45" customFormat="1" ht="12.75">
      <c r="A295" s="96"/>
      <c r="B295" s="99" t="s">
        <v>196</v>
      </c>
      <c r="C295" s="96"/>
    </row>
    <row r="296" spans="1:3" s="45" customFormat="1" ht="12.75">
      <c r="A296" s="96"/>
      <c r="B296" s="54" t="s">
        <v>1336</v>
      </c>
      <c r="C296" s="96"/>
    </row>
    <row r="297" spans="1:3" s="45" customFormat="1" ht="12.75">
      <c r="A297" s="96"/>
      <c r="B297" s="51" t="s">
        <v>1337</v>
      </c>
      <c r="C297" s="96"/>
    </row>
    <row r="298" spans="1:3" s="45" customFormat="1" ht="12.75">
      <c r="A298" s="96"/>
      <c r="B298" s="99" t="s">
        <v>1338</v>
      </c>
      <c r="C298" s="96"/>
    </row>
    <row r="299" spans="1:3" s="45" customFormat="1" ht="12.75" customHeight="1">
      <c r="A299" s="96"/>
      <c r="B299" s="99" t="s">
        <v>1339</v>
      </c>
      <c r="C299" s="96"/>
    </row>
    <row r="300" spans="1:5" s="45" customFormat="1" ht="12.75" customHeight="1">
      <c r="A300" s="96"/>
      <c r="B300" s="99"/>
      <c r="C300" s="96"/>
      <c r="D300" s="53"/>
      <c r="E300" s="53"/>
    </row>
    <row r="301" spans="1:3" s="45" customFormat="1" ht="12.75">
      <c r="A301" s="96"/>
      <c r="B301" s="99"/>
      <c r="C301" s="96"/>
    </row>
    <row r="302" spans="1:3" s="45" customFormat="1" ht="12.75">
      <c r="A302" s="96"/>
      <c r="B302" s="96"/>
      <c r="C302" s="96"/>
    </row>
    <row r="303" spans="1:3" s="45" customFormat="1" ht="12.75">
      <c r="A303" s="96"/>
      <c r="B303" s="96"/>
      <c r="C303" s="96"/>
    </row>
    <row r="304" spans="1:3" s="45" customFormat="1" ht="12.75">
      <c r="A304" s="96"/>
      <c r="B304" s="96"/>
      <c r="C304" s="96"/>
    </row>
    <row r="305" spans="1:3" s="45" customFormat="1" ht="12.75">
      <c r="A305" s="96"/>
      <c r="B305" s="96"/>
      <c r="C305" s="96"/>
    </row>
    <row r="306" spans="1:3" s="45" customFormat="1" ht="12.75">
      <c r="A306" s="96"/>
      <c r="B306" s="99" t="s">
        <v>197</v>
      </c>
      <c r="C306" s="96"/>
    </row>
    <row r="307" spans="1:3" s="45" customFormat="1" ht="12.75">
      <c r="A307" s="96"/>
      <c r="B307" s="51" t="s">
        <v>198</v>
      </c>
      <c r="C307" s="96"/>
    </row>
    <row r="308" spans="1:3" s="45" customFormat="1" ht="12.75">
      <c r="A308" s="96"/>
      <c r="B308" s="99" t="s">
        <v>199</v>
      </c>
      <c r="C308" s="96"/>
    </row>
    <row r="309" spans="1:3" s="45" customFormat="1" ht="12.75">
      <c r="A309" s="96"/>
      <c r="B309" s="99" t="s">
        <v>200</v>
      </c>
      <c r="C309" s="96"/>
    </row>
    <row r="310" spans="1:3" s="45" customFormat="1" ht="12.75">
      <c r="A310" s="96"/>
      <c r="B310" s="99" t="s">
        <v>201</v>
      </c>
      <c r="C310" s="96"/>
    </row>
    <row r="311" spans="1:3" s="45" customFormat="1" ht="12.75">
      <c r="A311" s="96"/>
      <c r="B311" s="99" t="s">
        <v>202</v>
      </c>
      <c r="C311" s="96"/>
    </row>
    <row r="312" spans="1:3" s="45" customFormat="1" ht="12.75">
      <c r="A312" s="96"/>
      <c r="B312" s="99" t="s">
        <v>203</v>
      </c>
      <c r="C312" s="96"/>
    </row>
    <row r="313" spans="1:3" s="45" customFormat="1" ht="12.75">
      <c r="A313" s="96"/>
      <c r="B313" s="99"/>
      <c r="C313" s="96"/>
    </row>
    <row r="314" spans="1:3" s="45" customFormat="1" ht="18">
      <c r="A314" s="96"/>
      <c r="B314" s="99"/>
      <c r="C314" s="104">
        <v>6</v>
      </c>
    </row>
    <row r="315" spans="1:3" s="45" customFormat="1" ht="18">
      <c r="A315" s="96"/>
      <c r="B315" s="96"/>
      <c r="C315" s="104"/>
    </row>
    <row r="316" spans="1:3" s="45" customFormat="1" ht="12.75">
      <c r="A316" s="105"/>
      <c r="B316" s="105"/>
      <c r="C316" s="105"/>
    </row>
    <row r="317" spans="1:3" s="45" customFormat="1" ht="12.75">
      <c r="A317" s="95"/>
      <c r="B317" s="95"/>
      <c r="C317" s="95"/>
    </row>
    <row r="318" spans="1:3" s="45" customFormat="1" ht="12.75">
      <c r="A318" s="95"/>
      <c r="B318" s="95"/>
      <c r="C318" s="95"/>
    </row>
    <row r="319" spans="1:3" s="45" customFormat="1" ht="12.75">
      <c r="A319" s="95"/>
      <c r="B319" s="95"/>
      <c r="C319" s="95"/>
    </row>
    <row r="320" spans="1:3" s="45" customFormat="1" ht="12.75">
      <c r="A320" s="95"/>
      <c r="B320" s="95"/>
      <c r="C320" s="95"/>
    </row>
    <row r="321" spans="1:3" s="45" customFormat="1" ht="12.75">
      <c r="A321" s="95"/>
      <c r="B321" s="95"/>
      <c r="C321" s="95"/>
    </row>
    <row r="322" spans="1:3" s="45" customFormat="1" ht="12.75">
      <c r="A322" s="95"/>
      <c r="B322" s="52"/>
      <c r="C322" s="52"/>
    </row>
    <row r="323" spans="1:3" s="45" customFormat="1" ht="12.75">
      <c r="A323" s="95"/>
      <c r="B323" s="52"/>
      <c r="C323" s="52"/>
    </row>
    <row r="324" spans="1:3" s="45" customFormat="1" ht="12.75">
      <c r="A324" s="96"/>
      <c r="B324" s="96"/>
      <c r="C324" s="96"/>
    </row>
    <row r="325" spans="1:3" s="45" customFormat="1" ht="12.75">
      <c r="A325" s="96"/>
      <c r="B325" s="96"/>
      <c r="C325" s="96"/>
    </row>
    <row r="326" spans="1:3" s="45" customFormat="1" ht="12.75">
      <c r="A326" s="96"/>
      <c r="B326" s="96"/>
      <c r="C326" s="96"/>
    </row>
    <row r="327" spans="1:3" s="45" customFormat="1" ht="12.75">
      <c r="A327" s="96"/>
      <c r="B327" s="96"/>
      <c r="C327" s="96"/>
    </row>
    <row r="328" spans="1:3" s="45" customFormat="1" ht="20.25">
      <c r="A328" s="97"/>
      <c r="B328" s="98" t="s">
        <v>204</v>
      </c>
      <c r="C328" s="97"/>
    </row>
    <row r="329" spans="1:3" s="45" customFormat="1" ht="12.75">
      <c r="A329" s="96"/>
      <c r="B329" s="99"/>
      <c r="C329" s="96"/>
    </row>
    <row r="330" spans="1:3" s="45" customFormat="1" ht="12.75">
      <c r="A330" s="96"/>
      <c r="B330" s="96"/>
      <c r="C330" s="96"/>
    </row>
    <row r="331" spans="1:3" s="45" customFormat="1" ht="12.75">
      <c r="A331" s="96"/>
      <c r="B331" s="99" t="s">
        <v>187</v>
      </c>
      <c r="C331" s="96"/>
    </row>
    <row r="332" spans="1:3" s="45" customFormat="1" ht="15">
      <c r="A332" s="96"/>
      <c r="B332" s="100" t="s">
        <v>188</v>
      </c>
      <c r="C332" s="96"/>
    </row>
    <row r="333" spans="1:3" s="45" customFormat="1" ht="12.75">
      <c r="A333" s="96"/>
      <c r="B333" s="96"/>
      <c r="C333" s="96"/>
    </row>
    <row r="334" spans="1:3" s="45" customFormat="1" ht="12.75">
      <c r="A334" s="96"/>
      <c r="B334" s="96"/>
      <c r="C334" s="96"/>
    </row>
    <row r="335" spans="1:3" s="45" customFormat="1" ht="12.75">
      <c r="A335" s="96"/>
      <c r="B335" s="51" t="s">
        <v>189</v>
      </c>
      <c r="C335" s="96"/>
    </row>
    <row r="336" spans="1:3" s="45" customFormat="1" ht="12.75">
      <c r="A336" s="96"/>
      <c r="B336" s="101" t="s">
        <v>190</v>
      </c>
      <c r="C336" s="96"/>
    </row>
    <row r="337" spans="1:3" s="45" customFormat="1" ht="15.75">
      <c r="A337" s="96"/>
      <c r="B337" s="46"/>
      <c r="C337" s="96"/>
    </row>
    <row r="338" spans="1:3" s="45" customFormat="1" ht="12.75">
      <c r="A338" s="96"/>
      <c r="B338" s="99" t="s">
        <v>191</v>
      </c>
      <c r="C338" s="96"/>
    </row>
    <row r="339" spans="1:3" s="45" customFormat="1" ht="12.75">
      <c r="A339" s="96"/>
      <c r="B339" s="102" t="s">
        <v>192</v>
      </c>
      <c r="C339" s="96"/>
    </row>
    <row r="340" spans="1:3" s="45" customFormat="1" ht="12.75">
      <c r="A340" s="96"/>
      <c r="B340" s="102" t="s">
        <v>193</v>
      </c>
      <c r="C340" s="96"/>
    </row>
    <row r="341" spans="1:3" s="45" customFormat="1" ht="12.75">
      <c r="A341" s="96"/>
      <c r="B341" s="51"/>
      <c r="C341" s="96"/>
    </row>
    <row r="342" spans="1:3" s="45" customFormat="1" ht="12.75">
      <c r="A342" s="96"/>
      <c r="B342" s="51"/>
      <c r="C342" s="96"/>
    </row>
    <row r="343" spans="1:3" s="45" customFormat="1" ht="12.75">
      <c r="A343" s="96"/>
      <c r="B343" s="51" t="s">
        <v>194</v>
      </c>
      <c r="C343" s="96"/>
    </row>
    <row r="344" spans="1:3" s="45" customFormat="1" ht="12.75">
      <c r="A344" s="96"/>
      <c r="B344" s="101" t="s">
        <v>195</v>
      </c>
      <c r="C344" s="96"/>
    </row>
    <row r="345" spans="1:3" s="45" customFormat="1" ht="15">
      <c r="A345" s="103"/>
      <c r="B345" s="101" t="s">
        <v>193</v>
      </c>
      <c r="C345" s="103"/>
    </row>
    <row r="346" spans="1:3" s="45" customFormat="1" ht="12.75">
      <c r="A346" s="99"/>
      <c r="B346" s="99"/>
      <c r="C346" s="99"/>
    </row>
    <row r="347" spans="1:3" s="45" customFormat="1" ht="12.75">
      <c r="A347" s="96"/>
      <c r="B347" s="51"/>
      <c r="C347" s="96"/>
    </row>
    <row r="348" spans="1:3" s="45" customFormat="1" ht="12.75">
      <c r="A348" s="96"/>
      <c r="B348" s="99" t="s">
        <v>196</v>
      </c>
      <c r="C348" s="96"/>
    </row>
    <row r="349" spans="1:3" s="45" customFormat="1" ht="12.75">
      <c r="A349" s="96"/>
      <c r="B349" s="54" t="s">
        <v>1336</v>
      </c>
      <c r="C349" s="96"/>
    </row>
    <row r="350" spans="1:3" s="45" customFormat="1" ht="12.75">
      <c r="A350" s="96"/>
      <c r="B350" s="51" t="s">
        <v>1337</v>
      </c>
      <c r="C350" s="96"/>
    </row>
    <row r="351" spans="1:3" s="45" customFormat="1" ht="12.75">
      <c r="A351" s="96"/>
      <c r="B351" s="99" t="s">
        <v>1338</v>
      </c>
      <c r="C351" s="96"/>
    </row>
    <row r="352" spans="1:3" s="45" customFormat="1" ht="12.75">
      <c r="A352" s="96"/>
      <c r="B352" s="99" t="s">
        <v>1339</v>
      </c>
      <c r="C352" s="96"/>
    </row>
    <row r="353" spans="1:3" s="45" customFormat="1" ht="12.75">
      <c r="A353" s="96"/>
      <c r="B353" s="99"/>
      <c r="C353" s="96"/>
    </row>
    <row r="354" spans="1:3" s="45" customFormat="1" ht="12.75">
      <c r="A354" s="96"/>
      <c r="B354" s="99"/>
      <c r="C354" s="96"/>
    </row>
    <row r="355" spans="1:3" s="45" customFormat="1" ht="12.75">
      <c r="A355" s="96"/>
      <c r="B355" s="96"/>
      <c r="C355" s="96"/>
    </row>
    <row r="356" spans="1:3" s="45" customFormat="1" ht="12.75">
      <c r="A356" s="96"/>
      <c r="B356" s="96"/>
      <c r="C356" s="96"/>
    </row>
    <row r="357" spans="1:3" s="45" customFormat="1" ht="12.75">
      <c r="A357" s="96"/>
      <c r="B357" s="96"/>
      <c r="C357" s="96"/>
    </row>
    <row r="358" spans="1:3" s="45" customFormat="1" ht="12.75">
      <c r="A358" s="96"/>
      <c r="B358" s="96"/>
      <c r="C358" s="96"/>
    </row>
    <row r="359" spans="1:3" s="45" customFormat="1" ht="12.75">
      <c r="A359" s="96"/>
      <c r="B359" s="99" t="s">
        <v>197</v>
      </c>
      <c r="C359" s="96"/>
    </row>
    <row r="360" spans="1:3" s="45" customFormat="1" ht="12.75">
      <c r="A360" s="96"/>
      <c r="B360" s="51" t="s">
        <v>198</v>
      </c>
      <c r="C360" s="96"/>
    </row>
    <row r="361" spans="1:3" s="45" customFormat="1" ht="12.75">
      <c r="A361" s="96"/>
      <c r="B361" s="99" t="s">
        <v>199</v>
      </c>
      <c r="C361" s="96"/>
    </row>
    <row r="362" spans="1:3" s="45" customFormat="1" ht="12.75">
      <c r="A362" s="96"/>
      <c r="B362" s="99" t="s">
        <v>200</v>
      </c>
      <c r="C362" s="96"/>
    </row>
    <row r="363" spans="1:3" s="45" customFormat="1" ht="12.75">
      <c r="A363" s="96"/>
      <c r="B363" s="99" t="s">
        <v>201</v>
      </c>
      <c r="C363" s="96"/>
    </row>
    <row r="364" spans="1:3" s="45" customFormat="1" ht="12.75">
      <c r="A364" s="96"/>
      <c r="B364" s="99" t="s">
        <v>202</v>
      </c>
      <c r="C364" s="96"/>
    </row>
    <row r="365" spans="1:3" s="45" customFormat="1" ht="12.75">
      <c r="A365" s="96"/>
      <c r="B365" s="99" t="s">
        <v>203</v>
      </c>
      <c r="C365" s="96"/>
    </row>
    <row r="366" spans="1:3" s="45" customFormat="1" ht="12.75">
      <c r="A366" s="96"/>
      <c r="B366" s="99"/>
      <c r="C366" s="96"/>
    </row>
    <row r="367" spans="1:3" s="45" customFormat="1" ht="18">
      <c r="A367" s="96"/>
      <c r="B367" s="99"/>
      <c r="C367" s="104">
        <v>7</v>
      </c>
    </row>
    <row r="368" spans="1:3" s="45" customFormat="1" ht="18">
      <c r="A368" s="96"/>
      <c r="B368" s="96"/>
      <c r="C368" s="104"/>
    </row>
    <row r="369" spans="1:3" s="45" customFormat="1" ht="12.75">
      <c r="A369" s="105"/>
      <c r="B369" s="105"/>
      <c r="C369" s="105"/>
    </row>
    <row r="370" spans="1:3" s="45" customFormat="1" ht="12.75">
      <c r="A370" s="95"/>
      <c r="B370" s="95"/>
      <c r="C370" s="95"/>
    </row>
    <row r="371" spans="1:3" s="45" customFormat="1" ht="12.75">
      <c r="A371" s="95"/>
      <c r="B371" s="95"/>
      <c r="C371" s="95"/>
    </row>
    <row r="372" spans="1:3" s="45" customFormat="1" ht="12.75">
      <c r="A372" s="96"/>
      <c r="B372" s="96"/>
      <c r="C372" s="96"/>
    </row>
    <row r="373" spans="1:3" s="45" customFormat="1" ht="12.75">
      <c r="A373" s="96"/>
      <c r="B373" s="96"/>
      <c r="C373" s="96"/>
    </row>
    <row r="374" spans="1:3" s="45" customFormat="1" ht="12.75">
      <c r="A374" s="96"/>
      <c r="B374" s="96"/>
      <c r="C374" s="96"/>
    </row>
    <row r="375" spans="1:3" s="45" customFormat="1" ht="12.75">
      <c r="A375" s="96"/>
      <c r="B375" s="96"/>
      <c r="C375" s="96"/>
    </row>
    <row r="376" spans="1:3" s="45" customFormat="1" ht="12.75">
      <c r="A376" s="96"/>
      <c r="B376" s="96"/>
      <c r="C376" s="96"/>
    </row>
    <row r="377" spans="1:3" s="45" customFormat="1" ht="12.75">
      <c r="A377" s="96"/>
      <c r="B377" s="96"/>
      <c r="C377" s="96"/>
    </row>
    <row r="378" spans="1:3" s="45" customFormat="1" ht="12.75">
      <c r="A378" s="96"/>
      <c r="B378" s="96"/>
      <c r="C378" s="96"/>
    </row>
    <row r="379" spans="1:3" s="45" customFormat="1" ht="12.75">
      <c r="A379" s="96"/>
      <c r="B379" s="96"/>
      <c r="C379" s="96"/>
    </row>
    <row r="380" s="45" customFormat="1" ht="12.75">
      <c r="B380" s="49"/>
    </row>
    <row r="381" s="45" customFormat="1" ht="12.75">
      <c r="B381" s="49"/>
    </row>
    <row r="382" s="45" customFormat="1" ht="12.75">
      <c r="B382" s="49"/>
    </row>
    <row r="383" s="45" customFormat="1" ht="12.75">
      <c r="B383" s="49"/>
    </row>
    <row r="384" s="45" customFormat="1" ht="12.75">
      <c r="B384" s="49"/>
    </row>
    <row r="385" s="45" customFormat="1" ht="12.75">
      <c r="B385" s="49"/>
    </row>
    <row r="386" s="45" customFormat="1" ht="12.75">
      <c r="B386" s="49"/>
    </row>
    <row r="387" s="45" customFormat="1" ht="12.75">
      <c r="B387" s="49"/>
    </row>
    <row r="388" s="45" customFormat="1" ht="12.75">
      <c r="B388" s="49"/>
    </row>
    <row r="389" s="45" customFormat="1" ht="12.75">
      <c r="B389" s="49"/>
    </row>
    <row r="390" s="45" customFormat="1" ht="12.75">
      <c r="B390" s="49"/>
    </row>
    <row r="391" s="45" customFormat="1" ht="12.75">
      <c r="B391" s="49"/>
    </row>
    <row r="392" s="45" customFormat="1" ht="12.75">
      <c r="B392" s="49"/>
    </row>
    <row r="393" s="45" customFormat="1" ht="12.75">
      <c r="B393" s="49"/>
    </row>
    <row r="394" s="45" customFormat="1" ht="12.75">
      <c r="B394" s="49"/>
    </row>
    <row r="395" s="45" customFormat="1" ht="12.75">
      <c r="B395" s="49"/>
    </row>
    <row r="396" s="45" customFormat="1" ht="12.75">
      <c r="B396" s="49"/>
    </row>
    <row r="397" s="45" customFormat="1" ht="12.75">
      <c r="B397" s="49"/>
    </row>
    <row r="398" s="45" customFormat="1" ht="12.75">
      <c r="B398" s="49"/>
    </row>
    <row r="399" s="45" customFormat="1" ht="12.75">
      <c r="B399" s="49"/>
    </row>
    <row r="400" s="45" customFormat="1" ht="12.75">
      <c r="B400" s="49"/>
    </row>
    <row r="401" s="45" customFormat="1" ht="12.75">
      <c r="B401" s="49"/>
    </row>
    <row r="402" s="45" customFormat="1" ht="12.75">
      <c r="B402" s="49"/>
    </row>
    <row r="403" s="45" customFormat="1" ht="12.75">
      <c r="B403" s="49"/>
    </row>
    <row r="404" s="45" customFormat="1" ht="12.75">
      <c r="B404" s="49"/>
    </row>
    <row r="405" s="45" customFormat="1" ht="12.75">
      <c r="B405" s="49"/>
    </row>
    <row r="406" s="45" customFormat="1" ht="12.75">
      <c r="B406" s="49"/>
    </row>
    <row r="407" s="45" customFormat="1" ht="12.75">
      <c r="B407" s="49"/>
    </row>
    <row r="408" s="45" customFormat="1" ht="12.75">
      <c r="B408" s="49"/>
    </row>
    <row r="409" s="45" customFormat="1" ht="12.75">
      <c r="B409" s="49"/>
    </row>
  </sheetData>
  <sheetProtection/>
  <mergeCells count="1">
    <mergeCell ref="A212:C2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Eva Kaiserova</cp:lastModifiedBy>
  <cp:lastPrinted>2019-01-16T13:34:34Z</cp:lastPrinted>
  <dcterms:created xsi:type="dcterms:W3CDTF">2011-12-18T09:20:50Z</dcterms:created>
  <dcterms:modified xsi:type="dcterms:W3CDTF">2019-05-09T14:52:05Z</dcterms:modified>
  <cp:category/>
  <cp:version/>
  <cp:contentType/>
  <cp:contentStatus/>
</cp:coreProperties>
</file>