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0B4306AC-66C1-4A7F-810B-EB750116F96A}" xr6:coauthVersionLast="43" xr6:coauthVersionMax="43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ace stavby" sheetId="1" r:id="rId1"/>
    <sheet name="01 - Softbalové hřiště" sheetId="2" r:id="rId2"/>
    <sheet name="02 - Závlahový systém" sheetId="3" r:id="rId3"/>
    <sheet name="VORN - Vedlejší a ostatní..." sheetId="4" r:id="rId4"/>
  </sheets>
  <definedNames>
    <definedName name="_xlnm._FilterDatabase" localSheetId="1" hidden="1">'01 - Softbalové hřiště'!$C$129:$K$439</definedName>
    <definedName name="_xlnm._FilterDatabase" localSheetId="2" hidden="1">'02 - Závlahový systém'!$C$121:$K$193</definedName>
    <definedName name="_xlnm._FilterDatabase" localSheetId="3" hidden="1">'VORN - Vedlejší a ostatní...'!$C$120:$K$144</definedName>
    <definedName name="_xlnm.Print_Titles" localSheetId="1">'01 - Softbalové hřiště'!$129:$129</definedName>
    <definedName name="_xlnm.Print_Titles" localSheetId="2">'02 - Závlahový systém'!$121:$121</definedName>
    <definedName name="_xlnm.Print_Titles" localSheetId="0">'Rekapitulace stavby'!$92:$92</definedName>
    <definedName name="_xlnm.Print_Titles" localSheetId="3">'VORN - Vedlejší a ostatní...'!$120:$120</definedName>
    <definedName name="_xlnm.Print_Area" localSheetId="1">'01 - Softbalové hřiště'!$C$4:$J$76,'01 - Softbalové hřiště'!$C$82:$J$111,'01 - Softbalové hřiště'!$C$117:$K$439</definedName>
    <definedName name="_xlnm.Print_Area" localSheetId="2">'02 - Závlahový systém'!$C$4:$J$76,'02 - Závlahový systém'!$C$82:$J$103,'02 - Závlahový systém'!$C$109:$K$193</definedName>
    <definedName name="_xlnm.Print_Area" localSheetId="0">'Rekapitulace stavby'!$D$4:$AO$76,'Rekapitulace stavby'!$C$82:$AQ$98</definedName>
    <definedName name="_xlnm.Print_Area" localSheetId="3">'VORN - Vedlejší a ostatní...'!$C$4:$J$76,'VORN - Vedlejší a ostatní...'!$C$82:$J$102,'VORN - Vedlejší a ostatní...'!$C$108:$K$144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44" i="4"/>
  <c r="BH144" i="4"/>
  <c r="BG144" i="4"/>
  <c r="BF144" i="4"/>
  <c r="T144" i="4"/>
  <c r="T143" i="4" s="1"/>
  <c r="R144" i="4"/>
  <c r="R143" i="4" s="1"/>
  <c r="P144" i="4"/>
  <c r="P143" i="4" s="1"/>
  <c r="BK144" i="4"/>
  <c r="BK143" i="4" s="1"/>
  <c r="J143" i="4"/>
  <c r="J101" i="4" s="1"/>
  <c r="J144" i="4"/>
  <c r="BE144" i="4"/>
  <c r="BI142" i="4"/>
  <c r="BH142" i="4"/>
  <c r="BG142" i="4"/>
  <c r="BF142" i="4"/>
  <c r="T142" i="4"/>
  <c r="T141" i="4" s="1"/>
  <c r="R142" i="4"/>
  <c r="R141" i="4" s="1"/>
  <c r="P142" i="4"/>
  <c r="P141" i="4" s="1"/>
  <c r="BK142" i="4"/>
  <c r="BK141" i="4" s="1"/>
  <c r="J141" i="4" s="1"/>
  <c r="J100" i="4" s="1"/>
  <c r="J142" i="4"/>
  <c r="BE142" i="4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P131" i="4"/>
  <c r="BK131" i="4"/>
  <c r="J131" i="4"/>
  <c r="BE131" i="4" s="1"/>
  <c r="BI130" i="4"/>
  <c r="BH130" i="4"/>
  <c r="BG130" i="4"/>
  <c r="BF130" i="4"/>
  <c r="T130" i="4"/>
  <c r="T129" i="4" s="1"/>
  <c r="R130" i="4"/>
  <c r="R129" i="4" s="1"/>
  <c r="P130" i="4"/>
  <c r="P129" i="4" s="1"/>
  <c r="BK130" i="4"/>
  <c r="BK129" i="4" s="1"/>
  <c r="J129" i="4"/>
  <c r="J99" i="4" s="1"/>
  <c r="J130" i="4"/>
  <c r="BE130" i="4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 s="1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F36" i="4"/>
  <c r="BC97" i="1" s="1"/>
  <c r="BG124" i="4"/>
  <c r="BF124" i="4"/>
  <c r="J34" i="4"/>
  <c r="AW97" i="1" s="1"/>
  <c r="F34" i="4"/>
  <c r="BA97" i="1" s="1"/>
  <c r="T124" i="4"/>
  <c r="T123" i="4" s="1"/>
  <c r="T122" i="4" s="1"/>
  <c r="T121" i="4" s="1"/>
  <c r="R124" i="4"/>
  <c r="R123" i="4" s="1"/>
  <c r="R122" i="4" s="1"/>
  <c r="R121" i="4" s="1"/>
  <c r="P124" i="4"/>
  <c r="P123" i="4" s="1"/>
  <c r="P122" i="4" s="1"/>
  <c r="P121" i="4" s="1"/>
  <c r="AU97" i="1" s="1"/>
  <c r="BK124" i="4"/>
  <c r="BK123" i="4"/>
  <c r="J123" i="4" s="1"/>
  <c r="J98" i="4" s="1"/>
  <c r="J124" i="4"/>
  <c r="BE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F92" i="4"/>
  <c r="J17" i="4"/>
  <c r="J12" i="4"/>
  <c r="J115" i="4"/>
  <c r="J89" i="4"/>
  <c r="E7" i="4"/>
  <c r="E111" i="4" s="1"/>
  <c r="J37" i="3"/>
  <c r="J36" i="3"/>
  <c r="AY96" i="1" s="1"/>
  <c r="J35" i="3"/>
  <c r="AX96" i="1" s="1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P191" i="3"/>
  <c r="BK191" i="3"/>
  <c r="J191" i="3"/>
  <c r="BE191" i="3" s="1"/>
  <c r="BI189" i="3"/>
  <c r="BH189" i="3"/>
  <c r="BG189" i="3"/>
  <c r="BF189" i="3"/>
  <c r="T189" i="3"/>
  <c r="R189" i="3"/>
  <c r="P189" i="3"/>
  <c r="BK189" i="3"/>
  <c r="J189" i="3"/>
  <c r="BE189" i="3" s="1"/>
  <c r="BI187" i="3"/>
  <c r="BH187" i="3"/>
  <c r="BG187" i="3"/>
  <c r="BF187" i="3"/>
  <c r="T187" i="3"/>
  <c r="R187" i="3"/>
  <c r="P187" i="3"/>
  <c r="BK187" i="3"/>
  <c r="J187" i="3"/>
  <c r="BE187" i="3" s="1"/>
  <c r="BI185" i="3"/>
  <c r="BH185" i="3"/>
  <c r="BG185" i="3"/>
  <c r="BF185" i="3"/>
  <c r="T185" i="3"/>
  <c r="R185" i="3"/>
  <c r="R184" i="3" s="1"/>
  <c r="P185" i="3"/>
  <c r="BK185" i="3"/>
  <c r="BK184" i="3" s="1"/>
  <c r="J184" i="3" s="1"/>
  <c r="J102" i="3" s="1"/>
  <c r="J185" i="3"/>
  <c r="BE185" i="3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 s="1"/>
  <c r="BI176" i="3"/>
  <c r="BH176" i="3"/>
  <c r="BG176" i="3"/>
  <c r="BF176" i="3"/>
  <c r="T176" i="3"/>
  <c r="T175" i="3" s="1"/>
  <c r="R176" i="3"/>
  <c r="R175" i="3" s="1"/>
  <c r="P176" i="3"/>
  <c r="P175" i="3" s="1"/>
  <c r="BK176" i="3"/>
  <c r="BK175" i="3" s="1"/>
  <c r="J175" i="3"/>
  <c r="J101" i="3" s="1"/>
  <c r="J176" i="3"/>
  <c r="BE176" i="3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T173" i="3"/>
  <c r="R173" i="3"/>
  <c r="P173" i="3"/>
  <c r="BK173" i="3"/>
  <c r="J173" i="3"/>
  <c r="BE173" i="3" s="1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T163" i="3" s="1"/>
  <c r="R164" i="3"/>
  <c r="R163" i="3" s="1"/>
  <c r="P164" i="3"/>
  <c r="P163" i="3" s="1"/>
  <c r="BK164" i="3"/>
  <c r="BK163" i="3"/>
  <c r="J163" i="3" s="1"/>
  <c r="J100" i="3" s="1"/>
  <c r="J164" i="3"/>
  <c r="BE164" i="3" s="1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T159" i="3"/>
  <c r="R160" i="3"/>
  <c r="R159" i="3"/>
  <c r="P160" i="3"/>
  <c r="P159" i="3"/>
  <c r="BK160" i="3"/>
  <c r="BK159" i="3"/>
  <c r="J159" i="3" s="1"/>
  <c r="J99" i="3" s="1"/>
  <c r="J160" i="3"/>
  <c r="BE160" i="3" s="1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J156" i="3"/>
  <c r="BE156" i="3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/>
  <c r="BI147" i="3"/>
  <c r="BH147" i="3"/>
  <c r="BG147" i="3"/>
  <c r="BF147" i="3"/>
  <c r="T147" i="3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T139" i="3"/>
  <c r="R140" i="3"/>
  <c r="R139" i="3"/>
  <c r="P140" i="3"/>
  <c r="P139" i="3"/>
  <c r="BK140" i="3"/>
  <c r="BK139" i="3"/>
  <c r="J139" i="3" s="1"/>
  <c r="J140" i="3"/>
  <c r="BE140" i="3" s="1"/>
  <c r="J98" i="3"/>
  <c r="BI137" i="3"/>
  <c r="BH137" i="3"/>
  <c r="BG137" i="3"/>
  <c r="BF137" i="3"/>
  <c r="T137" i="3"/>
  <c r="R137" i="3"/>
  <c r="P137" i="3"/>
  <c r="BK137" i="3"/>
  <c r="J137" i="3"/>
  <c r="BE137" i="3"/>
  <c r="BI135" i="3"/>
  <c r="BH135" i="3"/>
  <c r="BG135" i="3"/>
  <c r="BF135" i="3"/>
  <c r="T135" i="3"/>
  <c r="R135" i="3"/>
  <c r="P135" i="3"/>
  <c r="BK135" i="3"/>
  <c r="J135" i="3"/>
  <c r="BE135" i="3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T133" i="3"/>
  <c r="R133" i="3"/>
  <c r="P133" i="3"/>
  <c r="BK133" i="3"/>
  <c r="J133" i="3"/>
  <c r="BE133" i="3"/>
  <c r="BI131" i="3"/>
  <c r="BH131" i="3"/>
  <c r="BG131" i="3"/>
  <c r="BF131" i="3"/>
  <c r="T131" i="3"/>
  <c r="R131" i="3"/>
  <c r="P131" i="3"/>
  <c r="BK131" i="3"/>
  <c r="J131" i="3"/>
  <c r="BE131" i="3"/>
  <c r="BI129" i="3"/>
  <c r="BH129" i="3"/>
  <c r="BG129" i="3"/>
  <c r="BF129" i="3"/>
  <c r="T129" i="3"/>
  <c r="R129" i="3"/>
  <c r="P129" i="3"/>
  <c r="BK129" i="3"/>
  <c r="J129" i="3"/>
  <c r="BE129" i="3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/>
  <c r="BI124" i="3"/>
  <c r="F37" i="3"/>
  <c r="BD96" i="1" s="1"/>
  <c r="BH124" i="3"/>
  <c r="BG124" i="3"/>
  <c r="F35" i="3"/>
  <c r="BB96" i="1" s="1"/>
  <c r="BF124" i="3"/>
  <c r="T124" i="3"/>
  <c r="T123" i="3"/>
  <c r="R124" i="3"/>
  <c r="R123" i="3" s="1"/>
  <c r="R122" i="3" s="1"/>
  <c r="P124" i="3"/>
  <c r="P123" i="3"/>
  <c r="BK124" i="3"/>
  <c r="BK123" i="3"/>
  <c r="J123" i="3" s="1"/>
  <c r="J97" i="3" s="1"/>
  <c r="J124" i="3"/>
  <c r="BE124" i="3"/>
  <c r="F116" i="3"/>
  <c r="E114" i="3"/>
  <c r="F89" i="3"/>
  <c r="E87" i="3"/>
  <c r="J24" i="3"/>
  <c r="E24" i="3"/>
  <c r="J119" i="3" s="1"/>
  <c r="J23" i="3"/>
  <c r="J21" i="3"/>
  <c r="E21" i="3"/>
  <c r="J118" i="3"/>
  <c r="J91" i="3"/>
  <c r="J20" i="3"/>
  <c r="J18" i="3"/>
  <c r="E18" i="3"/>
  <c r="F119" i="3" s="1"/>
  <c r="F92" i="3"/>
  <c r="J17" i="3"/>
  <c r="J15" i="3"/>
  <c r="E15" i="3"/>
  <c r="F118" i="3"/>
  <c r="F91" i="3"/>
  <c r="J14" i="3"/>
  <c r="J12" i="3"/>
  <c r="J116" i="3"/>
  <c r="J89" i="3"/>
  <c r="E7" i="3"/>
  <c r="E112" i="3" s="1"/>
  <c r="J37" i="2"/>
  <c r="J36" i="2"/>
  <c r="AY95" i="1" s="1"/>
  <c r="J35" i="2"/>
  <c r="AX95" i="1" s="1"/>
  <c r="BI439" i="2"/>
  <c r="BH439" i="2"/>
  <c r="BG439" i="2"/>
  <c r="BF439" i="2"/>
  <c r="T439" i="2"/>
  <c r="R439" i="2"/>
  <c r="P439" i="2"/>
  <c r="BK439" i="2"/>
  <c r="J439" i="2"/>
  <c r="BE439" i="2" s="1"/>
  <c r="BI438" i="2"/>
  <c r="BH438" i="2"/>
  <c r="BG438" i="2"/>
  <c r="BF438" i="2"/>
  <c r="T438" i="2"/>
  <c r="R438" i="2"/>
  <c r="P438" i="2"/>
  <c r="BK438" i="2"/>
  <c r="J438" i="2"/>
  <c r="BE438" i="2" s="1"/>
  <c r="BI435" i="2"/>
  <c r="BH435" i="2"/>
  <c r="BG435" i="2"/>
  <c r="BF435" i="2"/>
  <c r="T435" i="2"/>
  <c r="R435" i="2"/>
  <c r="P435" i="2"/>
  <c r="BK435" i="2"/>
  <c r="J435" i="2"/>
  <c r="BE435" i="2" s="1"/>
  <c r="BI434" i="2"/>
  <c r="BH434" i="2"/>
  <c r="BG434" i="2"/>
  <c r="BF434" i="2"/>
  <c r="T434" i="2"/>
  <c r="R434" i="2"/>
  <c r="P434" i="2"/>
  <c r="BK434" i="2"/>
  <c r="J434" i="2"/>
  <c r="BE434" i="2" s="1"/>
  <c r="BI433" i="2"/>
  <c r="BH433" i="2"/>
  <c r="BG433" i="2"/>
  <c r="BF433" i="2"/>
  <c r="T433" i="2"/>
  <c r="R433" i="2"/>
  <c r="P433" i="2"/>
  <c r="BK433" i="2"/>
  <c r="J433" i="2"/>
  <c r="BE433" i="2" s="1"/>
  <c r="BI432" i="2"/>
  <c r="BH432" i="2"/>
  <c r="BG432" i="2"/>
  <c r="BF432" i="2"/>
  <c r="T432" i="2"/>
  <c r="R432" i="2"/>
  <c r="P432" i="2"/>
  <c r="BK432" i="2"/>
  <c r="J432" i="2"/>
  <c r="BE432" i="2" s="1"/>
  <c r="BI431" i="2"/>
  <c r="BH431" i="2"/>
  <c r="BG431" i="2"/>
  <c r="BF431" i="2"/>
  <c r="T431" i="2"/>
  <c r="R431" i="2"/>
  <c r="P431" i="2"/>
  <c r="BK431" i="2"/>
  <c r="J431" i="2"/>
  <c r="BE431" i="2" s="1"/>
  <c r="BI430" i="2"/>
  <c r="BH430" i="2"/>
  <c r="BG430" i="2"/>
  <c r="BF430" i="2"/>
  <c r="T430" i="2"/>
  <c r="R430" i="2"/>
  <c r="P430" i="2"/>
  <c r="BK430" i="2"/>
  <c r="J430" i="2"/>
  <c r="BE430" i="2" s="1"/>
  <c r="BI429" i="2"/>
  <c r="BH429" i="2"/>
  <c r="BG429" i="2"/>
  <c r="BF429" i="2"/>
  <c r="T429" i="2"/>
  <c r="R429" i="2"/>
  <c r="P429" i="2"/>
  <c r="BK429" i="2"/>
  <c r="J429" i="2"/>
  <c r="BE429" i="2" s="1"/>
  <c r="BI426" i="2"/>
  <c r="BH426" i="2"/>
  <c r="BG426" i="2"/>
  <c r="BF426" i="2"/>
  <c r="T426" i="2"/>
  <c r="T425" i="2" s="1"/>
  <c r="R426" i="2"/>
  <c r="R425" i="2" s="1"/>
  <c r="P426" i="2"/>
  <c r="P425" i="2" s="1"/>
  <c r="BK426" i="2"/>
  <c r="BK425" i="2" s="1"/>
  <c r="J425" i="2"/>
  <c r="J110" i="2" s="1"/>
  <c r="J426" i="2"/>
  <c r="BE426" i="2"/>
  <c r="BI424" i="2"/>
  <c r="BH424" i="2"/>
  <c r="BG424" i="2"/>
  <c r="BF424" i="2"/>
  <c r="T424" i="2"/>
  <c r="R424" i="2"/>
  <c r="P424" i="2"/>
  <c r="BK424" i="2"/>
  <c r="J424" i="2"/>
  <c r="BE424" i="2" s="1"/>
  <c r="BI420" i="2"/>
  <c r="BH420" i="2"/>
  <c r="BG420" i="2"/>
  <c r="BF420" i="2"/>
  <c r="T420" i="2"/>
  <c r="R420" i="2"/>
  <c r="P420" i="2"/>
  <c r="BK420" i="2"/>
  <c r="J420" i="2"/>
  <c r="BE420" i="2" s="1"/>
  <c r="BI417" i="2"/>
  <c r="BH417" i="2"/>
  <c r="BG417" i="2"/>
  <c r="BF417" i="2"/>
  <c r="T417" i="2"/>
  <c r="R417" i="2"/>
  <c r="R416" i="2" s="1"/>
  <c r="P417" i="2"/>
  <c r="BK417" i="2"/>
  <c r="BK416" i="2" s="1"/>
  <c r="J416" i="2" s="1"/>
  <c r="J109" i="2" s="1"/>
  <c r="J417" i="2"/>
  <c r="BE417" i="2"/>
  <c r="BI415" i="2"/>
  <c r="BH415" i="2"/>
  <c r="BG415" i="2"/>
  <c r="BF415" i="2"/>
  <c r="T415" i="2"/>
  <c r="R415" i="2"/>
  <c r="P415" i="2"/>
  <c r="BK415" i="2"/>
  <c r="J415" i="2"/>
  <c r="BE415" i="2" s="1"/>
  <c r="BI413" i="2"/>
  <c r="BH413" i="2"/>
  <c r="BG413" i="2"/>
  <c r="BF413" i="2"/>
  <c r="T413" i="2"/>
  <c r="R413" i="2"/>
  <c r="P413" i="2"/>
  <c r="BK413" i="2"/>
  <c r="J413" i="2"/>
  <c r="BE413" i="2" s="1"/>
  <c r="BI411" i="2"/>
  <c r="BH411" i="2"/>
  <c r="BG411" i="2"/>
  <c r="BF411" i="2"/>
  <c r="T411" i="2"/>
  <c r="R411" i="2"/>
  <c r="P411" i="2"/>
  <c r="BK411" i="2"/>
  <c r="J411" i="2"/>
  <c r="BE411" i="2" s="1"/>
  <c r="BI407" i="2"/>
  <c r="BH407" i="2"/>
  <c r="BG407" i="2"/>
  <c r="BF407" i="2"/>
  <c r="T407" i="2"/>
  <c r="R407" i="2"/>
  <c r="P407" i="2"/>
  <c r="BK407" i="2"/>
  <c r="J407" i="2"/>
  <c r="BE407" i="2" s="1"/>
  <c r="BI405" i="2"/>
  <c r="BH405" i="2"/>
  <c r="BG405" i="2"/>
  <c r="BF405" i="2"/>
  <c r="T405" i="2"/>
  <c r="R405" i="2"/>
  <c r="P405" i="2"/>
  <c r="BK405" i="2"/>
  <c r="J405" i="2"/>
  <c r="BE405" i="2" s="1"/>
  <c r="BI403" i="2"/>
  <c r="BH403" i="2"/>
  <c r="BG403" i="2"/>
  <c r="BF403" i="2"/>
  <c r="T403" i="2"/>
  <c r="R403" i="2"/>
  <c r="P403" i="2"/>
  <c r="BK403" i="2"/>
  <c r="J403" i="2"/>
  <c r="BE403" i="2" s="1"/>
  <c r="BI399" i="2"/>
  <c r="BH399" i="2"/>
  <c r="BG399" i="2"/>
  <c r="BF399" i="2"/>
  <c r="T399" i="2"/>
  <c r="R399" i="2"/>
  <c r="P399" i="2"/>
  <c r="BK399" i="2"/>
  <c r="J399" i="2"/>
  <c r="BE399" i="2" s="1"/>
  <c r="BI396" i="2"/>
  <c r="BH396" i="2"/>
  <c r="BG396" i="2"/>
  <c r="BF396" i="2"/>
  <c r="T396" i="2"/>
  <c r="R396" i="2"/>
  <c r="P396" i="2"/>
  <c r="BK396" i="2"/>
  <c r="J396" i="2"/>
  <c r="BE396" i="2" s="1"/>
  <c r="BI392" i="2"/>
  <c r="BH392" i="2"/>
  <c r="BG392" i="2"/>
  <c r="BF392" i="2"/>
  <c r="T392" i="2"/>
  <c r="R392" i="2"/>
  <c r="P392" i="2"/>
  <c r="BK392" i="2"/>
  <c r="J392" i="2"/>
  <c r="BE392" i="2" s="1"/>
  <c r="BI389" i="2"/>
  <c r="BH389" i="2"/>
  <c r="BG389" i="2"/>
  <c r="BF389" i="2"/>
  <c r="T389" i="2"/>
  <c r="R389" i="2"/>
  <c r="P389" i="2"/>
  <c r="BK389" i="2"/>
  <c r="J389" i="2"/>
  <c r="BE389" i="2" s="1"/>
  <c r="BI385" i="2"/>
  <c r="BH385" i="2"/>
  <c r="BG385" i="2"/>
  <c r="BF385" i="2"/>
  <c r="T385" i="2"/>
  <c r="T384" i="2" s="1"/>
  <c r="R385" i="2"/>
  <c r="R384" i="2"/>
  <c r="P385" i="2"/>
  <c r="P384" i="2" s="1"/>
  <c r="BK385" i="2"/>
  <c r="BK384" i="2"/>
  <c r="J384" i="2" s="1"/>
  <c r="BK383" i="2"/>
  <c r="J383" i="2" s="1"/>
  <c r="J107" i="2" s="1"/>
  <c r="J385" i="2"/>
  <c r="BE385" i="2" s="1"/>
  <c r="J108" i="2"/>
  <c r="BI382" i="2"/>
  <c r="BH382" i="2"/>
  <c r="BG382" i="2"/>
  <c r="BF382" i="2"/>
  <c r="T382" i="2"/>
  <c r="R382" i="2"/>
  <c r="P382" i="2"/>
  <c r="BK382" i="2"/>
  <c r="J382" i="2"/>
  <c r="BE382" i="2" s="1"/>
  <c r="BI381" i="2"/>
  <c r="BH381" i="2"/>
  <c r="BG381" i="2"/>
  <c r="BF381" i="2"/>
  <c r="T381" i="2"/>
  <c r="T380" i="2" s="1"/>
  <c r="R381" i="2"/>
  <c r="R380" i="2" s="1"/>
  <c r="P381" i="2"/>
  <c r="P380" i="2" s="1"/>
  <c r="BK381" i="2"/>
  <c r="BK380" i="2" s="1"/>
  <c r="J380" i="2"/>
  <c r="J106" i="2" s="1"/>
  <c r="J381" i="2"/>
  <c r="BE381" i="2"/>
  <c r="BI379" i="2"/>
  <c r="BH379" i="2"/>
  <c r="BG379" i="2"/>
  <c r="BF379" i="2"/>
  <c r="T379" i="2"/>
  <c r="R379" i="2"/>
  <c r="P379" i="2"/>
  <c r="BK379" i="2"/>
  <c r="J379" i="2"/>
  <c r="BE379" i="2" s="1"/>
  <c r="BI376" i="2"/>
  <c r="BH376" i="2"/>
  <c r="BG376" i="2"/>
  <c r="BF376" i="2"/>
  <c r="T376" i="2"/>
  <c r="R376" i="2"/>
  <c r="P376" i="2"/>
  <c r="BK376" i="2"/>
  <c r="J376" i="2"/>
  <c r="BE376" i="2" s="1"/>
  <c r="BI375" i="2"/>
  <c r="BH375" i="2"/>
  <c r="BG375" i="2"/>
  <c r="BF375" i="2"/>
  <c r="T375" i="2"/>
  <c r="R375" i="2"/>
  <c r="P375" i="2"/>
  <c r="BK375" i="2"/>
  <c r="J375" i="2"/>
  <c r="BE375" i="2" s="1"/>
  <c r="BI374" i="2"/>
  <c r="BH374" i="2"/>
  <c r="BG374" i="2"/>
  <c r="BF374" i="2"/>
  <c r="T374" i="2"/>
  <c r="R374" i="2"/>
  <c r="P374" i="2"/>
  <c r="BK374" i="2"/>
  <c r="J374" i="2"/>
  <c r="BE374" i="2" s="1"/>
  <c r="BI372" i="2"/>
  <c r="BH372" i="2"/>
  <c r="BG372" i="2"/>
  <c r="BF372" i="2"/>
  <c r="T372" i="2"/>
  <c r="R372" i="2"/>
  <c r="P372" i="2"/>
  <c r="BK372" i="2"/>
  <c r="J372" i="2"/>
  <c r="BE372" i="2" s="1"/>
  <c r="BI371" i="2"/>
  <c r="BH371" i="2"/>
  <c r="BG371" i="2"/>
  <c r="BF371" i="2"/>
  <c r="T371" i="2"/>
  <c r="T370" i="2" s="1"/>
  <c r="R371" i="2"/>
  <c r="R370" i="2" s="1"/>
  <c r="P371" i="2"/>
  <c r="P370" i="2" s="1"/>
  <c r="BK371" i="2"/>
  <c r="BK370" i="2" s="1"/>
  <c r="J370" i="2"/>
  <c r="J105" i="2" s="1"/>
  <c r="J371" i="2"/>
  <c r="BE371" i="2"/>
  <c r="BI366" i="2"/>
  <c r="BH366" i="2"/>
  <c r="BG366" i="2"/>
  <c r="BF366" i="2"/>
  <c r="T366" i="2"/>
  <c r="R366" i="2"/>
  <c r="P366" i="2"/>
  <c r="BK366" i="2"/>
  <c r="J366" i="2"/>
  <c r="BE366" i="2" s="1"/>
  <c r="BI363" i="2"/>
  <c r="BH363" i="2"/>
  <c r="BG363" i="2"/>
  <c r="BF363" i="2"/>
  <c r="T363" i="2"/>
  <c r="R363" i="2"/>
  <c r="P363" i="2"/>
  <c r="BK363" i="2"/>
  <c r="J363" i="2"/>
  <c r="BE363" i="2" s="1"/>
  <c r="BI360" i="2"/>
  <c r="BH360" i="2"/>
  <c r="BG360" i="2"/>
  <c r="BF360" i="2"/>
  <c r="T360" i="2"/>
  <c r="R360" i="2"/>
  <c r="P360" i="2"/>
  <c r="BK360" i="2"/>
  <c r="J360" i="2"/>
  <c r="BE360" i="2" s="1"/>
  <c r="BI357" i="2"/>
  <c r="BH357" i="2"/>
  <c r="BG357" i="2"/>
  <c r="BF357" i="2"/>
  <c r="T357" i="2"/>
  <c r="R357" i="2"/>
  <c r="P357" i="2"/>
  <c r="BK357" i="2"/>
  <c r="J357" i="2"/>
  <c r="BE357" i="2" s="1"/>
  <c r="BI354" i="2"/>
  <c r="BH354" i="2"/>
  <c r="BG354" i="2"/>
  <c r="BF354" i="2"/>
  <c r="T354" i="2"/>
  <c r="R354" i="2"/>
  <c r="P354" i="2"/>
  <c r="BK354" i="2"/>
  <c r="J354" i="2"/>
  <c r="BE354" i="2" s="1"/>
  <c r="BI350" i="2"/>
  <c r="BH350" i="2"/>
  <c r="BG350" i="2"/>
  <c r="BF350" i="2"/>
  <c r="T350" i="2"/>
  <c r="R350" i="2"/>
  <c r="P350" i="2"/>
  <c r="BK350" i="2"/>
  <c r="J350" i="2"/>
  <c r="BE350" i="2" s="1"/>
  <c r="BI347" i="2"/>
  <c r="BH347" i="2"/>
  <c r="BG347" i="2"/>
  <c r="BF347" i="2"/>
  <c r="T347" i="2"/>
  <c r="R347" i="2"/>
  <c r="P347" i="2"/>
  <c r="BK347" i="2"/>
  <c r="J347" i="2"/>
  <c r="BE347" i="2" s="1"/>
  <c r="BI344" i="2"/>
  <c r="BH344" i="2"/>
  <c r="BG344" i="2"/>
  <c r="BF344" i="2"/>
  <c r="T344" i="2"/>
  <c r="R344" i="2"/>
  <c r="P344" i="2"/>
  <c r="BK344" i="2"/>
  <c r="J344" i="2"/>
  <c r="BE344" i="2" s="1"/>
  <c r="BI341" i="2"/>
  <c r="BH341" i="2"/>
  <c r="BG341" i="2"/>
  <c r="BF341" i="2"/>
  <c r="T341" i="2"/>
  <c r="R341" i="2"/>
  <c r="P341" i="2"/>
  <c r="BK341" i="2"/>
  <c r="J341" i="2"/>
  <c r="BE341" i="2" s="1"/>
  <c r="BI339" i="2"/>
  <c r="BH339" i="2"/>
  <c r="BG339" i="2"/>
  <c r="BF339" i="2"/>
  <c r="T339" i="2"/>
  <c r="R339" i="2"/>
  <c r="P339" i="2"/>
  <c r="BK339" i="2"/>
  <c r="J339" i="2"/>
  <c r="BE339" i="2" s="1"/>
  <c r="BI336" i="2"/>
  <c r="BH336" i="2"/>
  <c r="BG336" i="2"/>
  <c r="BF336" i="2"/>
  <c r="T336" i="2"/>
  <c r="R336" i="2"/>
  <c r="R335" i="2" s="1"/>
  <c r="P336" i="2"/>
  <c r="BK336" i="2"/>
  <c r="BK335" i="2" s="1"/>
  <c r="J335" i="2" s="1"/>
  <c r="J104" i="2" s="1"/>
  <c r="J336" i="2"/>
  <c r="BE336" i="2"/>
  <c r="BI331" i="2"/>
  <c r="BH331" i="2"/>
  <c r="BG331" i="2"/>
  <c r="BF331" i="2"/>
  <c r="T331" i="2"/>
  <c r="T330" i="2" s="1"/>
  <c r="R331" i="2"/>
  <c r="R330" i="2" s="1"/>
  <c r="P331" i="2"/>
  <c r="P330" i="2" s="1"/>
  <c r="BK331" i="2"/>
  <c r="BK330" i="2" s="1"/>
  <c r="J330" i="2"/>
  <c r="J103" i="2" s="1"/>
  <c r="J331" i="2"/>
  <c r="BE331" i="2"/>
  <c r="BI328" i="2"/>
  <c r="BH328" i="2"/>
  <c r="BG328" i="2"/>
  <c r="BF328" i="2"/>
  <c r="T328" i="2"/>
  <c r="R328" i="2"/>
  <c r="P328" i="2"/>
  <c r="BK328" i="2"/>
  <c r="J328" i="2"/>
  <c r="BE328" i="2" s="1"/>
  <c r="BI325" i="2"/>
  <c r="BH325" i="2"/>
  <c r="BG325" i="2"/>
  <c r="BF325" i="2"/>
  <c r="T325" i="2"/>
  <c r="R325" i="2"/>
  <c r="P325" i="2"/>
  <c r="BK325" i="2"/>
  <c r="J325" i="2"/>
  <c r="BE325" i="2" s="1"/>
  <c r="BI322" i="2"/>
  <c r="BH322" i="2"/>
  <c r="BG322" i="2"/>
  <c r="BF322" i="2"/>
  <c r="T322" i="2"/>
  <c r="R322" i="2"/>
  <c r="P322" i="2"/>
  <c r="BK322" i="2"/>
  <c r="J322" i="2"/>
  <c r="BE322" i="2" s="1"/>
  <c r="BI319" i="2"/>
  <c r="BH319" i="2"/>
  <c r="BG319" i="2"/>
  <c r="BF319" i="2"/>
  <c r="T319" i="2"/>
  <c r="R319" i="2"/>
  <c r="P319" i="2"/>
  <c r="BK319" i="2"/>
  <c r="J319" i="2"/>
  <c r="BE319" i="2" s="1"/>
  <c r="BI316" i="2"/>
  <c r="BH316" i="2"/>
  <c r="BG316" i="2"/>
  <c r="BF316" i="2"/>
  <c r="T316" i="2"/>
  <c r="R316" i="2"/>
  <c r="P316" i="2"/>
  <c r="BK316" i="2"/>
  <c r="J316" i="2"/>
  <c r="BE316" i="2" s="1"/>
  <c r="BI313" i="2"/>
  <c r="BH313" i="2"/>
  <c r="BG313" i="2"/>
  <c r="BF313" i="2"/>
  <c r="T313" i="2"/>
  <c r="R313" i="2"/>
  <c r="P313" i="2"/>
  <c r="BK313" i="2"/>
  <c r="J313" i="2"/>
  <c r="BE313" i="2" s="1"/>
  <c r="BI310" i="2"/>
  <c r="BH310" i="2"/>
  <c r="BG310" i="2"/>
  <c r="BF310" i="2"/>
  <c r="T310" i="2"/>
  <c r="R310" i="2"/>
  <c r="P310" i="2"/>
  <c r="BK310" i="2"/>
  <c r="J310" i="2"/>
  <c r="BE310" i="2" s="1"/>
  <c r="BI307" i="2"/>
  <c r="BH307" i="2"/>
  <c r="BG307" i="2"/>
  <c r="BF307" i="2"/>
  <c r="T307" i="2"/>
  <c r="R307" i="2"/>
  <c r="P307" i="2"/>
  <c r="BK307" i="2"/>
  <c r="J307" i="2"/>
  <c r="BE307" i="2" s="1"/>
  <c r="BI304" i="2"/>
  <c r="BH304" i="2"/>
  <c r="BG304" i="2"/>
  <c r="BF304" i="2"/>
  <c r="T304" i="2"/>
  <c r="R304" i="2"/>
  <c r="R303" i="2" s="1"/>
  <c r="P304" i="2"/>
  <c r="BK304" i="2"/>
  <c r="BK303" i="2" s="1"/>
  <c r="J303" i="2" s="1"/>
  <c r="J102" i="2" s="1"/>
  <c r="J304" i="2"/>
  <c r="BE304" i="2"/>
  <c r="BI299" i="2"/>
  <c r="BH299" i="2"/>
  <c r="BG299" i="2"/>
  <c r="BF299" i="2"/>
  <c r="T299" i="2"/>
  <c r="R299" i="2"/>
  <c r="P299" i="2"/>
  <c r="BK299" i="2"/>
  <c r="J299" i="2"/>
  <c r="BE299" i="2" s="1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 s="1"/>
  <c r="BI296" i="2"/>
  <c r="BH296" i="2"/>
  <c r="BG296" i="2"/>
  <c r="BF296" i="2"/>
  <c r="T296" i="2"/>
  <c r="R296" i="2"/>
  <c r="P296" i="2"/>
  <c r="BK296" i="2"/>
  <c r="J296" i="2"/>
  <c r="BE296" i="2" s="1"/>
  <c r="BI292" i="2"/>
  <c r="BH292" i="2"/>
  <c r="BG292" i="2"/>
  <c r="BF292" i="2"/>
  <c r="T292" i="2"/>
  <c r="R292" i="2"/>
  <c r="P292" i="2"/>
  <c r="BK292" i="2"/>
  <c r="J292" i="2"/>
  <c r="BE292" i="2" s="1"/>
  <c r="BI288" i="2"/>
  <c r="BH288" i="2"/>
  <c r="BG288" i="2"/>
  <c r="BF288" i="2"/>
  <c r="T288" i="2"/>
  <c r="R288" i="2"/>
  <c r="P288" i="2"/>
  <c r="BK288" i="2"/>
  <c r="J288" i="2"/>
  <c r="BE288" i="2" s="1"/>
  <c r="BI285" i="2"/>
  <c r="BH285" i="2"/>
  <c r="BG285" i="2"/>
  <c r="BF285" i="2"/>
  <c r="T285" i="2"/>
  <c r="T284" i="2" s="1"/>
  <c r="R285" i="2"/>
  <c r="R284" i="2" s="1"/>
  <c r="P285" i="2"/>
  <c r="P284" i="2" s="1"/>
  <c r="BK285" i="2"/>
  <c r="BK284" i="2" s="1"/>
  <c r="J284" i="2"/>
  <c r="J101" i="2" s="1"/>
  <c r="J285" i="2"/>
  <c r="BE285" i="2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 s="1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J279" i="2"/>
  <c r="BE279" i="2" s="1"/>
  <c r="BI275" i="2"/>
  <c r="BH275" i="2"/>
  <c r="BG275" i="2"/>
  <c r="BF275" i="2"/>
  <c r="T275" i="2"/>
  <c r="R275" i="2"/>
  <c r="P275" i="2"/>
  <c r="BK275" i="2"/>
  <c r="J275" i="2"/>
  <c r="BE275" i="2" s="1"/>
  <c r="BI274" i="2"/>
  <c r="BH274" i="2"/>
  <c r="BG274" i="2"/>
  <c r="BF274" i="2"/>
  <c r="T274" i="2"/>
  <c r="R274" i="2"/>
  <c r="P274" i="2"/>
  <c r="BK274" i="2"/>
  <c r="J274" i="2"/>
  <c r="BE274" i="2" s="1"/>
  <c r="BI271" i="2"/>
  <c r="BH271" i="2"/>
  <c r="BG271" i="2"/>
  <c r="BF271" i="2"/>
  <c r="T271" i="2"/>
  <c r="R271" i="2"/>
  <c r="P271" i="2"/>
  <c r="BK271" i="2"/>
  <c r="J271" i="2"/>
  <c r="BE271" i="2" s="1"/>
  <c r="BI270" i="2"/>
  <c r="BH270" i="2"/>
  <c r="BG270" i="2"/>
  <c r="BF270" i="2"/>
  <c r="T270" i="2"/>
  <c r="R270" i="2"/>
  <c r="P270" i="2"/>
  <c r="BK270" i="2"/>
  <c r="J270" i="2"/>
  <c r="BE270" i="2" s="1"/>
  <c r="BI269" i="2"/>
  <c r="BH269" i="2"/>
  <c r="BG269" i="2"/>
  <c r="BF269" i="2"/>
  <c r="T269" i="2"/>
  <c r="R269" i="2"/>
  <c r="P269" i="2"/>
  <c r="BK269" i="2"/>
  <c r="J269" i="2"/>
  <c r="BE269" i="2" s="1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P267" i="2"/>
  <c r="BK267" i="2"/>
  <c r="J267" i="2"/>
  <c r="BE267" i="2" s="1"/>
  <c r="BI266" i="2"/>
  <c r="BH266" i="2"/>
  <c r="BG266" i="2"/>
  <c r="BF266" i="2"/>
  <c r="T266" i="2"/>
  <c r="R266" i="2"/>
  <c r="P266" i="2"/>
  <c r="BK266" i="2"/>
  <c r="J266" i="2"/>
  <c r="BE266" i="2" s="1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 s="1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 s="1"/>
  <c r="BI256" i="2"/>
  <c r="BH256" i="2"/>
  <c r="BG256" i="2"/>
  <c r="BF256" i="2"/>
  <c r="T256" i="2"/>
  <c r="T255" i="2" s="1"/>
  <c r="R256" i="2"/>
  <c r="R255" i="2" s="1"/>
  <c r="P256" i="2"/>
  <c r="P255" i="2" s="1"/>
  <c r="BK256" i="2"/>
  <c r="BK255" i="2" s="1"/>
  <c r="J255" i="2"/>
  <c r="J100" i="2" s="1"/>
  <c r="J256" i="2"/>
  <c r="BE256" i="2"/>
  <c r="BI250" i="2"/>
  <c r="BH250" i="2"/>
  <c r="BG250" i="2"/>
  <c r="BF250" i="2"/>
  <c r="T250" i="2"/>
  <c r="R250" i="2"/>
  <c r="P250" i="2"/>
  <c r="BK250" i="2"/>
  <c r="J250" i="2"/>
  <c r="BE250" i="2" s="1"/>
  <c r="BI246" i="2"/>
  <c r="BH246" i="2"/>
  <c r="BG246" i="2"/>
  <c r="BF246" i="2"/>
  <c r="T246" i="2"/>
  <c r="R246" i="2"/>
  <c r="P246" i="2"/>
  <c r="BK246" i="2"/>
  <c r="J246" i="2"/>
  <c r="BE246" i="2" s="1"/>
  <c r="BI241" i="2"/>
  <c r="BH241" i="2"/>
  <c r="BG241" i="2"/>
  <c r="BF241" i="2"/>
  <c r="T241" i="2"/>
  <c r="R241" i="2"/>
  <c r="P241" i="2"/>
  <c r="BK241" i="2"/>
  <c r="J241" i="2"/>
  <c r="BE241" i="2" s="1"/>
  <c r="BI238" i="2"/>
  <c r="BH238" i="2"/>
  <c r="BG238" i="2"/>
  <c r="BF238" i="2"/>
  <c r="T238" i="2"/>
  <c r="R238" i="2"/>
  <c r="P238" i="2"/>
  <c r="BK238" i="2"/>
  <c r="J238" i="2"/>
  <c r="BE238" i="2" s="1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 s="1"/>
  <c r="BI228" i="2"/>
  <c r="BH228" i="2"/>
  <c r="BG228" i="2"/>
  <c r="BF228" i="2"/>
  <c r="T228" i="2"/>
  <c r="R228" i="2"/>
  <c r="P228" i="2"/>
  <c r="BK228" i="2"/>
  <c r="J228" i="2"/>
  <c r="BE228" i="2" s="1"/>
  <c r="BI224" i="2"/>
  <c r="BH224" i="2"/>
  <c r="BG224" i="2"/>
  <c r="BF224" i="2"/>
  <c r="T224" i="2"/>
  <c r="T223" i="2" s="1"/>
  <c r="R224" i="2"/>
  <c r="R223" i="2" s="1"/>
  <c r="P224" i="2"/>
  <c r="P223" i="2" s="1"/>
  <c r="BK224" i="2"/>
  <c r="BK223" i="2" s="1"/>
  <c r="J223" i="2"/>
  <c r="J99" i="2" s="1"/>
  <c r="J224" i="2"/>
  <c r="BE224" i="2"/>
  <c r="BI220" i="2"/>
  <c r="BH220" i="2"/>
  <c r="BG220" i="2"/>
  <c r="BF220" i="2"/>
  <c r="T220" i="2"/>
  <c r="R220" i="2"/>
  <c r="P220" i="2"/>
  <c r="BK220" i="2"/>
  <c r="J220" i="2"/>
  <c r="BE220" i="2" s="1"/>
  <c r="BI218" i="2"/>
  <c r="BH218" i="2"/>
  <c r="BG218" i="2"/>
  <c r="BF218" i="2"/>
  <c r="T218" i="2"/>
  <c r="R218" i="2"/>
  <c r="P218" i="2"/>
  <c r="BK218" i="2"/>
  <c r="J218" i="2"/>
  <c r="BE218" i="2" s="1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T212" i="2"/>
  <c r="R212" i="2"/>
  <c r="P212" i="2"/>
  <c r="BK212" i="2"/>
  <c r="J212" i="2"/>
  <c r="BE212" i="2" s="1"/>
  <c r="BI209" i="2"/>
  <c r="BH209" i="2"/>
  <c r="BG209" i="2"/>
  <c r="BF209" i="2"/>
  <c r="T209" i="2"/>
  <c r="R209" i="2"/>
  <c r="P209" i="2"/>
  <c r="BK209" i="2"/>
  <c r="J209" i="2"/>
  <c r="BE209" i="2" s="1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199" i="2"/>
  <c r="BH199" i="2"/>
  <c r="BG199" i="2"/>
  <c r="BF199" i="2"/>
  <c r="T199" i="2"/>
  <c r="R199" i="2"/>
  <c r="P199" i="2"/>
  <c r="BK199" i="2"/>
  <c r="J199" i="2"/>
  <c r="BE199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 s="1"/>
  <c r="BI189" i="2"/>
  <c r="BH189" i="2"/>
  <c r="BG189" i="2"/>
  <c r="BF189" i="2"/>
  <c r="T189" i="2"/>
  <c r="R189" i="2"/>
  <c r="P189" i="2"/>
  <c r="BK189" i="2"/>
  <c r="J189" i="2"/>
  <c r="BE189" i="2" s="1"/>
  <c r="BI185" i="2"/>
  <c r="BH185" i="2"/>
  <c r="BG185" i="2"/>
  <c r="BF185" i="2"/>
  <c r="T185" i="2"/>
  <c r="R185" i="2"/>
  <c r="P185" i="2"/>
  <c r="BK185" i="2"/>
  <c r="J185" i="2"/>
  <c r="BE185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77" i="2"/>
  <c r="BH177" i="2"/>
  <c r="BG177" i="2"/>
  <c r="BF177" i="2"/>
  <c r="T177" i="2"/>
  <c r="R177" i="2"/>
  <c r="P177" i="2"/>
  <c r="BK177" i="2"/>
  <c r="J177" i="2"/>
  <c r="BE177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1" i="2"/>
  <c r="BH151" i="2"/>
  <c r="BG151" i="2"/>
  <c r="BF151" i="2"/>
  <c r="T151" i="2"/>
  <c r="R151" i="2"/>
  <c r="P151" i="2"/>
  <c r="BK151" i="2"/>
  <c r="J151" i="2"/>
  <c r="BE151" i="2"/>
  <c r="BI148" i="2"/>
  <c r="BH148" i="2"/>
  <c r="BG148" i="2"/>
  <c r="BF148" i="2"/>
  <c r="T148" i="2"/>
  <c r="R148" i="2"/>
  <c r="P148" i="2"/>
  <c r="BK148" i="2"/>
  <c r="J148" i="2"/>
  <c r="BE148" i="2"/>
  <c r="BI145" i="2"/>
  <c r="BH145" i="2"/>
  <c r="BG145" i="2"/>
  <c r="BF145" i="2"/>
  <c r="T145" i="2"/>
  <c r="R145" i="2"/>
  <c r="P145" i="2"/>
  <c r="BK145" i="2"/>
  <c r="J145" i="2"/>
  <c r="BE145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/>
  <c r="BI133" i="2"/>
  <c r="F37" i="2"/>
  <c r="BD95" i="1" s="1"/>
  <c r="BH133" i="2"/>
  <c r="F36" i="2" s="1"/>
  <c r="BC95" i="1" s="1"/>
  <c r="BG133" i="2"/>
  <c r="F35" i="2"/>
  <c r="BB95" i="1" s="1"/>
  <c r="BF133" i="2"/>
  <c r="J34" i="2" s="1"/>
  <c r="AW95" i="1" s="1"/>
  <c r="T133" i="2"/>
  <c r="T132" i="2"/>
  <c r="R133" i="2"/>
  <c r="R132" i="2"/>
  <c r="R131" i="2" s="1"/>
  <c r="P133" i="2"/>
  <c r="P132" i="2"/>
  <c r="BK133" i="2"/>
  <c r="BK132" i="2" s="1"/>
  <c r="J133" i="2"/>
  <c r="BE133" i="2" s="1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 s="1"/>
  <c r="F92" i="2"/>
  <c r="J17" i="2"/>
  <c r="J12" i="2"/>
  <c r="J124" i="2" s="1"/>
  <c r="J89" i="2"/>
  <c r="E7" i="2"/>
  <c r="E120" i="2"/>
  <c r="E85" i="2"/>
  <c r="AS94" i="1"/>
  <c r="L90" i="1"/>
  <c r="AM90" i="1"/>
  <c r="AM89" i="1"/>
  <c r="L89" i="1"/>
  <c r="AM87" i="1"/>
  <c r="L87" i="1"/>
  <c r="L85" i="1"/>
  <c r="L84" i="1"/>
  <c r="J33" i="2" l="1"/>
  <c r="AV95" i="1" s="1"/>
  <c r="AT95" i="1" s="1"/>
  <c r="F33" i="2"/>
  <c r="AZ95" i="1" s="1"/>
  <c r="J132" i="2"/>
  <c r="J98" i="2" s="1"/>
  <c r="BK131" i="2"/>
  <c r="F34" i="2"/>
  <c r="BA95" i="1" s="1"/>
  <c r="P303" i="2"/>
  <c r="P131" i="2" s="1"/>
  <c r="T303" i="2"/>
  <c r="T131" i="2" s="1"/>
  <c r="P335" i="2"/>
  <c r="T335" i="2"/>
  <c r="R383" i="2"/>
  <c r="R130" i="2" s="1"/>
  <c r="P416" i="2"/>
  <c r="P383" i="2" s="1"/>
  <c r="T416" i="2"/>
  <c r="T383" i="2" s="1"/>
  <c r="E85" i="3"/>
  <c r="J92" i="3"/>
  <c r="J33" i="3"/>
  <c r="AV96" i="1" s="1"/>
  <c r="AT96" i="1" s="1"/>
  <c r="F33" i="3"/>
  <c r="AZ96" i="1" s="1"/>
  <c r="BK122" i="3"/>
  <c r="J122" i="3" s="1"/>
  <c r="J34" i="3"/>
  <c r="AW96" i="1" s="1"/>
  <c r="F34" i="3"/>
  <c r="BA96" i="1" s="1"/>
  <c r="F36" i="3"/>
  <c r="BC96" i="1" s="1"/>
  <c r="BC94" i="1" s="1"/>
  <c r="J33" i="4"/>
  <c r="AV97" i="1" s="1"/>
  <c r="AT97" i="1" s="1"/>
  <c r="F33" i="4"/>
  <c r="AZ97" i="1" s="1"/>
  <c r="P184" i="3"/>
  <c r="P122" i="3" s="1"/>
  <c r="AU96" i="1" s="1"/>
  <c r="T184" i="3"/>
  <c r="T122" i="3" s="1"/>
  <c r="E85" i="4"/>
  <c r="BK122" i="4"/>
  <c r="F35" i="4"/>
  <c r="BB97" i="1" s="1"/>
  <c r="BB94" i="1" s="1"/>
  <c r="F37" i="4"/>
  <c r="BD97" i="1" s="1"/>
  <c r="BD94" i="1" s="1"/>
  <c r="W33" i="1" s="1"/>
  <c r="AY94" i="1" l="1"/>
  <c r="W32" i="1"/>
  <c r="P130" i="2"/>
  <c r="AU95" i="1" s="1"/>
  <c r="AU94" i="1" s="1"/>
  <c r="W31" i="1"/>
  <c r="AX94" i="1"/>
  <c r="T130" i="2"/>
  <c r="J122" i="4"/>
  <c r="J97" i="4" s="1"/>
  <c r="BK121" i="4"/>
  <c r="J121" i="4" s="1"/>
  <c r="AZ94" i="1"/>
  <c r="J30" i="3"/>
  <c r="J96" i="3"/>
  <c r="BA94" i="1"/>
  <c r="J131" i="2"/>
  <c r="J97" i="2" s="1"/>
  <c r="BK130" i="2"/>
  <c r="J130" i="2" s="1"/>
  <c r="J30" i="2" l="1"/>
  <c r="J96" i="2"/>
  <c r="AW94" i="1"/>
  <c r="AK30" i="1" s="1"/>
  <c r="W30" i="1"/>
  <c r="AG96" i="1"/>
  <c r="AN96" i="1" s="1"/>
  <c r="J39" i="3"/>
  <c r="J30" i="4"/>
  <c r="J96" i="4"/>
  <c r="AV94" i="1"/>
  <c r="W29" i="1"/>
  <c r="AK29" i="1" l="1"/>
  <c r="AT94" i="1"/>
  <c r="J39" i="4"/>
  <c r="AG97" i="1"/>
  <c r="AN97" i="1" s="1"/>
  <c r="J39" i="2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<sst xmlns="http://schemas.openxmlformats.org/spreadsheetml/2006/main" count="5139" uniqueCount="895">
  <si>
    <t>Export Komplet</t>
  </si>
  <si>
    <t/>
  </si>
  <si>
    <t>2.0</t>
  </si>
  <si>
    <t>False</t>
  </si>
  <si>
    <t>{edf2c770-0cb3-402e-a813-e371a6b1cfed}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</si>
  <si>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</si>
  <si>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</si>
  <si>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</si>
  <si>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</si>
  <si>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</si>
  <si>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</si>
  <si>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</si>
  <si>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</si>
  <si>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</si>
  <si>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100/2019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</si>
  <si>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</si>
  <si>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</si>
  <si>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Sportovní centrum UK Praha - Stavební úpravy softbalového hřiště</t>
  </si>
  <si>
    <t>KSO:</t>
  </si>
  <si>
    <t>CC-CZ:</t>
  </si>
  <si>
    <t>Místo:</t>
  </si>
  <si>
    <t>Bruslařská 1132/10, 102 00</t>
  </si>
  <si>
    <t>Datum:</t>
  </si>
  <si>
    <t>26. 4. 2019</t>
  </si>
  <si>
    <t>Zadavatel:</t>
  </si>
  <si>
    <t>IČ:</t>
  </si>
  <si>
    <t>Univerzita Karlova v Praze</t>
  </si>
  <si>
    <t>DIČ:</t>
  </si>
  <si>
    <t>Uchazeč:</t>
  </si>
  <si>
    <t>Vyplň údaj</t>
  </si>
  <si>
    <t>Projektant:</t>
  </si>
  <si>
    <t>SPORTOVNÍ PROJEKTY s.r.o.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</si>
  <si>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</si>
  <si>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</si>
  <si>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</si>
  <si>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</si>
  <si>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</si>
  <si>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</si>
  <si>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</si>
  <si>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</si>
  <si>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</si>
  <si>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</si>
  <si>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</si>
  <si>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</si>
  <si>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</si>
  <si>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</si>
  <si>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</si>
  <si>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</si>
  <si>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</si>
  <si>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</si>
  <si>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</si>
  <si>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</si>
  <si>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</si>
  <si>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</si>
  <si>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</si>
  <si>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</si>
  <si>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</si>
  <si>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</si>
  <si>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</si>
  <si>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</si>
  <si>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</si>
  <si>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</si>
  <si>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</si>
  <si>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</si>
  <si>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</si>
  <si>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</si>
  <si>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</si>
  <si>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</si>
  <si>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</si>
  <si>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</si>
  <si>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</si>
  <si>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</si>
  <si>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</si>
  <si>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</si>
  <si>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</si>
  <si>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</si>
  <si>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</si>
  <si>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</si>
  <si>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</si>
  <si>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</si>
  <si>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</si>
  <si>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</si>
  <si>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</si>
  <si>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</si>
  <si>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Softbalové hřiště</t>
  </si>
  <si>
    <t>STA</t>
  </si>
  <si>
    <t>1</t>
  </si>
  <si>
    <t>{132583af-420b-4b8b-bd3b-c95d7b29d6c7}</t>
  </si>
  <si>
    <t>2</t>
  </si>
  <si>
    <t>02</t>
  </si>
  <si>
    <t>Závlahový systém</t>
  </si>
  <si>
    <t>{dc64cebd-f9f8-4c42-9d2c-5d604b3496ab}</t>
  </si>
  <si>
    <t>VORN</t>
  </si>
  <si>
    <t>Vedlejší a ostatní rozpočtové náklady</t>
  </si>
  <si>
    <t>{4d485528-c066-4f60-b876-83264213e827}</t>
  </si>
  <si>
    <t>KRYCÍ LIST SOUPISU PRACÍ</t>
  </si>
  <si>
    <t>Objekt:</t>
  </si>
  <si>
    <t>01 - Softbalové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</si>
  <si>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</si>
  <si>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</si>
  <si>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</si>
  <si>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</si>
  <si>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</si>
  <si>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</si>
  <si>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</si>
  <si>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</si>
  <si>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</si>
  <si>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</si>
  <si>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</si>
  <si>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</si>
  <si>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</si>
  <si>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</si>
  <si>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</si>
  <si>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</si>
  <si>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</si>
  <si>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</si>
  <si>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</si>
  <si>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</si>
  <si>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</si>
  <si>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</si>
  <si>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</si>
  <si>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</si>
  <si>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</si>
  <si>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</si>
  <si>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</si>
  <si>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</si>
  <si>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</si>
  <si>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</si>
  <si>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</si>
  <si>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</si>
  <si>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</si>
  <si>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</si>
  <si>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</si>
  <si>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</si>
  <si>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</si>
  <si>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111151431</t>
  </si>
  <si>
    <t>Odstranění stařiny přes 500 m2 s naložením a odvozem do 20 km v rovině nebo svahu do 1:5</t>
  </si>
  <si>
    <t>m2</t>
  </si>
  <si>
    <t>CS ÚRS 2019 01</t>
  </si>
  <si>
    <t>4</t>
  </si>
  <si>
    <t>626552308</t>
  </si>
  <si>
    <t>VV</t>
  </si>
  <si>
    <t>"REGENARACE TRÁVNÍKU" 2700</t>
  </si>
  <si>
    <t>Součet</t>
  </si>
  <si>
    <t>111151431.R01</t>
  </si>
  <si>
    <t>Provedení plošného vpravení jemného křemičitého písku odlehčující stávající půdu  v rovině nebo svahu do 1:5</t>
  </si>
  <si>
    <t>308913995</t>
  </si>
  <si>
    <t>3</t>
  </si>
  <si>
    <t>113102211.R01</t>
  </si>
  <si>
    <t>Odstranění softbalového povrchu</t>
  </si>
  <si>
    <t>915560857</t>
  </si>
  <si>
    <t>"PŮVODNÍ SPORTOVNÍ POVRCH" 1100</t>
  </si>
  <si>
    <t>113107212</t>
  </si>
  <si>
    <t>Odstranění podkladu z kameniva těženého tl 200 mm strojně pl přes 200 m2</t>
  </si>
  <si>
    <t>389290258</t>
  </si>
  <si>
    <t>"PŮVODNÍ SPORTOVNÍ POVRCH - PŘEDPOKLÁDANÁ PODKLADNÍ VRSTVA" 1100</t>
  </si>
  <si>
    <t>5</t>
  </si>
  <si>
    <t>113201111</t>
  </si>
  <si>
    <t>Vytrhání obrub chodníkových ležatých</t>
  </si>
  <si>
    <t>m</t>
  </si>
  <si>
    <t>-57639910</t>
  </si>
  <si>
    <t>"ODSTRANNĚÍ PŮVODNÍHO OBRUBNÍKU" 55</t>
  </si>
  <si>
    <t>6</t>
  </si>
  <si>
    <t>121101101</t>
  </si>
  <si>
    <t>Sejmutí ornice s přemístěním na vzdálenost do 50 m</t>
  </si>
  <si>
    <t>m3</t>
  </si>
  <si>
    <t>822340990</t>
  </si>
  <si>
    <t>"SKRÝVKA ORNICE" 33*0,2</t>
  </si>
  <si>
    <t>7</t>
  </si>
  <si>
    <t>122201102</t>
  </si>
  <si>
    <t>Odkopávky a prokopávky nezapažené v hornině tř. 3 objem do 1000 m3</t>
  </si>
  <si>
    <t>-117988197</t>
  </si>
  <si>
    <t>PRO NOVÉ SKLADBY</t>
  </si>
  <si>
    <t>"S1" 1060*0,36</t>
  </si>
  <si>
    <t>"S2" 26,7*0,24</t>
  </si>
  <si>
    <t>"S3" 26,9*0,29*2</t>
  </si>
  <si>
    <t>8</t>
  </si>
  <si>
    <t>122201109</t>
  </si>
  <si>
    <t>Příplatek za lepivost u odkopávek v hornině tř. 1 až 3</t>
  </si>
  <si>
    <t>1340889096</t>
  </si>
  <si>
    <t>9</t>
  </si>
  <si>
    <t>132201101</t>
  </si>
  <si>
    <t>Hloubení rýh š do 600 mm v hornině tř. 3 objemu do 100 m3</t>
  </si>
  <si>
    <t>912079557</t>
  </si>
  <si>
    <t>RÝHY PRO ULOŽENÍ DRENÁŽÍ</t>
  </si>
  <si>
    <t>172,3*0,3*0,6</t>
  </si>
  <si>
    <t>PRO ZÁKLADOVÝ PÁS SCHODIŠTĚ</t>
  </si>
  <si>
    <t>2*0,77*0,35</t>
  </si>
  <si>
    <t>2*0,8*0,3</t>
  </si>
  <si>
    <t>10</t>
  </si>
  <si>
    <t>132201109</t>
  </si>
  <si>
    <t>Příplatek za lepivost k hloubení rýh š do 600 mm v hornině tř. 3</t>
  </si>
  <si>
    <t>1430591967</t>
  </si>
  <si>
    <t>11</t>
  </si>
  <si>
    <t>133201101</t>
  </si>
  <si>
    <t>Hloubení šachet v hornině tř. 3 objemu do 100 m3</t>
  </si>
  <si>
    <t>-1188403423</t>
  </si>
  <si>
    <t>PRO VSAKY DRENÁŽNÍCH PÉR</t>
  </si>
  <si>
    <t>(1*1*0,7)*5</t>
  </si>
  <si>
    <t>PRO OPLOCENÍ</t>
  </si>
  <si>
    <t>0,4*0,4*1,2*33</t>
  </si>
  <si>
    <t>0,4*0,4*2*32</t>
  </si>
  <si>
    <t>12</t>
  </si>
  <si>
    <t>133201109</t>
  </si>
  <si>
    <t>Příplatek za lepivost u hloubení šachet v hornině tř. 3</t>
  </si>
  <si>
    <t>668325887</t>
  </si>
  <si>
    <t>13</t>
  </si>
  <si>
    <t>162301101</t>
  </si>
  <si>
    <t>Vodorovné přemístění do 500 m výkopku/sypaniny z horniny tř. 1 až 4</t>
  </si>
  <si>
    <t>871069408</t>
  </si>
  <si>
    <t>"VNITROSTAVENIŠTNÍ PŘEMÍSTĚNÍ VÝKOPKU" 403,610+32,033+20,076</t>
  </si>
  <si>
    <t>14</t>
  </si>
  <si>
    <t>162701105</t>
  </si>
  <si>
    <t>Vodorovné přemístění do 10000 m výkopku/sypaniny z horniny tř. 1 až 4</t>
  </si>
  <si>
    <t>1431442702</t>
  </si>
  <si>
    <t>ODVOZ ZEMINY NA SKLÁDKU</t>
  </si>
  <si>
    <t>455,719-110,5</t>
  </si>
  <si>
    <t>167101102</t>
  </si>
  <si>
    <t>Nakládání výkopku z hornin tř. 1 až 4 přes 100 m3</t>
  </si>
  <si>
    <t>1094903370</t>
  </si>
  <si>
    <t>16</t>
  </si>
  <si>
    <t>171201201</t>
  </si>
  <si>
    <t>Uložení sypaniny na skládky</t>
  </si>
  <si>
    <t>-550684875</t>
  </si>
  <si>
    <t>17</t>
  </si>
  <si>
    <t>171201211</t>
  </si>
  <si>
    <t>Poplatek za uložení stavebního odpadu - zeminy a kameniva na skládce</t>
  </si>
  <si>
    <t>t</t>
  </si>
  <si>
    <t>104753121</t>
  </si>
  <si>
    <t>345,219*1,45 'Přepočtené koeficientem množství</t>
  </si>
  <si>
    <t>18</t>
  </si>
  <si>
    <t>174101101</t>
  </si>
  <si>
    <t>Zásyp jam, šachet rýh nebo kolem objektů sypaninou se zhutněním</t>
  </si>
  <si>
    <t>1896659719</t>
  </si>
  <si>
    <t>ZPĚTNÉ ZÁSYPY - PŘEDPOKLAD VÝMĚRY</t>
  </si>
  <si>
    <t>110,5</t>
  </si>
  <si>
    <t>19</t>
  </si>
  <si>
    <t>175111101</t>
  </si>
  <si>
    <t>Obsypání potrubí ručně sypaninou bez prohození sítem, uloženou do 3 m</t>
  </si>
  <si>
    <t>961693033</t>
  </si>
  <si>
    <t>DRENÁŽE</t>
  </si>
  <si>
    <t>172,3*0,3*0,55</t>
  </si>
  <si>
    <t>20</t>
  </si>
  <si>
    <t>M</t>
  </si>
  <si>
    <t>58333651</t>
  </si>
  <si>
    <t>kamenivo těžené hrubé frakce 8/16</t>
  </si>
  <si>
    <t>-71869459</t>
  </si>
  <si>
    <t>28,43*2 'Přepočtené koeficientem množství</t>
  </si>
  <si>
    <t>175111109</t>
  </si>
  <si>
    <t>Příplatek k obsypání potrubí za ruční prohození sypaniny sítem, uložené do 3 m</t>
  </si>
  <si>
    <t>-1108101995</t>
  </si>
  <si>
    <t>22</t>
  </si>
  <si>
    <t>181151311</t>
  </si>
  <si>
    <t>Plošná úprava terénu přes 500 m2 zemina tř 1 až 4 nerovnosti do 100 mm v rovinně a svahu do 1:5</t>
  </si>
  <si>
    <t>-1504453145</t>
  </si>
  <si>
    <t>23</t>
  </si>
  <si>
    <t>181411131</t>
  </si>
  <si>
    <t>Založení parkového trávníku výsevem plochy do 1000 m2 v rovině a ve svahu do 1:5</t>
  </si>
  <si>
    <t>-732747494</t>
  </si>
  <si>
    <t>24</t>
  </si>
  <si>
    <t>00572420</t>
  </si>
  <si>
    <t>osivo směs travní parková okrasná</t>
  </si>
  <si>
    <t>kg</t>
  </si>
  <si>
    <t>108461684</t>
  </si>
  <si>
    <t>2700*0,015 'Přepočtené koeficientem množství</t>
  </si>
  <si>
    <t>25</t>
  </si>
  <si>
    <t>181951102</t>
  </si>
  <si>
    <t>Úprava pláně v hornině tř. 1 až 4 se zhutněním</t>
  </si>
  <si>
    <t>2031545427</t>
  </si>
  <si>
    <t>"S1" 1060</t>
  </si>
  <si>
    <t>"S2" 26,7</t>
  </si>
  <si>
    <t>"S3" 26,9*2</t>
  </si>
  <si>
    <t>26</t>
  </si>
  <si>
    <t>183451321</t>
  </si>
  <si>
    <t>Provzdušnění trávníku bez přísevu travního osiva plochy přes 1000 m2 v rovině nebo na svahu do 1:5</t>
  </si>
  <si>
    <t>2042000105</t>
  </si>
  <si>
    <t>27</t>
  </si>
  <si>
    <t>183451421</t>
  </si>
  <si>
    <t>Prořezání trávníku bez přísevu plochy přes 1000 m2 v rovině nebo na svahu do 1:5</t>
  </si>
  <si>
    <t>1424342126</t>
  </si>
  <si>
    <t>28</t>
  </si>
  <si>
    <t>184851111</t>
  </si>
  <si>
    <t>Hnojení roztokem hnojiva v rovině a svahu do 1:2</t>
  </si>
  <si>
    <t>1348741304</t>
  </si>
  <si>
    <t>"REGENARACE TRÁVNÍKU" 2700*0,05</t>
  </si>
  <si>
    <t>29</t>
  </si>
  <si>
    <t>25191155</t>
  </si>
  <si>
    <t>hnojivo průmyslové Cererit</t>
  </si>
  <si>
    <t>258676811</t>
  </si>
  <si>
    <t>2700*0,0305 'Přepočtené koeficientem množství</t>
  </si>
  <si>
    <t>30</t>
  </si>
  <si>
    <t>185803211</t>
  </si>
  <si>
    <t>Uválcování trávníku v rovině a svahu do 1:5</t>
  </si>
  <si>
    <t>1100593515</t>
  </si>
  <si>
    <t>Zakládání</t>
  </si>
  <si>
    <t>31</t>
  </si>
  <si>
    <t>211531111</t>
  </si>
  <si>
    <t>Výplň odvodňovacích žeber nebo trativodů kamenivem hrubým drceným frakce 32 až 63 mm</t>
  </si>
  <si>
    <t>-394356362</t>
  </si>
  <si>
    <t>32</t>
  </si>
  <si>
    <t>211971110</t>
  </si>
  <si>
    <t>Zřízení opláštění žeber nebo trativodů geotextilií v rýze nebo zářezu sklonu do 1:2</t>
  </si>
  <si>
    <t>-1215327325</t>
  </si>
  <si>
    <t>DRENÁŽNÍ PERA</t>
  </si>
  <si>
    <t>172,4*0,3*2</t>
  </si>
  <si>
    <t>172,4*0,5*2</t>
  </si>
  <si>
    <t>33</t>
  </si>
  <si>
    <t>69311068</t>
  </si>
  <si>
    <t>geotextilie netkaná separační, ochranná, filtrační, drenážní PP 300g/m2</t>
  </si>
  <si>
    <t>-1153559441</t>
  </si>
  <si>
    <t>275,84*1,15 'Přepočtené koeficientem množství</t>
  </si>
  <si>
    <t>34</t>
  </si>
  <si>
    <t>273321311</t>
  </si>
  <si>
    <t>Základové desky ze ŽB bez zvýšených nároků na prostředí tř. C 16/20</t>
  </si>
  <si>
    <t>-1306683711</t>
  </si>
  <si>
    <t>"S3" 26,9*0,14*2</t>
  </si>
  <si>
    <t>35</t>
  </si>
  <si>
    <t>273362021</t>
  </si>
  <si>
    <t>Výztuž základových desek svařovanými sítěmi Kari</t>
  </si>
  <si>
    <t>-472297143</t>
  </si>
  <si>
    <t>26,9*0,00303*1,2*2</t>
  </si>
  <si>
    <t>36</t>
  </si>
  <si>
    <t>274321411</t>
  </si>
  <si>
    <t>Základové pasy ze ŽB bez zvýšených nároků na prostředí tř. C 20/25</t>
  </si>
  <si>
    <t>1170867571</t>
  </si>
  <si>
    <t>ZÁKLADOVÝ PÁS SCHODIŠTĚ</t>
  </si>
  <si>
    <t>37</t>
  </si>
  <si>
    <t>274361821</t>
  </si>
  <si>
    <t>Výztuž základových pásů betonářskou ocelí 10 505 (R)</t>
  </si>
  <si>
    <t>-1744846091</t>
  </si>
  <si>
    <t>PŘEDPOKLAD HMOTNOSTI</t>
  </si>
  <si>
    <t>1,019*0,2</t>
  </si>
  <si>
    <t>38</t>
  </si>
  <si>
    <t>275313611</t>
  </si>
  <si>
    <t>Základové patky z betonu tř. C 16/20</t>
  </si>
  <si>
    <t>730537452</t>
  </si>
  <si>
    <t>Svislé a kompletní konstrukce</t>
  </si>
  <si>
    <t>39</t>
  </si>
  <si>
    <t>338171123</t>
  </si>
  <si>
    <t>Osazování sloupků a vzpěr plotových ocelových se zabetonováním</t>
  </si>
  <si>
    <t>kus</t>
  </si>
  <si>
    <t>-309407548</t>
  </si>
  <si>
    <t>33+32</t>
  </si>
  <si>
    <t>40</t>
  </si>
  <si>
    <t>55342154</t>
  </si>
  <si>
    <t xml:space="preserve">plotový sloupek 60x80x4 mm povrchová úprava Pz </t>
  </si>
  <si>
    <t>1378496704</t>
  </si>
  <si>
    <t>41</t>
  </si>
  <si>
    <t>55342157</t>
  </si>
  <si>
    <t>plotový sloupek 60x120x6mm + 60x100x5 mm povrchová úprava Pz</t>
  </si>
  <si>
    <t>653803219</t>
  </si>
  <si>
    <t>42</t>
  </si>
  <si>
    <t>338R001</t>
  </si>
  <si>
    <t>Příplatek za sestavení (svaření) plotových sloupků různých dimenzí</t>
  </si>
  <si>
    <t>soubor</t>
  </si>
  <si>
    <t>867592108</t>
  </si>
  <si>
    <t>43</t>
  </si>
  <si>
    <t>339921112</t>
  </si>
  <si>
    <t>Osazování betonových palisád do betonového základu jednotlivě výšky prvku přes 0,5 do 1 m</t>
  </si>
  <si>
    <t>98995053</t>
  </si>
  <si>
    <t>NOVÁ PALISÁDA U BETONOVÉ DESKY</t>
  </si>
  <si>
    <t>44</t>
  </si>
  <si>
    <t>59228412</t>
  </si>
  <si>
    <t>palisáda betonová tyčová  přírodní 175x200x600mm</t>
  </si>
  <si>
    <t>1818034381</t>
  </si>
  <si>
    <t>45</t>
  </si>
  <si>
    <t>348101220</t>
  </si>
  <si>
    <t>Osazení vrat a vrátek k oplocení na ocelové sloupky do 4 m2</t>
  </si>
  <si>
    <t>-735953977</t>
  </si>
  <si>
    <t>46</t>
  </si>
  <si>
    <t>55342320</t>
  </si>
  <si>
    <t>branka vchodová kovová 1100x2300 mm</t>
  </si>
  <si>
    <t>-1289840267</t>
  </si>
  <si>
    <t>47</t>
  </si>
  <si>
    <t>348121221</t>
  </si>
  <si>
    <t>Osazení podhrabových desek délky do 3 m na ocelové plotové sloupky</t>
  </si>
  <si>
    <t>2041820694</t>
  </si>
  <si>
    <t>48</t>
  </si>
  <si>
    <t>59233120</t>
  </si>
  <si>
    <t>deska plotová betonová 2950x50x200mm</t>
  </si>
  <si>
    <t>380601985</t>
  </si>
  <si>
    <t>49</t>
  </si>
  <si>
    <t>348401156</t>
  </si>
  <si>
    <t>Montáž oplocení z pletiva s napínacími dráty výšky  do 4,0 m</t>
  </si>
  <si>
    <t>-888677213</t>
  </si>
  <si>
    <t>98,4</t>
  </si>
  <si>
    <t>50</t>
  </si>
  <si>
    <t>31324815.R00</t>
  </si>
  <si>
    <t>plotové pletivo v rolích 25m výšky 4 m průměr drátu 3mm rozměr oka 45x45mm povrchová úprava Pz s poplastováním</t>
  </si>
  <si>
    <t>1455692529</t>
  </si>
  <si>
    <t>51</t>
  </si>
  <si>
    <t>-1946687406</t>
  </si>
  <si>
    <t>"VÝŠKA 3 METRY" 95,5</t>
  </si>
  <si>
    <t>"VÝŠKA 3,5 METRŮ" 95,5</t>
  </si>
  <si>
    <t>52</t>
  </si>
  <si>
    <t>31324815.R01</t>
  </si>
  <si>
    <t>plotové pletivo v rolích 25m výšky 3,5 m průměr drátu 3mm rozměr oka 45x45mm povrchová úprava Pz s poplastováním</t>
  </si>
  <si>
    <t>502124042</t>
  </si>
  <si>
    <t>53</t>
  </si>
  <si>
    <t>31324815.R02</t>
  </si>
  <si>
    <t>plotové pletivo v rolích 25m výšky 3,0 m průměr drátu 3mm rozměr oka 45x45mm povrchová úprava Pz s poplastováním</t>
  </si>
  <si>
    <t>-1238771235</t>
  </si>
  <si>
    <t>54</t>
  </si>
  <si>
    <t>348R001</t>
  </si>
  <si>
    <t>Dodávka a montáž pryžových dopravníkových pásů tl.9 mm včetně kotevních prostředků</t>
  </si>
  <si>
    <t>-1423612838</t>
  </si>
  <si>
    <t>55</t>
  </si>
  <si>
    <t>348R002</t>
  </si>
  <si>
    <t>Dodávka a montáž rozpěrných profilů oplocení rozměru 40x40x5 mm</t>
  </si>
  <si>
    <t>120787882</t>
  </si>
  <si>
    <t>56</t>
  </si>
  <si>
    <t>348R003</t>
  </si>
  <si>
    <t>Pomocný a kotevní materiál při montáži oplocení</t>
  </si>
  <si>
    <t>2057681882</t>
  </si>
  <si>
    <t>Vodorovné konstrukce</t>
  </si>
  <si>
    <t>57</t>
  </si>
  <si>
    <t>430321515</t>
  </si>
  <si>
    <t>Schodišťová konstrukce a rampa ze ŽB tř. C 20/25</t>
  </si>
  <si>
    <t>644358786</t>
  </si>
  <si>
    <t>2,4*2*0,2</t>
  </si>
  <si>
    <t>58</t>
  </si>
  <si>
    <t>430362021</t>
  </si>
  <si>
    <t>Výztuž schodišťové konstrukce a rampy svařovanými sítěmi Kari</t>
  </si>
  <si>
    <t>1277501860</t>
  </si>
  <si>
    <t>PŘEDPOKLAD VÝMĚRY</t>
  </si>
  <si>
    <t>0,96*0,25</t>
  </si>
  <si>
    <t>59</t>
  </si>
  <si>
    <t>431351121</t>
  </si>
  <si>
    <t>Zřízení bednění podest schodišť a ramp přímočarých v do 4 m</t>
  </si>
  <si>
    <t>-1562497755</t>
  </si>
  <si>
    <t>2,4*0,3*2</t>
  </si>
  <si>
    <t>2*0,3*2</t>
  </si>
  <si>
    <t>60</t>
  </si>
  <si>
    <t>431351122</t>
  </si>
  <si>
    <t>Odstranění bednění podest schodišť a ramp přímočarých v do 4 m</t>
  </si>
  <si>
    <t>-953578939</t>
  </si>
  <si>
    <t>61</t>
  </si>
  <si>
    <t>433121121</t>
  </si>
  <si>
    <t>Osazení ŽB schodnic vč.podbetonování</t>
  </si>
  <si>
    <t>1780144799</t>
  </si>
  <si>
    <t>62</t>
  </si>
  <si>
    <t>59373740</t>
  </si>
  <si>
    <t>schodnice venkovní ŽB 2000x348x150</t>
  </si>
  <si>
    <t>1864196017</t>
  </si>
  <si>
    <t>63</t>
  </si>
  <si>
    <t>451573111</t>
  </si>
  <si>
    <t>Lože pod potrubí otevřený výkop ze štěrkopísku</t>
  </si>
  <si>
    <t>973470041</t>
  </si>
  <si>
    <t>POD DRENÁŽE</t>
  </si>
  <si>
    <t>172,3*0,3*0,15</t>
  </si>
  <si>
    <t>Komunikace pozemní</t>
  </si>
  <si>
    <t>64</t>
  </si>
  <si>
    <t>564241111.R01</t>
  </si>
  <si>
    <t>Podklad nebo podsyp z jemného říčního písku tl 120 mm</t>
  </si>
  <si>
    <t>1562809639</t>
  </si>
  <si>
    <t>"S01" 1060</t>
  </si>
  <si>
    <t>65</t>
  </si>
  <si>
    <t>564710011</t>
  </si>
  <si>
    <t>Podklad z kameniva hrubého drceného vel. 8-16 mm tl. 50 mm</t>
  </si>
  <si>
    <t>-1295118906</t>
  </si>
  <si>
    <t>66</t>
  </si>
  <si>
    <t>564710111</t>
  </si>
  <si>
    <t>Podklad z kameniva hrubého drceného vel. 16-32 mm tl. 50 mm</t>
  </si>
  <si>
    <t>-1321123410</t>
  </si>
  <si>
    <t>67</t>
  </si>
  <si>
    <t>564731111.R01</t>
  </si>
  <si>
    <t>Podklad z kameniva hrubého drceného vel. 0-63 mm tl 100 mm</t>
  </si>
  <si>
    <t>1307628539</t>
  </si>
  <si>
    <t>"S2"26,7</t>
  </si>
  <si>
    <t>68</t>
  </si>
  <si>
    <t>564750111</t>
  </si>
  <si>
    <t>Podklad z kameniva hrubého drceného vel. 16-32 mm tl 150 mm</t>
  </si>
  <si>
    <t>1600443822</t>
  </si>
  <si>
    <t>69</t>
  </si>
  <si>
    <t>564751111</t>
  </si>
  <si>
    <t>Podklad z kameniva hrubého drceného vel. 32-63 mm tl 150 mm</t>
  </si>
  <si>
    <t>1485232789</t>
  </si>
  <si>
    <t>70</t>
  </si>
  <si>
    <t>589116113R01</t>
  </si>
  <si>
    <t>Kryt ploch pro tělovýchovu tl do 20 mm - směs antuky a jemně drceného kameniva</t>
  </si>
  <si>
    <t>1499644587</t>
  </si>
  <si>
    <t>71</t>
  </si>
  <si>
    <t>596211110</t>
  </si>
  <si>
    <t>Kladení zámkové dlažby komunikací pro pěší tl 60 mm skupiny A pl do 50 m2 vč.podkladní vrstvy</t>
  </si>
  <si>
    <t>1001523615</t>
  </si>
  <si>
    <t>72</t>
  </si>
  <si>
    <t>59245015</t>
  </si>
  <si>
    <t>dlažba zámková profilová základní tl. 60mm přírodní</t>
  </si>
  <si>
    <t>673437735</t>
  </si>
  <si>
    <t>26,7*1,1 'Přepočtené koeficientem množství</t>
  </si>
  <si>
    <t>Trubní vedení</t>
  </si>
  <si>
    <t>73</t>
  </si>
  <si>
    <t>871265211</t>
  </si>
  <si>
    <t>Kanalizační potrubí z tvrdého PVC jednovrstvé tuhost třídy SN4 DN 100</t>
  </si>
  <si>
    <t>-2128208949</t>
  </si>
  <si>
    <t>172,4</t>
  </si>
  <si>
    <t>Ostatní konstrukce a práce, bourání</t>
  </si>
  <si>
    <t>74</t>
  </si>
  <si>
    <t>916331112</t>
  </si>
  <si>
    <t>Osazení zahradního obrubníku betonového do lože z betonu s boční opěrou</t>
  </si>
  <si>
    <t>1648537218</t>
  </si>
  <si>
    <t>"NOVÉ OBRUBY" 104</t>
  </si>
  <si>
    <t>75</t>
  </si>
  <si>
    <t>59217001</t>
  </si>
  <si>
    <t>obrubník betonový zahradní 1000x50x200mm</t>
  </si>
  <si>
    <t>-1826568130</t>
  </si>
  <si>
    <t>104*1,05 'Přepočtené koeficientem množství</t>
  </si>
  <si>
    <t>76</t>
  </si>
  <si>
    <t>966071711</t>
  </si>
  <si>
    <t>Bourání sloupků a vzpěr plotových ocelových do 2,5 m zabetonovaných</t>
  </si>
  <si>
    <t>689104529</t>
  </si>
  <si>
    <t>"ODSTRANĚNÍ PŮVODNÍHO DRÁTĚNÉHO OPLOCENÍ - SLOUPKŮ" 25</t>
  </si>
  <si>
    <t>77</t>
  </si>
  <si>
    <t>966071822</t>
  </si>
  <si>
    <t>Rozebrání oplocení z drátěného pletiva se čtvercovými oky výšky do 2,0 m</t>
  </si>
  <si>
    <t>1598547941</t>
  </si>
  <si>
    <t>"PŮVODNÍ DRÁTĚNÉ OPLOCENÍ" 61</t>
  </si>
  <si>
    <t>78</t>
  </si>
  <si>
    <t>966072811</t>
  </si>
  <si>
    <t>Rozebrání rámového oplocení na ocelové sloupky výšky do 2m</t>
  </si>
  <si>
    <t>1751206015</t>
  </si>
  <si>
    <t>"ODSTRANĚNÍ PŮVODNÍHO OCELOVÉHO OPLOCENÍ" 46+24</t>
  </si>
  <si>
    <t>79</t>
  </si>
  <si>
    <t>966072811.R01</t>
  </si>
  <si>
    <t>Rozebrání stávajících záchytných sítí včetně pryžového pásu</t>
  </si>
  <si>
    <t>-349835763</t>
  </si>
  <si>
    <t>38*4</t>
  </si>
  <si>
    <t>25*6,5</t>
  </si>
  <si>
    <t>80</t>
  </si>
  <si>
    <t>967R0002</t>
  </si>
  <si>
    <t>Dodávka a montáž ochranné konstrukce stávajících sloupů tréninkového odpaliště - specifikace a provedení zcela dle PD</t>
  </si>
  <si>
    <t>1178109331</t>
  </si>
  <si>
    <t>81</t>
  </si>
  <si>
    <t>967R0003</t>
  </si>
  <si>
    <t>Dodávka a montáž sady softbalových met - provedení dle PD</t>
  </si>
  <si>
    <t>79709537</t>
  </si>
  <si>
    <t>82</t>
  </si>
  <si>
    <t>967R0004</t>
  </si>
  <si>
    <t>Dodávka a montáž mobilní plotové zábrany 1500x1000 mm s výplní z poplastovaného pletiva 45x45x3 mm,  - provedení dle PD</t>
  </si>
  <si>
    <t>1970782724</t>
  </si>
  <si>
    <t>83</t>
  </si>
  <si>
    <t>967R0001</t>
  </si>
  <si>
    <t>Dodávka a montáž konstrukce střídaček vč.skladby střechy a vybavení lavičkami apod.- specifikace a provedení zcela dle PD</t>
  </si>
  <si>
    <t>1144925706</t>
  </si>
  <si>
    <t>1+1</t>
  </si>
  <si>
    <t>84</t>
  </si>
  <si>
    <t>968072559</t>
  </si>
  <si>
    <t>Vybourání kovových vrat pl přes 5 m2</t>
  </si>
  <si>
    <t>370899019</t>
  </si>
  <si>
    <t>PŮVODNÍ VRATA</t>
  </si>
  <si>
    <t>3*2,2</t>
  </si>
  <si>
    <t>997</t>
  </si>
  <si>
    <t>Přesun sutě</t>
  </si>
  <si>
    <t>85</t>
  </si>
  <si>
    <t>997013111</t>
  </si>
  <si>
    <t>Vnitrostaveništní doprava suti a vybouraných hmot pro budovy v do 6 m s použitím mechanizace</t>
  </si>
  <si>
    <t>2040184561</t>
  </si>
  <si>
    <t>86</t>
  </si>
  <si>
    <t>997013509</t>
  </si>
  <si>
    <t>Příplatek k odvozu suti a vybouraných hmot na skládku ZKD 1 km přes 1 km</t>
  </si>
  <si>
    <t>-2027344034</t>
  </si>
  <si>
    <t>381,476*20 'Přepočtené koeficientem množství</t>
  </si>
  <si>
    <t>87</t>
  </si>
  <si>
    <t>997013511</t>
  </si>
  <si>
    <t>Odvoz suti a vybouraných hmot z meziskládky na skládku do 1 km s naložením a se složením</t>
  </si>
  <si>
    <t>1858361494</t>
  </si>
  <si>
    <t>88</t>
  </si>
  <si>
    <t>997013801</t>
  </si>
  <si>
    <t>Poplatek za uložení na skládce (skládkovné) stavebního odpadu betonového kód odpadu 170 101</t>
  </si>
  <si>
    <t>-208955268</t>
  </si>
  <si>
    <t>89</t>
  </si>
  <si>
    <t>997013831</t>
  </si>
  <si>
    <t>Poplatek za uložení na skládce (skládkovné) stavebního odpadu směsného kód odpadu 170 904</t>
  </si>
  <si>
    <t>1338679439</t>
  </si>
  <si>
    <t>0,001+0,015+2,909+0,151+0,648+1,503+33+0,46</t>
  </si>
  <si>
    <t>90</t>
  </si>
  <si>
    <t>997223855</t>
  </si>
  <si>
    <t>Poplatek za uložení na skládce (skládkovné) zeminy a kameniva kód odpadu 170 504</t>
  </si>
  <si>
    <t>1511131960</t>
  </si>
  <si>
    <t>998</t>
  </si>
  <si>
    <t>Přesun hmot</t>
  </si>
  <si>
    <t>91</t>
  </si>
  <si>
    <t>998222012</t>
  </si>
  <si>
    <t>Přesun hmot pro tělovýchovné plochy</t>
  </si>
  <si>
    <t>807682708</t>
  </si>
  <si>
    <t>92</t>
  </si>
  <si>
    <t>998222198</t>
  </si>
  <si>
    <t>Příplatek k přesunu hmot na tělovýchovných plochách za zvětšený přesun do 1000 m</t>
  </si>
  <si>
    <t>-2115609501</t>
  </si>
  <si>
    <t>PSV</t>
  </si>
  <si>
    <t>Práce a dodávky PSV</t>
  </si>
  <si>
    <t>711</t>
  </si>
  <si>
    <t>Izolace proti vodě, vlhkosti a plynům</t>
  </si>
  <si>
    <t>93</t>
  </si>
  <si>
    <t>711111001</t>
  </si>
  <si>
    <t>Provedení izolace proti zemní vlhkosti vodorovné za studena nátěrem penetračním</t>
  </si>
  <si>
    <t>1527953923</t>
  </si>
  <si>
    <t>NOVÁ HI STŘECHY SKLADU</t>
  </si>
  <si>
    <t>5,86*2,84</t>
  </si>
  <si>
    <t>94</t>
  </si>
  <si>
    <t>11163150</t>
  </si>
  <si>
    <t>lak penetrační asfaltový</t>
  </si>
  <si>
    <t>-311087512</t>
  </si>
  <si>
    <t>P</t>
  </si>
  <si>
    <t>Poznámka k položce:_x000D_
Spotřeba 0,3-0,4kg/m2</t>
  </si>
  <si>
    <t>16,642*0,0003 'Přepočtené koeficientem množství</t>
  </si>
  <si>
    <t>95</t>
  </si>
  <si>
    <t>711112001</t>
  </si>
  <si>
    <t>Provedení izolace proti zemní vlhkosti svislé za studena nátěrem penetračním</t>
  </si>
  <si>
    <t>1260197463</t>
  </si>
  <si>
    <t>HI STŘECHY SKLADU - VYTAŽENÍ NA SVISLOU ČÁST</t>
  </si>
  <si>
    <t>(5,86+5,86+2,84+2,84)*0,2</t>
  </si>
  <si>
    <t>96</t>
  </si>
  <si>
    <t>636969231</t>
  </si>
  <si>
    <t>3,48*0,00035 'Přepočtené koeficientem množství</t>
  </si>
  <si>
    <t>97</t>
  </si>
  <si>
    <t>711141559</t>
  </si>
  <si>
    <t>Provedení izolace proti zemní vlhkosti pásy přitavením vodorovné NAIP</t>
  </si>
  <si>
    <t>-2042515499</t>
  </si>
  <si>
    <t>SEPARAČNÍ+VRCHNÍ VRSTVA</t>
  </si>
  <si>
    <t>16,642*2</t>
  </si>
  <si>
    <t>98</t>
  </si>
  <si>
    <t>62832002</t>
  </si>
  <si>
    <t>pás asfaltový natavitelný oxidovaný tl. 4,2mm typu s vložkou ze skleněné rohože, hrubozrnným posypem</t>
  </si>
  <si>
    <t>406343001</t>
  </si>
  <si>
    <t>16,642*1,15 'Přepočtené koeficientem množství</t>
  </si>
  <si>
    <t>99</t>
  </si>
  <si>
    <t>62832001</t>
  </si>
  <si>
    <t>pás asfaltový natavitelný oxidovaný tl. 3,5mm typu V60 S35 s vložkou ze skleněné rohože, s jemnozrnným minerálním posypem</t>
  </si>
  <si>
    <t>-1298662317</t>
  </si>
  <si>
    <t>100</t>
  </si>
  <si>
    <t>711142559</t>
  </si>
  <si>
    <t>Provedení izolace proti zemní vlhkosti pásy přitavením svislé NAIP</t>
  </si>
  <si>
    <t>-2030700323</t>
  </si>
  <si>
    <t>(5,86+5,86+2,84+2,84)*0,2*2</t>
  </si>
  <si>
    <t>101</t>
  </si>
  <si>
    <t>739375622</t>
  </si>
  <si>
    <t>3,48*1,2 'Přepočtené koeficientem množství</t>
  </si>
  <si>
    <t>102</t>
  </si>
  <si>
    <t>-1350928441</t>
  </si>
  <si>
    <t>103</t>
  </si>
  <si>
    <t>998711101</t>
  </si>
  <si>
    <t>Přesun hmot tonážní pro izolace proti vodě, vlhkosti a plynům v objektech výšky do 6 m</t>
  </si>
  <si>
    <t>-1911618923</t>
  </si>
  <si>
    <t>764</t>
  </si>
  <si>
    <t>Konstrukce klempířské</t>
  </si>
  <si>
    <t>104</t>
  </si>
  <si>
    <t>764212661</t>
  </si>
  <si>
    <t>Oplechování rovné okapové hrany z Pz s povrchovou úpravou rš 170 mm včetně kotvícího materiiálu</t>
  </si>
  <si>
    <t>1441658831</t>
  </si>
  <si>
    <t>"D11" 5,86</t>
  </si>
  <si>
    <t>105</t>
  </si>
  <si>
    <t>764212662</t>
  </si>
  <si>
    <t>Oplechování rovné okapové hrany z Pz s povrchovou úpravou rš 200 mm včetně kotvícího materiálu</t>
  </si>
  <si>
    <t>-1354181542</t>
  </si>
  <si>
    <t>"D10" 5,86</t>
  </si>
  <si>
    <t>"D12" 2,84*2</t>
  </si>
  <si>
    <t>106</t>
  </si>
  <si>
    <t>998764101</t>
  </si>
  <si>
    <t>Přesun hmot tonážní pro konstrukce klempířské v objektech v do 6 m</t>
  </si>
  <si>
    <t>1980959721</t>
  </si>
  <si>
    <t>767</t>
  </si>
  <si>
    <t>Konstrukce zámečnické</t>
  </si>
  <si>
    <t>107</t>
  </si>
  <si>
    <t>767220420</t>
  </si>
  <si>
    <t>Montáž zábradlí schodišťového z profilové oceli do zdi hmotnosti do 40 kg</t>
  </si>
  <si>
    <t>-599605349</t>
  </si>
  <si>
    <t>"VENKOVNÍ SCHODIŠTĚ" 2,1*2</t>
  </si>
  <si>
    <t>108</t>
  </si>
  <si>
    <t>154R001</t>
  </si>
  <si>
    <t xml:space="preserve">konstrukce zábradlí vč.madla </t>
  </si>
  <si>
    <t>166839321</t>
  </si>
  <si>
    <t>109</t>
  </si>
  <si>
    <t>767651220</t>
  </si>
  <si>
    <t>Montáž vrat garážových otvíravých do ocelové zárubně plochy do 9 m2 vč osazení zárubně</t>
  </si>
  <si>
    <t>-1609237931</t>
  </si>
  <si>
    <t>110</t>
  </si>
  <si>
    <t>55344711</t>
  </si>
  <si>
    <t>vrata ocelová otočná s rámem dvoukřídlá, rozměr 3000x2200 mm, jednostranně opláštěná včetně nátěru - specifikace a provedení zcela dle PD</t>
  </si>
  <si>
    <t>-38168747</t>
  </si>
  <si>
    <t>111</t>
  </si>
  <si>
    <t>55331179.R01</t>
  </si>
  <si>
    <t>zárubeň ocelová pro nová vrata - včetně nátěru</t>
  </si>
  <si>
    <t>-593849723</t>
  </si>
  <si>
    <t>112</t>
  </si>
  <si>
    <t>767651800</t>
  </si>
  <si>
    <t>Demontáž zárubní vrat odřezáním plochy přes 4,5 do 10,0 m2</t>
  </si>
  <si>
    <t>797661438</t>
  </si>
  <si>
    <t>113</t>
  </si>
  <si>
    <t>767996805.R01</t>
  </si>
  <si>
    <t>Demontáž atypických zámečnických konstrukcí rozebráním - odstranění ocelové konstrukce střídaček včetně laviček</t>
  </si>
  <si>
    <t>68466085</t>
  </si>
  <si>
    <t>114</t>
  </si>
  <si>
    <t>767996805.R02</t>
  </si>
  <si>
    <t>Demontáž atypických zámečnických konstrukcí rozebráním - odstranění ocelových sloupů hrazení o výšce 7 metrů</t>
  </si>
  <si>
    <t>545211496</t>
  </si>
  <si>
    <t>9+6</t>
  </si>
  <si>
    <t>115</t>
  </si>
  <si>
    <t>767R001</t>
  </si>
  <si>
    <t>Pomocný a kotevní materiál při montáži zábradlí</t>
  </si>
  <si>
    <t>-118840509</t>
  </si>
  <si>
    <t>116</t>
  </si>
  <si>
    <t>998767101</t>
  </si>
  <si>
    <t>Přesun hmot tonážní pro zámečnické konstrukce v objektech v do 6 m</t>
  </si>
  <si>
    <t>-766043464</t>
  </si>
  <si>
    <t>02 - Závlahový systém</t>
  </si>
  <si>
    <t xml:space="preserve"> </t>
  </si>
  <si>
    <t>D1 - Závlahový systém</t>
  </si>
  <si>
    <t>D1</t>
  </si>
  <si>
    <t>Pol1</t>
  </si>
  <si>
    <t>Vytyčení tras pro položení potrubí, umístění armatur, ventilových boxů, postřikovačů a ostatních částí zavlažovacího systému dle PD</t>
  </si>
  <si>
    <t>Poznámka k položce:_x000D_
armatur, ventilových boxů, postřikovačů a;   ostatních částí zavlažovacího systému dle;   projektu</t>
  </si>
  <si>
    <t>Pol2</t>
  </si>
  <si>
    <t>Sloupnutí drnů</t>
  </si>
  <si>
    <t>Pol3</t>
  </si>
  <si>
    <t>Vyhloubení rýhy pro potrubí distribučních řadů</t>
  </si>
  <si>
    <t>Poznámka k položce:_x000D_
a ovládacích kabelů v hornině 3-4 včetně ;   odvozu přebyt. výkopku v rámci staveniště</t>
  </si>
  <si>
    <t>Pol4</t>
  </si>
  <si>
    <t>Podsyp a obsyp potrubí a ovládacích kabelů jemnozrnným obsypem 0-4mm</t>
  </si>
  <si>
    <t>Poznámka k položce:_x000D_
jemnozrnným obsypem 0-4mm.</t>
  </si>
  <si>
    <t>Pol5</t>
  </si>
  <si>
    <t>Obsypový materiál pro obsyp potrubí a kabelů - dle potřeby</t>
  </si>
  <si>
    <t>Poznámka k položce:_x000D_
(dle potřeby)</t>
  </si>
  <si>
    <t>Pol6</t>
  </si>
  <si>
    <t>Zásyp a hutnění výkopů</t>
  </si>
  <si>
    <t>Pol7</t>
  </si>
  <si>
    <t>Pokládka drnů</t>
  </si>
  <si>
    <t>Pol8</t>
  </si>
  <si>
    <t>Výkop pro postřikovač, jeho výškové osazení do úrovně terénu včetně podsypu pískem,zásypu a odvozu přebytečného výkopku v rámci staveniště</t>
  </si>
  <si>
    <t>Poznámka k položce:_x000D_
do úrovně terénu včetně podsypu pískem,;   zásypu a odvozu přebytečného výkopku v ;   rámci staveniště</t>
  </si>
  <si>
    <t>Pol9</t>
  </si>
  <si>
    <t>Výkop pro ventilovou šachtici, její výškové osazení do úrovně terénu včetně podsypu pískem   zásypu a odvozu přebytečného výkopku v rámci staveniště</t>
  </si>
  <si>
    <t>Pol10</t>
  </si>
  <si>
    <t>Dodávka tlakového potrubí HD-PE DN 50, PN 10 (63x3,8)</t>
  </si>
  <si>
    <t>Pol11</t>
  </si>
  <si>
    <t>Montáž tlakového potrubí HD-PE DN 50, PN 10 (63x3,8)</t>
  </si>
  <si>
    <t>Pol12</t>
  </si>
  <si>
    <t>Navrtavací pás 63x6/4",  Elysee PN16</t>
  </si>
  <si>
    <t>Pol13</t>
  </si>
  <si>
    <t>PVC vsuvka 6/4" PN16</t>
  </si>
  <si>
    <t>Pol14</t>
  </si>
  <si>
    <t>Zátka 63  Elysee PN16</t>
  </si>
  <si>
    <t>Pol15</t>
  </si>
  <si>
    <t>T-kus 63  Elysee PN16</t>
  </si>
  <si>
    <t>Pol16</t>
  </si>
  <si>
    <t>Přechodka přímá 63x2" vnější závit  Elysee PN16</t>
  </si>
  <si>
    <t>Pol17</t>
  </si>
  <si>
    <t>Koleno 63 Elysee PN16</t>
  </si>
  <si>
    <t>Pol18</t>
  </si>
  <si>
    <t>Kulový ventil 6/4" vnitřní závit PN16</t>
  </si>
  <si>
    <t>Pol19</t>
  </si>
  <si>
    <t>Dodávka tlakového potrubí HD-PE DN 32, PN 8 (40x2,4)</t>
  </si>
  <si>
    <t>Pol20</t>
  </si>
  <si>
    <t>Montáž tlakového potrubí HD-PE DN 32, PN 8 (40x2,4)</t>
  </si>
  <si>
    <t>Pol21</t>
  </si>
  <si>
    <t>Přechodka přímá 63x6/4" vnější závit</t>
  </si>
  <si>
    <t>Pol22</t>
  </si>
  <si>
    <t>Navrtavací pas 63x1"  Elysee PN16</t>
  </si>
  <si>
    <t>Pol23</t>
  </si>
  <si>
    <t>Přechodka přímá 40x1" vnitřní závit  Elysee PN16</t>
  </si>
  <si>
    <t>Pol24</t>
  </si>
  <si>
    <t>Spojka redukovaná 63x40  Elysee PN16</t>
  </si>
  <si>
    <t>Pol25</t>
  </si>
  <si>
    <t>Loctite těsnící šňůra 150 metrů</t>
  </si>
  <si>
    <t>Pol27</t>
  </si>
  <si>
    <t>Kulový ventil 2"</t>
  </si>
  <si>
    <t>Pol28</t>
  </si>
  <si>
    <t>Filtr Tavlit 2" DISKOVÝ 80M, PN10</t>
  </si>
  <si>
    <t>Pol29</t>
  </si>
  <si>
    <t>Další armatury pro zapojení hlavní filtrační sestavy</t>
  </si>
  <si>
    <t>Pol30</t>
  </si>
  <si>
    <t>RAIN BIRD vodotěsné konektory 2,5 mm2, DBRY20</t>
  </si>
  <si>
    <t>Pol31</t>
  </si>
  <si>
    <t>RAIN BIRD výs.postř. 6504</t>
  </si>
  <si>
    <t>Pol32</t>
  </si>
  <si>
    <t>RAIN BIRD elektromagnetický ventil 150 PGA</t>
  </si>
  <si>
    <t>Pol33</t>
  </si>
  <si>
    <t>RAIN BIRD ventilová šachtice VB-JMB-H</t>
  </si>
  <si>
    <t>Pol34</t>
  </si>
  <si>
    <t>RAIN BIRD ventilová šachtice VB-STD-H</t>
  </si>
  <si>
    <t>Pol35</t>
  </si>
  <si>
    <t>RAIN BIRD kloubová přípojka SJ-100-12</t>
  </si>
  <si>
    <t>Pol36</t>
  </si>
  <si>
    <t>Montáž postřik. typu 8005 vč.trysek</t>
  </si>
  <si>
    <t>Pol37</t>
  </si>
  <si>
    <t>Montáž elektromagnetického ventilu 150 PGA</t>
  </si>
  <si>
    <t>Poznámka k položce:_x000D_
montáž včetně armatur</t>
  </si>
  <si>
    <t>Pol38</t>
  </si>
  <si>
    <t>Montáž přípojek SJ-100-12</t>
  </si>
  <si>
    <t>Pol39</t>
  </si>
  <si>
    <t>instalace systému, dopravy osob a materiálu</t>
  </si>
  <si>
    <t>Pol40</t>
  </si>
  <si>
    <t xml:space="preserve">Ovládací kabel 24V, TFC 5x1,5   včetně montáže a proměření průchodnosti </t>
  </si>
  <si>
    <t>Poznámka k položce:_x000D_
včetně montáže a proměření průchodnosti</t>
  </si>
  <si>
    <t>Pol41</t>
  </si>
  <si>
    <t>Wi-Fi ovládací jednotka pro 6 sekcí s robustní uzamykatelnou skříňkou / 24V</t>
  </si>
  <si>
    <t>Pol42</t>
  </si>
  <si>
    <t>RAIN BIRD WR2 bezdrátové čidlo srážek</t>
  </si>
  <si>
    <t>Pol43</t>
  </si>
  <si>
    <t>Montážní práce na ovládacím systému</t>
  </si>
  <si>
    <t>Pol44</t>
  </si>
  <si>
    <t>Programování a zprovoznění systému, zaškolení obsluhy</t>
  </si>
  <si>
    <t>Pol45</t>
  </si>
  <si>
    <t>Schema skutečného provedení</t>
  </si>
  <si>
    <t>Pol46</t>
  </si>
  <si>
    <t>První zazimování a jarní zprovoznění</t>
  </si>
  <si>
    <t>Pol47</t>
  </si>
  <si>
    <t>Sací čerpadlo STAIRS SBI 10-14, 1,5kW, 400V</t>
  </si>
  <si>
    <t>Poznámka k položce:_x000D_
Q= 12,7m3/hod, H= 25-30m</t>
  </si>
  <si>
    <t>Pol48</t>
  </si>
  <si>
    <t>Ovládací skříň M931, 400V, 4,0kW</t>
  </si>
  <si>
    <t>Poznámka k položce:_x000D_
Tato skříň zabezpečuje:;   1) jištění čerpadla (zkrat / přetížení);   2) jištění ovládacích obvodů;   3) blokování - běh na sucho bez použití sond;   Celé zařízení je uloženo v plastovém rozvaděči IP 54</t>
  </si>
  <si>
    <t>Pol49</t>
  </si>
  <si>
    <t>Propojení do automatické stanice</t>
  </si>
  <si>
    <t>Poznámka k položce:_x000D_
obsahuje propojovací potrubí na výtlaku čerpadel s ;   tlakovou nádobou, pojistným ventilem, tlakovým spínačem;   a kontrolním manometrem. Včetně tvarovek a armatur.</t>
  </si>
  <si>
    <t>Pol50</t>
  </si>
  <si>
    <t>Montáž  - vlastní propojení na místě, nastavení pracovních</t>
  </si>
  <si>
    <t>Poznámka k položce:_x000D_
parametrů, uvedení do provozu, výchozí elektrorevize,;   vyškolení obsluhy a předání provozního řádu</t>
  </si>
  <si>
    <t>Pol51</t>
  </si>
  <si>
    <t>Připojovací tvarovky a armatury</t>
  </si>
  <si>
    <t>VORN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</si>
  <si>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</si>
  <si>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</si>
  <si>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</si>
  <si>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</si>
  <si>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</si>
  <si>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</si>
  <si>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</si>
  <si>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</si>
  <si>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</si>
  <si>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</si>
  <si>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</si>
  <si>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</si>
  <si>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</si>
  <si>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1505319360</t>
  </si>
  <si>
    <t>012203000</t>
  </si>
  <si>
    <t>Geodetické práce při provádění stavby</t>
  </si>
  <si>
    <t>910494302</t>
  </si>
  <si>
    <t>012303000</t>
  </si>
  <si>
    <t>Geodetické práce po výstavbě</t>
  </si>
  <si>
    <t>927514231</t>
  </si>
  <si>
    <t>013254000</t>
  </si>
  <si>
    <t>Dokumentace skutečného provedení stavby</t>
  </si>
  <si>
    <t>300450438</t>
  </si>
  <si>
    <t>013254000.R01</t>
  </si>
  <si>
    <t>Dílenská a výrobní dokumentace</t>
  </si>
  <si>
    <t>1628727771</t>
  </si>
  <si>
    <t>VRN3</t>
  </si>
  <si>
    <t>Zařízení staveniště</t>
  </si>
  <si>
    <t>032103000</t>
  </si>
  <si>
    <t>Náklady na stavební buňky</t>
  </si>
  <si>
    <t>-1413254384</t>
  </si>
  <si>
    <t>032503000</t>
  </si>
  <si>
    <t>Skládky na staveništi</t>
  </si>
  <si>
    <t>-1610261648</t>
  </si>
  <si>
    <t>032903000</t>
  </si>
  <si>
    <t>Náklady na provoz a údržbu vybavení staveniště</t>
  </si>
  <si>
    <t>113983751</t>
  </si>
  <si>
    <t>033103000</t>
  </si>
  <si>
    <t>Připojení energií</t>
  </si>
  <si>
    <t>135709340</t>
  </si>
  <si>
    <t>033203000</t>
  </si>
  <si>
    <t>Energie pro zařízení staveniště</t>
  </si>
  <si>
    <t>1930183702</t>
  </si>
  <si>
    <t>034103000</t>
  </si>
  <si>
    <t>Oplocení staveniště</t>
  </si>
  <si>
    <t>1991553498</t>
  </si>
  <si>
    <t>034303000</t>
  </si>
  <si>
    <t>Dopravní značení na staveništi</t>
  </si>
  <si>
    <t>-1504153434</t>
  </si>
  <si>
    <t>034403000</t>
  </si>
  <si>
    <t>Osvětlení staveniště</t>
  </si>
  <si>
    <t>-851075035</t>
  </si>
  <si>
    <t>034503000</t>
  </si>
  <si>
    <t>Informační tabule na staveništi</t>
  </si>
  <si>
    <t>-1438202563</t>
  </si>
  <si>
    <t>039103000</t>
  </si>
  <si>
    <t>Rozebrání, bourání a odvoz zařízení staveniště</t>
  </si>
  <si>
    <t>1699674792</t>
  </si>
  <si>
    <t>039203000</t>
  </si>
  <si>
    <t>Úprava terénu po zrušení zařízení staveniště</t>
  </si>
  <si>
    <t>-944358064</t>
  </si>
  <si>
    <t>VRN6</t>
  </si>
  <si>
    <t>Územní vlivy</t>
  </si>
  <si>
    <t>060001000</t>
  </si>
  <si>
    <t>-1665556320</t>
  </si>
  <si>
    <t>VRN7</t>
  </si>
  <si>
    <t>Provozní vlivy</t>
  </si>
  <si>
    <t>070001000</t>
  </si>
  <si>
    <t>84620429</t>
  </si>
  <si>
    <t>Potrubí a příslušenství</t>
  </si>
  <si>
    <t>Uzavírací armatury a příslušenství</t>
  </si>
  <si>
    <t>Postřikovače a příslušenství</t>
  </si>
  <si>
    <t>Ovládací systém</t>
  </si>
  <si>
    <t>Čerpací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</si>
</sst>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 x14ac:dyDescent="0.2">
      <c r="B5" s="19"/>
      <c r="D5" s="23" t="s">
        <v>13</v>
      </c>
      <c r="K5" s="226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19"/>
      <c r="BE5" s="206" t="s">
        <v>15</v>
      </c>
      <c r="BS5" s="16" t="s">
        <v>6</v>
      </c>
    </row>
    <row r="6" spans="1:74" ht="36.950000000000003" customHeight="1" x14ac:dyDescent="0.2">
      <c r="B6" s="19"/>
      <c r="D6" s="25" t="s">
        <v>16</v>
      </c>
      <c r="K6" s="22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19"/>
      <c r="BE6" s="207"/>
      <c r="BS6" s="16" t="s">
        <v>6</v>
      </c>
    </row>
    <row r="7" spans="1:74" ht="12" customHeight="1" x14ac:dyDescent="0.2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7"/>
      <c r="BS7" s="16" t="s">
        <v>6</v>
      </c>
    </row>
    <row r="8" spans="1:74" ht="12" customHeight="1" x14ac:dyDescent="0.2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7"/>
      <c r="BS8" s="16" t="s">
        <v>6</v>
      </c>
    </row>
    <row r="9" spans="1:74" ht="14.45" customHeight="1" x14ac:dyDescent="0.2">
      <c r="B9" s="19"/>
      <c r="AR9" s="19"/>
      <c r="BE9" s="207"/>
      <c r="BS9" s="16" t="s">
        <v>6</v>
      </c>
    </row>
    <row r="10" spans="1:74" ht="12" customHeight="1" x14ac:dyDescent="0.2">
      <c r="B10" s="19"/>
      <c r="D10" s="26" t="s">
        <v>24</v>
      </c>
      <c r="AK10" s="26" t="s">
        <v>25</v>
      </c>
      <c r="AN10" s="24" t="s">
        <v>1</v>
      </c>
      <c r="AR10" s="19"/>
      <c r="BE10" s="207"/>
      <c r="BS10" s="16" t="s">
        <v>6</v>
      </c>
    </row>
    <row r="11" spans="1:74" ht="18.399999999999999" customHeight="1" x14ac:dyDescent="0.2">
      <c r="B11" s="19"/>
      <c r="E11" s="24" t="s">
        <v>26</v>
      </c>
      <c r="AK11" s="26" t="s">
        <v>27</v>
      </c>
      <c r="AN11" s="24" t="s">
        <v>1</v>
      </c>
      <c r="AR11" s="19"/>
      <c r="BE11" s="207"/>
      <c r="BS11" s="16" t="s">
        <v>6</v>
      </c>
    </row>
    <row r="12" spans="1:74" ht="6.95" customHeight="1" x14ac:dyDescent="0.2">
      <c r="B12" s="19"/>
      <c r="AR12" s="19"/>
      <c r="BE12" s="207"/>
      <c r="BS12" s="16" t="s">
        <v>6</v>
      </c>
    </row>
    <row r="13" spans="1:74" ht="12" customHeight="1" x14ac:dyDescent="0.2">
      <c r="B13" s="19"/>
      <c r="D13" s="26" t="s">
        <v>28</v>
      </c>
      <c r="AK13" s="26" t="s">
        <v>25</v>
      </c>
      <c r="AN13" s="28" t="s">
        <v>29</v>
      </c>
      <c r="AR13" s="19"/>
      <c r="BE13" s="207"/>
      <c r="BS13" s="16" t="s">
        <v>6</v>
      </c>
    </row>
    <row r="14" spans="1:74" ht="12.75" x14ac:dyDescent="0.2">
      <c r="B14" s="19"/>
      <c r="E14" s="228" t="s">
        <v>29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6" t="s">
        <v>27</v>
      </c>
      <c r="AN14" s="28" t="s">
        <v>29</v>
      </c>
      <c r="AR14" s="19"/>
      <c r="BE14" s="207"/>
      <c r="BS14" s="16" t="s">
        <v>6</v>
      </c>
    </row>
    <row r="15" spans="1:74" ht="6.95" customHeight="1" x14ac:dyDescent="0.2">
      <c r="B15" s="19"/>
      <c r="AR15" s="19"/>
      <c r="BE15" s="207"/>
      <c r="BS15" s="16" t="s">
        <v>3</v>
      </c>
    </row>
    <row r="16" spans="1:74" ht="12" customHeight="1" x14ac:dyDescent="0.2">
      <c r="B16" s="19"/>
      <c r="D16" s="26" t="s">
        <v>30</v>
      </c>
      <c r="AK16" s="26" t="s">
        <v>25</v>
      </c>
      <c r="AN16" s="24" t="s">
        <v>1</v>
      </c>
      <c r="AR16" s="19"/>
      <c r="BE16" s="207"/>
      <c r="BS16" s="16" t="s">
        <v>3</v>
      </c>
    </row>
    <row r="17" spans="2:71" ht="18.399999999999999" customHeight="1" x14ac:dyDescent="0.2">
      <c r="B17" s="19"/>
      <c r="E17" s="24" t="s">
        <v>31</v>
      </c>
      <c r="AK17" s="26" t="s">
        <v>27</v>
      </c>
      <c r="AN17" s="24" t="s">
        <v>1</v>
      </c>
      <c r="AR17" s="19"/>
      <c r="BE17" s="207"/>
      <c r="BS17" s="16" t="s">
        <v>32</v>
      </c>
    </row>
    <row r="18" spans="2:71" ht="6.95" customHeight="1" x14ac:dyDescent="0.2">
      <c r="B18" s="19"/>
      <c r="AR18" s="19"/>
      <c r="BE18" s="207"/>
      <c r="BS18" s="16" t="s">
        <v>6</v>
      </c>
    </row>
    <row r="19" spans="2:71" ht="12" customHeight="1" x14ac:dyDescent="0.2">
      <c r="B19" s="19"/>
      <c r="D19" s="26" t="s">
        <v>33</v>
      </c>
      <c r="AK19" s="26" t="s">
        <v>25</v>
      </c>
      <c r="AN19" s="24" t="s">
        <v>34</v>
      </c>
      <c r="AR19" s="19"/>
      <c r="BE19" s="207"/>
      <c r="BS19" s="16" t="s">
        <v>6</v>
      </c>
    </row>
    <row r="20" spans="2:71" ht="18.399999999999999" customHeight="1" x14ac:dyDescent="0.2">
      <c r="B20" s="19"/>
      <c r="E20" s="24" t="s">
        <v>35</v>
      </c>
      <c r="AK20" s="26" t="s">
        <v>27</v>
      </c>
      <c r="AN20" s="24" t="s">
        <v>36</v>
      </c>
      <c r="AR20" s="19"/>
      <c r="BE20" s="207"/>
      <c r="BS20" s="16" t="s">
        <v>32</v>
      </c>
    </row>
    <row r="21" spans="2:71" ht="6.95" customHeight="1" x14ac:dyDescent="0.2">
      <c r="B21" s="19"/>
      <c r="AR21" s="19"/>
      <c r="BE21" s="207"/>
    </row>
    <row r="22" spans="2:71" ht="12" customHeight="1" x14ac:dyDescent="0.2">
      <c r="B22" s="19"/>
      <c r="D22" s="26" t="s">
        <v>37</v>
      </c>
      <c r="AR22" s="19"/>
      <c r="BE22" s="207"/>
    </row>
    <row r="23" spans="2:71" ht="16.5" customHeight="1" x14ac:dyDescent="0.2">
      <c r="B23" s="19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19"/>
      <c r="BE23" s="207"/>
    </row>
    <row r="24" spans="2:71" ht="6.95" customHeight="1" x14ac:dyDescent="0.2">
      <c r="B24" s="19"/>
      <c r="AR24" s="19"/>
      <c r="BE24" s="207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7"/>
    </row>
    <row r="26" spans="2:71" s="1" customFormat="1" ht="25.9" customHeight="1" x14ac:dyDescent="0.2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9">
        <f>ROUND(AG94,2)</f>
        <v>0</v>
      </c>
      <c r="AL26" s="210"/>
      <c r="AM26" s="210"/>
      <c r="AN26" s="210"/>
      <c r="AO26" s="210"/>
      <c r="AR26" s="31"/>
      <c r="BE26" s="207"/>
    </row>
    <row r="27" spans="2:71" s="1" customFormat="1" ht="6.95" customHeight="1" x14ac:dyDescent="0.2">
      <c r="B27" s="31"/>
      <c r="AR27" s="31"/>
      <c r="BE27" s="207"/>
    </row>
    <row r="28" spans="2:71" s="1" customFormat="1" ht="12.75" x14ac:dyDescent="0.2">
      <c r="B28" s="31"/>
      <c r="L28" s="231" t="s">
        <v>39</v>
      </c>
      <c r="M28" s="231"/>
      <c r="N28" s="231"/>
      <c r="O28" s="231"/>
      <c r="P28" s="231"/>
      <c r="W28" s="231" t="s">
        <v>40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41</v>
      </c>
      <c r="AL28" s="231"/>
      <c r="AM28" s="231"/>
      <c r="AN28" s="231"/>
      <c r="AO28" s="231"/>
      <c r="AR28" s="31"/>
      <c r="BE28" s="207"/>
    </row>
    <row r="29" spans="2:71" s="2" customFormat="1" ht="14.45" customHeight="1" x14ac:dyDescent="0.2">
      <c r="B29" s="35"/>
      <c r="D29" s="26" t="s">
        <v>42</v>
      </c>
      <c r="F29" s="26" t="s">
        <v>43</v>
      </c>
      <c r="L29" s="232">
        <v>0.21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5"/>
      <c r="BE29" s="208"/>
    </row>
    <row r="30" spans="2:71" s="2" customFormat="1" ht="14.45" customHeight="1" x14ac:dyDescent="0.2">
      <c r="B30" s="35"/>
      <c r="F30" s="26" t="s">
        <v>44</v>
      </c>
      <c r="L30" s="232">
        <v>0.15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5"/>
      <c r="BE30" s="208"/>
    </row>
    <row r="31" spans="2:71" s="2" customFormat="1" ht="14.45" hidden="1" customHeight="1" x14ac:dyDescent="0.2">
      <c r="B31" s="35"/>
      <c r="F31" s="26" t="s">
        <v>45</v>
      </c>
      <c r="L31" s="232">
        <v>0.21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5"/>
      <c r="BE31" s="208"/>
    </row>
    <row r="32" spans="2:71" s="2" customFormat="1" ht="14.45" hidden="1" customHeight="1" x14ac:dyDescent="0.2">
      <c r="B32" s="35"/>
      <c r="F32" s="26" t="s">
        <v>46</v>
      </c>
      <c r="L32" s="232">
        <v>0.15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5"/>
      <c r="BE32" s="208"/>
    </row>
    <row r="33" spans="2:57" s="2" customFormat="1" ht="14.45" hidden="1" customHeight="1" x14ac:dyDescent="0.2">
      <c r="B33" s="35"/>
      <c r="F33" s="26" t="s">
        <v>47</v>
      </c>
      <c r="L33" s="232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5"/>
      <c r="BE33" s="208"/>
    </row>
    <row r="34" spans="2:57" s="1" customFormat="1" ht="6.95" customHeight="1" x14ac:dyDescent="0.2">
      <c r="B34" s="31"/>
      <c r="AR34" s="31"/>
      <c r="BE34" s="207"/>
    </row>
    <row r="35" spans="2:57" s="1" customFormat="1" ht="25.9" customHeight="1" x14ac:dyDescent="0.2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11" t="s">
        <v>50</v>
      </c>
      <c r="Y35" s="212"/>
      <c r="Z35" s="212"/>
      <c r="AA35" s="212"/>
      <c r="AB35" s="212"/>
      <c r="AC35" s="38"/>
      <c r="AD35" s="38"/>
      <c r="AE35" s="38"/>
      <c r="AF35" s="38"/>
      <c r="AG35" s="38"/>
      <c r="AH35" s="38"/>
      <c r="AI35" s="38"/>
      <c r="AJ35" s="38"/>
      <c r="AK35" s="213">
        <f>SUM(AK26:AK33)</f>
        <v>0</v>
      </c>
      <c r="AL35" s="212"/>
      <c r="AM35" s="212"/>
      <c r="AN35" s="212"/>
      <c r="AO35" s="214"/>
      <c r="AP35" s="36"/>
      <c r="AQ35" s="36"/>
      <c r="AR35" s="31"/>
    </row>
    <row r="36" spans="2:57" s="1" customFormat="1" ht="6.95" customHeight="1" x14ac:dyDescent="0.2">
      <c r="B36" s="31"/>
      <c r="AR36" s="31"/>
    </row>
    <row r="37" spans="2:57" s="1" customFormat="1" ht="14.45" customHeight="1" x14ac:dyDescent="0.2">
      <c r="B37" s="31"/>
      <c r="AR37" s="31"/>
    </row>
    <row r="38" spans="2:57" ht="14.45" customHeight="1" x14ac:dyDescent="0.2">
      <c r="B38" s="19"/>
      <c r="AR38" s="19"/>
    </row>
    <row r="39" spans="2:57" ht="14.45" customHeight="1" x14ac:dyDescent="0.2">
      <c r="B39" s="19"/>
      <c r="AR39" s="19"/>
    </row>
    <row r="40" spans="2:57" ht="14.45" customHeight="1" x14ac:dyDescent="0.2">
      <c r="B40" s="19"/>
      <c r="AR40" s="19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 x14ac:dyDescent="0.2">
      <c r="B50" s="19"/>
      <c r="AR50" s="19"/>
    </row>
    <row r="51" spans="2:44" ht="11.25" x14ac:dyDescent="0.2">
      <c r="B51" s="19"/>
      <c r="AR51" s="19"/>
    </row>
    <row r="52" spans="2:44" ht="11.25" x14ac:dyDescent="0.2">
      <c r="B52" s="19"/>
      <c r="AR52" s="19"/>
    </row>
    <row r="53" spans="2:44" ht="11.25" x14ac:dyDescent="0.2">
      <c r="B53" s="19"/>
      <c r="AR53" s="19"/>
    </row>
    <row r="54" spans="2:44" ht="11.25" x14ac:dyDescent="0.2">
      <c r="B54" s="19"/>
      <c r="AR54" s="19"/>
    </row>
    <row r="55" spans="2:44" ht="11.25" x14ac:dyDescent="0.2">
      <c r="B55" s="19"/>
      <c r="AR55" s="19"/>
    </row>
    <row r="56" spans="2:44" ht="11.25" x14ac:dyDescent="0.2">
      <c r="B56" s="19"/>
      <c r="AR56" s="19"/>
    </row>
    <row r="57" spans="2:44" ht="11.25" x14ac:dyDescent="0.2">
      <c r="B57" s="19"/>
      <c r="AR57" s="19"/>
    </row>
    <row r="58" spans="2:44" ht="11.25" x14ac:dyDescent="0.2">
      <c r="B58" s="19"/>
      <c r="AR58" s="19"/>
    </row>
    <row r="59" spans="2:44" ht="11.25" x14ac:dyDescent="0.2">
      <c r="B59" s="19"/>
      <c r="AR59" s="19"/>
    </row>
    <row r="60" spans="2:44" s="1" customFormat="1" ht="12.75" x14ac:dyDescent="0.2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 ht="11.25" x14ac:dyDescent="0.2">
      <c r="B61" s="19"/>
      <c r="AR61" s="19"/>
    </row>
    <row r="62" spans="2:44" ht="11.25" x14ac:dyDescent="0.2">
      <c r="B62" s="19"/>
      <c r="AR62" s="19"/>
    </row>
    <row r="63" spans="2:44" ht="11.25" x14ac:dyDescent="0.2">
      <c r="B63" s="19"/>
      <c r="AR63" s="19"/>
    </row>
    <row r="64" spans="2:44" s="1" customFormat="1" ht="12.75" x14ac:dyDescent="0.2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 x14ac:dyDescent="0.2">
      <c r="B65" s="19"/>
      <c r="AR65" s="19"/>
    </row>
    <row r="66" spans="2:44" ht="11.25" x14ac:dyDescent="0.2">
      <c r="B66" s="19"/>
      <c r="AR66" s="19"/>
    </row>
    <row r="67" spans="2:44" ht="11.25" x14ac:dyDescent="0.2">
      <c r="B67" s="19"/>
      <c r="AR67" s="19"/>
    </row>
    <row r="68" spans="2:44" ht="11.25" x14ac:dyDescent="0.2">
      <c r="B68" s="19"/>
      <c r="AR68" s="19"/>
    </row>
    <row r="69" spans="2:44" ht="11.25" x14ac:dyDescent="0.2">
      <c r="B69" s="19"/>
      <c r="AR69" s="19"/>
    </row>
    <row r="70" spans="2:44" ht="11.25" x14ac:dyDescent="0.2">
      <c r="B70" s="19"/>
      <c r="AR70" s="19"/>
    </row>
    <row r="71" spans="2:44" ht="11.25" x14ac:dyDescent="0.2">
      <c r="B71" s="19"/>
      <c r="AR71" s="19"/>
    </row>
    <row r="72" spans="2:44" ht="11.25" x14ac:dyDescent="0.2">
      <c r="B72" s="19"/>
      <c r="AR72" s="19"/>
    </row>
    <row r="73" spans="2:44" ht="11.25" x14ac:dyDescent="0.2">
      <c r="B73" s="19"/>
      <c r="AR73" s="19"/>
    </row>
    <row r="74" spans="2:44" ht="11.25" x14ac:dyDescent="0.2">
      <c r="B74" s="19"/>
      <c r="AR74" s="19"/>
    </row>
    <row r="75" spans="2:44" s="1" customFormat="1" ht="12.75" x14ac:dyDescent="0.2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 ht="11.25" x14ac:dyDescent="0.2">
      <c r="B76" s="31"/>
      <c r="AR76" s="31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 x14ac:dyDescent="0.2">
      <c r="B82" s="31"/>
      <c r="C82" s="20" t="s">
        <v>57</v>
      </c>
      <c r="AR82" s="31"/>
    </row>
    <row r="83" spans="1:91" s="1" customFormat="1" ht="6.95" customHeight="1" x14ac:dyDescent="0.2">
      <c r="B83" s="31"/>
      <c r="AR83" s="31"/>
    </row>
    <row r="84" spans="1:91" s="3" customFormat="1" ht="12" customHeight="1" x14ac:dyDescent="0.2">
      <c r="B84" s="47"/>
      <c r="C84" s="26" t="s">
        <v>13</v>
      </c>
      <c r="L84" s="3" t="str">
        <f>K5</f>
        <v>100/2019</v>
      </c>
      <c r="AR84" s="47"/>
    </row>
    <row r="85" spans="1:91" s="4" customFormat="1" ht="36.950000000000003" customHeight="1" x14ac:dyDescent="0.2">
      <c r="B85" s="48"/>
      <c r="C85" s="49" t="s">
        <v>16</v>
      </c>
      <c r="L85" s="223" t="str">
        <f>K6</f>
        <v>Sportovní centrum UK Praha - Stavební úpravy softbalového hřiště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48"/>
    </row>
    <row r="86" spans="1:91" s="1" customFormat="1" ht="6.95" customHeight="1" x14ac:dyDescent="0.2">
      <c r="B86" s="31"/>
      <c r="AR86" s="31"/>
    </row>
    <row r="87" spans="1:91" s="1" customFormat="1" ht="12" customHeight="1" x14ac:dyDescent="0.2">
      <c r="B87" s="31"/>
      <c r="C87" s="26" t="s">
        <v>20</v>
      </c>
      <c r="L87" s="50" t="str">
        <f>IF(K8="","",K8)</f>
        <v>Bruslařská 1132/10, 102 00</v>
      </c>
      <c r="AI87" s="26" t="s">
        <v>22</v>
      </c>
      <c r="AM87" s="225" t="str">
        <f>IF(AN8= "","",AN8)</f>
        <v>26. 4. 2019</v>
      </c>
      <c r="AN87" s="225"/>
      <c r="AR87" s="31"/>
    </row>
    <row r="88" spans="1:91" s="1" customFormat="1" ht="6.95" customHeight="1" x14ac:dyDescent="0.2">
      <c r="B88" s="31"/>
      <c r="AR88" s="31"/>
    </row>
    <row r="89" spans="1:91" s="1" customFormat="1" ht="27.95" customHeight="1" x14ac:dyDescent="0.2">
      <c r="B89" s="31"/>
      <c r="C89" s="26" t="s">
        <v>24</v>
      </c>
      <c r="L89" s="3" t="str">
        <f>IF(E11= "","",E11)</f>
        <v>Univerzita Karlova v Praze</v>
      </c>
      <c r="AI89" s="26" t="s">
        <v>30</v>
      </c>
      <c r="AM89" s="221" t="str">
        <f>IF(E17="","",E17)</f>
        <v>SPORTOVNÍ PROJEKTY s.r.o.</v>
      </c>
      <c r="AN89" s="222"/>
      <c r="AO89" s="222"/>
      <c r="AP89" s="222"/>
      <c r="AR89" s="31"/>
      <c r="AS89" s="217" t="s">
        <v>58</v>
      </c>
      <c r="AT89" s="21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 x14ac:dyDescent="0.2">
      <c r="B90" s="31"/>
      <c r="C90" s="26" t="s">
        <v>28</v>
      </c>
      <c r="L90" s="3" t="str">
        <f>IF(E14= "Vyplň údaj","",E14)</f>
        <v/>
      </c>
      <c r="AI90" s="26" t="s">
        <v>33</v>
      </c>
      <c r="AM90" s="221" t="str">
        <f>IF(E20="","",E20)</f>
        <v>Jan Petr</v>
      </c>
      <c r="AN90" s="222"/>
      <c r="AO90" s="222"/>
      <c r="AP90" s="222"/>
      <c r="AR90" s="31"/>
      <c r="AS90" s="219"/>
      <c r="AT90" s="220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 x14ac:dyDescent="0.2">
      <c r="B91" s="31"/>
      <c r="AR91" s="31"/>
      <c r="AS91" s="219"/>
      <c r="AT91" s="220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 x14ac:dyDescent="0.2">
      <c r="B92" s="31"/>
      <c r="C92" s="241" t="s">
        <v>59</v>
      </c>
      <c r="D92" s="234"/>
      <c r="E92" s="234"/>
      <c r="F92" s="234"/>
      <c r="G92" s="234"/>
      <c r="H92" s="56"/>
      <c r="I92" s="233" t="s">
        <v>60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61</v>
      </c>
      <c r="AH92" s="234"/>
      <c r="AI92" s="234"/>
      <c r="AJ92" s="234"/>
      <c r="AK92" s="234"/>
      <c r="AL92" s="234"/>
      <c r="AM92" s="234"/>
      <c r="AN92" s="233" t="s">
        <v>62</v>
      </c>
      <c r="AO92" s="234"/>
      <c r="AP92" s="235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 x14ac:dyDescent="0.2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 x14ac:dyDescent="0.2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39">
        <f>ROUND(SUM(AG95:AG97),2)</f>
        <v>0</v>
      </c>
      <c r="AH94" s="239"/>
      <c r="AI94" s="239"/>
      <c r="AJ94" s="239"/>
      <c r="AK94" s="239"/>
      <c r="AL94" s="239"/>
      <c r="AM94" s="239"/>
      <c r="AN94" s="240">
        <f>SUM(AG94,AT94)</f>
        <v>0</v>
      </c>
      <c r="AO94" s="240"/>
      <c r="AP94" s="240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4</v>
      </c>
      <c r="BX94" s="71" t="s">
        <v>81</v>
      </c>
      <c r="CL94" s="71" t="s">
        <v>1</v>
      </c>
    </row>
    <row r="95" spans="1:91" s="6" customFormat="1" ht="16.5" customHeight="1" x14ac:dyDescent="0.2">
      <c r="A95" s="73" t="s">
        <v>82</v>
      </c>
      <c r="B95" s="74"/>
      <c r="C95" s="75"/>
      <c r="D95" s="242" t="s">
        <v>83</v>
      </c>
      <c r="E95" s="242"/>
      <c r="F95" s="242"/>
      <c r="G95" s="242"/>
      <c r="H95" s="242"/>
      <c r="I95" s="76"/>
      <c r="J95" s="242" t="s">
        <v>84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37">
        <f>'01 - Softbalové hřiště'!J30</f>
        <v>0</v>
      </c>
      <c r="AH95" s="238"/>
      <c r="AI95" s="238"/>
      <c r="AJ95" s="238"/>
      <c r="AK95" s="238"/>
      <c r="AL95" s="238"/>
      <c r="AM95" s="238"/>
      <c r="AN95" s="237">
        <f>SUM(AG95,AT95)</f>
        <v>0</v>
      </c>
      <c r="AO95" s="238"/>
      <c r="AP95" s="238"/>
      <c r="AQ95" s="77" t="s">
        <v>85</v>
      </c>
      <c r="AR95" s="74"/>
      <c r="AS95" s="78">
        <v>0</v>
      </c>
      <c r="AT95" s="79">
        <f>ROUND(SUM(AV95:AW95),2)</f>
        <v>0</v>
      </c>
      <c r="AU95" s="80">
        <f>'01 - Softbalové hřiště'!P130</f>
        <v>0</v>
      </c>
      <c r="AV95" s="79">
        <f>'01 - Softbalové hřiště'!J33</f>
        <v>0</v>
      </c>
      <c r="AW95" s="79">
        <f>'01 - Softbalové hřiště'!J34</f>
        <v>0</v>
      </c>
      <c r="AX95" s="79">
        <f>'01 - Softbalové hřiště'!J35</f>
        <v>0</v>
      </c>
      <c r="AY95" s="79">
        <f>'01 - Softbalové hřiště'!J36</f>
        <v>0</v>
      </c>
      <c r="AZ95" s="79">
        <f>'01 - Softbalové hřiště'!F33</f>
        <v>0</v>
      </c>
      <c r="BA95" s="79">
        <f>'01 - Softbalové hřiště'!F34</f>
        <v>0</v>
      </c>
      <c r="BB95" s="79">
        <f>'01 - Softbalové hřiště'!F35</f>
        <v>0</v>
      </c>
      <c r="BC95" s="79">
        <f>'01 - Softbalové hřiště'!F36</f>
        <v>0</v>
      </c>
      <c r="BD95" s="81">
        <f>'01 - Softbalové hřiště'!F37</f>
        <v>0</v>
      </c>
      <c r="BT95" s="82" t="s">
        <v>86</v>
      </c>
      <c r="BV95" s="82" t="s">
        <v>80</v>
      </c>
      <c r="BW95" s="82" t="s">
        <v>87</v>
      </c>
      <c r="BX95" s="82" t="s">
        <v>4</v>
      </c>
      <c r="CL95" s="82" t="s">
        <v>1</v>
      </c>
      <c r="CM95" s="82" t="s">
        <v>88</v>
      </c>
    </row>
    <row r="96" spans="1:91" s="6" customFormat="1" ht="16.5" customHeight="1" x14ac:dyDescent="0.2">
      <c r="A96" s="73" t="s">
        <v>82</v>
      </c>
      <c r="B96" s="74"/>
      <c r="C96" s="75"/>
      <c r="D96" s="242" t="s">
        <v>89</v>
      </c>
      <c r="E96" s="242"/>
      <c r="F96" s="242"/>
      <c r="G96" s="242"/>
      <c r="H96" s="242"/>
      <c r="I96" s="76"/>
      <c r="J96" s="242" t="s">
        <v>90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37">
        <f>'02 - Závlahový systém'!J30</f>
        <v>0</v>
      </c>
      <c r="AH96" s="238"/>
      <c r="AI96" s="238"/>
      <c r="AJ96" s="238"/>
      <c r="AK96" s="238"/>
      <c r="AL96" s="238"/>
      <c r="AM96" s="238"/>
      <c r="AN96" s="237">
        <f>SUM(AG96,AT96)</f>
        <v>0</v>
      </c>
      <c r="AO96" s="238"/>
      <c r="AP96" s="238"/>
      <c r="AQ96" s="77" t="s">
        <v>85</v>
      </c>
      <c r="AR96" s="74"/>
      <c r="AS96" s="78">
        <v>0</v>
      </c>
      <c r="AT96" s="79">
        <f>ROUND(SUM(AV96:AW96),2)</f>
        <v>0</v>
      </c>
      <c r="AU96" s="80">
        <f>'02 - Závlahový systém'!P122</f>
        <v>0</v>
      </c>
      <c r="AV96" s="79">
        <f>'02 - Závlahový systém'!J33</f>
        <v>0</v>
      </c>
      <c r="AW96" s="79">
        <f>'02 - Závlahový systém'!J34</f>
        <v>0</v>
      </c>
      <c r="AX96" s="79">
        <f>'02 - Závlahový systém'!J35</f>
        <v>0</v>
      </c>
      <c r="AY96" s="79">
        <f>'02 - Závlahový systém'!J36</f>
        <v>0</v>
      </c>
      <c r="AZ96" s="79">
        <f>'02 - Závlahový systém'!F33</f>
        <v>0</v>
      </c>
      <c r="BA96" s="79">
        <f>'02 - Závlahový systém'!F34</f>
        <v>0</v>
      </c>
      <c r="BB96" s="79">
        <f>'02 - Závlahový systém'!F35</f>
        <v>0</v>
      </c>
      <c r="BC96" s="79">
        <f>'02 - Závlahový systém'!F36</f>
        <v>0</v>
      </c>
      <c r="BD96" s="81">
        <f>'02 - Závlahový systém'!F37</f>
        <v>0</v>
      </c>
      <c r="BT96" s="82" t="s">
        <v>86</v>
      </c>
      <c r="BV96" s="82" t="s">
        <v>80</v>
      </c>
      <c r="BW96" s="82" t="s">
        <v>91</v>
      </c>
      <c r="BX96" s="82" t="s">
        <v>4</v>
      </c>
      <c r="CL96" s="82" t="s">
        <v>1</v>
      </c>
      <c r="CM96" s="82" t="s">
        <v>88</v>
      </c>
    </row>
    <row r="97" spans="1:91" s="6" customFormat="1" ht="16.5" customHeight="1" x14ac:dyDescent="0.2">
      <c r="A97" s="73" t="s">
        <v>82</v>
      </c>
      <c r="B97" s="74"/>
      <c r="C97" s="75"/>
      <c r="D97" s="242" t="s">
        <v>92</v>
      </c>
      <c r="E97" s="242"/>
      <c r="F97" s="242"/>
      <c r="G97" s="242"/>
      <c r="H97" s="242"/>
      <c r="I97" s="76"/>
      <c r="J97" s="242" t="s">
        <v>93</v>
      </c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37">
        <f>'VORN - Vedlejší a ostatní...'!J30</f>
        <v>0</v>
      </c>
      <c r="AH97" s="238"/>
      <c r="AI97" s="238"/>
      <c r="AJ97" s="238"/>
      <c r="AK97" s="238"/>
      <c r="AL97" s="238"/>
      <c r="AM97" s="238"/>
      <c r="AN97" s="237">
        <f>SUM(AG97,AT97)</f>
        <v>0</v>
      </c>
      <c r="AO97" s="238"/>
      <c r="AP97" s="238"/>
      <c r="AQ97" s="77" t="s">
        <v>85</v>
      </c>
      <c r="AR97" s="74"/>
      <c r="AS97" s="83">
        <v>0</v>
      </c>
      <c r="AT97" s="84">
        <f>ROUND(SUM(AV97:AW97),2)</f>
        <v>0</v>
      </c>
      <c r="AU97" s="85">
        <f>'VORN - Vedlejší a ostatní...'!P121</f>
        <v>0</v>
      </c>
      <c r="AV97" s="84">
        <f>'VORN - Vedlejší a ostatní...'!J33</f>
        <v>0</v>
      </c>
      <c r="AW97" s="84">
        <f>'VORN - Vedlejší a ostatní...'!J34</f>
        <v>0</v>
      </c>
      <c r="AX97" s="84">
        <f>'VORN - Vedlejší a ostatní...'!J35</f>
        <v>0</v>
      </c>
      <c r="AY97" s="84">
        <f>'VORN - Vedlejší a ostatní...'!J36</f>
        <v>0</v>
      </c>
      <c r="AZ97" s="84">
        <f>'VORN - Vedlejší a ostatní...'!F33</f>
        <v>0</v>
      </c>
      <c r="BA97" s="84">
        <f>'VORN - Vedlejší a ostatní...'!F34</f>
        <v>0</v>
      </c>
      <c r="BB97" s="84">
        <f>'VORN - Vedlejší a ostatní...'!F35</f>
        <v>0</v>
      </c>
      <c r="BC97" s="84">
        <f>'VORN - Vedlejší a ostatní...'!F36</f>
        <v>0</v>
      </c>
      <c r="BD97" s="86">
        <f>'VORN - Vedlejší a ostatní...'!F37</f>
        <v>0</v>
      </c>
      <c r="BT97" s="82" t="s">
        <v>86</v>
      </c>
      <c r="BV97" s="82" t="s">
        <v>80</v>
      </c>
      <c r="BW97" s="82" t="s">
        <v>94</v>
      </c>
      <c r="BX97" s="82" t="s">
        <v>4</v>
      </c>
      <c r="CL97" s="82" t="s">
        <v>1</v>
      </c>
      <c r="CM97" s="82" t="s">
        <v>88</v>
      </c>
    </row>
    <row r="98" spans="1:91" s="1" customFormat="1" ht="30" customHeight="1" x14ac:dyDescent="0.2">
      <c r="B98" s="31"/>
      <c r="AR98" s="31"/>
    </row>
    <row r="99" spans="1:91" s="1" customFormat="1" ht="6.95" customHeight="1" x14ac:dyDescent="0.2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Softbalové hřiště'!C2" display="/" xr:uid="{00000000-0004-0000-0000-000000000000}"/>
    <hyperlink ref="A96" location="'02 - Závlahový systém'!C2" display="/" xr:uid="{00000000-0004-0000-0000-000001000000}"/>
    <hyperlink ref="A97" location="'VORN - Vedlejší a ostatní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40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6" t="s">
        <v>87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 x14ac:dyDescent="0.2">
      <c r="B4" s="19"/>
      <c r="D4" s="20" t="s">
        <v>95</v>
      </c>
      <c r="L4" s="19"/>
      <c r="M4" s="8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43" t="str">
        <f>'Rekapitulace stavby'!K6</f>
        <v>Sportovní centrum UK Praha - Stavební úpravy softbalového hřiště</v>
      </c>
      <c r="F7" s="244"/>
      <c r="G7" s="244"/>
      <c r="H7" s="244"/>
      <c r="L7" s="19"/>
    </row>
    <row r="8" spans="2:46" s="1" customFormat="1" ht="12" customHeight="1" x14ac:dyDescent="0.2">
      <c r="B8" s="31"/>
      <c r="D8" s="26" t="s">
        <v>96</v>
      </c>
      <c r="I8" s="90"/>
      <c r="L8" s="31"/>
    </row>
    <row r="9" spans="2:46" s="1" customFormat="1" ht="36.950000000000003" customHeight="1" x14ac:dyDescent="0.2">
      <c r="B9" s="31"/>
      <c r="E9" s="223" t="s">
        <v>97</v>
      </c>
      <c r="F9" s="245"/>
      <c r="G9" s="245"/>
      <c r="H9" s="245"/>
      <c r="I9" s="90"/>
      <c r="L9" s="31"/>
    </row>
    <row r="10" spans="2:46" s="1" customFormat="1" ht="11.25" x14ac:dyDescent="0.2">
      <c r="B10" s="31"/>
      <c r="I10" s="90"/>
      <c r="L10" s="31"/>
    </row>
    <row r="11" spans="2:46" s="1" customFormat="1" ht="12" customHeight="1" x14ac:dyDescent="0.2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26. 4. 2019</v>
      </c>
      <c r="L12" s="31"/>
    </row>
    <row r="13" spans="2:46" s="1" customFormat="1" ht="10.9" customHeight="1" x14ac:dyDescent="0.2">
      <c r="B13" s="31"/>
      <c r="I13" s="90"/>
      <c r="L13" s="31"/>
    </row>
    <row r="14" spans="2:46" s="1" customFormat="1" ht="12" customHeight="1" x14ac:dyDescent="0.2">
      <c r="B14" s="31"/>
      <c r="D14" s="26" t="s">
        <v>24</v>
      </c>
      <c r="I14" s="91" t="s">
        <v>25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26</v>
      </c>
      <c r="I15" s="91" t="s">
        <v>27</v>
      </c>
      <c r="J15" s="24" t="s">
        <v>1</v>
      </c>
      <c r="L15" s="31"/>
    </row>
    <row r="16" spans="2:46" s="1" customFormat="1" ht="6.95" customHeight="1" x14ac:dyDescent="0.2">
      <c r="B16" s="31"/>
      <c r="I16" s="90"/>
      <c r="L16" s="31"/>
    </row>
    <row r="17" spans="2:12" s="1" customFormat="1" ht="12" customHeight="1" x14ac:dyDescent="0.2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246" t="str">
        <f>'Rekapitulace stavby'!E14</f>
        <v>Vyplň údaj</v>
      </c>
      <c r="F18" s="226"/>
      <c r="G18" s="226"/>
      <c r="H18" s="226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I19" s="90"/>
      <c r="L19" s="31"/>
    </row>
    <row r="20" spans="2:12" s="1" customFormat="1" ht="12" customHeight="1" x14ac:dyDescent="0.2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5" customHeight="1" x14ac:dyDescent="0.2">
      <c r="B22" s="31"/>
      <c r="I22" s="90"/>
      <c r="L22" s="31"/>
    </row>
    <row r="23" spans="2:12" s="1" customFormat="1" ht="12" customHeight="1" x14ac:dyDescent="0.2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 x14ac:dyDescent="0.2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 x14ac:dyDescent="0.2">
      <c r="B25" s="31"/>
      <c r="I25" s="90"/>
      <c r="L25" s="31"/>
    </row>
    <row r="26" spans="2:12" s="1" customFormat="1" ht="12" customHeight="1" x14ac:dyDescent="0.2">
      <c r="B26" s="31"/>
      <c r="D26" s="26" t="s">
        <v>37</v>
      </c>
      <c r="I26" s="90"/>
      <c r="L26" s="31"/>
    </row>
    <row r="27" spans="2:12" s="7" customFormat="1" ht="16.5" customHeight="1" x14ac:dyDescent="0.2">
      <c r="B27" s="92"/>
      <c r="E27" s="230" t="s">
        <v>1</v>
      </c>
      <c r="F27" s="230"/>
      <c r="G27" s="230"/>
      <c r="H27" s="230"/>
      <c r="I27" s="93"/>
      <c r="L27" s="92"/>
    </row>
    <row r="28" spans="2:12" s="1" customFormat="1" ht="6.95" customHeight="1" x14ac:dyDescent="0.2">
      <c r="B28" s="31"/>
      <c r="I28" s="90"/>
      <c r="L28" s="31"/>
    </row>
    <row r="29" spans="2:12" s="1" customFormat="1" ht="6.95" customHeight="1" x14ac:dyDescent="0.2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 x14ac:dyDescent="0.2">
      <c r="B30" s="31"/>
      <c r="D30" s="95" t="s">
        <v>38</v>
      </c>
      <c r="I30" s="90"/>
      <c r="J30" s="65">
        <f>ROUND(J130, 2)</f>
        <v>0</v>
      </c>
      <c r="L30" s="31"/>
    </row>
    <row r="31" spans="2:12" s="1" customFormat="1" ht="6.95" customHeight="1" x14ac:dyDescent="0.2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 x14ac:dyDescent="0.2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 x14ac:dyDescent="0.2">
      <c r="B33" s="31"/>
      <c r="D33" s="97" t="s">
        <v>42</v>
      </c>
      <c r="E33" s="26" t="s">
        <v>43</v>
      </c>
      <c r="F33" s="98">
        <f>ROUND((SUM(BE130:BE439)),  2)</f>
        <v>0</v>
      </c>
      <c r="I33" s="99">
        <v>0.21</v>
      </c>
      <c r="J33" s="98">
        <f>ROUND(((SUM(BE130:BE439))*I33),  2)</f>
        <v>0</v>
      </c>
      <c r="L33" s="31"/>
    </row>
    <row r="34" spans="2:12" s="1" customFormat="1" ht="14.45" customHeight="1" x14ac:dyDescent="0.2">
      <c r="B34" s="31"/>
      <c r="E34" s="26" t="s">
        <v>44</v>
      </c>
      <c r="F34" s="98">
        <f>ROUND((SUM(BF130:BF439)),  2)</f>
        <v>0</v>
      </c>
      <c r="I34" s="99">
        <v>0.15</v>
      </c>
      <c r="J34" s="98">
        <f>ROUND(((SUM(BF130:BF439))*I34),  2)</f>
        <v>0</v>
      </c>
      <c r="L34" s="31"/>
    </row>
    <row r="35" spans="2:12" s="1" customFormat="1" ht="14.45" hidden="1" customHeight="1" x14ac:dyDescent="0.2">
      <c r="B35" s="31"/>
      <c r="E35" s="26" t="s">
        <v>45</v>
      </c>
      <c r="F35" s="98">
        <f>ROUND((SUM(BG130:BG439)),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 x14ac:dyDescent="0.2">
      <c r="B36" s="31"/>
      <c r="E36" s="26" t="s">
        <v>46</v>
      </c>
      <c r="F36" s="98">
        <f>ROUND((SUM(BH130:BH439)),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 x14ac:dyDescent="0.2">
      <c r="B37" s="31"/>
      <c r="E37" s="26" t="s">
        <v>47</v>
      </c>
      <c r="F37" s="98">
        <f>ROUND((SUM(BI130:BI439)),  2)</f>
        <v>0</v>
      </c>
      <c r="I37" s="99">
        <v>0</v>
      </c>
      <c r="J37" s="98">
        <f>0</f>
        <v>0</v>
      </c>
      <c r="L37" s="31"/>
    </row>
    <row r="38" spans="2:12" s="1" customFormat="1" ht="6.95" customHeight="1" x14ac:dyDescent="0.2">
      <c r="B38" s="31"/>
      <c r="I38" s="90"/>
      <c r="L38" s="31"/>
    </row>
    <row r="39" spans="2:12" s="1" customFormat="1" ht="25.35" customHeight="1" x14ac:dyDescent="0.2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 x14ac:dyDescent="0.2">
      <c r="B40" s="31"/>
      <c r="I40" s="90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 x14ac:dyDescent="0.2">
      <c r="B82" s="31"/>
      <c r="C82" s="20" t="s">
        <v>98</v>
      </c>
      <c r="I82" s="90"/>
      <c r="L82" s="31"/>
    </row>
    <row r="83" spans="2:47" s="1" customFormat="1" ht="6.95" customHeight="1" x14ac:dyDescent="0.2">
      <c r="B83" s="31"/>
      <c r="I83" s="90"/>
      <c r="L83" s="31"/>
    </row>
    <row r="84" spans="2:47" s="1" customFormat="1" ht="12" customHeight="1" x14ac:dyDescent="0.2">
      <c r="B84" s="31"/>
      <c r="C84" s="26" t="s">
        <v>16</v>
      </c>
      <c r="I84" s="90"/>
      <c r="L84" s="31"/>
    </row>
    <row r="85" spans="2:47" s="1" customFormat="1" ht="16.5" customHeight="1" x14ac:dyDescent="0.2">
      <c r="B85" s="31"/>
      <c r="E85" s="243" t="str">
        <f>E7</f>
        <v>Sportovní centrum UK Praha - Stavební úpravy softbalového hřiště</v>
      </c>
      <c r="F85" s="244"/>
      <c r="G85" s="244"/>
      <c r="H85" s="244"/>
      <c r="I85" s="90"/>
      <c r="L85" s="31"/>
    </row>
    <row r="86" spans="2:47" s="1" customFormat="1" ht="12" customHeight="1" x14ac:dyDescent="0.2">
      <c r="B86" s="31"/>
      <c r="C86" s="26" t="s">
        <v>96</v>
      </c>
      <c r="I86" s="90"/>
      <c r="L86" s="31"/>
    </row>
    <row r="87" spans="2:47" s="1" customFormat="1" ht="16.5" customHeight="1" x14ac:dyDescent="0.2">
      <c r="B87" s="31"/>
      <c r="E87" s="223" t="str">
        <f>E9</f>
        <v>01 - Softbalové hřiště</v>
      </c>
      <c r="F87" s="245"/>
      <c r="G87" s="245"/>
      <c r="H87" s="245"/>
      <c r="I87" s="90"/>
      <c r="L87" s="31"/>
    </row>
    <row r="88" spans="2:47" s="1" customFormat="1" ht="6.95" customHeight="1" x14ac:dyDescent="0.2">
      <c r="B88" s="31"/>
      <c r="I88" s="90"/>
      <c r="L88" s="31"/>
    </row>
    <row r="89" spans="2:47" s="1" customFormat="1" ht="12" customHeight="1" x14ac:dyDescent="0.2">
      <c r="B89" s="31"/>
      <c r="C89" s="26" t="s">
        <v>20</v>
      </c>
      <c r="F89" s="24" t="str">
        <f>F12</f>
        <v>Bruslařská 1132/10, 102 00</v>
      </c>
      <c r="I89" s="91" t="s">
        <v>22</v>
      </c>
      <c r="J89" s="51" t="str">
        <f>IF(J12="","",J12)</f>
        <v>26. 4. 2019</v>
      </c>
      <c r="L89" s="31"/>
    </row>
    <row r="90" spans="2:47" s="1" customFormat="1" ht="6.95" customHeight="1" x14ac:dyDescent="0.2">
      <c r="B90" s="31"/>
      <c r="I90" s="90"/>
      <c r="L90" s="31"/>
    </row>
    <row r="91" spans="2:47" s="1" customFormat="1" ht="27.95" customHeight="1" x14ac:dyDescent="0.2">
      <c r="B91" s="31"/>
      <c r="C91" s="26" t="s">
        <v>24</v>
      </c>
      <c r="F91" s="24" t="str">
        <f>E15</f>
        <v>Univerzita Karlova v Praze</v>
      </c>
      <c r="I91" s="91" t="s">
        <v>30</v>
      </c>
      <c r="J91" s="29" t="str">
        <f>E21</f>
        <v>SPORTOVNÍ PROJEKTY s.r.o.</v>
      </c>
      <c r="L91" s="31"/>
    </row>
    <row r="92" spans="2:47" s="1" customFormat="1" ht="15.2" customHeight="1" x14ac:dyDescent="0.2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Jan Petr</v>
      </c>
      <c r="L92" s="31"/>
    </row>
    <row r="93" spans="2:47" s="1" customFormat="1" ht="10.35" customHeight="1" x14ac:dyDescent="0.2">
      <c r="B93" s="31"/>
      <c r="I93" s="90"/>
      <c r="L93" s="31"/>
    </row>
    <row r="94" spans="2:47" s="1" customFormat="1" ht="29.25" customHeight="1" x14ac:dyDescent="0.2">
      <c r="B94" s="31"/>
      <c r="C94" s="113" t="s">
        <v>99</v>
      </c>
      <c r="D94" s="100"/>
      <c r="E94" s="100"/>
      <c r="F94" s="100"/>
      <c r="G94" s="100"/>
      <c r="H94" s="100"/>
      <c r="I94" s="114"/>
      <c r="J94" s="115" t="s">
        <v>100</v>
      </c>
      <c r="K94" s="100"/>
      <c r="L94" s="31"/>
    </row>
    <row r="95" spans="2:47" s="1" customFormat="1" ht="10.35" customHeight="1" x14ac:dyDescent="0.2">
      <c r="B95" s="31"/>
      <c r="I95" s="90"/>
      <c r="L95" s="31"/>
    </row>
    <row r="96" spans="2:47" s="1" customFormat="1" ht="22.9" customHeight="1" x14ac:dyDescent="0.2">
      <c r="B96" s="31"/>
      <c r="C96" s="116" t="s">
        <v>101</v>
      </c>
      <c r="I96" s="90"/>
      <c r="J96" s="65">
        <f>J130</f>
        <v>0</v>
      </c>
      <c r="L96" s="31"/>
      <c r="AU96" s="16" t="s">
        <v>102</v>
      </c>
    </row>
    <row r="97" spans="2:12" s="8" customFormat="1" ht="24.95" customHeight="1" x14ac:dyDescent="0.2">
      <c r="B97" s="117"/>
      <c r="D97" s="118" t="s">
        <v>103</v>
      </c>
      <c r="E97" s="119"/>
      <c r="F97" s="119"/>
      <c r="G97" s="119"/>
      <c r="H97" s="119"/>
      <c r="I97" s="120"/>
      <c r="J97" s="121">
        <f>J131</f>
        <v>0</v>
      </c>
      <c r="L97" s="117"/>
    </row>
    <row r="98" spans="2:12" s="9" customFormat="1" ht="19.899999999999999" customHeight="1" x14ac:dyDescent="0.2">
      <c r="B98" s="122"/>
      <c r="D98" s="123" t="s">
        <v>104</v>
      </c>
      <c r="E98" s="124"/>
      <c r="F98" s="124"/>
      <c r="G98" s="124"/>
      <c r="H98" s="124"/>
      <c r="I98" s="125"/>
      <c r="J98" s="126">
        <f>J132</f>
        <v>0</v>
      </c>
      <c r="L98" s="122"/>
    </row>
    <row r="99" spans="2:12" s="9" customFormat="1" ht="19.899999999999999" customHeight="1" x14ac:dyDescent="0.2">
      <c r="B99" s="122"/>
      <c r="D99" s="123" t="s">
        <v>105</v>
      </c>
      <c r="E99" s="124"/>
      <c r="F99" s="124"/>
      <c r="G99" s="124"/>
      <c r="H99" s="124"/>
      <c r="I99" s="125"/>
      <c r="J99" s="126">
        <f>J223</f>
        <v>0</v>
      </c>
      <c r="L99" s="122"/>
    </row>
    <row r="100" spans="2:12" s="9" customFormat="1" ht="19.899999999999999" customHeight="1" x14ac:dyDescent="0.2">
      <c r="B100" s="122"/>
      <c r="D100" s="123" t="s">
        <v>106</v>
      </c>
      <c r="E100" s="124"/>
      <c r="F100" s="124"/>
      <c r="G100" s="124"/>
      <c r="H100" s="124"/>
      <c r="I100" s="125"/>
      <c r="J100" s="126">
        <f>J255</f>
        <v>0</v>
      </c>
      <c r="L100" s="122"/>
    </row>
    <row r="101" spans="2:12" s="9" customFormat="1" ht="19.899999999999999" customHeight="1" x14ac:dyDescent="0.2">
      <c r="B101" s="122"/>
      <c r="D101" s="123" t="s">
        <v>107</v>
      </c>
      <c r="E101" s="124"/>
      <c r="F101" s="124"/>
      <c r="G101" s="124"/>
      <c r="H101" s="124"/>
      <c r="I101" s="125"/>
      <c r="J101" s="126">
        <f>J284</f>
        <v>0</v>
      </c>
      <c r="L101" s="122"/>
    </row>
    <row r="102" spans="2:12" s="9" customFormat="1" ht="19.899999999999999" customHeight="1" x14ac:dyDescent="0.2">
      <c r="B102" s="122"/>
      <c r="D102" s="123" t="s">
        <v>108</v>
      </c>
      <c r="E102" s="124"/>
      <c r="F102" s="124"/>
      <c r="G102" s="124"/>
      <c r="H102" s="124"/>
      <c r="I102" s="125"/>
      <c r="J102" s="126">
        <f>J303</f>
        <v>0</v>
      </c>
      <c r="L102" s="122"/>
    </row>
    <row r="103" spans="2:12" s="9" customFormat="1" ht="19.899999999999999" customHeight="1" x14ac:dyDescent="0.2">
      <c r="B103" s="122"/>
      <c r="D103" s="123" t="s">
        <v>109</v>
      </c>
      <c r="E103" s="124"/>
      <c r="F103" s="124"/>
      <c r="G103" s="124"/>
      <c r="H103" s="124"/>
      <c r="I103" s="125"/>
      <c r="J103" s="126">
        <f>J330</f>
        <v>0</v>
      </c>
      <c r="L103" s="122"/>
    </row>
    <row r="104" spans="2:12" s="9" customFormat="1" ht="19.899999999999999" customHeight="1" x14ac:dyDescent="0.2">
      <c r="B104" s="122"/>
      <c r="D104" s="123" t="s">
        <v>110</v>
      </c>
      <c r="E104" s="124"/>
      <c r="F104" s="124"/>
      <c r="G104" s="124"/>
      <c r="H104" s="124"/>
      <c r="I104" s="125"/>
      <c r="J104" s="126">
        <f>J335</f>
        <v>0</v>
      </c>
      <c r="L104" s="122"/>
    </row>
    <row r="105" spans="2:12" s="9" customFormat="1" ht="19.899999999999999" customHeight="1" x14ac:dyDescent="0.2">
      <c r="B105" s="122"/>
      <c r="D105" s="123" t="s">
        <v>111</v>
      </c>
      <c r="E105" s="124"/>
      <c r="F105" s="124"/>
      <c r="G105" s="124"/>
      <c r="H105" s="124"/>
      <c r="I105" s="125"/>
      <c r="J105" s="126">
        <f>J370</f>
        <v>0</v>
      </c>
      <c r="L105" s="122"/>
    </row>
    <row r="106" spans="2:12" s="9" customFormat="1" ht="19.899999999999999" customHeight="1" x14ac:dyDescent="0.2">
      <c r="B106" s="122"/>
      <c r="D106" s="123" t="s">
        <v>112</v>
      </c>
      <c r="E106" s="124"/>
      <c r="F106" s="124"/>
      <c r="G106" s="124"/>
      <c r="H106" s="124"/>
      <c r="I106" s="125"/>
      <c r="J106" s="126">
        <f>J380</f>
        <v>0</v>
      </c>
      <c r="L106" s="122"/>
    </row>
    <row r="107" spans="2:12" s="8" customFormat="1" ht="24.95" customHeight="1" x14ac:dyDescent="0.2">
      <c r="B107" s="117"/>
      <c r="D107" s="118" t="s">
        <v>113</v>
      </c>
      <c r="E107" s="119"/>
      <c r="F107" s="119"/>
      <c r="G107" s="119"/>
      <c r="H107" s="119"/>
      <c r="I107" s="120"/>
      <c r="J107" s="121">
        <f>J383</f>
        <v>0</v>
      </c>
      <c r="L107" s="117"/>
    </row>
    <row r="108" spans="2:12" s="9" customFormat="1" ht="19.899999999999999" customHeight="1" x14ac:dyDescent="0.2">
      <c r="B108" s="122"/>
      <c r="D108" s="123" t="s">
        <v>114</v>
      </c>
      <c r="E108" s="124"/>
      <c r="F108" s="124"/>
      <c r="G108" s="124"/>
      <c r="H108" s="124"/>
      <c r="I108" s="125"/>
      <c r="J108" s="126">
        <f>J384</f>
        <v>0</v>
      </c>
      <c r="L108" s="122"/>
    </row>
    <row r="109" spans="2:12" s="9" customFormat="1" ht="19.899999999999999" customHeight="1" x14ac:dyDescent="0.2">
      <c r="B109" s="122"/>
      <c r="D109" s="123" t="s">
        <v>115</v>
      </c>
      <c r="E109" s="124"/>
      <c r="F109" s="124"/>
      <c r="G109" s="124"/>
      <c r="H109" s="124"/>
      <c r="I109" s="125"/>
      <c r="J109" s="126">
        <f>J416</f>
        <v>0</v>
      </c>
      <c r="L109" s="122"/>
    </row>
    <row r="110" spans="2:12" s="9" customFormat="1" ht="19.899999999999999" customHeight="1" x14ac:dyDescent="0.2">
      <c r="B110" s="122"/>
      <c r="D110" s="123" t="s">
        <v>116</v>
      </c>
      <c r="E110" s="124"/>
      <c r="F110" s="124"/>
      <c r="G110" s="124"/>
      <c r="H110" s="124"/>
      <c r="I110" s="125"/>
      <c r="J110" s="126">
        <f>J425</f>
        <v>0</v>
      </c>
      <c r="L110" s="122"/>
    </row>
    <row r="111" spans="2:12" s="1" customFormat="1" ht="21.75" customHeight="1" x14ac:dyDescent="0.2">
      <c r="B111" s="31"/>
      <c r="I111" s="90"/>
      <c r="L111" s="31"/>
    </row>
    <row r="112" spans="2:12" s="1" customFormat="1" ht="6.95" customHeight="1" x14ac:dyDescent="0.2">
      <c r="B112" s="43"/>
      <c r="C112" s="44"/>
      <c r="D112" s="44"/>
      <c r="E112" s="44"/>
      <c r="F112" s="44"/>
      <c r="G112" s="44"/>
      <c r="H112" s="44"/>
      <c r="I112" s="111"/>
      <c r="J112" s="44"/>
      <c r="K112" s="44"/>
      <c r="L112" s="31"/>
    </row>
    <row r="116" spans="2:12" s="1" customFormat="1" ht="6.95" customHeight="1" x14ac:dyDescent="0.2">
      <c r="B116" s="45"/>
      <c r="C116" s="46"/>
      <c r="D116" s="46"/>
      <c r="E116" s="46"/>
      <c r="F116" s="46"/>
      <c r="G116" s="46"/>
      <c r="H116" s="46"/>
      <c r="I116" s="112"/>
      <c r="J116" s="46"/>
      <c r="K116" s="46"/>
      <c r="L116" s="31"/>
    </row>
    <row r="117" spans="2:12" s="1" customFormat="1" ht="24.95" customHeight="1" x14ac:dyDescent="0.2">
      <c r="B117" s="31"/>
      <c r="C117" s="20" t="s">
        <v>117</v>
      </c>
      <c r="I117" s="90"/>
      <c r="L117" s="31"/>
    </row>
    <row r="118" spans="2:12" s="1" customFormat="1" ht="6.95" customHeight="1" x14ac:dyDescent="0.2">
      <c r="B118" s="31"/>
      <c r="I118" s="90"/>
      <c r="L118" s="31"/>
    </row>
    <row r="119" spans="2:12" s="1" customFormat="1" ht="12" customHeight="1" x14ac:dyDescent="0.2">
      <c r="B119" s="31"/>
      <c r="C119" s="26" t="s">
        <v>16</v>
      </c>
      <c r="I119" s="90"/>
      <c r="L119" s="31"/>
    </row>
    <row r="120" spans="2:12" s="1" customFormat="1" ht="16.5" customHeight="1" x14ac:dyDescent="0.2">
      <c r="B120" s="31"/>
      <c r="E120" s="243" t="str">
        <f>E7</f>
        <v>Sportovní centrum UK Praha - Stavební úpravy softbalového hřiště</v>
      </c>
      <c r="F120" s="244"/>
      <c r="G120" s="244"/>
      <c r="H120" s="244"/>
      <c r="I120" s="90"/>
      <c r="L120" s="31"/>
    </row>
    <row r="121" spans="2:12" s="1" customFormat="1" ht="12" customHeight="1" x14ac:dyDescent="0.2">
      <c r="B121" s="31"/>
      <c r="C121" s="26" t="s">
        <v>96</v>
      </c>
      <c r="I121" s="90"/>
      <c r="L121" s="31"/>
    </row>
    <row r="122" spans="2:12" s="1" customFormat="1" ht="16.5" customHeight="1" x14ac:dyDescent="0.2">
      <c r="B122" s="31"/>
      <c r="E122" s="223" t="str">
        <f>E9</f>
        <v>01 - Softbalové hřiště</v>
      </c>
      <c r="F122" s="245"/>
      <c r="G122" s="245"/>
      <c r="H122" s="245"/>
      <c r="I122" s="90"/>
      <c r="L122" s="31"/>
    </row>
    <row r="123" spans="2:12" s="1" customFormat="1" ht="6.95" customHeight="1" x14ac:dyDescent="0.2">
      <c r="B123" s="31"/>
      <c r="I123" s="90"/>
      <c r="L123" s="31"/>
    </row>
    <row r="124" spans="2:12" s="1" customFormat="1" ht="12" customHeight="1" x14ac:dyDescent="0.2">
      <c r="B124" s="31"/>
      <c r="C124" s="26" t="s">
        <v>20</v>
      </c>
      <c r="F124" s="24" t="str">
        <f>F12</f>
        <v>Bruslařská 1132/10, 102 00</v>
      </c>
      <c r="I124" s="91" t="s">
        <v>22</v>
      </c>
      <c r="J124" s="51" t="str">
        <f>IF(J12="","",J12)</f>
        <v>26. 4. 2019</v>
      </c>
      <c r="L124" s="31"/>
    </row>
    <row r="125" spans="2:12" s="1" customFormat="1" ht="6.95" customHeight="1" x14ac:dyDescent="0.2">
      <c r="B125" s="31"/>
      <c r="I125" s="90"/>
      <c r="L125" s="31"/>
    </row>
    <row r="126" spans="2:12" s="1" customFormat="1" ht="27.95" customHeight="1" x14ac:dyDescent="0.2">
      <c r="B126" s="31"/>
      <c r="C126" s="26" t="s">
        <v>24</v>
      </c>
      <c r="F126" s="24" t="str">
        <f>E15</f>
        <v>Univerzita Karlova v Praze</v>
      </c>
      <c r="I126" s="91" t="s">
        <v>30</v>
      </c>
      <c r="J126" s="29" t="str">
        <f>E21</f>
        <v>SPORTOVNÍ PROJEKTY s.r.o.</v>
      </c>
      <c r="L126" s="31"/>
    </row>
    <row r="127" spans="2:12" s="1" customFormat="1" ht="15.2" customHeight="1" x14ac:dyDescent="0.2">
      <c r="B127" s="31"/>
      <c r="C127" s="26" t="s">
        <v>28</v>
      </c>
      <c r="F127" s="24" t="str">
        <f>IF(E18="","",E18)</f>
        <v>Vyplň údaj</v>
      </c>
      <c r="I127" s="91" t="s">
        <v>33</v>
      </c>
      <c r="J127" s="29" t="str">
        <f>E24</f>
        <v>Jan Petr</v>
      </c>
      <c r="L127" s="31"/>
    </row>
    <row r="128" spans="2:12" s="1" customFormat="1" ht="10.35" customHeight="1" x14ac:dyDescent="0.2">
      <c r="B128" s="31"/>
      <c r="I128" s="90"/>
      <c r="L128" s="31"/>
    </row>
    <row r="129" spans="2:65" s="10" customFormat="1" ht="29.25" customHeight="1" x14ac:dyDescent="0.2">
      <c r="B129" s="127"/>
      <c r="C129" s="128" t="s">
        <v>118</v>
      </c>
      <c r="D129" s="129" t="s">
        <v>63</v>
      </c>
      <c r="E129" s="129" t="s">
        <v>59</v>
      </c>
      <c r="F129" s="129" t="s">
        <v>60</v>
      </c>
      <c r="G129" s="129" t="s">
        <v>119</v>
      </c>
      <c r="H129" s="129" t="s">
        <v>120</v>
      </c>
      <c r="I129" s="130" t="s">
        <v>121</v>
      </c>
      <c r="J129" s="129" t="s">
        <v>100</v>
      </c>
      <c r="K129" s="131" t="s">
        <v>122</v>
      </c>
      <c r="L129" s="127"/>
      <c r="M129" s="58" t="s">
        <v>1</v>
      </c>
      <c r="N129" s="59" t="s">
        <v>42</v>
      </c>
      <c r="O129" s="59" t="s">
        <v>123</v>
      </c>
      <c r="P129" s="59" t="s">
        <v>124</v>
      </c>
      <c r="Q129" s="59" t="s">
        <v>125</v>
      </c>
      <c r="R129" s="59" t="s">
        <v>126</v>
      </c>
      <c r="S129" s="59" t="s">
        <v>127</v>
      </c>
      <c r="T129" s="60" t="s">
        <v>128</v>
      </c>
    </row>
    <row r="130" spans="2:65" s="1" customFormat="1" ht="22.9" customHeight="1" x14ac:dyDescent="0.25">
      <c r="B130" s="31"/>
      <c r="C130" s="63" t="s">
        <v>129</v>
      </c>
      <c r="I130" s="90"/>
      <c r="J130" s="132">
        <f>BK130</f>
        <v>0</v>
      </c>
      <c r="L130" s="31"/>
      <c r="M130" s="61"/>
      <c r="N130" s="52"/>
      <c r="O130" s="52"/>
      <c r="P130" s="133">
        <f>P131+P383</f>
        <v>0</v>
      </c>
      <c r="Q130" s="52"/>
      <c r="R130" s="133">
        <f>R131+R383</f>
        <v>288.46496087000003</v>
      </c>
      <c r="S130" s="52"/>
      <c r="T130" s="134">
        <f>T131+T383</f>
        <v>381.47600499999999</v>
      </c>
      <c r="AT130" s="16" t="s">
        <v>77</v>
      </c>
      <c r="AU130" s="16" t="s">
        <v>102</v>
      </c>
      <c r="BK130" s="135">
        <f>BK131+BK383</f>
        <v>0</v>
      </c>
    </row>
    <row r="131" spans="2:65" s="11" customFormat="1" ht="25.9" customHeight="1" x14ac:dyDescent="0.2">
      <c r="B131" s="136"/>
      <c r="D131" s="137" t="s">
        <v>77</v>
      </c>
      <c r="E131" s="138" t="s">
        <v>130</v>
      </c>
      <c r="F131" s="138" t="s">
        <v>131</v>
      </c>
      <c r="I131" s="139"/>
      <c r="J131" s="140">
        <f>BK131</f>
        <v>0</v>
      </c>
      <c r="L131" s="136"/>
      <c r="M131" s="141"/>
      <c r="N131" s="142"/>
      <c r="O131" s="142"/>
      <c r="P131" s="143">
        <f>P132+P223+P255+P284+P303+P330+P335+P370+P380</f>
        <v>0</v>
      </c>
      <c r="Q131" s="142"/>
      <c r="R131" s="143">
        <f>R132+R223+R255+R284+R303+R330+R335+R370+R380</f>
        <v>287.34232423000003</v>
      </c>
      <c r="S131" s="142"/>
      <c r="T131" s="144">
        <f>T132+T223+T255+T284+T303+T330+T335+T370+T380</f>
        <v>381.43600499999997</v>
      </c>
      <c r="AR131" s="137" t="s">
        <v>86</v>
      </c>
      <c r="AT131" s="145" t="s">
        <v>77</v>
      </c>
      <c r="AU131" s="145" t="s">
        <v>78</v>
      </c>
      <c r="AY131" s="137" t="s">
        <v>132</v>
      </c>
      <c r="BK131" s="146">
        <f>BK132+BK223+BK255+BK284+BK303+BK330+BK335+BK370+BK380</f>
        <v>0</v>
      </c>
    </row>
    <row r="132" spans="2:65" s="11" customFormat="1" ht="22.9" customHeight="1" x14ac:dyDescent="0.2">
      <c r="B132" s="136"/>
      <c r="D132" s="137" t="s">
        <v>77</v>
      </c>
      <c r="E132" s="147" t="s">
        <v>86</v>
      </c>
      <c r="F132" s="147" t="s">
        <v>133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SUM(P133:P222)</f>
        <v>0</v>
      </c>
      <c r="Q132" s="142"/>
      <c r="R132" s="143">
        <f>SUM(R133:R222)</f>
        <v>56.982849999999999</v>
      </c>
      <c r="S132" s="142"/>
      <c r="T132" s="144">
        <f>SUM(T133:T222)</f>
        <v>375.65</v>
      </c>
      <c r="AR132" s="137" t="s">
        <v>86</v>
      </c>
      <c r="AT132" s="145" t="s">
        <v>77</v>
      </c>
      <c r="AU132" s="145" t="s">
        <v>86</v>
      </c>
      <c r="AY132" s="137" t="s">
        <v>132</v>
      </c>
      <c r="BK132" s="146">
        <f>SUM(BK133:BK222)</f>
        <v>0</v>
      </c>
    </row>
    <row r="133" spans="2:65" s="1" customFormat="1" ht="24" customHeight="1" x14ac:dyDescent="0.2">
      <c r="B133" s="149"/>
      <c r="C133" s="150" t="s">
        <v>86</v>
      </c>
      <c r="D133" s="150" t="s">
        <v>134</v>
      </c>
      <c r="E133" s="151" t="s">
        <v>135</v>
      </c>
      <c r="F133" s="152" t="s">
        <v>136</v>
      </c>
      <c r="G133" s="153" t="s">
        <v>137</v>
      </c>
      <c r="H133" s="154">
        <v>2700</v>
      </c>
      <c r="I133" s="155"/>
      <c r="J133" s="156">
        <f>ROUND(I133*H133,2)</f>
        <v>0</v>
      </c>
      <c r="K133" s="152" t="s">
        <v>138</v>
      </c>
      <c r="L133" s="31"/>
      <c r="M133" s="157" t="s">
        <v>1</v>
      </c>
      <c r="N133" s="158" t="s">
        <v>43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61" t="s">
        <v>139</v>
      </c>
      <c r="AT133" s="161" t="s">
        <v>134</v>
      </c>
      <c r="AU133" s="161" t="s">
        <v>88</v>
      </c>
      <c r="AY133" s="16" t="s">
        <v>132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86</v>
      </c>
      <c r="BK133" s="162">
        <f>ROUND(I133*H133,2)</f>
        <v>0</v>
      </c>
      <c r="BL133" s="16" t="s">
        <v>139</v>
      </c>
      <c r="BM133" s="161" t="s">
        <v>140</v>
      </c>
    </row>
    <row r="134" spans="2:65" s="12" customFormat="1" ht="11.25" x14ac:dyDescent="0.2">
      <c r="B134" s="163"/>
      <c r="D134" s="164" t="s">
        <v>141</v>
      </c>
      <c r="E134" s="165" t="s">
        <v>1</v>
      </c>
      <c r="F134" s="166" t="s">
        <v>142</v>
      </c>
      <c r="H134" s="167">
        <v>2700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141</v>
      </c>
      <c r="AU134" s="165" t="s">
        <v>88</v>
      </c>
      <c r="AV134" s="12" t="s">
        <v>88</v>
      </c>
      <c r="AW134" s="12" t="s">
        <v>32</v>
      </c>
      <c r="AX134" s="12" t="s">
        <v>78</v>
      </c>
      <c r="AY134" s="165" t="s">
        <v>132</v>
      </c>
    </row>
    <row r="135" spans="2:65" s="13" customFormat="1" ht="11.25" x14ac:dyDescent="0.2">
      <c r="B135" s="172"/>
      <c r="D135" s="164" t="s">
        <v>141</v>
      </c>
      <c r="E135" s="173" t="s">
        <v>1</v>
      </c>
      <c r="F135" s="174" t="s">
        <v>143</v>
      </c>
      <c r="H135" s="175">
        <v>2700</v>
      </c>
      <c r="I135" s="176"/>
      <c r="L135" s="172"/>
      <c r="M135" s="177"/>
      <c r="N135" s="178"/>
      <c r="O135" s="178"/>
      <c r="P135" s="178"/>
      <c r="Q135" s="178"/>
      <c r="R135" s="178"/>
      <c r="S135" s="178"/>
      <c r="T135" s="179"/>
      <c r="AT135" s="173" t="s">
        <v>141</v>
      </c>
      <c r="AU135" s="173" t="s">
        <v>88</v>
      </c>
      <c r="AV135" s="13" t="s">
        <v>139</v>
      </c>
      <c r="AW135" s="13" t="s">
        <v>32</v>
      </c>
      <c r="AX135" s="13" t="s">
        <v>86</v>
      </c>
      <c r="AY135" s="173" t="s">
        <v>132</v>
      </c>
    </row>
    <row r="136" spans="2:65" s="1" customFormat="1" ht="36" customHeight="1" x14ac:dyDescent="0.2">
      <c r="B136" s="149"/>
      <c r="C136" s="150" t="s">
        <v>88</v>
      </c>
      <c r="D136" s="150" t="s">
        <v>134</v>
      </c>
      <c r="E136" s="151" t="s">
        <v>144</v>
      </c>
      <c r="F136" s="152" t="s">
        <v>145</v>
      </c>
      <c r="G136" s="153" t="s">
        <v>137</v>
      </c>
      <c r="H136" s="154">
        <v>2700</v>
      </c>
      <c r="I136" s="155"/>
      <c r="J136" s="156">
        <f>ROUND(I136*H136,2)</f>
        <v>0</v>
      </c>
      <c r="K136" s="152" t="s">
        <v>1</v>
      </c>
      <c r="L136" s="31"/>
      <c r="M136" s="157" t="s">
        <v>1</v>
      </c>
      <c r="N136" s="158" t="s">
        <v>43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139</v>
      </c>
      <c r="AT136" s="161" t="s">
        <v>134</v>
      </c>
      <c r="AU136" s="161" t="s">
        <v>88</v>
      </c>
      <c r="AY136" s="16" t="s">
        <v>132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86</v>
      </c>
      <c r="BK136" s="162">
        <f>ROUND(I136*H136,2)</f>
        <v>0</v>
      </c>
      <c r="BL136" s="16" t="s">
        <v>139</v>
      </c>
      <c r="BM136" s="161" t="s">
        <v>146</v>
      </c>
    </row>
    <row r="137" spans="2:65" s="12" customFormat="1" ht="11.25" x14ac:dyDescent="0.2">
      <c r="B137" s="163"/>
      <c r="D137" s="164" t="s">
        <v>141</v>
      </c>
      <c r="E137" s="165" t="s">
        <v>1</v>
      </c>
      <c r="F137" s="166" t="s">
        <v>142</v>
      </c>
      <c r="H137" s="167">
        <v>2700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141</v>
      </c>
      <c r="AU137" s="165" t="s">
        <v>88</v>
      </c>
      <c r="AV137" s="12" t="s">
        <v>88</v>
      </c>
      <c r="AW137" s="12" t="s">
        <v>32</v>
      </c>
      <c r="AX137" s="12" t="s">
        <v>78</v>
      </c>
      <c r="AY137" s="165" t="s">
        <v>132</v>
      </c>
    </row>
    <row r="138" spans="2:65" s="13" customFormat="1" ht="11.25" x14ac:dyDescent="0.2">
      <c r="B138" s="172"/>
      <c r="D138" s="164" t="s">
        <v>141</v>
      </c>
      <c r="E138" s="173" t="s">
        <v>1</v>
      </c>
      <c r="F138" s="174" t="s">
        <v>143</v>
      </c>
      <c r="H138" s="175">
        <v>2700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141</v>
      </c>
      <c r="AU138" s="173" t="s">
        <v>88</v>
      </c>
      <c r="AV138" s="13" t="s">
        <v>139</v>
      </c>
      <c r="AW138" s="13" t="s">
        <v>32</v>
      </c>
      <c r="AX138" s="13" t="s">
        <v>86</v>
      </c>
      <c r="AY138" s="173" t="s">
        <v>132</v>
      </c>
    </row>
    <row r="139" spans="2:65" s="1" customFormat="1" ht="16.5" customHeight="1" x14ac:dyDescent="0.2">
      <c r="B139" s="149"/>
      <c r="C139" s="150" t="s">
        <v>147</v>
      </c>
      <c r="D139" s="150" t="s">
        <v>134</v>
      </c>
      <c r="E139" s="151" t="s">
        <v>148</v>
      </c>
      <c r="F139" s="152" t="s">
        <v>149</v>
      </c>
      <c r="G139" s="153" t="s">
        <v>137</v>
      </c>
      <c r="H139" s="154">
        <v>1100</v>
      </c>
      <c r="I139" s="155"/>
      <c r="J139" s="156">
        <f>ROUND(I139*H139,2)</f>
        <v>0</v>
      </c>
      <c r="K139" s="152" t="s">
        <v>1</v>
      </c>
      <c r="L139" s="31"/>
      <c r="M139" s="157" t="s">
        <v>1</v>
      </c>
      <c r="N139" s="158" t="s">
        <v>43</v>
      </c>
      <c r="O139" s="54"/>
      <c r="P139" s="159">
        <f>O139*H139</f>
        <v>0</v>
      </c>
      <c r="Q139" s="159">
        <v>0</v>
      </c>
      <c r="R139" s="159">
        <f>Q139*H139</f>
        <v>0</v>
      </c>
      <c r="S139" s="159">
        <v>0.03</v>
      </c>
      <c r="T139" s="160">
        <f>S139*H139</f>
        <v>33</v>
      </c>
      <c r="AR139" s="161" t="s">
        <v>139</v>
      </c>
      <c r="AT139" s="161" t="s">
        <v>134</v>
      </c>
      <c r="AU139" s="161" t="s">
        <v>88</v>
      </c>
      <c r="AY139" s="16" t="s">
        <v>132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6" t="s">
        <v>86</v>
      </c>
      <c r="BK139" s="162">
        <f>ROUND(I139*H139,2)</f>
        <v>0</v>
      </c>
      <c r="BL139" s="16" t="s">
        <v>139</v>
      </c>
      <c r="BM139" s="161" t="s">
        <v>150</v>
      </c>
    </row>
    <row r="140" spans="2:65" s="12" customFormat="1" ht="11.25" x14ac:dyDescent="0.2">
      <c r="B140" s="163"/>
      <c r="D140" s="164" t="s">
        <v>141</v>
      </c>
      <c r="E140" s="165" t="s">
        <v>1</v>
      </c>
      <c r="F140" s="166" t="s">
        <v>151</v>
      </c>
      <c r="H140" s="167">
        <v>1100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141</v>
      </c>
      <c r="AU140" s="165" t="s">
        <v>88</v>
      </c>
      <c r="AV140" s="12" t="s">
        <v>88</v>
      </c>
      <c r="AW140" s="12" t="s">
        <v>32</v>
      </c>
      <c r="AX140" s="12" t="s">
        <v>78</v>
      </c>
      <c r="AY140" s="165" t="s">
        <v>132</v>
      </c>
    </row>
    <row r="141" spans="2:65" s="13" customFormat="1" ht="11.25" x14ac:dyDescent="0.2">
      <c r="B141" s="172"/>
      <c r="D141" s="164" t="s">
        <v>141</v>
      </c>
      <c r="E141" s="173" t="s">
        <v>1</v>
      </c>
      <c r="F141" s="174" t="s">
        <v>143</v>
      </c>
      <c r="H141" s="175">
        <v>1100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141</v>
      </c>
      <c r="AU141" s="173" t="s">
        <v>88</v>
      </c>
      <c r="AV141" s="13" t="s">
        <v>139</v>
      </c>
      <c r="AW141" s="13" t="s">
        <v>32</v>
      </c>
      <c r="AX141" s="13" t="s">
        <v>86</v>
      </c>
      <c r="AY141" s="173" t="s">
        <v>132</v>
      </c>
    </row>
    <row r="142" spans="2:65" s="1" customFormat="1" ht="24" customHeight="1" x14ac:dyDescent="0.2">
      <c r="B142" s="149"/>
      <c r="C142" s="150" t="s">
        <v>139</v>
      </c>
      <c r="D142" s="150" t="s">
        <v>134</v>
      </c>
      <c r="E142" s="151" t="s">
        <v>152</v>
      </c>
      <c r="F142" s="152" t="s">
        <v>153</v>
      </c>
      <c r="G142" s="153" t="s">
        <v>137</v>
      </c>
      <c r="H142" s="154">
        <v>1100</v>
      </c>
      <c r="I142" s="155"/>
      <c r="J142" s="156">
        <f>ROUND(I142*H142,2)</f>
        <v>0</v>
      </c>
      <c r="K142" s="152" t="s">
        <v>138</v>
      </c>
      <c r="L142" s="31"/>
      <c r="M142" s="157" t="s">
        <v>1</v>
      </c>
      <c r="N142" s="158" t="s">
        <v>43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0.3</v>
      </c>
      <c r="T142" s="160">
        <f>S142*H142</f>
        <v>330</v>
      </c>
      <c r="AR142" s="161" t="s">
        <v>139</v>
      </c>
      <c r="AT142" s="161" t="s">
        <v>134</v>
      </c>
      <c r="AU142" s="161" t="s">
        <v>88</v>
      </c>
      <c r="AY142" s="16" t="s">
        <v>132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86</v>
      </c>
      <c r="BK142" s="162">
        <f>ROUND(I142*H142,2)</f>
        <v>0</v>
      </c>
      <c r="BL142" s="16" t="s">
        <v>139</v>
      </c>
      <c r="BM142" s="161" t="s">
        <v>154</v>
      </c>
    </row>
    <row r="143" spans="2:65" s="12" customFormat="1" ht="22.5" x14ac:dyDescent="0.2">
      <c r="B143" s="163"/>
      <c r="D143" s="164" t="s">
        <v>141</v>
      </c>
      <c r="E143" s="165" t="s">
        <v>1</v>
      </c>
      <c r="F143" s="166" t="s">
        <v>155</v>
      </c>
      <c r="H143" s="167">
        <v>1100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141</v>
      </c>
      <c r="AU143" s="165" t="s">
        <v>88</v>
      </c>
      <c r="AV143" s="12" t="s">
        <v>88</v>
      </c>
      <c r="AW143" s="12" t="s">
        <v>32</v>
      </c>
      <c r="AX143" s="12" t="s">
        <v>78</v>
      </c>
      <c r="AY143" s="165" t="s">
        <v>132</v>
      </c>
    </row>
    <row r="144" spans="2:65" s="13" customFormat="1" ht="11.25" x14ac:dyDescent="0.2">
      <c r="B144" s="172"/>
      <c r="D144" s="164" t="s">
        <v>141</v>
      </c>
      <c r="E144" s="173" t="s">
        <v>1</v>
      </c>
      <c r="F144" s="174" t="s">
        <v>143</v>
      </c>
      <c r="H144" s="175">
        <v>1100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3" t="s">
        <v>141</v>
      </c>
      <c r="AU144" s="173" t="s">
        <v>88</v>
      </c>
      <c r="AV144" s="13" t="s">
        <v>139</v>
      </c>
      <c r="AW144" s="13" t="s">
        <v>32</v>
      </c>
      <c r="AX144" s="13" t="s">
        <v>86</v>
      </c>
      <c r="AY144" s="173" t="s">
        <v>132</v>
      </c>
    </row>
    <row r="145" spans="2:65" s="1" customFormat="1" ht="16.5" customHeight="1" x14ac:dyDescent="0.2">
      <c r="B145" s="149"/>
      <c r="C145" s="150" t="s">
        <v>156</v>
      </c>
      <c r="D145" s="150" t="s">
        <v>134</v>
      </c>
      <c r="E145" s="151" t="s">
        <v>157</v>
      </c>
      <c r="F145" s="152" t="s">
        <v>158</v>
      </c>
      <c r="G145" s="153" t="s">
        <v>159</v>
      </c>
      <c r="H145" s="154">
        <v>55</v>
      </c>
      <c r="I145" s="155"/>
      <c r="J145" s="156">
        <f>ROUND(I145*H145,2)</f>
        <v>0</v>
      </c>
      <c r="K145" s="152" t="s">
        <v>138</v>
      </c>
      <c r="L145" s="31"/>
      <c r="M145" s="157" t="s">
        <v>1</v>
      </c>
      <c r="N145" s="158" t="s">
        <v>43</v>
      </c>
      <c r="O145" s="54"/>
      <c r="P145" s="159">
        <f>O145*H145</f>
        <v>0</v>
      </c>
      <c r="Q145" s="159">
        <v>0</v>
      </c>
      <c r="R145" s="159">
        <f>Q145*H145</f>
        <v>0</v>
      </c>
      <c r="S145" s="159">
        <v>0.23</v>
      </c>
      <c r="T145" s="160">
        <f>S145*H145</f>
        <v>12.65</v>
      </c>
      <c r="AR145" s="161" t="s">
        <v>139</v>
      </c>
      <c r="AT145" s="161" t="s">
        <v>134</v>
      </c>
      <c r="AU145" s="161" t="s">
        <v>88</v>
      </c>
      <c r="AY145" s="16" t="s">
        <v>132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6" t="s">
        <v>86</v>
      </c>
      <c r="BK145" s="162">
        <f>ROUND(I145*H145,2)</f>
        <v>0</v>
      </c>
      <c r="BL145" s="16" t="s">
        <v>139</v>
      </c>
      <c r="BM145" s="161" t="s">
        <v>160</v>
      </c>
    </row>
    <row r="146" spans="2:65" s="12" customFormat="1" ht="11.25" x14ac:dyDescent="0.2">
      <c r="B146" s="163"/>
      <c r="D146" s="164" t="s">
        <v>141</v>
      </c>
      <c r="E146" s="165" t="s">
        <v>1</v>
      </c>
      <c r="F146" s="166" t="s">
        <v>161</v>
      </c>
      <c r="H146" s="167">
        <v>55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141</v>
      </c>
      <c r="AU146" s="165" t="s">
        <v>88</v>
      </c>
      <c r="AV146" s="12" t="s">
        <v>88</v>
      </c>
      <c r="AW146" s="12" t="s">
        <v>32</v>
      </c>
      <c r="AX146" s="12" t="s">
        <v>78</v>
      </c>
      <c r="AY146" s="165" t="s">
        <v>132</v>
      </c>
    </row>
    <row r="147" spans="2:65" s="13" customFormat="1" ht="11.25" x14ac:dyDescent="0.2">
      <c r="B147" s="172"/>
      <c r="D147" s="164" t="s">
        <v>141</v>
      </c>
      <c r="E147" s="173" t="s">
        <v>1</v>
      </c>
      <c r="F147" s="174" t="s">
        <v>143</v>
      </c>
      <c r="H147" s="175">
        <v>55</v>
      </c>
      <c r="I147" s="176"/>
      <c r="L147" s="172"/>
      <c r="M147" s="177"/>
      <c r="N147" s="178"/>
      <c r="O147" s="178"/>
      <c r="P147" s="178"/>
      <c r="Q147" s="178"/>
      <c r="R147" s="178"/>
      <c r="S147" s="178"/>
      <c r="T147" s="179"/>
      <c r="AT147" s="173" t="s">
        <v>141</v>
      </c>
      <c r="AU147" s="173" t="s">
        <v>88</v>
      </c>
      <c r="AV147" s="13" t="s">
        <v>139</v>
      </c>
      <c r="AW147" s="13" t="s">
        <v>32</v>
      </c>
      <c r="AX147" s="13" t="s">
        <v>86</v>
      </c>
      <c r="AY147" s="173" t="s">
        <v>132</v>
      </c>
    </row>
    <row r="148" spans="2:65" s="1" customFormat="1" ht="16.5" customHeight="1" x14ac:dyDescent="0.2">
      <c r="B148" s="149"/>
      <c r="C148" s="150" t="s">
        <v>162</v>
      </c>
      <c r="D148" s="150" t="s">
        <v>134</v>
      </c>
      <c r="E148" s="151" t="s">
        <v>163</v>
      </c>
      <c r="F148" s="152" t="s">
        <v>164</v>
      </c>
      <c r="G148" s="153" t="s">
        <v>165</v>
      </c>
      <c r="H148" s="154">
        <v>6.6</v>
      </c>
      <c r="I148" s="155"/>
      <c r="J148" s="156">
        <f>ROUND(I148*H148,2)</f>
        <v>0</v>
      </c>
      <c r="K148" s="152" t="s">
        <v>138</v>
      </c>
      <c r="L148" s="31"/>
      <c r="M148" s="157" t="s">
        <v>1</v>
      </c>
      <c r="N148" s="158" t="s">
        <v>43</v>
      </c>
      <c r="O148" s="54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61" t="s">
        <v>139</v>
      </c>
      <c r="AT148" s="161" t="s">
        <v>134</v>
      </c>
      <c r="AU148" s="161" t="s">
        <v>88</v>
      </c>
      <c r="AY148" s="16" t="s">
        <v>132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6" t="s">
        <v>86</v>
      </c>
      <c r="BK148" s="162">
        <f>ROUND(I148*H148,2)</f>
        <v>0</v>
      </c>
      <c r="BL148" s="16" t="s">
        <v>139</v>
      </c>
      <c r="BM148" s="161" t="s">
        <v>166</v>
      </c>
    </row>
    <row r="149" spans="2:65" s="12" customFormat="1" ht="11.25" x14ac:dyDescent="0.2">
      <c r="B149" s="163"/>
      <c r="D149" s="164" t="s">
        <v>141</v>
      </c>
      <c r="E149" s="165" t="s">
        <v>1</v>
      </c>
      <c r="F149" s="166" t="s">
        <v>167</v>
      </c>
      <c r="H149" s="167">
        <v>6.6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141</v>
      </c>
      <c r="AU149" s="165" t="s">
        <v>88</v>
      </c>
      <c r="AV149" s="12" t="s">
        <v>88</v>
      </c>
      <c r="AW149" s="12" t="s">
        <v>32</v>
      </c>
      <c r="AX149" s="12" t="s">
        <v>78</v>
      </c>
      <c r="AY149" s="165" t="s">
        <v>132</v>
      </c>
    </row>
    <row r="150" spans="2:65" s="13" customFormat="1" ht="11.25" x14ac:dyDescent="0.2">
      <c r="B150" s="172"/>
      <c r="D150" s="164" t="s">
        <v>141</v>
      </c>
      <c r="E150" s="173" t="s">
        <v>1</v>
      </c>
      <c r="F150" s="174" t="s">
        <v>143</v>
      </c>
      <c r="H150" s="175">
        <v>6.6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141</v>
      </c>
      <c r="AU150" s="173" t="s">
        <v>88</v>
      </c>
      <c r="AV150" s="13" t="s">
        <v>139</v>
      </c>
      <c r="AW150" s="13" t="s">
        <v>32</v>
      </c>
      <c r="AX150" s="13" t="s">
        <v>86</v>
      </c>
      <c r="AY150" s="173" t="s">
        <v>132</v>
      </c>
    </row>
    <row r="151" spans="2:65" s="1" customFormat="1" ht="24" customHeight="1" x14ac:dyDescent="0.2">
      <c r="B151" s="149"/>
      <c r="C151" s="150" t="s">
        <v>168</v>
      </c>
      <c r="D151" s="150" t="s">
        <v>134</v>
      </c>
      <c r="E151" s="151" t="s">
        <v>169</v>
      </c>
      <c r="F151" s="152" t="s">
        <v>170</v>
      </c>
      <c r="G151" s="153" t="s">
        <v>165</v>
      </c>
      <c r="H151" s="154">
        <v>403.61</v>
      </c>
      <c r="I151" s="155"/>
      <c r="J151" s="156">
        <f>ROUND(I151*H151,2)</f>
        <v>0</v>
      </c>
      <c r="K151" s="152" t="s">
        <v>138</v>
      </c>
      <c r="L151" s="31"/>
      <c r="M151" s="157" t="s">
        <v>1</v>
      </c>
      <c r="N151" s="158" t="s">
        <v>43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139</v>
      </c>
      <c r="AT151" s="161" t="s">
        <v>134</v>
      </c>
      <c r="AU151" s="161" t="s">
        <v>88</v>
      </c>
      <c r="AY151" s="16" t="s">
        <v>132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86</v>
      </c>
      <c r="BK151" s="162">
        <f>ROUND(I151*H151,2)</f>
        <v>0</v>
      </c>
      <c r="BL151" s="16" t="s">
        <v>139</v>
      </c>
      <c r="BM151" s="161" t="s">
        <v>171</v>
      </c>
    </row>
    <row r="152" spans="2:65" s="14" customFormat="1" ht="11.25" x14ac:dyDescent="0.2">
      <c r="B152" s="180"/>
      <c r="D152" s="164" t="s">
        <v>141</v>
      </c>
      <c r="E152" s="181" t="s">
        <v>1</v>
      </c>
      <c r="F152" s="182" t="s">
        <v>172</v>
      </c>
      <c r="H152" s="181" t="s">
        <v>1</v>
      </c>
      <c r="I152" s="183"/>
      <c r="L152" s="180"/>
      <c r="M152" s="184"/>
      <c r="N152" s="185"/>
      <c r="O152" s="185"/>
      <c r="P152" s="185"/>
      <c r="Q152" s="185"/>
      <c r="R152" s="185"/>
      <c r="S152" s="185"/>
      <c r="T152" s="186"/>
      <c r="AT152" s="181" t="s">
        <v>141</v>
      </c>
      <c r="AU152" s="181" t="s">
        <v>88</v>
      </c>
      <c r="AV152" s="14" t="s">
        <v>86</v>
      </c>
      <c r="AW152" s="14" t="s">
        <v>32</v>
      </c>
      <c r="AX152" s="14" t="s">
        <v>78</v>
      </c>
      <c r="AY152" s="181" t="s">
        <v>132</v>
      </c>
    </row>
    <row r="153" spans="2:65" s="12" customFormat="1" ht="11.25" x14ac:dyDescent="0.2">
      <c r="B153" s="163"/>
      <c r="D153" s="164" t="s">
        <v>141</v>
      </c>
      <c r="E153" s="165" t="s">
        <v>1</v>
      </c>
      <c r="F153" s="166" t="s">
        <v>173</v>
      </c>
      <c r="H153" s="167">
        <v>381.6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141</v>
      </c>
      <c r="AU153" s="165" t="s">
        <v>88</v>
      </c>
      <c r="AV153" s="12" t="s">
        <v>88</v>
      </c>
      <c r="AW153" s="12" t="s">
        <v>32</v>
      </c>
      <c r="AX153" s="12" t="s">
        <v>78</v>
      </c>
      <c r="AY153" s="165" t="s">
        <v>132</v>
      </c>
    </row>
    <row r="154" spans="2:65" s="12" customFormat="1" ht="11.25" x14ac:dyDescent="0.2">
      <c r="B154" s="163"/>
      <c r="D154" s="164" t="s">
        <v>141</v>
      </c>
      <c r="E154" s="165" t="s">
        <v>1</v>
      </c>
      <c r="F154" s="166" t="s">
        <v>174</v>
      </c>
      <c r="H154" s="167">
        <v>6.4080000000000004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141</v>
      </c>
      <c r="AU154" s="165" t="s">
        <v>88</v>
      </c>
      <c r="AV154" s="12" t="s">
        <v>88</v>
      </c>
      <c r="AW154" s="12" t="s">
        <v>32</v>
      </c>
      <c r="AX154" s="12" t="s">
        <v>78</v>
      </c>
      <c r="AY154" s="165" t="s">
        <v>132</v>
      </c>
    </row>
    <row r="155" spans="2:65" s="12" customFormat="1" ht="11.25" x14ac:dyDescent="0.2">
      <c r="B155" s="163"/>
      <c r="D155" s="164" t="s">
        <v>141</v>
      </c>
      <c r="E155" s="165" t="s">
        <v>1</v>
      </c>
      <c r="F155" s="166" t="s">
        <v>175</v>
      </c>
      <c r="H155" s="167">
        <v>15.602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141</v>
      </c>
      <c r="AU155" s="165" t="s">
        <v>88</v>
      </c>
      <c r="AV155" s="12" t="s">
        <v>88</v>
      </c>
      <c r="AW155" s="12" t="s">
        <v>32</v>
      </c>
      <c r="AX155" s="12" t="s">
        <v>78</v>
      </c>
      <c r="AY155" s="165" t="s">
        <v>132</v>
      </c>
    </row>
    <row r="156" spans="2:65" s="13" customFormat="1" ht="11.25" x14ac:dyDescent="0.2">
      <c r="B156" s="172"/>
      <c r="D156" s="164" t="s">
        <v>141</v>
      </c>
      <c r="E156" s="173" t="s">
        <v>1</v>
      </c>
      <c r="F156" s="174" t="s">
        <v>143</v>
      </c>
      <c r="H156" s="175">
        <v>403.61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141</v>
      </c>
      <c r="AU156" s="173" t="s">
        <v>88</v>
      </c>
      <c r="AV156" s="13" t="s">
        <v>139</v>
      </c>
      <c r="AW156" s="13" t="s">
        <v>32</v>
      </c>
      <c r="AX156" s="13" t="s">
        <v>86</v>
      </c>
      <c r="AY156" s="173" t="s">
        <v>132</v>
      </c>
    </row>
    <row r="157" spans="2:65" s="1" customFormat="1" ht="16.5" customHeight="1" x14ac:dyDescent="0.2">
      <c r="B157" s="149"/>
      <c r="C157" s="150" t="s">
        <v>176</v>
      </c>
      <c r="D157" s="150" t="s">
        <v>134</v>
      </c>
      <c r="E157" s="151" t="s">
        <v>177</v>
      </c>
      <c r="F157" s="152" t="s">
        <v>178</v>
      </c>
      <c r="G157" s="153" t="s">
        <v>165</v>
      </c>
      <c r="H157" s="154">
        <v>403.61</v>
      </c>
      <c r="I157" s="155"/>
      <c r="J157" s="156">
        <f>ROUND(I157*H157,2)</f>
        <v>0</v>
      </c>
      <c r="K157" s="152" t="s">
        <v>138</v>
      </c>
      <c r="L157" s="31"/>
      <c r="M157" s="157" t="s">
        <v>1</v>
      </c>
      <c r="N157" s="158" t="s">
        <v>43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139</v>
      </c>
      <c r="AT157" s="161" t="s">
        <v>134</v>
      </c>
      <c r="AU157" s="161" t="s">
        <v>88</v>
      </c>
      <c r="AY157" s="16" t="s">
        <v>132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86</v>
      </c>
      <c r="BK157" s="162">
        <f>ROUND(I157*H157,2)</f>
        <v>0</v>
      </c>
      <c r="BL157" s="16" t="s">
        <v>139</v>
      </c>
      <c r="BM157" s="161" t="s">
        <v>179</v>
      </c>
    </row>
    <row r="158" spans="2:65" s="1" customFormat="1" ht="24" customHeight="1" x14ac:dyDescent="0.2">
      <c r="B158" s="149"/>
      <c r="C158" s="150" t="s">
        <v>180</v>
      </c>
      <c r="D158" s="150" t="s">
        <v>134</v>
      </c>
      <c r="E158" s="151" t="s">
        <v>181</v>
      </c>
      <c r="F158" s="152" t="s">
        <v>182</v>
      </c>
      <c r="G158" s="153" t="s">
        <v>165</v>
      </c>
      <c r="H158" s="154">
        <v>32.033000000000001</v>
      </c>
      <c r="I158" s="155"/>
      <c r="J158" s="156">
        <f>ROUND(I158*H158,2)</f>
        <v>0</v>
      </c>
      <c r="K158" s="152" t="s">
        <v>138</v>
      </c>
      <c r="L158" s="31"/>
      <c r="M158" s="157" t="s">
        <v>1</v>
      </c>
      <c r="N158" s="158" t="s">
        <v>43</v>
      </c>
      <c r="O158" s="54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139</v>
      </c>
      <c r="AT158" s="161" t="s">
        <v>134</v>
      </c>
      <c r="AU158" s="161" t="s">
        <v>88</v>
      </c>
      <c r="AY158" s="16" t="s">
        <v>132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6" t="s">
        <v>86</v>
      </c>
      <c r="BK158" s="162">
        <f>ROUND(I158*H158,2)</f>
        <v>0</v>
      </c>
      <c r="BL158" s="16" t="s">
        <v>139</v>
      </c>
      <c r="BM158" s="161" t="s">
        <v>183</v>
      </c>
    </row>
    <row r="159" spans="2:65" s="14" customFormat="1" ht="11.25" x14ac:dyDescent="0.2">
      <c r="B159" s="180"/>
      <c r="D159" s="164" t="s">
        <v>141</v>
      </c>
      <c r="E159" s="181" t="s">
        <v>1</v>
      </c>
      <c r="F159" s="182" t="s">
        <v>184</v>
      </c>
      <c r="H159" s="181" t="s">
        <v>1</v>
      </c>
      <c r="I159" s="183"/>
      <c r="L159" s="180"/>
      <c r="M159" s="184"/>
      <c r="N159" s="185"/>
      <c r="O159" s="185"/>
      <c r="P159" s="185"/>
      <c r="Q159" s="185"/>
      <c r="R159" s="185"/>
      <c r="S159" s="185"/>
      <c r="T159" s="186"/>
      <c r="AT159" s="181" t="s">
        <v>141</v>
      </c>
      <c r="AU159" s="181" t="s">
        <v>88</v>
      </c>
      <c r="AV159" s="14" t="s">
        <v>86</v>
      </c>
      <c r="AW159" s="14" t="s">
        <v>32</v>
      </c>
      <c r="AX159" s="14" t="s">
        <v>78</v>
      </c>
      <c r="AY159" s="181" t="s">
        <v>132</v>
      </c>
    </row>
    <row r="160" spans="2:65" s="12" customFormat="1" ht="11.25" x14ac:dyDescent="0.2">
      <c r="B160" s="163"/>
      <c r="D160" s="164" t="s">
        <v>141</v>
      </c>
      <c r="E160" s="165" t="s">
        <v>1</v>
      </c>
      <c r="F160" s="166" t="s">
        <v>185</v>
      </c>
      <c r="H160" s="167">
        <v>31.013999999999999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141</v>
      </c>
      <c r="AU160" s="165" t="s">
        <v>88</v>
      </c>
      <c r="AV160" s="12" t="s">
        <v>88</v>
      </c>
      <c r="AW160" s="12" t="s">
        <v>32</v>
      </c>
      <c r="AX160" s="12" t="s">
        <v>78</v>
      </c>
      <c r="AY160" s="165" t="s">
        <v>132</v>
      </c>
    </row>
    <row r="161" spans="2:65" s="14" customFormat="1" ht="11.25" x14ac:dyDescent="0.2">
      <c r="B161" s="180"/>
      <c r="D161" s="164" t="s">
        <v>141</v>
      </c>
      <c r="E161" s="181" t="s">
        <v>1</v>
      </c>
      <c r="F161" s="182" t="s">
        <v>186</v>
      </c>
      <c r="H161" s="181" t="s">
        <v>1</v>
      </c>
      <c r="I161" s="183"/>
      <c r="L161" s="180"/>
      <c r="M161" s="184"/>
      <c r="N161" s="185"/>
      <c r="O161" s="185"/>
      <c r="P161" s="185"/>
      <c r="Q161" s="185"/>
      <c r="R161" s="185"/>
      <c r="S161" s="185"/>
      <c r="T161" s="186"/>
      <c r="AT161" s="181" t="s">
        <v>141</v>
      </c>
      <c r="AU161" s="181" t="s">
        <v>88</v>
      </c>
      <c r="AV161" s="14" t="s">
        <v>86</v>
      </c>
      <c r="AW161" s="14" t="s">
        <v>32</v>
      </c>
      <c r="AX161" s="14" t="s">
        <v>78</v>
      </c>
      <c r="AY161" s="181" t="s">
        <v>132</v>
      </c>
    </row>
    <row r="162" spans="2:65" s="12" customFormat="1" ht="11.25" x14ac:dyDescent="0.2">
      <c r="B162" s="163"/>
      <c r="D162" s="164" t="s">
        <v>141</v>
      </c>
      <c r="E162" s="165" t="s">
        <v>1</v>
      </c>
      <c r="F162" s="166" t="s">
        <v>187</v>
      </c>
      <c r="H162" s="167">
        <v>0.53900000000000003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141</v>
      </c>
      <c r="AU162" s="165" t="s">
        <v>88</v>
      </c>
      <c r="AV162" s="12" t="s">
        <v>88</v>
      </c>
      <c r="AW162" s="12" t="s">
        <v>32</v>
      </c>
      <c r="AX162" s="12" t="s">
        <v>78</v>
      </c>
      <c r="AY162" s="165" t="s">
        <v>132</v>
      </c>
    </row>
    <row r="163" spans="2:65" s="12" customFormat="1" ht="11.25" x14ac:dyDescent="0.2">
      <c r="B163" s="163"/>
      <c r="D163" s="164" t="s">
        <v>141</v>
      </c>
      <c r="E163" s="165" t="s">
        <v>1</v>
      </c>
      <c r="F163" s="166" t="s">
        <v>188</v>
      </c>
      <c r="H163" s="167">
        <v>0.48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141</v>
      </c>
      <c r="AU163" s="165" t="s">
        <v>88</v>
      </c>
      <c r="AV163" s="12" t="s">
        <v>88</v>
      </c>
      <c r="AW163" s="12" t="s">
        <v>32</v>
      </c>
      <c r="AX163" s="12" t="s">
        <v>78</v>
      </c>
      <c r="AY163" s="165" t="s">
        <v>132</v>
      </c>
    </row>
    <row r="164" spans="2:65" s="13" customFormat="1" ht="11.25" x14ac:dyDescent="0.2">
      <c r="B164" s="172"/>
      <c r="D164" s="164" t="s">
        <v>141</v>
      </c>
      <c r="E164" s="173" t="s">
        <v>1</v>
      </c>
      <c r="F164" s="174" t="s">
        <v>143</v>
      </c>
      <c r="H164" s="175">
        <v>32.033000000000001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3" t="s">
        <v>141</v>
      </c>
      <c r="AU164" s="173" t="s">
        <v>88</v>
      </c>
      <c r="AV164" s="13" t="s">
        <v>139</v>
      </c>
      <c r="AW164" s="13" t="s">
        <v>32</v>
      </c>
      <c r="AX164" s="13" t="s">
        <v>86</v>
      </c>
      <c r="AY164" s="173" t="s">
        <v>132</v>
      </c>
    </row>
    <row r="165" spans="2:65" s="1" customFormat="1" ht="24" customHeight="1" x14ac:dyDescent="0.2">
      <c r="B165" s="149"/>
      <c r="C165" s="150" t="s">
        <v>189</v>
      </c>
      <c r="D165" s="150" t="s">
        <v>134</v>
      </c>
      <c r="E165" s="151" t="s">
        <v>190</v>
      </c>
      <c r="F165" s="152" t="s">
        <v>191</v>
      </c>
      <c r="G165" s="153" t="s">
        <v>165</v>
      </c>
      <c r="H165" s="154">
        <v>32.033000000000001</v>
      </c>
      <c r="I165" s="155"/>
      <c r="J165" s="156">
        <f>ROUND(I165*H165,2)</f>
        <v>0</v>
      </c>
      <c r="K165" s="152" t="s">
        <v>138</v>
      </c>
      <c r="L165" s="31"/>
      <c r="M165" s="157" t="s">
        <v>1</v>
      </c>
      <c r="N165" s="158" t="s">
        <v>43</v>
      </c>
      <c r="O165" s="54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161" t="s">
        <v>139</v>
      </c>
      <c r="AT165" s="161" t="s">
        <v>134</v>
      </c>
      <c r="AU165" s="161" t="s">
        <v>88</v>
      </c>
      <c r="AY165" s="16" t="s">
        <v>132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86</v>
      </c>
      <c r="BK165" s="162">
        <f>ROUND(I165*H165,2)</f>
        <v>0</v>
      </c>
      <c r="BL165" s="16" t="s">
        <v>139</v>
      </c>
      <c r="BM165" s="161" t="s">
        <v>192</v>
      </c>
    </row>
    <row r="166" spans="2:65" s="1" customFormat="1" ht="16.5" customHeight="1" x14ac:dyDescent="0.2">
      <c r="B166" s="149"/>
      <c r="C166" s="150" t="s">
        <v>193</v>
      </c>
      <c r="D166" s="150" t="s">
        <v>134</v>
      </c>
      <c r="E166" s="151" t="s">
        <v>194</v>
      </c>
      <c r="F166" s="152" t="s">
        <v>195</v>
      </c>
      <c r="G166" s="153" t="s">
        <v>165</v>
      </c>
      <c r="H166" s="154">
        <v>20.076000000000001</v>
      </c>
      <c r="I166" s="155"/>
      <c r="J166" s="156">
        <f>ROUND(I166*H166,2)</f>
        <v>0</v>
      </c>
      <c r="K166" s="152" t="s">
        <v>138</v>
      </c>
      <c r="L166" s="31"/>
      <c r="M166" s="157" t="s">
        <v>1</v>
      </c>
      <c r="N166" s="158" t="s">
        <v>43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139</v>
      </c>
      <c r="AT166" s="161" t="s">
        <v>134</v>
      </c>
      <c r="AU166" s="161" t="s">
        <v>88</v>
      </c>
      <c r="AY166" s="16" t="s">
        <v>132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86</v>
      </c>
      <c r="BK166" s="162">
        <f>ROUND(I166*H166,2)</f>
        <v>0</v>
      </c>
      <c r="BL166" s="16" t="s">
        <v>139</v>
      </c>
      <c r="BM166" s="161" t="s">
        <v>196</v>
      </c>
    </row>
    <row r="167" spans="2:65" s="14" customFormat="1" ht="11.25" x14ac:dyDescent="0.2">
      <c r="B167" s="180"/>
      <c r="D167" s="164" t="s">
        <v>141</v>
      </c>
      <c r="E167" s="181" t="s">
        <v>1</v>
      </c>
      <c r="F167" s="182" t="s">
        <v>197</v>
      </c>
      <c r="H167" s="181" t="s">
        <v>1</v>
      </c>
      <c r="I167" s="183"/>
      <c r="L167" s="180"/>
      <c r="M167" s="184"/>
      <c r="N167" s="185"/>
      <c r="O167" s="185"/>
      <c r="P167" s="185"/>
      <c r="Q167" s="185"/>
      <c r="R167" s="185"/>
      <c r="S167" s="185"/>
      <c r="T167" s="186"/>
      <c r="AT167" s="181" t="s">
        <v>141</v>
      </c>
      <c r="AU167" s="181" t="s">
        <v>88</v>
      </c>
      <c r="AV167" s="14" t="s">
        <v>86</v>
      </c>
      <c r="AW167" s="14" t="s">
        <v>32</v>
      </c>
      <c r="AX167" s="14" t="s">
        <v>78</v>
      </c>
      <c r="AY167" s="181" t="s">
        <v>132</v>
      </c>
    </row>
    <row r="168" spans="2:65" s="12" customFormat="1" ht="11.25" x14ac:dyDescent="0.2">
      <c r="B168" s="163"/>
      <c r="D168" s="164" t="s">
        <v>141</v>
      </c>
      <c r="E168" s="165" t="s">
        <v>1</v>
      </c>
      <c r="F168" s="166" t="s">
        <v>198</v>
      </c>
      <c r="H168" s="167">
        <v>3.5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141</v>
      </c>
      <c r="AU168" s="165" t="s">
        <v>88</v>
      </c>
      <c r="AV168" s="12" t="s">
        <v>88</v>
      </c>
      <c r="AW168" s="12" t="s">
        <v>32</v>
      </c>
      <c r="AX168" s="12" t="s">
        <v>78</v>
      </c>
      <c r="AY168" s="165" t="s">
        <v>132</v>
      </c>
    </row>
    <row r="169" spans="2:65" s="14" customFormat="1" ht="11.25" x14ac:dyDescent="0.2">
      <c r="B169" s="180"/>
      <c r="D169" s="164" t="s">
        <v>141</v>
      </c>
      <c r="E169" s="181" t="s">
        <v>1</v>
      </c>
      <c r="F169" s="182" t="s">
        <v>199</v>
      </c>
      <c r="H169" s="181" t="s">
        <v>1</v>
      </c>
      <c r="I169" s="183"/>
      <c r="L169" s="180"/>
      <c r="M169" s="184"/>
      <c r="N169" s="185"/>
      <c r="O169" s="185"/>
      <c r="P169" s="185"/>
      <c r="Q169" s="185"/>
      <c r="R169" s="185"/>
      <c r="S169" s="185"/>
      <c r="T169" s="186"/>
      <c r="AT169" s="181" t="s">
        <v>141</v>
      </c>
      <c r="AU169" s="181" t="s">
        <v>88</v>
      </c>
      <c r="AV169" s="14" t="s">
        <v>86</v>
      </c>
      <c r="AW169" s="14" t="s">
        <v>32</v>
      </c>
      <c r="AX169" s="14" t="s">
        <v>78</v>
      </c>
      <c r="AY169" s="181" t="s">
        <v>132</v>
      </c>
    </row>
    <row r="170" spans="2:65" s="12" customFormat="1" ht="11.25" x14ac:dyDescent="0.2">
      <c r="B170" s="163"/>
      <c r="D170" s="164" t="s">
        <v>141</v>
      </c>
      <c r="E170" s="165" t="s">
        <v>1</v>
      </c>
      <c r="F170" s="166" t="s">
        <v>200</v>
      </c>
      <c r="H170" s="167">
        <v>6.3360000000000003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141</v>
      </c>
      <c r="AU170" s="165" t="s">
        <v>88</v>
      </c>
      <c r="AV170" s="12" t="s">
        <v>88</v>
      </c>
      <c r="AW170" s="12" t="s">
        <v>32</v>
      </c>
      <c r="AX170" s="12" t="s">
        <v>78</v>
      </c>
      <c r="AY170" s="165" t="s">
        <v>132</v>
      </c>
    </row>
    <row r="171" spans="2:65" s="12" customFormat="1" ht="11.25" x14ac:dyDescent="0.2">
      <c r="B171" s="163"/>
      <c r="D171" s="164" t="s">
        <v>141</v>
      </c>
      <c r="E171" s="165" t="s">
        <v>1</v>
      </c>
      <c r="F171" s="166" t="s">
        <v>201</v>
      </c>
      <c r="H171" s="167">
        <v>10.24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141</v>
      </c>
      <c r="AU171" s="165" t="s">
        <v>88</v>
      </c>
      <c r="AV171" s="12" t="s">
        <v>88</v>
      </c>
      <c r="AW171" s="12" t="s">
        <v>32</v>
      </c>
      <c r="AX171" s="12" t="s">
        <v>78</v>
      </c>
      <c r="AY171" s="165" t="s">
        <v>132</v>
      </c>
    </row>
    <row r="172" spans="2:65" s="13" customFormat="1" ht="11.25" x14ac:dyDescent="0.2">
      <c r="B172" s="172"/>
      <c r="D172" s="164" t="s">
        <v>141</v>
      </c>
      <c r="E172" s="173" t="s">
        <v>1</v>
      </c>
      <c r="F172" s="174" t="s">
        <v>143</v>
      </c>
      <c r="H172" s="175">
        <v>20.076000000000001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141</v>
      </c>
      <c r="AU172" s="173" t="s">
        <v>88</v>
      </c>
      <c r="AV172" s="13" t="s">
        <v>139</v>
      </c>
      <c r="AW172" s="13" t="s">
        <v>32</v>
      </c>
      <c r="AX172" s="13" t="s">
        <v>86</v>
      </c>
      <c r="AY172" s="173" t="s">
        <v>132</v>
      </c>
    </row>
    <row r="173" spans="2:65" s="1" customFormat="1" ht="16.5" customHeight="1" x14ac:dyDescent="0.2">
      <c r="B173" s="149"/>
      <c r="C173" s="150" t="s">
        <v>202</v>
      </c>
      <c r="D173" s="150" t="s">
        <v>134</v>
      </c>
      <c r="E173" s="151" t="s">
        <v>203</v>
      </c>
      <c r="F173" s="152" t="s">
        <v>204</v>
      </c>
      <c r="G173" s="153" t="s">
        <v>165</v>
      </c>
      <c r="H173" s="154">
        <v>20.076000000000001</v>
      </c>
      <c r="I173" s="155"/>
      <c r="J173" s="156">
        <f>ROUND(I173*H173,2)</f>
        <v>0</v>
      </c>
      <c r="K173" s="152" t="s">
        <v>138</v>
      </c>
      <c r="L173" s="31"/>
      <c r="M173" s="157" t="s">
        <v>1</v>
      </c>
      <c r="N173" s="158" t="s">
        <v>43</v>
      </c>
      <c r="O173" s="54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139</v>
      </c>
      <c r="AT173" s="161" t="s">
        <v>134</v>
      </c>
      <c r="AU173" s="161" t="s">
        <v>88</v>
      </c>
      <c r="AY173" s="16" t="s">
        <v>132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86</v>
      </c>
      <c r="BK173" s="162">
        <f>ROUND(I173*H173,2)</f>
        <v>0</v>
      </c>
      <c r="BL173" s="16" t="s">
        <v>139</v>
      </c>
      <c r="BM173" s="161" t="s">
        <v>205</v>
      </c>
    </row>
    <row r="174" spans="2:65" s="1" customFormat="1" ht="24" customHeight="1" x14ac:dyDescent="0.2">
      <c r="B174" s="149"/>
      <c r="C174" s="150" t="s">
        <v>206</v>
      </c>
      <c r="D174" s="150" t="s">
        <v>134</v>
      </c>
      <c r="E174" s="151" t="s">
        <v>207</v>
      </c>
      <c r="F174" s="152" t="s">
        <v>208</v>
      </c>
      <c r="G174" s="153" t="s">
        <v>165</v>
      </c>
      <c r="H174" s="154">
        <v>455.71899999999999</v>
      </c>
      <c r="I174" s="155"/>
      <c r="J174" s="156">
        <f>ROUND(I174*H174,2)</f>
        <v>0</v>
      </c>
      <c r="K174" s="152" t="s">
        <v>138</v>
      </c>
      <c r="L174" s="31"/>
      <c r="M174" s="157" t="s">
        <v>1</v>
      </c>
      <c r="N174" s="158" t="s">
        <v>43</v>
      </c>
      <c r="O174" s="54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AR174" s="161" t="s">
        <v>139</v>
      </c>
      <c r="AT174" s="161" t="s">
        <v>134</v>
      </c>
      <c r="AU174" s="161" t="s">
        <v>88</v>
      </c>
      <c r="AY174" s="16" t="s">
        <v>132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6" t="s">
        <v>86</v>
      </c>
      <c r="BK174" s="162">
        <f>ROUND(I174*H174,2)</f>
        <v>0</v>
      </c>
      <c r="BL174" s="16" t="s">
        <v>139</v>
      </c>
      <c r="BM174" s="161" t="s">
        <v>209</v>
      </c>
    </row>
    <row r="175" spans="2:65" s="12" customFormat="1" ht="22.5" x14ac:dyDescent="0.2">
      <c r="B175" s="163"/>
      <c r="D175" s="164" t="s">
        <v>141</v>
      </c>
      <c r="E175" s="165" t="s">
        <v>1</v>
      </c>
      <c r="F175" s="166" t="s">
        <v>210</v>
      </c>
      <c r="H175" s="167">
        <v>455.71899999999999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141</v>
      </c>
      <c r="AU175" s="165" t="s">
        <v>88</v>
      </c>
      <c r="AV175" s="12" t="s">
        <v>88</v>
      </c>
      <c r="AW175" s="12" t="s">
        <v>32</v>
      </c>
      <c r="AX175" s="12" t="s">
        <v>78</v>
      </c>
      <c r="AY175" s="165" t="s">
        <v>132</v>
      </c>
    </row>
    <row r="176" spans="2:65" s="13" customFormat="1" ht="11.25" x14ac:dyDescent="0.2">
      <c r="B176" s="172"/>
      <c r="D176" s="164" t="s">
        <v>141</v>
      </c>
      <c r="E176" s="173" t="s">
        <v>1</v>
      </c>
      <c r="F176" s="174" t="s">
        <v>143</v>
      </c>
      <c r="H176" s="175">
        <v>455.71899999999999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141</v>
      </c>
      <c r="AU176" s="173" t="s">
        <v>88</v>
      </c>
      <c r="AV176" s="13" t="s">
        <v>139</v>
      </c>
      <c r="AW176" s="13" t="s">
        <v>32</v>
      </c>
      <c r="AX176" s="13" t="s">
        <v>86</v>
      </c>
      <c r="AY176" s="173" t="s">
        <v>132</v>
      </c>
    </row>
    <row r="177" spans="2:65" s="1" customFormat="1" ht="24" customHeight="1" x14ac:dyDescent="0.2">
      <c r="B177" s="149"/>
      <c r="C177" s="150" t="s">
        <v>211</v>
      </c>
      <c r="D177" s="150" t="s">
        <v>134</v>
      </c>
      <c r="E177" s="151" t="s">
        <v>212</v>
      </c>
      <c r="F177" s="152" t="s">
        <v>213</v>
      </c>
      <c r="G177" s="153" t="s">
        <v>165</v>
      </c>
      <c r="H177" s="154">
        <v>345.21899999999999</v>
      </c>
      <c r="I177" s="155"/>
      <c r="J177" s="156">
        <f>ROUND(I177*H177,2)</f>
        <v>0</v>
      </c>
      <c r="K177" s="152" t="s">
        <v>138</v>
      </c>
      <c r="L177" s="31"/>
      <c r="M177" s="157" t="s">
        <v>1</v>
      </c>
      <c r="N177" s="158" t="s">
        <v>43</v>
      </c>
      <c r="O177" s="54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AR177" s="161" t="s">
        <v>139</v>
      </c>
      <c r="AT177" s="161" t="s">
        <v>134</v>
      </c>
      <c r="AU177" s="161" t="s">
        <v>88</v>
      </c>
      <c r="AY177" s="16" t="s">
        <v>132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6" t="s">
        <v>86</v>
      </c>
      <c r="BK177" s="162">
        <f>ROUND(I177*H177,2)</f>
        <v>0</v>
      </c>
      <c r="BL177" s="16" t="s">
        <v>139</v>
      </c>
      <c r="BM177" s="161" t="s">
        <v>214</v>
      </c>
    </row>
    <row r="178" spans="2:65" s="14" customFormat="1" ht="11.25" x14ac:dyDescent="0.2">
      <c r="B178" s="180"/>
      <c r="D178" s="164" t="s">
        <v>141</v>
      </c>
      <c r="E178" s="181" t="s">
        <v>1</v>
      </c>
      <c r="F178" s="182" t="s">
        <v>215</v>
      </c>
      <c r="H178" s="181" t="s">
        <v>1</v>
      </c>
      <c r="I178" s="183"/>
      <c r="L178" s="180"/>
      <c r="M178" s="184"/>
      <c r="N178" s="185"/>
      <c r="O178" s="185"/>
      <c r="P178" s="185"/>
      <c r="Q178" s="185"/>
      <c r="R178" s="185"/>
      <c r="S178" s="185"/>
      <c r="T178" s="186"/>
      <c r="AT178" s="181" t="s">
        <v>141</v>
      </c>
      <c r="AU178" s="181" t="s">
        <v>88</v>
      </c>
      <c r="AV178" s="14" t="s">
        <v>86</v>
      </c>
      <c r="AW178" s="14" t="s">
        <v>32</v>
      </c>
      <c r="AX178" s="14" t="s">
        <v>78</v>
      </c>
      <c r="AY178" s="181" t="s">
        <v>132</v>
      </c>
    </row>
    <row r="179" spans="2:65" s="12" customFormat="1" ht="11.25" x14ac:dyDescent="0.2">
      <c r="B179" s="163"/>
      <c r="D179" s="164" t="s">
        <v>141</v>
      </c>
      <c r="E179" s="165" t="s">
        <v>1</v>
      </c>
      <c r="F179" s="166" t="s">
        <v>216</v>
      </c>
      <c r="H179" s="167">
        <v>345.21899999999999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141</v>
      </c>
      <c r="AU179" s="165" t="s">
        <v>88</v>
      </c>
      <c r="AV179" s="12" t="s">
        <v>88</v>
      </c>
      <c r="AW179" s="12" t="s">
        <v>32</v>
      </c>
      <c r="AX179" s="12" t="s">
        <v>78</v>
      </c>
      <c r="AY179" s="165" t="s">
        <v>132</v>
      </c>
    </row>
    <row r="180" spans="2:65" s="13" customFormat="1" ht="11.25" x14ac:dyDescent="0.2">
      <c r="B180" s="172"/>
      <c r="D180" s="164" t="s">
        <v>141</v>
      </c>
      <c r="E180" s="173" t="s">
        <v>1</v>
      </c>
      <c r="F180" s="174" t="s">
        <v>143</v>
      </c>
      <c r="H180" s="175">
        <v>345.21899999999999</v>
      </c>
      <c r="I180" s="176"/>
      <c r="L180" s="172"/>
      <c r="M180" s="177"/>
      <c r="N180" s="178"/>
      <c r="O180" s="178"/>
      <c r="P180" s="178"/>
      <c r="Q180" s="178"/>
      <c r="R180" s="178"/>
      <c r="S180" s="178"/>
      <c r="T180" s="179"/>
      <c r="AT180" s="173" t="s">
        <v>141</v>
      </c>
      <c r="AU180" s="173" t="s">
        <v>88</v>
      </c>
      <c r="AV180" s="13" t="s">
        <v>139</v>
      </c>
      <c r="AW180" s="13" t="s">
        <v>32</v>
      </c>
      <c r="AX180" s="13" t="s">
        <v>86</v>
      </c>
      <c r="AY180" s="173" t="s">
        <v>132</v>
      </c>
    </row>
    <row r="181" spans="2:65" s="1" customFormat="1" ht="16.5" customHeight="1" x14ac:dyDescent="0.2">
      <c r="B181" s="149"/>
      <c r="C181" s="150" t="s">
        <v>8</v>
      </c>
      <c r="D181" s="150" t="s">
        <v>134</v>
      </c>
      <c r="E181" s="151" t="s">
        <v>217</v>
      </c>
      <c r="F181" s="152" t="s">
        <v>218</v>
      </c>
      <c r="G181" s="153" t="s">
        <v>165</v>
      </c>
      <c r="H181" s="154">
        <v>345.21899999999999</v>
      </c>
      <c r="I181" s="155"/>
      <c r="J181" s="156">
        <f>ROUND(I181*H181,2)</f>
        <v>0</v>
      </c>
      <c r="K181" s="152" t="s">
        <v>138</v>
      </c>
      <c r="L181" s="31"/>
      <c r="M181" s="157" t="s">
        <v>1</v>
      </c>
      <c r="N181" s="158" t="s">
        <v>43</v>
      </c>
      <c r="O181" s="54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AR181" s="161" t="s">
        <v>139</v>
      </c>
      <c r="AT181" s="161" t="s">
        <v>134</v>
      </c>
      <c r="AU181" s="161" t="s">
        <v>88</v>
      </c>
      <c r="AY181" s="16" t="s">
        <v>132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86</v>
      </c>
      <c r="BK181" s="162">
        <f>ROUND(I181*H181,2)</f>
        <v>0</v>
      </c>
      <c r="BL181" s="16" t="s">
        <v>139</v>
      </c>
      <c r="BM181" s="161" t="s">
        <v>219</v>
      </c>
    </row>
    <row r="182" spans="2:65" s="1" customFormat="1" ht="16.5" customHeight="1" x14ac:dyDescent="0.2">
      <c r="B182" s="149"/>
      <c r="C182" s="150" t="s">
        <v>220</v>
      </c>
      <c r="D182" s="150" t="s">
        <v>134</v>
      </c>
      <c r="E182" s="151" t="s">
        <v>221</v>
      </c>
      <c r="F182" s="152" t="s">
        <v>222</v>
      </c>
      <c r="G182" s="153" t="s">
        <v>165</v>
      </c>
      <c r="H182" s="154">
        <v>345.21899999999999</v>
      </c>
      <c r="I182" s="155"/>
      <c r="J182" s="156">
        <f>ROUND(I182*H182,2)</f>
        <v>0</v>
      </c>
      <c r="K182" s="152" t="s">
        <v>138</v>
      </c>
      <c r="L182" s="31"/>
      <c r="M182" s="157" t="s">
        <v>1</v>
      </c>
      <c r="N182" s="158" t="s">
        <v>43</v>
      </c>
      <c r="O182" s="54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AR182" s="161" t="s">
        <v>139</v>
      </c>
      <c r="AT182" s="161" t="s">
        <v>134</v>
      </c>
      <c r="AU182" s="161" t="s">
        <v>88</v>
      </c>
      <c r="AY182" s="16" t="s">
        <v>132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6" t="s">
        <v>86</v>
      </c>
      <c r="BK182" s="162">
        <f>ROUND(I182*H182,2)</f>
        <v>0</v>
      </c>
      <c r="BL182" s="16" t="s">
        <v>139</v>
      </c>
      <c r="BM182" s="161" t="s">
        <v>223</v>
      </c>
    </row>
    <row r="183" spans="2:65" s="1" customFormat="1" ht="24" customHeight="1" x14ac:dyDescent="0.2">
      <c r="B183" s="149"/>
      <c r="C183" s="150" t="s">
        <v>224</v>
      </c>
      <c r="D183" s="150" t="s">
        <v>134</v>
      </c>
      <c r="E183" s="151" t="s">
        <v>225</v>
      </c>
      <c r="F183" s="152" t="s">
        <v>226</v>
      </c>
      <c r="G183" s="153" t="s">
        <v>227</v>
      </c>
      <c r="H183" s="154">
        <v>500.56799999999998</v>
      </c>
      <c r="I183" s="155"/>
      <c r="J183" s="156">
        <f>ROUND(I183*H183,2)</f>
        <v>0</v>
      </c>
      <c r="K183" s="152" t="s">
        <v>138</v>
      </c>
      <c r="L183" s="31"/>
      <c r="M183" s="157" t="s">
        <v>1</v>
      </c>
      <c r="N183" s="158" t="s">
        <v>43</v>
      </c>
      <c r="O183" s="54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AR183" s="161" t="s">
        <v>139</v>
      </c>
      <c r="AT183" s="161" t="s">
        <v>134</v>
      </c>
      <c r="AU183" s="161" t="s">
        <v>88</v>
      </c>
      <c r="AY183" s="16" t="s">
        <v>132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6" t="s">
        <v>86</v>
      </c>
      <c r="BK183" s="162">
        <f>ROUND(I183*H183,2)</f>
        <v>0</v>
      </c>
      <c r="BL183" s="16" t="s">
        <v>139</v>
      </c>
      <c r="BM183" s="161" t="s">
        <v>228</v>
      </c>
    </row>
    <row r="184" spans="2:65" s="12" customFormat="1" ht="11.25" x14ac:dyDescent="0.2">
      <c r="B184" s="163"/>
      <c r="D184" s="164" t="s">
        <v>141</v>
      </c>
      <c r="F184" s="166" t="s">
        <v>229</v>
      </c>
      <c r="H184" s="167">
        <v>500.56799999999998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141</v>
      </c>
      <c r="AU184" s="165" t="s">
        <v>88</v>
      </c>
      <c r="AV184" s="12" t="s">
        <v>88</v>
      </c>
      <c r="AW184" s="12" t="s">
        <v>3</v>
      </c>
      <c r="AX184" s="12" t="s">
        <v>86</v>
      </c>
      <c r="AY184" s="165" t="s">
        <v>132</v>
      </c>
    </row>
    <row r="185" spans="2:65" s="1" customFormat="1" ht="24" customHeight="1" x14ac:dyDescent="0.2">
      <c r="B185" s="149"/>
      <c r="C185" s="150" t="s">
        <v>230</v>
      </c>
      <c r="D185" s="150" t="s">
        <v>134</v>
      </c>
      <c r="E185" s="151" t="s">
        <v>231</v>
      </c>
      <c r="F185" s="152" t="s">
        <v>232</v>
      </c>
      <c r="G185" s="153" t="s">
        <v>165</v>
      </c>
      <c r="H185" s="154">
        <v>110.5</v>
      </c>
      <c r="I185" s="155"/>
      <c r="J185" s="156">
        <f>ROUND(I185*H185,2)</f>
        <v>0</v>
      </c>
      <c r="K185" s="152" t="s">
        <v>138</v>
      </c>
      <c r="L185" s="31"/>
      <c r="M185" s="157" t="s">
        <v>1</v>
      </c>
      <c r="N185" s="158" t="s">
        <v>43</v>
      </c>
      <c r="O185" s="54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61" t="s">
        <v>139</v>
      </c>
      <c r="AT185" s="161" t="s">
        <v>134</v>
      </c>
      <c r="AU185" s="161" t="s">
        <v>88</v>
      </c>
      <c r="AY185" s="16" t="s">
        <v>132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6" t="s">
        <v>86</v>
      </c>
      <c r="BK185" s="162">
        <f>ROUND(I185*H185,2)</f>
        <v>0</v>
      </c>
      <c r="BL185" s="16" t="s">
        <v>139</v>
      </c>
      <c r="BM185" s="161" t="s">
        <v>233</v>
      </c>
    </row>
    <row r="186" spans="2:65" s="14" customFormat="1" ht="11.25" x14ac:dyDescent="0.2">
      <c r="B186" s="180"/>
      <c r="D186" s="164" t="s">
        <v>141</v>
      </c>
      <c r="E186" s="181" t="s">
        <v>1</v>
      </c>
      <c r="F186" s="182" t="s">
        <v>234</v>
      </c>
      <c r="H186" s="181" t="s">
        <v>1</v>
      </c>
      <c r="I186" s="183"/>
      <c r="L186" s="180"/>
      <c r="M186" s="184"/>
      <c r="N186" s="185"/>
      <c r="O186" s="185"/>
      <c r="P186" s="185"/>
      <c r="Q186" s="185"/>
      <c r="R186" s="185"/>
      <c r="S186" s="185"/>
      <c r="T186" s="186"/>
      <c r="AT186" s="181" t="s">
        <v>141</v>
      </c>
      <c r="AU186" s="181" t="s">
        <v>88</v>
      </c>
      <c r="AV186" s="14" t="s">
        <v>86</v>
      </c>
      <c r="AW186" s="14" t="s">
        <v>32</v>
      </c>
      <c r="AX186" s="14" t="s">
        <v>78</v>
      </c>
      <c r="AY186" s="181" t="s">
        <v>132</v>
      </c>
    </row>
    <row r="187" spans="2:65" s="12" customFormat="1" ht="11.25" x14ac:dyDescent="0.2">
      <c r="B187" s="163"/>
      <c r="D187" s="164" t="s">
        <v>141</v>
      </c>
      <c r="E187" s="165" t="s">
        <v>1</v>
      </c>
      <c r="F187" s="166" t="s">
        <v>235</v>
      </c>
      <c r="H187" s="167">
        <v>110.5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141</v>
      </c>
      <c r="AU187" s="165" t="s">
        <v>88</v>
      </c>
      <c r="AV187" s="12" t="s">
        <v>88</v>
      </c>
      <c r="AW187" s="12" t="s">
        <v>32</v>
      </c>
      <c r="AX187" s="12" t="s">
        <v>78</v>
      </c>
      <c r="AY187" s="165" t="s">
        <v>132</v>
      </c>
    </row>
    <row r="188" spans="2:65" s="13" customFormat="1" ht="11.25" x14ac:dyDescent="0.2">
      <c r="B188" s="172"/>
      <c r="D188" s="164" t="s">
        <v>141</v>
      </c>
      <c r="E188" s="173" t="s">
        <v>1</v>
      </c>
      <c r="F188" s="174" t="s">
        <v>143</v>
      </c>
      <c r="H188" s="175">
        <v>110.5</v>
      </c>
      <c r="I188" s="176"/>
      <c r="L188" s="172"/>
      <c r="M188" s="177"/>
      <c r="N188" s="178"/>
      <c r="O188" s="178"/>
      <c r="P188" s="178"/>
      <c r="Q188" s="178"/>
      <c r="R188" s="178"/>
      <c r="S188" s="178"/>
      <c r="T188" s="179"/>
      <c r="AT188" s="173" t="s">
        <v>141</v>
      </c>
      <c r="AU188" s="173" t="s">
        <v>88</v>
      </c>
      <c r="AV188" s="13" t="s">
        <v>139</v>
      </c>
      <c r="AW188" s="13" t="s">
        <v>32</v>
      </c>
      <c r="AX188" s="13" t="s">
        <v>86</v>
      </c>
      <c r="AY188" s="173" t="s">
        <v>132</v>
      </c>
    </row>
    <row r="189" spans="2:65" s="1" customFormat="1" ht="24" customHeight="1" x14ac:dyDescent="0.2">
      <c r="B189" s="149"/>
      <c r="C189" s="150" t="s">
        <v>236</v>
      </c>
      <c r="D189" s="150" t="s">
        <v>134</v>
      </c>
      <c r="E189" s="151" t="s">
        <v>237</v>
      </c>
      <c r="F189" s="152" t="s">
        <v>238</v>
      </c>
      <c r="G189" s="153" t="s">
        <v>165</v>
      </c>
      <c r="H189" s="154">
        <v>28.43</v>
      </c>
      <c r="I189" s="155"/>
      <c r="J189" s="156">
        <f>ROUND(I189*H189,2)</f>
        <v>0</v>
      </c>
      <c r="K189" s="152" t="s">
        <v>138</v>
      </c>
      <c r="L189" s="31"/>
      <c r="M189" s="157" t="s">
        <v>1</v>
      </c>
      <c r="N189" s="158" t="s">
        <v>43</v>
      </c>
      <c r="O189" s="54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AR189" s="161" t="s">
        <v>139</v>
      </c>
      <c r="AT189" s="161" t="s">
        <v>134</v>
      </c>
      <c r="AU189" s="161" t="s">
        <v>88</v>
      </c>
      <c r="AY189" s="16" t="s">
        <v>132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86</v>
      </c>
      <c r="BK189" s="162">
        <f>ROUND(I189*H189,2)</f>
        <v>0</v>
      </c>
      <c r="BL189" s="16" t="s">
        <v>139</v>
      </c>
      <c r="BM189" s="161" t="s">
        <v>239</v>
      </c>
    </row>
    <row r="190" spans="2:65" s="14" customFormat="1" ht="11.25" x14ac:dyDescent="0.2">
      <c r="B190" s="180"/>
      <c r="D190" s="164" t="s">
        <v>141</v>
      </c>
      <c r="E190" s="181" t="s">
        <v>1</v>
      </c>
      <c r="F190" s="182" t="s">
        <v>240</v>
      </c>
      <c r="H190" s="181" t="s">
        <v>1</v>
      </c>
      <c r="I190" s="183"/>
      <c r="L190" s="180"/>
      <c r="M190" s="184"/>
      <c r="N190" s="185"/>
      <c r="O190" s="185"/>
      <c r="P190" s="185"/>
      <c r="Q190" s="185"/>
      <c r="R190" s="185"/>
      <c r="S190" s="185"/>
      <c r="T190" s="186"/>
      <c r="AT190" s="181" t="s">
        <v>141</v>
      </c>
      <c r="AU190" s="181" t="s">
        <v>88</v>
      </c>
      <c r="AV190" s="14" t="s">
        <v>86</v>
      </c>
      <c r="AW190" s="14" t="s">
        <v>32</v>
      </c>
      <c r="AX190" s="14" t="s">
        <v>78</v>
      </c>
      <c r="AY190" s="181" t="s">
        <v>132</v>
      </c>
    </row>
    <row r="191" spans="2:65" s="12" customFormat="1" ht="11.25" x14ac:dyDescent="0.2">
      <c r="B191" s="163"/>
      <c r="D191" s="164" t="s">
        <v>141</v>
      </c>
      <c r="E191" s="165" t="s">
        <v>1</v>
      </c>
      <c r="F191" s="166" t="s">
        <v>241</v>
      </c>
      <c r="H191" s="167">
        <v>28.43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141</v>
      </c>
      <c r="AU191" s="165" t="s">
        <v>88</v>
      </c>
      <c r="AV191" s="12" t="s">
        <v>88</v>
      </c>
      <c r="AW191" s="12" t="s">
        <v>32</v>
      </c>
      <c r="AX191" s="12" t="s">
        <v>78</v>
      </c>
      <c r="AY191" s="165" t="s">
        <v>132</v>
      </c>
    </row>
    <row r="192" spans="2:65" s="13" customFormat="1" ht="11.25" x14ac:dyDescent="0.2">
      <c r="B192" s="172"/>
      <c r="D192" s="164" t="s">
        <v>141</v>
      </c>
      <c r="E192" s="173" t="s">
        <v>1</v>
      </c>
      <c r="F192" s="174" t="s">
        <v>143</v>
      </c>
      <c r="H192" s="175">
        <v>28.43</v>
      </c>
      <c r="I192" s="176"/>
      <c r="L192" s="172"/>
      <c r="M192" s="177"/>
      <c r="N192" s="178"/>
      <c r="O192" s="178"/>
      <c r="P192" s="178"/>
      <c r="Q192" s="178"/>
      <c r="R192" s="178"/>
      <c r="S192" s="178"/>
      <c r="T192" s="179"/>
      <c r="AT192" s="173" t="s">
        <v>141</v>
      </c>
      <c r="AU192" s="173" t="s">
        <v>88</v>
      </c>
      <c r="AV192" s="13" t="s">
        <v>139</v>
      </c>
      <c r="AW192" s="13" t="s">
        <v>32</v>
      </c>
      <c r="AX192" s="13" t="s">
        <v>86</v>
      </c>
      <c r="AY192" s="173" t="s">
        <v>132</v>
      </c>
    </row>
    <row r="193" spans="2:65" s="1" customFormat="1" ht="16.5" customHeight="1" x14ac:dyDescent="0.2">
      <c r="B193" s="149"/>
      <c r="C193" s="187" t="s">
        <v>242</v>
      </c>
      <c r="D193" s="187" t="s">
        <v>243</v>
      </c>
      <c r="E193" s="188" t="s">
        <v>244</v>
      </c>
      <c r="F193" s="189" t="s">
        <v>245</v>
      </c>
      <c r="G193" s="190" t="s">
        <v>227</v>
      </c>
      <c r="H193" s="191">
        <v>56.86</v>
      </c>
      <c r="I193" s="192"/>
      <c r="J193" s="193">
        <f>ROUND(I193*H193,2)</f>
        <v>0</v>
      </c>
      <c r="K193" s="189" t="s">
        <v>138</v>
      </c>
      <c r="L193" s="194"/>
      <c r="M193" s="195" t="s">
        <v>1</v>
      </c>
      <c r="N193" s="196" t="s">
        <v>43</v>
      </c>
      <c r="O193" s="54"/>
      <c r="P193" s="159">
        <f>O193*H193</f>
        <v>0</v>
      </c>
      <c r="Q193" s="159">
        <v>1</v>
      </c>
      <c r="R193" s="159">
        <f>Q193*H193</f>
        <v>56.86</v>
      </c>
      <c r="S193" s="159">
        <v>0</v>
      </c>
      <c r="T193" s="160">
        <f>S193*H193</f>
        <v>0</v>
      </c>
      <c r="AR193" s="161" t="s">
        <v>176</v>
      </c>
      <c r="AT193" s="161" t="s">
        <v>243</v>
      </c>
      <c r="AU193" s="161" t="s">
        <v>88</v>
      </c>
      <c r="AY193" s="16" t="s">
        <v>132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6" t="s">
        <v>86</v>
      </c>
      <c r="BK193" s="162">
        <f>ROUND(I193*H193,2)</f>
        <v>0</v>
      </c>
      <c r="BL193" s="16" t="s">
        <v>139</v>
      </c>
      <c r="BM193" s="161" t="s">
        <v>246</v>
      </c>
    </row>
    <row r="194" spans="2:65" s="12" customFormat="1" ht="11.25" x14ac:dyDescent="0.2">
      <c r="B194" s="163"/>
      <c r="D194" s="164" t="s">
        <v>141</v>
      </c>
      <c r="F194" s="166" t="s">
        <v>247</v>
      </c>
      <c r="H194" s="167">
        <v>56.86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141</v>
      </c>
      <c r="AU194" s="165" t="s">
        <v>88</v>
      </c>
      <c r="AV194" s="12" t="s">
        <v>88</v>
      </c>
      <c r="AW194" s="12" t="s">
        <v>3</v>
      </c>
      <c r="AX194" s="12" t="s">
        <v>86</v>
      </c>
      <c r="AY194" s="165" t="s">
        <v>132</v>
      </c>
    </row>
    <row r="195" spans="2:65" s="1" customFormat="1" ht="24" customHeight="1" x14ac:dyDescent="0.2">
      <c r="B195" s="149"/>
      <c r="C195" s="150" t="s">
        <v>7</v>
      </c>
      <c r="D195" s="150" t="s">
        <v>134</v>
      </c>
      <c r="E195" s="151" t="s">
        <v>248</v>
      </c>
      <c r="F195" s="152" t="s">
        <v>249</v>
      </c>
      <c r="G195" s="153" t="s">
        <v>165</v>
      </c>
      <c r="H195" s="154">
        <v>28.43</v>
      </c>
      <c r="I195" s="155"/>
      <c r="J195" s="156">
        <f>ROUND(I195*H195,2)</f>
        <v>0</v>
      </c>
      <c r="K195" s="152" t="s">
        <v>138</v>
      </c>
      <c r="L195" s="31"/>
      <c r="M195" s="157" t="s">
        <v>1</v>
      </c>
      <c r="N195" s="158" t="s">
        <v>43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139</v>
      </c>
      <c r="AT195" s="161" t="s">
        <v>134</v>
      </c>
      <c r="AU195" s="161" t="s">
        <v>88</v>
      </c>
      <c r="AY195" s="16" t="s">
        <v>132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86</v>
      </c>
      <c r="BK195" s="162">
        <f>ROUND(I195*H195,2)</f>
        <v>0</v>
      </c>
      <c r="BL195" s="16" t="s">
        <v>139</v>
      </c>
      <c r="BM195" s="161" t="s">
        <v>250</v>
      </c>
    </row>
    <row r="196" spans="2:65" s="1" customFormat="1" ht="24" customHeight="1" x14ac:dyDescent="0.2">
      <c r="B196" s="149"/>
      <c r="C196" s="150" t="s">
        <v>251</v>
      </c>
      <c r="D196" s="150" t="s">
        <v>134</v>
      </c>
      <c r="E196" s="151" t="s">
        <v>252</v>
      </c>
      <c r="F196" s="152" t="s">
        <v>253</v>
      </c>
      <c r="G196" s="153" t="s">
        <v>137</v>
      </c>
      <c r="H196" s="154">
        <v>2700</v>
      </c>
      <c r="I196" s="155"/>
      <c r="J196" s="156">
        <f>ROUND(I196*H196,2)</f>
        <v>0</v>
      </c>
      <c r="K196" s="152" t="s">
        <v>138</v>
      </c>
      <c r="L196" s="31"/>
      <c r="M196" s="157" t="s">
        <v>1</v>
      </c>
      <c r="N196" s="158" t="s">
        <v>43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139</v>
      </c>
      <c r="AT196" s="161" t="s">
        <v>134</v>
      </c>
      <c r="AU196" s="161" t="s">
        <v>88</v>
      </c>
      <c r="AY196" s="16" t="s">
        <v>132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86</v>
      </c>
      <c r="BK196" s="162">
        <f>ROUND(I196*H196,2)</f>
        <v>0</v>
      </c>
      <c r="BL196" s="16" t="s">
        <v>139</v>
      </c>
      <c r="BM196" s="161" t="s">
        <v>254</v>
      </c>
    </row>
    <row r="197" spans="2:65" s="12" customFormat="1" ht="11.25" x14ac:dyDescent="0.2">
      <c r="B197" s="163"/>
      <c r="D197" s="164" t="s">
        <v>141</v>
      </c>
      <c r="E197" s="165" t="s">
        <v>1</v>
      </c>
      <c r="F197" s="166" t="s">
        <v>142</v>
      </c>
      <c r="H197" s="167">
        <v>2700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141</v>
      </c>
      <c r="AU197" s="165" t="s">
        <v>88</v>
      </c>
      <c r="AV197" s="12" t="s">
        <v>88</v>
      </c>
      <c r="AW197" s="12" t="s">
        <v>32</v>
      </c>
      <c r="AX197" s="12" t="s">
        <v>78</v>
      </c>
      <c r="AY197" s="165" t="s">
        <v>132</v>
      </c>
    </row>
    <row r="198" spans="2:65" s="13" customFormat="1" ht="11.25" x14ac:dyDescent="0.2">
      <c r="B198" s="172"/>
      <c r="D198" s="164" t="s">
        <v>141</v>
      </c>
      <c r="E198" s="173" t="s">
        <v>1</v>
      </c>
      <c r="F198" s="174" t="s">
        <v>143</v>
      </c>
      <c r="H198" s="175">
        <v>2700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141</v>
      </c>
      <c r="AU198" s="173" t="s">
        <v>88</v>
      </c>
      <c r="AV198" s="13" t="s">
        <v>139</v>
      </c>
      <c r="AW198" s="13" t="s">
        <v>32</v>
      </c>
      <c r="AX198" s="13" t="s">
        <v>86</v>
      </c>
      <c r="AY198" s="173" t="s">
        <v>132</v>
      </c>
    </row>
    <row r="199" spans="2:65" s="1" customFormat="1" ht="24" customHeight="1" x14ac:dyDescent="0.2">
      <c r="B199" s="149"/>
      <c r="C199" s="150" t="s">
        <v>255</v>
      </c>
      <c r="D199" s="150" t="s">
        <v>134</v>
      </c>
      <c r="E199" s="151" t="s">
        <v>256</v>
      </c>
      <c r="F199" s="152" t="s">
        <v>257</v>
      </c>
      <c r="G199" s="153" t="s">
        <v>137</v>
      </c>
      <c r="H199" s="154">
        <v>2700</v>
      </c>
      <c r="I199" s="155"/>
      <c r="J199" s="156">
        <f>ROUND(I199*H199,2)</f>
        <v>0</v>
      </c>
      <c r="K199" s="152" t="s">
        <v>138</v>
      </c>
      <c r="L199" s="31"/>
      <c r="M199" s="157" t="s">
        <v>1</v>
      </c>
      <c r="N199" s="158" t="s">
        <v>43</v>
      </c>
      <c r="O199" s="54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61" t="s">
        <v>139</v>
      </c>
      <c r="AT199" s="161" t="s">
        <v>134</v>
      </c>
      <c r="AU199" s="161" t="s">
        <v>88</v>
      </c>
      <c r="AY199" s="16" t="s">
        <v>132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6" t="s">
        <v>86</v>
      </c>
      <c r="BK199" s="162">
        <f>ROUND(I199*H199,2)</f>
        <v>0</v>
      </c>
      <c r="BL199" s="16" t="s">
        <v>139</v>
      </c>
      <c r="BM199" s="161" t="s">
        <v>258</v>
      </c>
    </row>
    <row r="200" spans="2:65" s="12" customFormat="1" ht="11.25" x14ac:dyDescent="0.2">
      <c r="B200" s="163"/>
      <c r="D200" s="164" t="s">
        <v>141</v>
      </c>
      <c r="E200" s="165" t="s">
        <v>1</v>
      </c>
      <c r="F200" s="166" t="s">
        <v>142</v>
      </c>
      <c r="H200" s="167">
        <v>2700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141</v>
      </c>
      <c r="AU200" s="165" t="s">
        <v>88</v>
      </c>
      <c r="AV200" s="12" t="s">
        <v>88</v>
      </c>
      <c r="AW200" s="12" t="s">
        <v>32</v>
      </c>
      <c r="AX200" s="12" t="s">
        <v>78</v>
      </c>
      <c r="AY200" s="165" t="s">
        <v>132</v>
      </c>
    </row>
    <row r="201" spans="2:65" s="13" customFormat="1" ht="11.25" x14ac:dyDescent="0.2">
      <c r="B201" s="172"/>
      <c r="D201" s="164" t="s">
        <v>141</v>
      </c>
      <c r="E201" s="173" t="s">
        <v>1</v>
      </c>
      <c r="F201" s="174" t="s">
        <v>143</v>
      </c>
      <c r="H201" s="175">
        <v>2700</v>
      </c>
      <c r="I201" s="176"/>
      <c r="L201" s="172"/>
      <c r="M201" s="177"/>
      <c r="N201" s="178"/>
      <c r="O201" s="178"/>
      <c r="P201" s="178"/>
      <c r="Q201" s="178"/>
      <c r="R201" s="178"/>
      <c r="S201" s="178"/>
      <c r="T201" s="179"/>
      <c r="AT201" s="173" t="s">
        <v>141</v>
      </c>
      <c r="AU201" s="173" t="s">
        <v>88</v>
      </c>
      <c r="AV201" s="13" t="s">
        <v>139</v>
      </c>
      <c r="AW201" s="13" t="s">
        <v>32</v>
      </c>
      <c r="AX201" s="13" t="s">
        <v>86</v>
      </c>
      <c r="AY201" s="173" t="s">
        <v>132</v>
      </c>
    </row>
    <row r="202" spans="2:65" s="1" customFormat="1" ht="16.5" customHeight="1" x14ac:dyDescent="0.2">
      <c r="B202" s="149"/>
      <c r="C202" s="187" t="s">
        <v>259</v>
      </c>
      <c r="D202" s="187" t="s">
        <v>243</v>
      </c>
      <c r="E202" s="188" t="s">
        <v>260</v>
      </c>
      <c r="F202" s="189" t="s">
        <v>261</v>
      </c>
      <c r="G202" s="190" t="s">
        <v>262</v>
      </c>
      <c r="H202" s="191">
        <v>40.5</v>
      </c>
      <c r="I202" s="192"/>
      <c r="J202" s="193">
        <f>ROUND(I202*H202,2)</f>
        <v>0</v>
      </c>
      <c r="K202" s="189" t="s">
        <v>138</v>
      </c>
      <c r="L202" s="194"/>
      <c r="M202" s="195" t="s">
        <v>1</v>
      </c>
      <c r="N202" s="196" t="s">
        <v>43</v>
      </c>
      <c r="O202" s="54"/>
      <c r="P202" s="159">
        <f>O202*H202</f>
        <v>0</v>
      </c>
      <c r="Q202" s="159">
        <v>1E-3</v>
      </c>
      <c r="R202" s="159">
        <f>Q202*H202</f>
        <v>4.0500000000000001E-2</v>
      </c>
      <c r="S202" s="159">
        <v>0</v>
      </c>
      <c r="T202" s="160">
        <f>S202*H202</f>
        <v>0</v>
      </c>
      <c r="AR202" s="161" t="s">
        <v>176</v>
      </c>
      <c r="AT202" s="161" t="s">
        <v>243</v>
      </c>
      <c r="AU202" s="161" t="s">
        <v>88</v>
      </c>
      <c r="AY202" s="16" t="s">
        <v>132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6" t="s">
        <v>86</v>
      </c>
      <c r="BK202" s="162">
        <f>ROUND(I202*H202,2)</f>
        <v>0</v>
      </c>
      <c r="BL202" s="16" t="s">
        <v>139</v>
      </c>
      <c r="BM202" s="161" t="s">
        <v>263</v>
      </c>
    </row>
    <row r="203" spans="2:65" s="12" customFormat="1" ht="11.25" x14ac:dyDescent="0.2">
      <c r="B203" s="163"/>
      <c r="D203" s="164" t="s">
        <v>141</v>
      </c>
      <c r="F203" s="166" t="s">
        <v>264</v>
      </c>
      <c r="H203" s="167">
        <v>40.5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141</v>
      </c>
      <c r="AU203" s="165" t="s">
        <v>88</v>
      </c>
      <c r="AV203" s="12" t="s">
        <v>88</v>
      </c>
      <c r="AW203" s="12" t="s">
        <v>3</v>
      </c>
      <c r="AX203" s="12" t="s">
        <v>86</v>
      </c>
      <c r="AY203" s="165" t="s">
        <v>132</v>
      </c>
    </row>
    <row r="204" spans="2:65" s="1" customFormat="1" ht="16.5" customHeight="1" x14ac:dyDescent="0.2">
      <c r="B204" s="149"/>
      <c r="C204" s="150" t="s">
        <v>265</v>
      </c>
      <c r="D204" s="150" t="s">
        <v>134</v>
      </c>
      <c r="E204" s="151" t="s">
        <v>266</v>
      </c>
      <c r="F204" s="152" t="s">
        <v>267</v>
      </c>
      <c r="G204" s="153" t="s">
        <v>137</v>
      </c>
      <c r="H204" s="154">
        <v>1140.5</v>
      </c>
      <c r="I204" s="155"/>
      <c r="J204" s="156">
        <f>ROUND(I204*H204,2)</f>
        <v>0</v>
      </c>
      <c r="K204" s="152" t="s">
        <v>138</v>
      </c>
      <c r="L204" s="31"/>
      <c r="M204" s="157" t="s">
        <v>1</v>
      </c>
      <c r="N204" s="158" t="s">
        <v>43</v>
      </c>
      <c r="O204" s="54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AR204" s="161" t="s">
        <v>139</v>
      </c>
      <c r="AT204" s="161" t="s">
        <v>134</v>
      </c>
      <c r="AU204" s="161" t="s">
        <v>88</v>
      </c>
      <c r="AY204" s="16" t="s">
        <v>132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6" t="s">
        <v>86</v>
      </c>
      <c r="BK204" s="162">
        <f>ROUND(I204*H204,2)</f>
        <v>0</v>
      </c>
      <c r="BL204" s="16" t="s">
        <v>139</v>
      </c>
      <c r="BM204" s="161" t="s">
        <v>268</v>
      </c>
    </row>
    <row r="205" spans="2:65" s="12" customFormat="1" ht="11.25" x14ac:dyDescent="0.2">
      <c r="B205" s="163"/>
      <c r="D205" s="164" t="s">
        <v>141</v>
      </c>
      <c r="E205" s="165" t="s">
        <v>1</v>
      </c>
      <c r="F205" s="166" t="s">
        <v>269</v>
      </c>
      <c r="H205" s="167">
        <v>1060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141</v>
      </c>
      <c r="AU205" s="165" t="s">
        <v>88</v>
      </c>
      <c r="AV205" s="12" t="s">
        <v>88</v>
      </c>
      <c r="AW205" s="12" t="s">
        <v>32</v>
      </c>
      <c r="AX205" s="12" t="s">
        <v>78</v>
      </c>
      <c r="AY205" s="165" t="s">
        <v>132</v>
      </c>
    </row>
    <row r="206" spans="2:65" s="12" customFormat="1" ht="11.25" x14ac:dyDescent="0.2">
      <c r="B206" s="163"/>
      <c r="D206" s="164" t="s">
        <v>141</v>
      </c>
      <c r="E206" s="165" t="s">
        <v>1</v>
      </c>
      <c r="F206" s="166" t="s">
        <v>270</v>
      </c>
      <c r="H206" s="167">
        <v>26.7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141</v>
      </c>
      <c r="AU206" s="165" t="s">
        <v>88</v>
      </c>
      <c r="AV206" s="12" t="s">
        <v>88</v>
      </c>
      <c r="AW206" s="12" t="s">
        <v>32</v>
      </c>
      <c r="AX206" s="12" t="s">
        <v>78</v>
      </c>
      <c r="AY206" s="165" t="s">
        <v>132</v>
      </c>
    </row>
    <row r="207" spans="2:65" s="12" customFormat="1" ht="11.25" x14ac:dyDescent="0.2">
      <c r="B207" s="163"/>
      <c r="D207" s="164" t="s">
        <v>141</v>
      </c>
      <c r="E207" s="165" t="s">
        <v>1</v>
      </c>
      <c r="F207" s="166" t="s">
        <v>271</v>
      </c>
      <c r="H207" s="167">
        <v>53.8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141</v>
      </c>
      <c r="AU207" s="165" t="s">
        <v>88</v>
      </c>
      <c r="AV207" s="12" t="s">
        <v>88</v>
      </c>
      <c r="AW207" s="12" t="s">
        <v>32</v>
      </c>
      <c r="AX207" s="12" t="s">
        <v>78</v>
      </c>
      <c r="AY207" s="165" t="s">
        <v>132</v>
      </c>
    </row>
    <row r="208" spans="2:65" s="13" customFormat="1" ht="11.25" x14ac:dyDescent="0.2">
      <c r="B208" s="172"/>
      <c r="D208" s="164" t="s">
        <v>141</v>
      </c>
      <c r="E208" s="173" t="s">
        <v>1</v>
      </c>
      <c r="F208" s="174" t="s">
        <v>143</v>
      </c>
      <c r="H208" s="175">
        <v>1140.5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3" t="s">
        <v>141</v>
      </c>
      <c r="AU208" s="173" t="s">
        <v>88</v>
      </c>
      <c r="AV208" s="13" t="s">
        <v>139</v>
      </c>
      <c r="AW208" s="13" t="s">
        <v>32</v>
      </c>
      <c r="AX208" s="13" t="s">
        <v>86</v>
      </c>
      <c r="AY208" s="173" t="s">
        <v>132</v>
      </c>
    </row>
    <row r="209" spans="2:65" s="1" customFormat="1" ht="24" customHeight="1" x14ac:dyDescent="0.2">
      <c r="B209" s="149"/>
      <c r="C209" s="150" t="s">
        <v>272</v>
      </c>
      <c r="D209" s="150" t="s">
        <v>134</v>
      </c>
      <c r="E209" s="151" t="s">
        <v>273</v>
      </c>
      <c r="F209" s="152" t="s">
        <v>274</v>
      </c>
      <c r="G209" s="153" t="s">
        <v>137</v>
      </c>
      <c r="H209" s="154">
        <v>2700</v>
      </c>
      <c r="I209" s="155"/>
      <c r="J209" s="156">
        <f>ROUND(I209*H209,2)</f>
        <v>0</v>
      </c>
      <c r="K209" s="152" t="s">
        <v>138</v>
      </c>
      <c r="L209" s="31"/>
      <c r="M209" s="157" t="s">
        <v>1</v>
      </c>
      <c r="N209" s="158" t="s">
        <v>43</v>
      </c>
      <c r="O209" s="54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139</v>
      </c>
      <c r="AT209" s="161" t="s">
        <v>134</v>
      </c>
      <c r="AU209" s="161" t="s">
        <v>88</v>
      </c>
      <c r="AY209" s="16" t="s">
        <v>132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86</v>
      </c>
      <c r="BK209" s="162">
        <f>ROUND(I209*H209,2)</f>
        <v>0</v>
      </c>
      <c r="BL209" s="16" t="s">
        <v>139</v>
      </c>
      <c r="BM209" s="161" t="s">
        <v>275</v>
      </c>
    </row>
    <row r="210" spans="2:65" s="12" customFormat="1" ht="11.25" x14ac:dyDescent="0.2">
      <c r="B210" s="163"/>
      <c r="D210" s="164" t="s">
        <v>141</v>
      </c>
      <c r="E210" s="165" t="s">
        <v>1</v>
      </c>
      <c r="F210" s="166" t="s">
        <v>142</v>
      </c>
      <c r="H210" s="167">
        <v>2700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141</v>
      </c>
      <c r="AU210" s="165" t="s">
        <v>88</v>
      </c>
      <c r="AV210" s="12" t="s">
        <v>88</v>
      </c>
      <c r="AW210" s="12" t="s">
        <v>32</v>
      </c>
      <c r="AX210" s="12" t="s">
        <v>78</v>
      </c>
      <c r="AY210" s="165" t="s">
        <v>132</v>
      </c>
    </row>
    <row r="211" spans="2:65" s="13" customFormat="1" ht="11.25" x14ac:dyDescent="0.2">
      <c r="B211" s="172"/>
      <c r="D211" s="164" t="s">
        <v>141</v>
      </c>
      <c r="E211" s="173" t="s">
        <v>1</v>
      </c>
      <c r="F211" s="174" t="s">
        <v>143</v>
      </c>
      <c r="H211" s="175">
        <v>2700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3" t="s">
        <v>141</v>
      </c>
      <c r="AU211" s="173" t="s">
        <v>88</v>
      </c>
      <c r="AV211" s="13" t="s">
        <v>139</v>
      </c>
      <c r="AW211" s="13" t="s">
        <v>32</v>
      </c>
      <c r="AX211" s="13" t="s">
        <v>86</v>
      </c>
      <c r="AY211" s="173" t="s">
        <v>132</v>
      </c>
    </row>
    <row r="212" spans="2:65" s="1" customFormat="1" ht="24" customHeight="1" x14ac:dyDescent="0.2">
      <c r="B212" s="149"/>
      <c r="C212" s="150" t="s">
        <v>276</v>
      </c>
      <c r="D212" s="150" t="s">
        <v>134</v>
      </c>
      <c r="E212" s="151" t="s">
        <v>277</v>
      </c>
      <c r="F212" s="152" t="s">
        <v>278</v>
      </c>
      <c r="G212" s="153" t="s">
        <v>137</v>
      </c>
      <c r="H212" s="154">
        <v>2700</v>
      </c>
      <c r="I212" s="155"/>
      <c r="J212" s="156">
        <f>ROUND(I212*H212,2)</f>
        <v>0</v>
      </c>
      <c r="K212" s="152" t="s">
        <v>138</v>
      </c>
      <c r="L212" s="31"/>
      <c r="M212" s="157" t="s">
        <v>1</v>
      </c>
      <c r="N212" s="158" t="s">
        <v>43</v>
      </c>
      <c r="O212" s="54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AR212" s="161" t="s">
        <v>139</v>
      </c>
      <c r="AT212" s="161" t="s">
        <v>134</v>
      </c>
      <c r="AU212" s="161" t="s">
        <v>88</v>
      </c>
      <c r="AY212" s="16" t="s">
        <v>132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6" t="s">
        <v>86</v>
      </c>
      <c r="BK212" s="162">
        <f>ROUND(I212*H212,2)</f>
        <v>0</v>
      </c>
      <c r="BL212" s="16" t="s">
        <v>139</v>
      </c>
      <c r="BM212" s="161" t="s">
        <v>279</v>
      </c>
    </row>
    <row r="213" spans="2:65" s="12" customFormat="1" ht="11.25" x14ac:dyDescent="0.2">
      <c r="B213" s="163"/>
      <c r="D213" s="164" t="s">
        <v>141</v>
      </c>
      <c r="E213" s="165" t="s">
        <v>1</v>
      </c>
      <c r="F213" s="166" t="s">
        <v>142</v>
      </c>
      <c r="H213" s="167">
        <v>2700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141</v>
      </c>
      <c r="AU213" s="165" t="s">
        <v>88</v>
      </c>
      <c r="AV213" s="12" t="s">
        <v>88</v>
      </c>
      <c r="AW213" s="12" t="s">
        <v>32</v>
      </c>
      <c r="AX213" s="12" t="s">
        <v>78</v>
      </c>
      <c r="AY213" s="165" t="s">
        <v>132</v>
      </c>
    </row>
    <row r="214" spans="2:65" s="13" customFormat="1" ht="11.25" x14ac:dyDescent="0.2">
      <c r="B214" s="172"/>
      <c r="D214" s="164" t="s">
        <v>141</v>
      </c>
      <c r="E214" s="173" t="s">
        <v>1</v>
      </c>
      <c r="F214" s="174" t="s">
        <v>143</v>
      </c>
      <c r="H214" s="175">
        <v>2700</v>
      </c>
      <c r="I214" s="176"/>
      <c r="L214" s="172"/>
      <c r="M214" s="177"/>
      <c r="N214" s="178"/>
      <c r="O214" s="178"/>
      <c r="P214" s="178"/>
      <c r="Q214" s="178"/>
      <c r="R214" s="178"/>
      <c r="S214" s="178"/>
      <c r="T214" s="179"/>
      <c r="AT214" s="173" t="s">
        <v>141</v>
      </c>
      <c r="AU214" s="173" t="s">
        <v>88</v>
      </c>
      <c r="AV214" s="13" t="s">
        <v>139</v>
      </c>
      <c r="AW214" s="13" t="s">
        <v>32</v>
      </c>
      <c r="AX214" s="13" t="s">
        <v>86</v>
      </c>
      <c r="AY214" s="173" t="s">
        <v>132</v>
      </c>
    </row>
    <row r="215" spans="2:65" s="1" customFormat="1" ht="16.5" customHeight="1" x14ac:dyDescent="0.2">
      <c r="B215" s="149"/>
      <c r="C215" s="150" t="s">
        <v>280</v>
      </c>
      <c r="D215" s="150" t="s">
        <v>134</v>
      </c>
      <c r="E215" s="151" t="s">
        <v>281</v>
      </c>
      <c r="F215" s="152" t="s">
        <v>282</v>
      </c>
      <c r="G215" s="153" t="s">
        <v>165</v>
      </c>
      <c r="H215" s="154">
        <v>135</v>
      </c>
      <c r="I215" s="155"/>
      <c r="J215" s="156">
        <f>ROUND(I215*H215,2)</f>
        <v>0</v>
      </c>
      <c r="K215" s="152" t="s">
        <v>138</v>
      </c>
      <c r="L215" s="31"/>
      <c r="M215" s="157" t="s">
        <v>1</v>
      </c>
      <c r="N215" s="158" t="s">
        <v>43</v>
      </c>
      <c r="O215" s="54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AR215" s="161" t="s">
        <v>139</v>
      </c>
      <c r="AT215" s="161" t="s">
        <v>134</v>
      </c>
      <c r="AU215" s="161" t="s">
        <v>88</v>
      </c>
      <c r="AY215" s="16" t="s">
        <v>132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6" t="s">
        <v>86</v>
      </c>
      <c r="BK215" s="162">
        <f>ROUND(I215*H215,2)</f>
        <v>0</v>
      </c>
      <c r="BL215" s="16" t="s">
        <v>139</v>
      </c>
      <c r="BM215" s="161" t="s">
        <v>283</v>
      </c>
    </row>
    <row r="216" spans="2:65" s="12" customFormat="1" ht="11.25" x14ac:dyDescent="0.2">
      <c r="B216" s="163"/>
      <c r="D216" s="164" t="s">
        <v>141</v>
      </c>
      <c r="E216" s="165" t="s">
        <v>1</v>
      </c>
      <c r="F216" s="166" t="s">
        <v>284</v>
      </c>
      <c r="H216" s="167">
        <v>135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141</v>
      </c>
      <c r="AU216" s="165" t="s">
        <v>88</v>
      </c>
      <c r="AV216" s="12" t="s">
        <v>88</v>
      </c>
      <c r="AW216" s="12" t="s">
        <v>32</v>
      </c>
      <c r="AX216" s="12" t="s">
        <v>78</v>
      </c>
      <c r="AY216" s="165" t="s">
        <v>132</v>
      </c>
    </row>
    <row r="217" spans="2:65" s="13" customFormat="1" ht="11.25" x14ac:dyDescent="0.2">
      <c r="B217" s="172"/>
      <c r="D217" s="164" t="s">
        <v>141</v>
      </c>
      <c r="E217" s="173" t="s">
        <v>1</v>
      </c>
      <c r="F217" s="174" t="s">
        <v>143</v>
      </c>
      <c r="H217" s="175">
        <v>135</v>
      </c>
      <c r="I217" s="176"/>
      <c r="L217" s="172"/>
      <c r="M217" s="177"/>
      <c r="N217" s="178"/>
      <c r="O217" s="178"/>
      <c r="P217" s="178"/>
      <c r="Q217" s="178"/>
      <c r="R217" s="178"/>
      <c r="S217" s="178"/>
      <c r="T217" s="179"/>
      <c r="AT217" s="173" t="s">
        <v>141</v>
      </c>
      <c r="AU217" s="173" t="s">
        <v>88</v>
      </c>
      <c r="AV217" s="13" t="s">
        <v>139</v>
      </c>
      <c r="AW217" s="13" t="s">
        <v>32</v>
      </c>
      <c r="AX217" s="13" t="s">
        <v>86</v>
      </c>
      <c r="AY217" s="173" t="s">
        <v>132</v>
      </c>
    </row>
    <row r="218" spans="2:65" s="1" customFormat="1" ht="16.5" customHeight="1" x14ac:dyDescent="0.2">
      <c r="B218" s="149"/>
      <c r="C218" s="187" t="s">
        <v>285</v>
      </c>
      <c r="D218" s="187" t="s">
        <v>243</v>
      </c>
      <c r="E218" s="188" t="s">
        <v>286</v>
      </c>
      <c r="F218" s="189" t="s">
        <v>287</v>
      </c>
      <c r="G218" s="190" t="s">
        <v>262</v>
      </c>
      <c r="H218" s="191">
        <v>82.35</v>
      </c>
      <c r="I218" s="192"/>
      <c r="J218" s="193">
        <f>ROUND(I218*H218,2)</f>
        <v>0</v>
      </c>
      <c r="K218" s="189" t="s">
        <v>138</v>
      </c>
      <c r="L218" s="194"/>
      <c r="M218" s="195" t="s">
        <v>1</v>
      </c>
      <c r="N218" s="196" t="s">
        <v>43</v>
      </c>
      <c r="O218" s="54"/>
      <c r="P218" s="159">
        <f>O218*H218</f>
        <v>0</v>
      </c>
      <c r="Q218" s="159">
        <v>1E-3</v>
      </c>
      <c r="R218" s="159">
        <f>Q218*H218</f>
        <v>8.2349999999999993E-2</v>
      </c>
      <c r="S218" s="159">
        <v>0</v>
      </c>
      <c r="T218" s="160">
        <f>S218*H218</f>
        <v>0</v>
      </c>
      <c r="AR218" s="161" t="s">
        <v>176</v>
      </c>
      <c r="AT218" s="161" t="s">
        <v>243</v>
      </c>
      <c r="AU218" s="161" t="s">
        <v>88</v>
      </c>
      <c r="AY218" s="16" t="s">
        <v>132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6" t="s">
        <v>86</v>
      </c>
      <c r="BK218" s="162">
        <f>ROUND(I218*H218,2)</f>
        <v>0</v>
      </c>
      <c r="BL218" s="16" t="s">
        <v>139</v>
      </c>
      <c r="BM218" s="161" t="s">
        <v>288</v>
      </c>
    </row>
    <row r="219" spans="2:65" s="12" customFormat="1" ht="11.25" x14ac:dyDescent="0.2">
      <c r="B219" s="163"/>
      <c r="D219" s="164" t="s">
        <v>141</v>
      </c>
      <c r="F219" s="166" t="s">
        <v>289</v>
      </c>
      <c r="H219" s="167">
        <v>82.35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141</v>
      </c>
      <c r="AU219" s="165" t="s">
        <v>88</v>
      </c>
      <c r="AV219" s="12" t="s">
        <v>88</v>
      </c>
      <c r="AW219" s="12" t="s">
        <v>3</v>
      </c>
      <c r="AX219" s="12" t="s">
        <v>86</v>
      </c>
      <c r="AY219" s="165" t="s">
        <v>132</v>
      </c>
    </row>
    <row r="220" spans="2:65" s="1" customFormat="1" ht="16.5" customHeight="1" x14ac:dyDescent="0.2">
      <c r="B220" s="149"/>
      <c r="C220" s="150" t="s">
        <v>290</v>
      </c>
      <c r="D220" s="150" t="s">
        <v>134</v>
      </c>
      <c r="E220" s="151" t="s">
        <v>291</v>
      </c>
      <c r="F220" s="152" t="s">
        <v>292</v>
      </c>
      <c r="G220" s="153" t="s">
        <v>137</v>
      </c>
      <c r="H220" s="154">
        <v>2700</v>
      </c>
      <c r="I220" s="155"/>
      <c r="J220" s="156">
        <f>ROUND(I220*H220,2)</f>
        <v>0</v>
      </c>
      <c r="K220" s="152" t="s">
        <v>138</v>
      </c>
      <c r="L220" s="31"/>
      <c r="M220" s="157" t="s">
        <v>1</v>
      </c>
      <c r="N220" s="158" t="s">
        <v>43</v>
      </c>
      <c r="O220" s="54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AR220" s="161" t="s">
        <v>139</v>
      </c>
      <c r="AT220" s="161" t="s">
        <v>134</v>
      </c>
      <c r="AU220" s="161" t="s">
        <v>88</v>
      </c>
      <c r="AY220" s="16" t="s">
        <v>132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6" t="s">
        <v>86</v>
      </c>
      <c r="BK220" s="162">
        <f>ROUND(I220*H220,2)</f>
        <v>0</v>
      </c>
      <c r="BL220" s="16" t="s">
        <v>139</v>
      </c>
      <c r="BM220" s="161" t="s">
        <v>293</v>
      </c>
    </row>
    <row r="221" spans="2:65" s="12" customFormat="1" ht="11.25" x14ac:dyDescent="0.2">
      <c r="B221" s="163"/>
      <c r="D221" s="164" t="s">
        <v>141</v>
      </c>
      <c r="E221" s="165" t="s">
        <v>1</v>
      </c>
      <c r="F221" s="166" t="s">
        <v>142</v>
      </c>
      <c r="H221" s="167">
        <v>2700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141</v>
      </c>
      <c r="AU221" s="165" t="s">
        <v>88</v>
      </c>
      <c r="AV221" s="12" t="s">
        <v>88</v>
      </c>
      <c r="AW221" s="12" t="s">
        <v>32</v>
      </c>
      <c r="AX221" s="12" t="s">
        <v>78</v>
      </c>
      <c r="AY221" s="165" t="s">
        <v>132</v>
      </c>
    </row>
    <row r="222" spans="2:65" s="13" customFormat="1" ht="11.25" x14ac:dyDescent="0.2">
      <c r="B222" s="172"/>
      <c r="D222" s="164" t="s">
        <v>141</v>
      </c>
      <c r="E222" s="173" t="s">
        <v>1</v>
      </c>
      <c r="F222" s="174" t="s">
        <v>143</v>
      </c>
      <c r="H222" s="175">
        <v>2700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3" t="s">
        <v>141</v>
      </c>
      <c r="AU222" s="173" t="s">
        <v>88</v>
      </c>
      <c r="AV222" s="13" t="s">
        <v>139</v>
      </c>
      <c r="AW222" s="13" t="s">
        <v>32</v>
      </c>
      <c r="AX222" s="13" t="s">
        <v>86</v>
      </c>
      <c r="AY222" s="173" t="s">
        <v>132</v>
      </c>
    </row>
    <row r="223" spans="2:65" s="11" customFormat="1" ht="22.9" customHeight="1" x14ac:dyDescent="0.2">
      <c r="B223" s="136"/>
      <c r="D223" s="137" t="s">
        <v>77</v>
      </c>
      <c r="E223" s="147" t="s">
        <v>88</v>
      </c>
      <c r="F223" s="147" t="s">
        <v>294</v>
      </c>
      <c r="I223" s="139"/>
      <c r="J223" s="148">
        <f>BK223</f>
        <v>0</v>
      </c>
      <c r="L223" s="136"/>
      <c r="M223" s="141"/>
      <c r="N223" s="142"/>
      <c r="O223" s="142"/>
      <c r="P223" s="143">
        <f>SUM(P224:P254)</f>
        <v>0</v>
      </c>
      <c r="Q223" s="142"/>
      <c r="R223" s="143">
        <f>SUM(R224:R254)</f>
        <v>57.462382430000005</v>
      </c>
      <c r="S223" s="142"/>
      <c r="T223" s="144">
        <f>SUM(T224:T254)</f>
        <v>0</v>
      </c>
      <c r="AR223" s="137" t="s">
        <v>86</v>
      </c>
      <c r="AT223" s="145" t="s">
        <v>77</v>
      </c>
      <c r="AU223" s="145" t="s">
        <v>86</v>
      </c>
      <c r="AY223" s="137" t="s">
        <v>132</v>
      </c>
      <c r="BK223" s="146">
        <f>SUM(BK224:BK254)</f>
        <v>0</v>
      </c>
    </row>
    <row r="224" spans="2:65" s="1" customFormat="1" ht="24" customHeight="1" x14ac:dyDescent="0.2">
      <c r="B224" s="149"/>
      <c r="C224" s="150" t="s">
        <v>295</v>
      </c>
      <c r="D224" s="150" t="s">
        <v>134</v>
      </c>
      <c r="E224" s="151" t="s">
        <v>296</v>
      </c>
      <c r="F224" s="152" t="s">
        <v>297</v>
      </c>
      <c r="G224" s="153" t="s">
        <v>165</v>
      </c>
      <c r="H224" s="154">
        <v>3.5</v>
      </c>
      <c r="I224" s="155"/>
      <c r="J224" s="156">
        <f>ROUND(I224*H224,2)</f>
        <v>0</v>
      </c>
      <c r="K224" s="152" t="s">
        <v>138</v>
      </c>
      <c r="L224" s="31"/>
      <c r="M224" s="157" t="s">
        <v>1</v>
      </c>
      <c r="N224" s="158" t="s">
        <v>43</v>
      </c>
      <c r="O224" s="54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AR224" s="161" t="s">
        <v>139</v>
      </c>
      <c r="AT224" s="161" t="s">
        <v>134</v>
      </c>
      <c r="AU224" s="161" t="s">
        <v>88</v>
      </c>
      <c r="AY224" s="16" t="s">
        <v>132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6" t="s">
        <v>86</v>
      </c>
      <c r="BK224" s="162">
        <f>ROUND(I224*H224,2)</f>
        <v>0</v>
      </c>
      <c r="BL224" s="16" t="s">
        <v>139</v>
      </c>
      <c r="BM224" s="161" t="s">
        <v>298</v>
      </c>
    </row>
    <row r="225" spans="2:65" s="14" customFormat="1" ht="11.25" x14ac:dyDescent="0.2">
      <c r="B225" s="180"/>
      <c r="D225" s="164" t="s">
        <v>141</v>
      </c>
      <c r="E225" s="181" t="s">
        <v>1</v>
      </c>
      <c r="F225" s="182" t="s">
        <v>197</v>
      </c>
      <c r="H225" s="181" t="s">
        <v>1</v>
      </c>
      <c r="I225" s="183"/>
      <c r="L225" s="180"/>
      <c r="M225" s="184"/>
      <c r="N225" s="185"/>
      <c r="O225" s="185"/>
      <c r="P225" s="185"/>
      <c r="Q225" s="185"/>
      <c r="R225" s="185"/>
      <c r="S225" s="185"/>
      <c r="T225" s="186"/>
      <c r="AT225" s="181" t="s">
        <v>141</v>
      </c>
      <c r="AU225" s="181" t="s">
        <v>88</v>
      </c>
      <c r="AV225" s="14" t="s">
        <v>86</v>
      </c>
      <c r="AW225" s="14" t="s">
        <v>32</v>
      </c>
      <c r="AX225" s="14" t="s">
        <v>78</v>
      </c>
      <c r="AY225" s="181" t="s">
        <v>132</v>
      </c>
    </row>
    <row r="226" spans="2:65" s="12" customFormat="1" ht="11.25" x14ac:dyDescent="0.2">
      <c r="B226" s="163"/>
      <c r="D226" s="164" t="s">
        <v>141</v>
      </c>
      <c r="E226" s="165" t="s">
        <v>1</v>
      </c>
      <c r="F226" s="166" t="s">
        <v>198</v>
      </c>
      <c r="H226" s="167">
        <v>3.5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141</v>
      </c>
      <c r="AU226" s="165" t="s">
        <v>88</v>
      </c>
      <c r="AV226" s="12" t="s">
        <v>88</v>
      </c>
      <c r="AW226" s="12" t="s">
        <v>32</v>
      </c>
      <c r="AX226" s="12" t="s">
        <v>78</v>
      </c>
      <c r="AY226" s="165" t="s">
        <v>132</v>
      </c>
    </row>
    <row r="227" spans="2:65" s="13" customFormat="1" ht="11.25" x14ac:dyDescent="0.2">
      <c r="B227" s="172"/>
      <c r="D227" s="164" t="s">
        <v>141</v>
      </c>
      <c r="E227" s="173" t="s">
        <v>1</v>
      </c>
      <c r="F227" s="174" t="s">
        <v>143</v>
      </c>
      <c r="H227" s="175">
        <v>3.5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3" t="s">
        <v>141</v>
      </c>
      <c r="AU227" s="173" t="s">
        <v>88</v>
      </c>
      <c r="AV227" s="13" t="s">
        <v>139</v>
      </c>
      <c r="AW227" s="13" t="s">
        <v>32</v>
      </c>
      <c r="AX227" s="13" t="s">
        <v>86</v>
      </c>
      <c r="AY227" s="173" t="s">
        <v>132</v>
      </c>
    </row>
    <row r="228" spans="2:65" s="1" customFormat="1" ht="24" customHeight="1" x14ac:dyDescent="0.2">
      <c r="B228" s="149"/>
      <c r="C228" s="150" t="s">
        <v>299</v>
      </c>
      <c r="D228" s="150" t="s">
        <v>134</v>
      </c>
      <c r="E228" s="151" t="s">
        <v>300</v>
      </c>
      <c r="F228" s="152" t="s">
        <v>301</v>
      </c>
      <c r="G228" s="153" t="s">
        <v>137</v>
      </c>
      <c r="H228" s="154">
        <v>275.83999999999997</v>
      </c>
      <c r="I228" s="155"/>
      <c r="J228" s="156">
        <f>ROUND(I228*H228,2)</f>
        <v>0</v>
      </c>
      <c r="K228" s="152" t="s">
        <v>138</v>
      </c>
      <c r="L228" s="31"/>
      <c r="M228" s="157" t="s">
        <v>1</v>
      </c>
      <c r="N228" s="158" t="s">
        <v>43</v>
      </c>
      <c r="O228" s="54"/>
      <c r="P228" s="159">
        <f>O228*H228</f>
        <v>0</v>
      </c>
      <c r="Q228" s="159">
        <v>1.7000000000000001E-4</v>
      </c>
      <c r="R228" s="159">
        <f>Q228*H228</f>
        <v>4.6892799999999998E-2</v>
      </c>
      <c r="S228" s="159">
        <v>0</v>
      </c>
      <c r="T228" s="160">
        <f>S228*H228</f>
        <v>0</v>
      </c>
      <c r="AR228" s="161" t="s">
        <v>139</v>
      </c>
      <c r="AT228" s="161" t="s">
        <v>134</v>
      </c>
      <c r="AU228" s="161" t="s">
        <v>88</v>
      </c>
      <c r="AY228" s="16" t="s">
        <v>132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6" t="s">
        <v>86</v>
      </c>
      <c r="BK228" s="162">
        <f>ROUND(I228*H228,2)</f>
        <v>0</v>
      </c>
      <c r="BL228" s="16" t="s">
        <v>139</v>
      </c>
      <c r="BM228" s="161" t="s">
        <v>302</v>
      </c>
    </row>
    <row r="229" spans="2:65" s="14" customFormat="1" ht="11.25" x14ac:dyDescent="0.2">
      <c r="B229" s="180"/>
      <c r="D229" s="164" t="s">
        <v>141</v>
      </c>
      <c r="E229" s="181" t="s">
        <v>1</v>
      </c>
      <c r="F229" s="182" t="s">
        <v>303</v>
      </c>
      <c r="H229" s="181" t="s">
        <v>1</v>
      </c>
      <c r="I229" s="183"/>
      <c r="L229" s="180"/>
      <c r="M229" s="184"/>
      <c r="N229" s="185"/>
      <c r="O229" s="185"/>
      <c r="P229" s="185"/>
      <c r="Q229" s="185"/>
      <c r="R229" s="185"/>
      <c r="S229" s="185"/>
      <c r="T229" s="186"/>
      <c r="AT229" s="181" t="s">
        <v>141</v>
      </c>
      <c r="AU229" s="181" t="s">
        <v>88</v>
      </c>
      <c r="AV229" s="14" t="s">
        <v>86</v>
      </c>
      <c r="AW229" s="14" t="s">
        <v>32</v>
      </c>
      <c r="AX229" s="14" t="s">
        <v>78</v>
      </c>
      <c r="AY229" s="181" t="s">
        <v>132</v>
      </c>
    </row>
    <row r="230" spans="2:65" s="12" customFormat="1" ht="11.25" x14ac:dyDescent="0.2">
      <c r="B230" s="163"/>
      <c r="D230" s="164" t="s">
        <v>141</v>
      </c>
      <c r="E230" s="165" t="s">
        <v>1</v>
      </c>
      <c r="F230" s="166" t="s">
        <v>304</v>
      </c>
      <c r="H230" s="167">
        <v>103.44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141</v>
      </c>
      <c r="AU230" s="165" t="s">
        <v>88</v>
      </c>
      <c r="AV230" s="12" t="s">
        <v>88</v>
      </c>
      <c r="AW230" s="12" t="s">
        <v>32</v>
      </c>
      <c r="AX230" s="12" t="s">
        <v>78</v>
      </c>
      <c r="AY230" s="165" t="s">
        <v>132</v>
      </c>
    </row>
    <row r="231" spans="2:65" s="12" customFormat="1" ht="11.25" x14ac:dyDescent="0.2">
      <c r="B231" s="163"/>
      <c r="D231" s="164" t="s">
        <v>141</v>
      </c>
      <c r="E231" s="165" t="s">
        <v>1</v>
      </c>
      <c r="F231" s="166" t="s">
        <v>305</v>
      </c>
      <c r="H231" s="167">
        <v>172.4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141</v>
      </c>
      <c r="AU231" s="165" t="s">
        <v>88</v>
      </c>
      <c r="AV231" s="12" t="s">
        <v>88</v>
      </c>
      <c r="AW231" s="12" t="s">
        <v>32</v>
      </c>
      <c r="AX231" s="12" t="s">
        <v>78</v>
      </c>
      <c r="AY231" s="165" t="s">
        <v>132</v>
      </c>
    </row>
    <row r="232" spans="2:65" s="13" customFormat="1" ht="11.25" x14ac:dyDescent="0.2">
      <c r="B232" s="172"/>
      <c r="D232" s="164" t="s">
        <v>141</v>
      </c>
      <c r="E232" s="173" t="s">
        <v>1</v>
      </c>
      <c r="F232" s="174" t="s">
        <v>143</v>
      </c>
      <c r="H232" s="175">
        <v>275.84000000000003</v>
      </c>
      <c r="I232" s="176"/>
      <c r="L232" s="172"/>
      <c r="M232" s="177"/>
      <c r="N232" s="178"/>
      <c r="O232" s="178"/>
      <c r="P232" s="178"/>
      <c r="Q232" s="178"/>
      <c r="R232" s="178"/>
      <c r="S232" s="178"/>
      <c r="T232" s="179"/>
      <c r="AT232" s="173" t="s">
        <v>141</v>
      </c>
      <c r="AU232" s="173" t="s">
        <v>88</v>
      </c>
      <c r="AV232" s="13" t="s">
        <v>139</v>
      </c>
      <c r="AW232" s="13" t="s">
        <v>32</v>
      </c>
      <c r="AX232" s="13" t="s">
        <v>86</v>
      </c>
      <c r="AY232" s="173" t="s">
        <v>132</v>
      </c>
    </row>
    <row r="233" spans="2:65" s="1" customFormat="1" ht="24" customHeight="1" x14ac:dyDescent="0.2">
      <c r="B233" s="149"/>
      <c r="C233" s="187" t="s">
        <v>306</v>
      </c>
      <c r="D233" s="187" t="s">
        <v>243</v>
      </c>
      <c r="E233" s="188" t="s">
        <v>307</v>
      </c>
      <c r="F233" s="189" t="s">
        <v>308</v>
      </c>
      <c r="G233" s="190" t="s">
        <v>137</v>
      </c>
      <c r="H233" s="191">
        <v>317.21600000000001</v>
      </c>
      <c r="I233" s="192"/>
      <c r="J233" s="193">
        <f>ROUND(I233*H233,2)</f>
        <v>0</v>
      </c>
      <c r="K233" s="189" t="s">
        <v>138</v>
      </c>
      <c r="L233" s="194"/>
      <c r="M233" s="195" t="s">
        <v>1</v>
      </c>
      <c r="N233" s="196" t="s">
        <v>43</v>
      </c>
      <c r="O233" s="54"/>
      <c r="P233" s="159">
        <f>O233*H233</f>
        <v>0</v>
      </c>
      <c r="Q233" s="159">
        <v>2.9999999999999997E-4</v>
      </c>
      <c r="R233" s="159">
        <f>Q233*H233</f>
        <v>9.5164799999999994E-2</v>
      </c>
      <c r="S233" s="159">
        <v>0</v>
      </c>
      <c r="T233" s="160">
        <f>S233*H233</f>
        <v>0</v>
      </c>
      <c r="AR233" s="161" t="s">
        <v>176</v>
      </c>
      <c r="AT233" s="161" t="s">
        <v>243</v>
      </c>
      <c r="AU233" s="161" t="s">
        <v>88</v>
      </c>
      <c r="AY233" s="16" t="s">
        <v>132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6" t="s">
        <v>86</v>
      </c>
      <c r="BK233" s="162">
        <f>ROUND(I233*H233,2)</f>
        <v>0</v>
      </c>
      <c r="BL233" s="16" t="s">
        <v>139</v>
      </c>
      <c r="BM233" s="161" t="s">
        <v>309</v>
      </c>
    </row>
    <row r="234" spans="2:65" s="12" customFormat="1" ht="11.25" x14ac:dyDescent="0.2">
      <c r="B234" s="163"/>
      <c r="D234" s="164" t="s">
        <v>141</v>
      </c>
      <c r="F234" s="166" t="s">
        <v>310</v>
      </c>
      <c r="H234" s="167">
        <v>317.21600000000001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141</v>
      </c>
      <c r="AU234" s="165" t="s">
        <v>88</v>
      </c>
      <c r="AV234" s="12" t="s">
        <v>88</v>
      </c>
      <c r="AW234" s="12" t="s">
        <v>3</v>
      </c>
      <c r="AX234" s="12" t="s">
        <v>86</v>
      </c>
      <c r="AY234" s="165" t="s">
        <v>132</v>
      </c>
    </row>
    <row r="235" spans="2:65" s="1" customFormat="1" ht="24" customHeight="1" x14ac:dyDescent="0.2">
      <c r="B235" s="149"/>
      <c r="C235" s="150" t="s">
        <v>311</v>
      </c>
      <c r="D235" s="150" t="s">
        <v>134</v>
      </c>
      <c r="E235" s="151" t="s">
        <v>312</v>
      </c>
      <c r="F235" s="152" t="s">
        <v>313</v>
      </c>
      <c r="G235" s="153" t="s">
        <v>165</v>
      </c>
      <c r="H235" s="154">
        <v>7.532</v>
      </c>
      <c r="I235" s="155"/>
      <c r="J235" s="156">
        <f>ROUND(I235*H235,2)</f>
        <v>0</v>
      </c>
      <c r="K235" s="152" t="s">
        <v>138</v>
      </c>
      <c r="L235" s="31"/>
      <c r="M235" s="157" t="s">
        <v>1</v>
      </c>
      <c r="N235" s="158" t="s">
        <v>43</v>
      </c>
      <c r="O235" s="54"/>
      <c r="P235" s="159">
        <f>O235*H235</f>
        <v>0</v>
      </c>
      <c r="Q235" s="159">
        <v>2.2563399999999998</v>
      </c>
      <c r="R235" s="159">
        <f>Q235*H235</f>
        <v>16.99475288</v>
      </c>
      <c r="S235" s="159">
        <v>0</v>
      </c>
      <c r="T235" s="160">
        <f>S235*H235</f>
        <v>0</v>
      </c>
      <c r="AR235" s="161" t="s">
        <v>139</v>
      </c>
      <c r="AT235" s="161" t="s">
        <v>134</v>
      </c>
      <c r="AU235" s="161" t="s">
        <v>88</v>
      </c>
      <c r="AY235" s="16" t="s">
        <v>132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6" t="s">
        <v>86</v>
      </c>
      <c r="BK235" s="162">
        <f>ROUND(I235*H235,2)</f>
        <v>0</v>
      </c>
      <c r="BL235" s="16" t="s">
        <v>139</v>
      </c>
      <c r="BM235" s="161" t="s">
        <v>314</v>
      </c>
    </row>
    <row r="236" spans="2:65" s="12" customFormat="1" ht="11.25" x14ac:dyDescent="0.2">
      <c r="B236" s="163"/>
      <c r="D236" s="164" t="s">
        <v>141</v>
      </c>
      <c r="E236" s="165" t="s">
        <v>1</v>
      </c>
      <c r="F236" s="166" t="s">
        <v>315</v>
      </c>
      <c r="H236" s="167">
        <v>7.532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141</v>
      </c>
      <c r="AU236" s="165" t="s">
        <v>88</v>
      </c>
      <c r="AV236" s="12" t="s">
        <v>88</v>
      </c>
      <c r="AW236" s="12" t="s">
        <v>32</v>
      </c>
      <c r="AX236" s="12" t="s">
        <v>78</v>
      </c>
      <c r="AY236" s="165" t="s">
        <v>132</v>
      </c>
    </row>
    <row r="237" spans="2:65" s="13" customFormat="1" ht="11.25" x14ac:dyDescent="0.2">
      <c r="B237" s="172"/>
      <c r="D237" s="164" t="s">
        <v>141</v>
      </c>
      <c r="E237" s="173" t="s">
        <v>1</v>
      </c>
      <c r="F237" s="174" t="s">
        <v>143</v>
      </c>
      <c r="H237" s="175">
        <v>7.532</v>
      </c>
      <c r="I237" s="176"/>
      <c r="L237" s="172"/>
      <c r="M237" s="177"/>
      <c r="N237" s="178"/>
      <c r="O237" s="178"/>
      <c r="P237" s="178"/>
      <c r="Q237" s="178"/>
      <c r="R237" s="178"/>
      <c r="S237" s="178"/>
      <c r="T237" s="179"/>
      <c r="AT237" s="173" t="s">
        <v>141</v>
      </c>
      <c r="AU237" s="173" t="s">
        <v>88</v>
      </c>
      <c r="AV237" s="13" t="s">
        <v>139</v>
      </c>
      <c r="AW237" s="13" t="s">
        <v>32</v>
      </c>
      <c r="AX237" s="13" t="s">
        <v>86</v>
      </c>
      <c r="AY237" s="173" t="s">
        <v>132</v>
      </c>
    </row>
    <row r="238" spans="2:65" s="1" customFormat="1" ht="16.5" customHeight="1" x14ac:dyDescent="0.2">
      <c r="B238" s="149"/>
      <c r="C238" s="150" t="s">
        <v>316</v>
      </c>
      <c r="D238" s="150" t="s">
        <v>134</v>
      </c>
      <c r="E238" s="151" t="s">
        <v>317</v>
      </c>
      <c r="F238" s="152" t="s">
        <v>318</v>
      </c>
      <c r="G238" s="153" t="s">
        <v>227</v>
      </c>
      <c r="H238" s="154">
        <v>0.19600000000000001</v>
      </c>
      <c r="I238" s="155"/>
      <c r="J238" s="156">
        <f>ROUND(I238*H238,2)</f>
        <v>0</v>
      </c>
      <c r="K238" s="152" t="s">
        <v>138</v>
      </c>
      <c r="L238" s="31"/>
      <c r="M238" s="157" t="s">
        <v>1</v>
      </c>
      <c r="N238" s="158" t="s">
        <v>43</v>
      </c>
      <c r="O238" s="54"/>
      <c r="P238" s="159">
        <f>O238*H238</f>
        <v>0</v>
      </c>
      <c r="Q238" s="159">
        <v>1.06277</v>
      </c>
      <c r="R238" s="159">
        <f>Q238*H238</f>
        <v>0.20830292</v>
      </c>
      <c r="S238" s="159">
        <v>0</v>
      </c>
      <c r="T238" s="160">
        <f>S238*H238</f>
        <v>0</v>
      </c>
      <c r="AR238" s="161" t="s">
        <v>139</v>
      </c>
      <c r="AT238" s="161" t="s">
        <v>134</v>
      </c>
      <c r="AU238" s="161" t="s">
        <v>88</v>
      </c>
      <c r="AY238" s="16" t="s">
        <v>132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6" t="s">
        <v>86</v>
      </c>
      <c r="BK238" s="162">
        <f>ROUND(I238*H238,2)</f>
        <v>0</v>
      </c>
      <c r="BL238" s="16" t="s">
        <v>139</v>
      </c>
      <c r="BM238" s="161" t="s">
        <v>319</v>
      </c>
    </row>
    <row r="239" spans="2:65" s="12" customFormat="1" ht="11.25" x14ac:dyDescent="0.2">
      <c r="B239" s="163"/>
      <c r="D239" s="164" t="s">
        <v>141</v>
      </c>
      <c r="E239" s="165" t="s">
        <v>1</v>
      </c>
      <c r="F239" s="166" t="s">
        <v>320</v>
      </c>
      <c r="H239" s="167">
        <v>0.19600000000000001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141</v>
      </c>
      <c r="AU239" s="165" t="s">
        <v>88</v>
      </c>
      <c r="AV239" s="12" t="s">
        <v>88</v>
      </c>
      <c r="AW239" s="12" t="s">
        <v>32</v>
      </c>
      <c r="AX239" s="12" t="s">
        <v>78</v>
      </c>
      <c r="AY239" s="165" t="s">
        <v>132</v>
      </c>
    </row>
    <row r="240" spans="2:65" s="13" customFormat="1" ht="11.25" x14ac:dyDescent="0.2">
      <c r="B240" s="172"/>
      <c r="D240" s="164" t="s">
        <v>141</v>
      </c>
      <c r="E240" s="173" t="s">
        <v>1</v>
      </c>
      <c r="F240" s="174" t="s">
        <v>143</v>
      </c>
      <c r="H240" s="175">
        <v>0.19600000000000001</v>
      </c>
      <c r="I240" s="176"/>
      <c r="L240" s="172"/>
      <c r="M240" s="177"/>
      <c r="N240" s="178"/>
      <c r="O240" s="178"/>
      <c r="P240" s="178"/>
      <c r="Q240" s="178"/>
      <c r="R240" s="178"/>
      <c r="S240" s="178"/>
      <c r="T240" s="179"/>
      <c r="AT240" s="173" t="s">
        <v>141</v>
      </c>
      <c r="AU240" s="173" t="s">
        <v>88</v>
      </c>
      <c r="AV240" s="13" t="s">
        <v>139</v>
      </c>
      <c r="AW240" s="13" t="s">
        <v>32</v>
      </c>
      <c r="AX240" s="13" t="s">
        <v>86</v>
      </c>
      <c r="AY240" s="173" t="s">
        <v>132</v>
      </c>
    </row>
    <row r="241" spans="2:65" s="1" customFormat="1" ht="24" customHeight="1" x14ac:dyDescent="0.2">
      <c r="B241" s="149"/>
      <c r="C241" s="150" t="s">
        <v>321</v>
      </c>
      <c r="D241" s="150" t="s">
        <v>134</v>
      </c>
      <c r="E241" s="151" t="s">
        <v>322</v>
      </c>
      <c r="F241" s="152" t="s">
        <v>323</v>
      </c>
      <c r="G241" s="153" t="s">
        <v>165</v>
      </c>
      <c r="H241" s="154">
        <v>1.0189999999999999</v>
      </c>
      <c r="I241" s="155"/>
      <c r="J241" s="156">
        <f>ROUND(I241*H241,2)</f>
        <v>0</v>
      </c>
      <c r="K241" s="152" t="s">
        <v>138</v>
      </c>
      <c r="L241" s="31"/>
      <c r="M241" s="157" t="s">
        <v>1</v>
      </c>
      <c r="N241" s="158" t="s">
        <v>43</v>
      </c>
      <c r="O241" s="54"/>
      <c r="P241" s="159">
        <f>O241*H241</f>
        <v>0</v>
      </c>
      <c r="Q241" s="159">
        <v>2.45329</v>
      </c>
      <c r="R241" s="159">
        <f>Q241*H241</f>
        <v>2.4999025099999996</v>
      </c>
      <c r="S241" s="159">
        <v>0</v>
      </c>
      <c r="T241" s="160">
        <f>S241*H241</f>
        <v>0</v>
      </c>
      <c r="AR241" s="161" t="s">
        <v>139</v>
      </c>
      <c r="AT241" s="161" t="s">
        <v>134</v>
      </c>
      <c r="AU241" s="161" t="s">
        <v>88</v>
      </c>
      <c r="AY241" s="16" t="s">
        <v>132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6" t="s">
        <v>86</v>
      </c>
      <c r="BK241" s="162">
        <f>ROUND(I241*H241,2)</f>
        <v>0</v>
      </c>
      <c r="BL241" s="16" t="s">
        <v>139</v>
      </c>
      <c r="BM241" s="161" t="s">
        <v>324</v>
      </c>
    </row>
    <row r="242" spans="2:65" s="14" customFormat="1" ht="11.25" x14ac:dyDescent="0.2">
      <c r="B242" s="180"/>
      <c r="D242" s="164" t="s">
        <v>141</v>
      </c>
      <c r="E242" s="181" t="s">
        <v>1</v>
      </c>
      <c r="F242" s="182" t="s">
        <v>325</v>
      </c>
      <c r="H242" s="181" t="s">
        <v>1</v>
      </c>
      <c r="I242" s="183"/>
      <c r="L242" s="180"/>
      <c r="M242" s="184"/>
      <c r="N242" s="185"/>
      <c r="O242" s="185"/>
      <c r="P242" s="185"/>
      <c r="Q242" s="185"/>
      <c r="R242" s="185"/>
      <c r="S242" s="185"/>
      <c r="T242" s="186"/>
      <c r="AT242" s="181" t="s">
        <v>141</v>
      </c>
      <c r="AU242" s="181" t="s">
        <v>88</v>
      </c>
      <c r="AV242" s="14" t="s">
        <v>86</v>
      </c>
      <c r="AW242" s="14" t="s">
        <v>32</v>
      </c>
      <c r="AX242" s="14" t="s">
        <v>78</v>
      </c>
      <c r="AY242" s="181" t="s">
        <v>132</v>
      </c>
    </row>
    <row r="243" spans="2:65" s="12" customFormat="1" ht="11.25" x14ac:dyDescent="0.2">
      <c r="B243" s="163"/>
      <c r="D243" s="164" t="s">
        <v>141</v>
      </c>
      <c r="E243" s="165" t="s">
        <v>1</v>
      </c>
      <c r="F243" s="166" t="s">
        <v>187</v>
      </c>
      <c r="H243" s="167">
        <v>0.53900000000000003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141</v>
      </c>
      <c r="AU243" s="165" t="s">
        <v>88</v>
      </c>
      <c r="AV243" s="12" t="s">
        <v>88</v>
      </c>
      <c r="AW243" s="12" t="s">
        <v>32</v>
      </c>
      <c r="AX243" s="12" t="s">
        <v>78</v>
      </c>
      <c r="AY243" s="165" t="s">
        <v>132</v>
      </c>
    </row>
    <row r="244" spans="2:65" s="12" customFormat="1" ht="11.25" x14ac:dyDescent="0.2">
      <c r="B244" s="163"/>
      <c r="D244" s="164" t="s">
        <v>141</v>
      </c>
      <c r="E244" s="165" t="s">
        <v>1</v>
      </c>
      <c r="F244" s="166" t="s">
        <v>188</v>
      </c>
      <c r="H244" s="167">
        <v>0.48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141</v>
      </c>
      <c r="AU244" s="165" t="s">
        <v>88</v>
      </c>
      <c r="AV244" s="12" t="s">
        <v>88</v>
      </c>
      <c r="AW244" s="12" t="s">
        <v>32</v>
      </c>
      <c r="AX244" s="12" t="s">
        <v>78</v>
      </c>
      <c r="AY244" s="165" t="s">
        <v>132</v>
      </c>
    </row>
    <row r="245" spans="2:65" s="13" customFormat="1" ht="11.25" x14ac:dyDescent="0.2">
      <c r="B245" s="172"/>
      <c r="D245" s="164" t="s">
        <v>141</v>
      </c>
      <c r="E245" s="173" t="s">
        <v>1</v>
      </c>
      <c r="F245" s="174" t="s">
        <v>143</v>
      </c>
      <c r="H245" s="175">
        <v>1.0190000000000001</v>
      </c>
      <c r="I245" s="176"/>
      <c r="L245" s="172"/>
      <c r="M245" s="177"/>
      <c r="N245" s="178"/>
      <c r="O245" s="178"/>
      <c r="P245" s="178"/>
      <c r="Q245" s="178"/>
      <c r="R245" s="178"/>
      <c r="S245" s="178"/>
      <c r="T245" s="179"/>
      <c r="AT245" s="173" t="s">
        <v>141</v>
      </c>
      <c r="AU245" s="173" t="s">
        <v>88</v>
      </c>
      <c r="AV245" s="13" t="s">
        <v>139</v>
      </c>
      <c r="AW245" s="13" t="s">
        <v>32</v>
      </c>
      <c r="AX245" s="13" t="s">
        <v>86</v>
      </c>
      <c r="AY245" s="173" t="s">
        <v>132</v>
      </c>
    </row>
    <row r="246" spans="2:65" s="1" customFormat="1" ht="16.5" customHeight="1" x14ac:dyDescent="0.2">
      <c r="B246" s="149"/>
      <c r="C246" s="150" t="s">
        <v>326</v>
      </c>
      <c r="D246" s="150" t="s">
        <v>134</v>
      </c>
      <c r="E246" s="151" t="s">
        <v>327</v>
      </c>
      <c r="F246" s="152" t="s">
        <v>328</v>
      </c>
      <c r="G246" s="153" t="s">
        <v>227</v>
      </c>
      <c r="H246" s="154">
        <v>0.20399999999999999</v>
      </c>
      <c r="I246" s="155"/>
      <c r="J246" s="156">
        <f>ROUND(I246*H246,2)</f>
        <v>0</v>
      </c>
      <c r="K246" s="152" t="s">
        <v>138</v>
      </c>
      <c r="L246" s="31"/>
      <c r="M246" s="157" t="s">
        <v>1</v>
      </c>
      <c r="N246" s="158" t="s">
        <v>43</v>
      </c>
      <c r="O246" s="54"/>
      <c r="P246" s="159">
        <f>O246*H246</f>
        <v>0</v>
      </c>
      <c r="Q246" s="159">
        <v>1.0601700000000001</v>
      </c>
      <c r="R246" s="159">
        <f>Q246*H246</f>
        <v>0.21627468</v>
      </c>
      <c r="S246" s="159">
        <v>0</v>
      </c>
      <c r="T246" s="160">
        <f>S246*H246</f>
        <v>0</v>
      </c>
      <c r="AR246" s="161" t="s">
        <v>139</v>
      </c>
      <c r="AT246" s="161" t="s">
        <v>134</v>
      </c>
      <c r="AU246" s="161" t="s">
        <v>88</v>
      </c>
      <c r="AY246" s="16" t="s">
        <v>132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6" t="s">
        <v>86</v>
      </c>
      <c r="BK246" s="162">
        <f>ROUND(I246*H246,2)</f>
        <v>0</v>
      </c>
      <c r="BL246" s="16" t="s">
        <v>139</v>
      </c>
      <c r="BM246" s="161" t="s">
        <v>329</v>
      </c>
    </row>
    <row r="247" spans="2:65" s="14" customFormat="1" ht="11.25" x14ac:dyDescent="0.2">
      <c r="B247" s="180"/>
      <c r="D247" s="164" t="s">
        <v>141</v>
      </c>
      <c r="E247" s="181" t="s">
        <v>1</v>
      </c>
      <c r="F247" s="182" t="s">
        <v>330</v>
      </c>
      <c r="H247" s="181" t="s">
        <v>1</v>
      </c>
      <c r="I247" s="183"/>
      <c r="L247" s="180"/>
      <c r="M247" s="184"/>
      <c r="N247" s="185"/>
      <c r="O247" s="185"/>
      <c r="P247" s="185"/>
      <c r="Q247" s="185"/>
      <c r="R247" s="185"/>
      <c r="S247" s="185"/>
      <c r="T247" s="186"/>
      <c r="AT247" s="181" t="s">
        <v>141</v>
      </c>
      <c r="AU247" s="181" t="s">
        <v>88</v>
      </c>
      <c r="AV247" s="14" t="s">
        <v>86</v>
      </c>
      <c r="AW247" s="14" t="s">
        <v>32</v>
      </c>
      <c r="AX247" s="14" t="s">
        <v>78</v>
      </c>
      <c r="AY247" s="181" t="s">
        <v>132</v>
      </c>
    </row>
    <row r="248" spans="2:65" s="12" customFormat="1" ht="11.25" x14ac:dyDescent="0.2">
      <c r="B248" s="163"/>
      <c r="D248" s="164" t="s">
        <v>141</v>
      </c>
      <c r="E248" s="165" t="s">
        <v>1</v>
      </c>
      <c r="F248" s="166" t="s">
        <v>331</v>
      </c>
      <c r="H248" s="167">
        <v>0.20399999999999999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141</v>
      </c>
      <c r="AU248" s="165" t="s">
        <v>88</v>
      </c>
      <c r="AV248" s="12" t="s">
        <v>88</v>
      </c>
      <c r="AW248" s="12" t="s">
        <v>32</v>
      </c>
      <c r="AX248" s="12" t="s">
        <v>78</v>
      </c>
      <c r="AY248" s="165" t="s">
        <v>132</v>
      </c>
    </row>
    <row r="249" spans="2:65" s="13" customFormat="1" ht="11.25" x14ac:dyDescent="0.2">
      <c r="B249" s="172"/>
      <c r="D249" s="164" t="s">
        <v>141</v>
      </c>
      <c r="E249" s="173" t="s">
        <v>1</v>
      </c>
      <c r="F249" s="174" t="s">
        <v>143</v>
      </c>
      <c r="H249" s="175">
        <v>0.20399999999999999</v>
      </c>
      <c r="I249" s="176"/>
      <c r="L249" s="172"/>
      <c r="M249" s="177"/>
      <c r="N249" s="178"/>
      <c r="O249" s="178"/>
      <c r="P249" s="178"/>
      <c r="Q249" s="178"/>
      <c r="R249" s="178"/>
      <c r="S249" s="178"/>
      <c r="T249" s="179"/>
      <c r="AT249" s="173" t="s">
        <v>141</v>
      </c>
      <c r="AU249" s="173" t="s">
        <v>88</v>
      </c>
      <c r="AV249" s="13" t="s">
        <v>139</v>
      </c>
      <c r="AW249" s="13" t="s">
        <v>32</v>
      </c>
      <c r="AX249" s="13" t="s">
        <v>86</v>
      </c>
      <c r="AY249" s="173" t="s">
        <v>132</v>
      </c>
    </row>
    <row r="250" spans="2:65" s="1" customFormat="1" ht="16.5" customHeight="1" x14ac:dyDescent="0.2">
      <c r="B250" s="149"/>
      <c r="C250" s="150" t="s">
        <v>332</v>
      </c>
      <c r="D250" s="150" t="s">
        <v>134</v>
      </c>
      <c r="E250" s="151" t="s">
        <v>333</v>
      </c>
      <c r="F250" s="152" t="s">
        <v>334</v>
      </c>
      <c r="G250" s="153" t="s">
        <v>165</v>
      </c>
      <c r="H250" s="154">
        <v>16.576000000000001</v>
      </c>
      <c r="I250" s="155"/>
      <c r="J250" s="156">
        <f>ROUND(I250*H250,2)</f>
        <v>0</v>
      </c>
      <c r="K250" s="152" t="s">
        <v>138</v>
      </c>
      <c r="L250" s="31"/>
      <c r="M250" s="157" t="s">
        <v>1</v>
      </c>
      <c r="N250" s="158" t="s">
        <v>43</v>
      </c>
      <c r="O250" s="54"/>
      <c r="P250" s="159">
        <f>O250*H250</f>
        <v>0</v>
      </c>
      <c r="Q250" s="159">
        <v>2.2563399999999998</v>
      </c>
      <c r="R250" s="159">
        <f>Q250*H250</f>
        <v>37.401091839999999</v>
      </c>
      <c r="S250" s="159">
        <v>0</v>
      </c>
      <c r="T250" s="160">
        <f>S250*H250</f>
        <v>0</v>
      </c>
      <c r="AR250" s="161" t="s">
        <v>139</v>
      </c>
      <c r="AT250" s="161" t="s">
        <v>134</v>
      </c>
      <c r="AU250" s="161" t="s">
        <v>88</v>
      </c>
      <c r="AY250" s="16" t="s">
        <v>132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6" t="s">
        <v>86</v>
      </c>
      <c r="BK250" s="162">
        <f>ROUND(I250*H250,2)</f>
        <v>0</v>
      </c>
      <c r="BL250" s="16" t="s">
        <v>139</v>
      </c>
      <c r="BM250" s="161" t="s">
        <v>335</v>
      </c>
    </row>
    <row r="251" spans="2:65" s="14" customFormat="1" ht="11.25" x14ac:dyDescent="0.2">
      <c r="B251" s="180"/>
      <c r="D251" s="164" t="s">
        <v>141</v>
      </c>
      <c r="E251" s="181" t="s">
        <v>1</v>
      </c>
      <c r="F251" s="182" t="s">
        <v>199</v>
      </c>
      <c r="H251" s="181" t="s">
        <v>1</v>
      </c>
      <c r="I251" s="183"/>
      <c r="L251" s="180"/>
      <c r="M251" s="184"/>
      <c r="N251" s="185"/>
      <c r="O251" s="185"/>
      <c r="P251" s="185"/>
      <c r="Q251" s="185"/>
      <c r="R251" s="185"/>
      <c r="S251" s="185"/>
      <c r="T251" s="186"/>
      <c r="AT251" s="181" t="s">
        <v>141</v>
      </c>
      <c r="AU251" s="181" t="s">
        <v>88</v>
      </c>
      <c r="AV251" s="14" t="s">
        <v>86</v>
      </c>
      <c r="AW251" s="14" t="s">
        <v>32</v>
      </c>
      <c r="AX251" s="14" t="s">
        <v>78</v>
      </c>
      <c r="AY251" s="181" t="s">
        <v>132</v>
      </c>
    </row>
    <row r="252" spans="2:65" s="12" customFormat="1" ht="11.25" x14ac:dyDescent="0.2">
      <c r="B252" s="163"/>
      <c r="D252" s="164" t="s">
        <v>141</v>
      </c>
      <c r="E252" s="165" t="s">
        <v>1</v>
      </c>
      <c r="F252" s="166" t="s">
        <v>200</v>
      </c>
      <c r="H252" s="167">
        <v>6.3360000000000003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141</v>
      </c>
      <c r="AU252" s="165" t="s">
        <v>88</v>
      </c>
      <c r="AV252" s="12" t="s">
        <v>88</v>
      </c>
      <c r="AW252" s="12" t="s">
        <v>32</v>
      </c>
      <c r="AX252" s="12" t="s">
        <v>78</v>
      </c>
      <c r="AY252" s="165" t="s">
        <v>132</v>
      </c>
    </row>
    <row r="253" spans="2:65" s="12" customFormat="1" ht="11.25" x14ac:dyDescent="0.2">
      <c r="B253" s="163"/>
      <c r="D253" s="164" t="s">
        <v>141</v>
      </c>
      <c r="E253" s="165" t="s">
        <v>1</v>
      </c>
      <c r="F253" s="166" t="s">
        <v>201</v>
      </c>
      <c r="H253" s="167">
        <v>10.24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141</v>
      </c>
      <c r="AU253" s="165" t="s">
        <v>88</v>
      </c>
      <c r="AV253" s="12" t="s">
        <v>88</v>
      </c>
      <c r="AW253" s="12" t="s">
        <v>32</v>
      </c>
      <c r="AX253" s="12" t="s">
        <v>78</v>
      </c>
      <c r="AY253" s="165" t="s">
        <v>132</v>
      </c>
    </row>
    <row r="254" spans="2:65" s="13" customFormat="1" ht="11.25" x14ac:dyDescent="0.2">
      <c r="B254" s="172"/>
      <c r="D254" s="164" t="s">
        <v>141</v>
      </c>
      <c r="E254" s="173" t="s">
        <v>1</v>
      </c>
      <c r="F254" s="174" t="s">
        <v>143</v>
      </c>
      <c r="H254" s="175">
        <v>16.576000000000001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3" t="s">
        <v>141</v>
      </c>
      <c r="AU254" s="173" t="s">
        <v>88</v>
      </c>
      <c r="AV254" s="13" t="s">
        <v>139</v>
      </c>
      <c r="AW254" s="13" t="s">
        <v>32</v>
      </c>
      <c r="AX254" s="13" t="s">
        <v>86</v>
      </c>
      <c r="AY254" s="173" t="s">
        <v>132</v>
      </c>
    </row>
    <row r="255" spans="2:65" s="11" customFormat="1" ht="22.9" customHeight="1" x14ac:dyDescent="0.2">
      <c r="B255" s="136"/>
      <c r="D255" s="137" t="s">
        <v>77</v>
      </c>
      <c r="E255" s="147" t="s">
        <v>147</v>
      </c>
      <c r="F255" s="147" t="s">
        <v>336</v>
      </c>
      <c r="I255" s="139"/>
      <c r="J255" s="148">
        <f>BK255</f>
        <v>0</v>
      </c>
      <c r="L255" s="136"/>
      <c r="M255" s="141"/>
      <c r="N255" s="142"/>
      <c r="O255" s="142"/>
      <c r="P255" s="143">
        <f>SUM(P256:P283)</f>
        <v>0</v>
      </c>
      <c r="Q255" s="142"/>
      <c r="R255" s="143">
        <f>SUM(R256:R283)</f>
        <v>41.849429999999998</v>
      </c>
      <c r="S255" s="142"/>
      <c r="T255" s="144">
        <f>SUM(T256:T283)</f>
        <v>0</v>
      </c>
      <c r="AR255" s="137" t="s">
        <v>86</v>
      </c>
      <c r="AT255" s="145" t="s">
        <v>77</v>
      </c>
      <c r="AU255" s="145" t="s">
        <v>86</v>
      </c>
      <c r="AY255" s="137" t="s">
        <v>132</v>
      </c>
      <c r="BK255" s="146">
        <f>SUM(BK256:BK283)</f>
        <v>0</v>
      </c>
    </row>
    <row r="256" spans="2:65" s="1" customFormat="1" ht="24" customHeight="1" x14ac:dyDescent="0.2">
      <c r="B256" s="149"/>
      <c r="C256" s="150" t="s">
        <v>337</v>
      </c>
      <c r="D256" s="150" t="s">
        <v>134</v>
      </c>
      <c r="E256" s="151" t="s">
        <v>338</v>
      </c>
      <c r="F256" s="152" t="s">
        <v>339</v>
      </c>
      <c r="G256" s="153" t="s">
        <v>340</v>
      </c>
      <c r="H256" s="154">
        <v>65</v>
      </c>
      <c r="I256" s="155"/>
      <c r="J256" s="156">
        <f>ROUND(I256*H256,2)</f>
        <v>0</v>
      </c>
      <c r="K256" s="152" t="s">
        <v>138</v>
      </c>
      <c r="L256" s="31"/>
      <c r="M256" s="157" t="s">
        <v>1</v>
      </c>
      <c r="N256" s="158" t="s">
        <v>43</v>
      </c>
      <c r="O256" s="54"/>
      <c r="P256" s="159">
        <f>O256*H256</f>
        <v>0</v>
      </c>
      <c r="Q256" s="159">
        <v>0.17488999999999999</v>
      </c>
      <c r="R256" s="159">
        <f>Q256*H256</f>
        <v>11.367849999999999</v>
      </c>
      <c r="S256" s="159">
        <v>0</v>
      </c>
      <c r="T256" s="160">
        <f>S256*H256</f>
        <v>0</v>
      </c>
      <c r="AR256" s="161" t="s">
        <v>139</v>
      </c>
      <c r="AT256" s="161" t="s">
        <v>134</v>
      </c>
      <c r="AU256" s="161" t="s">
        <v>88</v>
      </c>
      <c r="AY256" s="16" t="s">
        <v>132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6" t="s">
        <v>86</v>
      </c>
      <c r="BK256" s="162">
        <f>ROUND(I256*H256,2)</f>
        <v>0</v>
      </c>
      <c r="BL256" s="16" t="s">
        <v>139</v>
      </c>
      <c r="BM256" s="161" t="s">
        <v>341</v>
      </c>
    </row>
    <row r="257" spans="2:65" s="12" customFormat="1" ht="11.25" x14ac:dyDescent="0.2">
      <c r="B257" s="163"/>
      <c r="D257" s="164" t="s">
        <v>141</v>
      </c>
      <c r="E257" s="165" t="s">
        <v>1</v>
      </c>
      <c r="F257" s="166" t="s">
        <v>342</v>
      </c>
      <c r="H257" s="167">
        <v>65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141</v>
      </c>
      <c r="AU257" s="165" t="s">
        <v>88</v>
      </c>
      <c r="AV257" s="12" t="s">
        <v>88</v>
      </c>
      <c r="AW257" s="12" t="s">
        <v>32</v>
      </c>
      <c r="AX257" s="12" t="s">
        <v>78</v>
      </c>
      <c r="AY257" s="165" t="s">
        <v>132</v>
      </c>
    </row>
    <row r="258" spans="2:65" s="13" customFormat="1" ht="11.25" x14ac:dyDescent="0.2">
      <c r="B258" s="172"/>
      <c r="D258" s="164" t="s">
        <v>141</v>
      </c>
      <c r="E258" s="173" t="s">
        <v>1</v>
      </c>
      <c r="F258" s="174" t="s">
        <v>143</v>
      </c>
      <c r="H258" s="175">
        <v>65</v>
      </c>
      <c r="I258" s="176"/>
      <c r="L258" s="172"/>
      <c r="M258" s="177"/>
      <c r="N258" s="178"/>
      <c r="O258" s="178"/>
      <c r="P258" s="178"/>
      <c r="Q258" s="178"/>
      <c r="R258" s="178"/>
      <c r="S258" s="178"/>
      <c r="T258" s="179"/>
      <c r="AT258" s="173" t="s">
        <v>141</v>
      </c>
      <c r="AU258" s="173" t="s">
        <v>88</v>
      </c>
      <c r="AV258" s="13" t="s">
        <v>139</v>
      </c>
      <c r="AW258" s="13" t="s">
        <v>32</v>
      </c>
      <c r="AX258" s="13" t="s">
        <v>86</v>
      </c>
      <c r="AY258" s="173" t="s">
        <v>132</v>
      </c>
    </row>
    <row r="259" spans="2:65" s="1" customFormat="1" ht="16.5" customHeight="1" x14ac:dyDescent="0.2">
      <c r="B259" s="149"/>
      <c r="C259" s="187" t="s">
        <v>343</v>
      </c>
      <c r="D259" s="187" t="s">
        <v>243</v>
      </c>
      <c r="E259" s="188" t="s">
        <v>344</v>
      </c>
      <c r="F259" s="189" t="s">
        <v>345</v>
      </c>
      <c r="G259" s="190" t="s">
        <v>340</v>
      </c>
      <c r="H259" s="191">
        <v>33</v>
      </c>
      <c r="I259" s="192"/>
      <c r="J259" s="193">
        <f>ROUND(I259*H259,2)</f>
        <v>0</v>
      </c>
      <c r="K259" s="189" t="s">
        <v>138</v>
      </c>
      <c r="L259" s="194"/>
      <c r="M259" s="195" t="s">
        <v>1</v>
      </c>
      <c r="N259" s="196" t="s">
        <v>43</v>
      </c>
      <c r="O259" s="54"/>
      <c r="P259" s="159">
        <f>O259*H259</f>
        <v>0</v>
      </c>
      <c r="Q259" s="159">
        <v>8.0999999999999996E-3</v>
      </c>
      <c r="R259" s="159">
        <f>Q259*H259</f>
        <v>0.26729999999999998</v>
      </c>
      <c r="S259" s="159">
        <v>0</v>
      </c>
      <c r="T259" s="160">
        <f>S259*H259</f>
        <v>0</v>
      </c>
      <c r="AR259" s="161" t="s">
        <v>176</v>
      </c>
      <c r="AT259" s="161" t="s">
        <v>243</v>
      </c>
      <c r="AU259" s="161" t="s">
        <v>88</v>
      </c>
      <c r="AY259" s="16" t="s">
        <v>132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6" t="s">
        <v>86</v>
      </c>
      <c r="BK259" s="162">
        <f>ROUND(I259*H259,2)</f>
        <v>0</v>
      </c>
      <c r="BL259" s="16" t="s">
        <v>139</v>
      </c>
      <c r="BM259" s="161" t="s">
        <v>346</v>
      </c>
    </row>
    <row r="260" spans="2:65" s="1" customFormat="1" ht="24" customHeight="1" x14ac:dyDescent="0.2">
      <c r="B260" s="149"/>
      <c r="C260" s="187" t="s">
        <v>347</v>
      </c>
      <c r="D260" s="187" t="s">
        <v>243</v>
      </c>
      <c r="E260" s="188" t="s">
        <v>348</v>
      </c>
      <c r="F260" s="189" t="s">
        <v>349</v>
      </c>
      <c r="G260" s="190" t="s">
        <v>340</v>
      </c>
      <c r="H260" s="191">
        <v>32</v>
      </c>
      <c r="I260" s="192"/>
      <c r="J260" s="193">
        <f>ROUND(I260*H260,2)</f>
        <v>0</v>
      </c>
      <c r="K260" s="189" t="s">
        <v>138</v>
      </c>
      <c r="L260" s="194"/>
      <c r="M260" s="195" t="s">
        <v>1</v>
      </c>
      <c r="N260" s="196" t="s">
        <v>43</v>
      </c>
      <c r="O260" s="54"/>
      <c r="P260" s="159">
        <f>O260*H260</f>
        <v>0</v>
      </c>
      <c r="Q260" s="159">
        <v>4.5999999999999999E-3</v>
      </c>
      <c r="R260" s="159">
        <f>Q260*H260</f>
        <v>0.1472</v>
      </c>
      <c r="S260" s="159">
        <v>0</v>
      </c>
      <c r="T260" s="160">
        <f>S260*H260</f>
        <v>0</v>
      </c>
      <c r="AR260" s="161" t="s">
        <v>176</v>
      </c>
      <c r="AT260" s="161" t="s">
        <v>243</v>
      </c>
      <c r="AU260" s="161" t="s">
        <v>88</v>
      </c>
      <c r="AY260" s="16" t="s">
        <v>132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6" t="s">
        <v>86</v>
      </c>
      <c r="BK260" s="162">
        <f>ROUND(I260*H260,2)</f>
        <v>0</v>
      </c>
      <c r="BL260" s="16" t="s">
        <v>139</v>
      </c>
      <c r="BM260" s="161" t="s">
        <v>350</v>
      </c>
    </row>
    <row r="261" spans="2:65" s="1" customFormat="1" ht="24" customHeight="1" x14ac:dyDescent="0.2">
      <c r="B261" s="149"/>
      <c r="C261" s="150" t="s">
        <v>351</v>
      </c>
      <c r="D261" s="150" t="s">
        <v>134</v>
      </c>
      <c r="E261" s="151" t="s">
        <v>352</v>
      </c>
      <c r="F261" s="152" t="s">
        <v>353</v>
      </c>
      <c r="G261" s="153" t="s">
        <v>354</v>
      </c>
      <c r="H261" s="154">
        <v>1</v>
      </c>
      <c r="I261" s="155"/>
      <c r="J261" s="156">
        <f>ROUND(I261*H261,2)</f>
        <v>0</v>
      </c>
      <c r="K261" s="152" t="s">
        <v>1</v>
      </c>
      <c r="L261" s="31"/>
      <c r="M261" s="157" t="s">
        <v>1</v>
      </c>
      <c r="N261" s="158" t="s">
        <v>43</v>
      </c>
      <c r="O261" s="54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AR261" s="161" t="s">
        <v>139</v>
      </c>
      <c r="AT261" s="161" t="s">
        <v>134</v>
      </c>
      <c r="AU261" s="161" t="s">
        <v>88</v>
      </c>
      <c r="AY261" s="16" t="s">
        <v>132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6" t="s">
        <v>86</v>
      </c>
      <c r="BK261" s="162">
        <f>ROUND(I261*H261,2)</f>
        <v>0</v>
      </c>
      <c r="BL261" s="16" t="s">
        <v>139</v>
      </c>
      <c r="BM261" s="161" t="s">
        <v>355</v>
      </c>
    </row>
    <row r="262" spans="2:65" s="1" customFormat="1" ht="24" customHeight="1" x14ac:dyDescent="0.2">
      <c r="B262" s="149"/>
      <c r="C262" s="150" t="s">
        <v>356</v>
      </c>
      <c r="D262" s="150" t="s">
        <v>134</v>
      </c>
      <c r="E262" s="151" t="s">
        <v>357</v>
      </c>
      <c r="F262" s="152" t="s">
        <v>358</v>
      </c>
      <c r="G262" s="153" t="s">
        <v>340</v>
      </c>
      <c r="H262" s="154">
        <v>26</v>
      </c>
      <c r="I262" s="155"/>
      <c r="J262" s="156">
        <f>ROUND(I262*H262,2)</f>
        <v>0</v>
      </c>
      <c r="K262" s="152" t="s">
        <v>138</v>
      </c>
      <c r="L262" s="31"/>
      <c r="M262" s="157" t="s">
        <v>1</v>
      </c>
      <c r="N262" s="158" t="s">
        <v>43</v>
      </c>
      <c r="O262" s="54"/>
      <c r="P262" s="159">
        <f>O262*H262</f>
        <v>0</v>
      </c>
      <c r="Q262" s="159">
        <v>6.7019999999999996E-2</v>
      </c>
      <c r="R262" s="159">
        <f>Q262*H262</f>
        <v>1.7425199999999998</v>
      </c>
      <c r="S262" s="159">
        <v>0</v>
      </c>
      <c r="T262" s="160">
        <f>S262*H262</f>
        <v>0</v>
      </c>
      <c r="AR262" s="161" t="s">
        <v>139</v>
      </c>
      <c r="AT262" s="161" t="s">
        <v>134</v>
      </c>
      <c r="AU262" s="161" t="s">
        <v>88</v>
      </c>
      <c r="AY262" s="16" t="s">
        <v>132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6" t="s">
        <v>86</v>
      </c>
      <c r="BK262" s="162">
        <f>ROUND(I262*H262,2)</f>
        <v>0</v>
      </c>
      <c r="BL262" s="16" t="s">
        <v>139</v>
      </c>
      <c r="BM262" s="161" t="s">
        <v>359</v>
      </c>
    </row>
    <row r="263" spans="2:65" s="14" customFormat="1" ht="11.25" x14ac:dyDescent="0.2">
      <c r="B263" s="180"/>
      <c r="D263" s="164" t="s">
        <v>141</v>
      </c>
      <c r="E263" s="181" t="s">
        <v>1</v>
      </c>
      <c r="F263" s="182" t="s">
        <v>360</v>
      </c>
      <c r="H263" s="181" t="s">
        <v>1</v>
      </c>
      <c r="I263" s="183"/>
      <c r="L263" s="180"/>
      <c r="M263" s="184"/>
      <c r="N263" s="185"/>
      <c r="O263" s="185"/>
      <c r="P263" s="185"/>
      <c r="Q263" s="185"/>
      <c r="R263" s="185"/>
      <c r="S263" s="185"/>
      <c r="T263" s="186"/>
      <c r="AT263" s="181" t="s">
        <v>141</v>
      </c>
      <c r="AU263" s="181" t="s">
        <v>88</v>
      </c>
      <c r="AV263" s="14" t="s">
        <v>86</v>
      </c>
      <c r="AW263" s="14" t="s">
        <v>32</v>
      </c>
      <c r="AX263" s="14" t="s">
        <v>78</v>
      </c>
      <c r="AY263" s="181" t="s">
        <v>132</v>
      </c>
    </row>
    <row r="264" spans="2:65" s="12" customFormat="1" ht="11.25" x14ac:dyDescent="0.2">
      <c r="B264" s="163"/>
      <c r="D264" s="164" t="s">
        <v>141</v>
      </c>
      <c r="E264" s="165" t="s">
        <v>1</v>
      </c>
      <c r="F264" s="166" t="s">
        <v>272</v>
      </c>
      <c r="H264" s="167">
        <v>26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141</v>
      </c>
      <c r="AU264" s="165" t="s">
        <v>88</v>
      </c>
      <c r="AV264" s="12" t="s">
        <v>88</v>
      </c>
      <c r="AW264" s="12" t="s">
        <v>32</v>
      </c>
      <c r="AX264" s="12" t="s">
        <v>78</v>
      </c>
      <c r="AY264" s="165" t="s">
        <v>132</v>
      </c>
    </row>
    <row r="265" spans="2:65" s="13" customFormat="1" ht="11.25" x14ac:dyDescent="0.2">
      <c r="B265" s="172"/>
      <c r="D265" s="164" t="s">
        <v>141</v>
      </c>
      <c r="E265" s="173" t="s">
        <v>1</v>
      </c>
      <c r="F265" s="174" t="s">
        <v>143</v>
      </c>
      <c r="H265" s="175">
        <v>26</v>
      </c>
      <c r="I265" s="176"/>
      <c r="L265" s="172"/>
      <c r="M265" s="177"/>
      <c r="N265" s="178"/>
      <c r="O265" s="178"/>
      <c r="P265" s="178"/>
      <c r="Q265" s="178"/>
      <c r="R265" s="178"/>
      <c r="S265" s="178"/>
      <c r="T265" s="179"/>
      <c r="AT265" s="173" t="s">
        <v>141</v>
      </c>
      <c r="AU265" s="173" t="s">
        <v>88</v>
      </c>
      <c r="AV265" s="13" t="s">
        <v>139</v>
      </c>
      <c r="AW265" s="13" t="s">
        <v>32</v>
      </c>
      <c r="AX265" s="13" t="s">
        <v>86</v>
      </c>
      <c r="AY265" s="173" t="s">
        <v>132</v>
      </c>
    </row>
    <row r="266" spans="2:65" s="1" customFormat="1" ht="16.5" customHeight="1" x14ac:dyDescent="0.2">
      <c r="B266" s="149"/>
      <c r="C266" s="187" t="s">
        <v>361</v>
      </c>
      <c r="D266" s="187" t="s">
        <v>243</v>
      </c>
      <c r="E266" s="188" t="s">
        <v>362</v>
      </c>
      <c r="F266" s="189" t="s">
        <v>363</v>
      </c>
      <c r="G266" s="190" t="s">
        <v>340</v>
      </c>
      <c r="H266" s="191">
        <v>26</v>
      </c>
      <c r="I266" s="192"/>
      <c r="J266" s="193">
        <f t="shared" ref="J266:J271" si="0">ROUND(I266*H266,2)</f>
        <v>0</v>
      </c>
      <c r="K266" s="189" t="s">
        <v>138</v>
      </c>
      <c r="L266" s="194"/>
      <c r="M266" s="195" t="s">
        <v>1</v>
      </c>
      <c r="N266" s="196" t="s">
        <v>43</v>
      </c>
      <c r="O266" s="54"/>
      <c r="P266" s="159">
        <f t="shared" ref="P266:P271" si="1">O266*H266</f>
        <v>0</v>
      </c>
      <c r="Q266" s="159">
        <v>3.6499999999999998E-2</v>
      </c>
      <c r="R266" s="159">
        <f t="shared" ref="R266:R271" si="2">Q266*H266</f>
        <v>0.94899999999999995</v>
      </c>
      <c r="S266" s="159">
        <v>0</v>
      </c>
      <c r="T266" s="160">
        <f t="shared" ref="T266:T271" si="3">S266*H266</f>
        <v>0</v>
      </c>
      <c r="AR266" s="161" t="s">
        <v>176</v>
      </c>
      <c r="AT266" s="161" t="s">
        <v>243</v>
      </c>
      <c r="AU266" s="161" t="s">
        <v>88</v>
      </c>
      <c r="AY266" s="16" t="s">
        <v>132</v>
      </c>
      <c r="BE266" s="162">
        <f t="shared" ref="BE266:BE271" si="4">IF(N266="základní",J266,0)</f>
        <v>0</v>
      </c>
      <c r="BF266" s="162">
        <f t="shared" ref="BF266:BF271" si="5">IF(N266="snížená",J266,0)</f>
        <v>0</v>
      </c>
      <c r="BG266" s="162">
        <f t="shared" ref="BG266:BG271" si="6">IF(N266="zákl. přenesená",J266,0)</f>
        <v>0</v>
      </c>
      <c r="BH266" s="162">
        <f t="shared" ref="BH266:BH271" si="7">IF(N266="sníž. přenesená",J266,0)</f>
        <v>0</v>
      </c>
      <c r="BI266" s="162">
        <f t="shared" ref="BI266:BI271" si="8">IF(N266="nulová",J266,0)</f>
        <v>0</v>
      </c>
      <c r="BJ266" s="16" t="s">
        <v>86</v>
      </c>
      <c r="BK266" s="162">
        <f t="shared" ref="BK266:BK271" si="9">ROUND(I266*H266,2)</f>
        <v>0</v>
      </c>
      <c r="BL266" s="16" t="s">
        <v>139</v>
      </c>
      <c r="BM266" s="161" t="s">
        <v>364</v>
      </c>
    </row>
    <row r="267" spans="2:65" s="1" customFormat="1" ht="24" customHeight="1" x14ac:dyDescent="0.2">
      <c r="B267" s="149"/>
      <c r="C267" s="150" t="s">
        <v>365</v>
      </c>
      <c r="D267" s="150" t="s">
        <v>134</v>
      </c>
      <c r="E267" s="151" t="s">
        <v>366</v>
      </c>
      <c r="F267" s="152" t="s">
        <v>367</v>
      </c>
      <c r="G267" s="153" t="s">
        <v>340</v>
      </c>
      <c r="H267" s="154">
        <v>3</v>
      </c>
      <c r="I267" s="155"/>
      <c r="J267" s="156">
        <f t="shared" si="0"/>
        <v>0</v>
      </c>
      <c r="K267" s="152" t="s">
        <v>138</v>
      </c>
      <c r="L267" s="31"/>
      <c r="M267" s="157" t="s">
        <v>1</v>
      </c>
      <c r="N267" s="158" t="s">
        <v>43</v>
      </c>
      <c r="O267" s="54"/>
      <c r="P267" s="159">
        <f t="shared" si="1"/>
        <v>0</v>
      </c>
      <c r="Q267" s="159">
        <v>0</v>
      </c>
      <c r="R267" s="159">
        <f t="shared" si="2"/>
        <v>0</v>
      </c>
      <c r="S267" s="159">
        <v>0</v>
      </c>
      <c r="T267" s="160">
        <f t="shared" si="3"/>
        <v>0</v>
      </c>
      <c r="AR267" s="161" t="s">
        <v>139</v>
      </c>
      <c r="AT267" s="161" t="s">
        <v>134</v>
      </c>
      <c r="AU267" s="161" t="s">
        <v>88</v>
      </c>
      <c r="AY267" s="16" t="s">
        <v>132</v>
      </c>
      <c r="BE267" s="162">
        <f t="shared" si="4"/>
        <v>0</v>
      </c>
      <c r="BF267" s="162">
        <f t="shared" si="5"/>
        <v>0</v>
      </c>
      <c r="BG267" s="162">
        <f t="shared" si="6"/>
        <v>0</v>
      </c>
      <c r="BH267" s="162">
        <f t="shared" si="7"/>
        <v>0</v>
      </c>
      <c r="BI267" s="162">
        <f t="shared" si="8"/>
        <v>0</v>
      </c>
      <c r="BJ267" s="16" t="s">
        <v>86</v>
      </c>
      <c r="BK267" s="162">
        <f t="shared" si="9"/>
        <v>0</v>
      </c>
      <c r="BL267" s="16" t="s">
        <v>139</v>
      </c>
      <c r="BM267" s="161" t="s">
        <v>368</v>
      </c>
    </row>
    <row r="268" spans="2:65" s="1" customFormat="1" ht="16.5" customHeight="1" x14ac:dyDescent="0.2">
      <c r="B268" s="149"/>
      <c r="C268" s="187" t="s">
        <v>369</v>
      </c>
      <c r="D268" s="187" t="s">
        <v>243</v>
      </c>
      <c r="E268" s="188" t="s">
        <v>370</v>
      </c>
      <c r="F268" s="189" t="s">
        <v>371</v>
      </c>
      <c r="G268" s="190" t="s">
        <v>340</v>
      </c>
      <c r="H268" s="191">
        <v>3</v>
      </c>
      <c r="I268" s="192"/>
      <c r="J268" s="193">
        <f t="shared" si="0"/>
        <v>0</v>
      </c>
      <c r="K268" s="189" t="s">
        <v>138</v>
      </c>
      <c r="L268" s="194"/>
      <c r="M268" s="195" t="s">
        <v>1</v>
      </c>
      <c r="N268" s="196" t="s">
        <v>43</v>
      </c>
      <c r="O268" s="54"/>
      <c r="P268" s="159">
        <f t="shared" si="1"/>
        <v>0</v>
      </c>
      <c r="Q268" s="159">
        <v>7.8799999999999995E-2</v>
      </c>
      <c r="R268" s="159">
        <f t="shared" si="2"/>
        <v>0.2364</v>
      </c>
      <c r="S268" s="159">
        <v>0</v>
      </c>
      <c r="T268" s="160">
        <f t="shared" si="3"/>
        <v>0</v>
      </c>
      <c r="AR268" s="161" t="s">
        <v>176</v>
      </c>
      <c r="AT268" s="161" t="s">
        <v>243</v>
      </c>
      <c r="AU268" s="161" t="s">
        <v>88</v>
      </c>
      <c r="AY268" s="16" t="s">
        <v>132</v>
      </c>
      <c r="BE268" s="162">
        <f t="shared" si="4"/>
        <v>0</v>
      </c>
      <c r="BF268" s="162">
        <f t="shared" si="5"/>
        <v>0</v>
      </c>
      <c r="BG268" s="162">
        <f t="shared" si="6"/>
        <v>0</v>
      </c>
      <c r="BH268" s="162">
        <f t="shared" si="7"/>
        <v>0</v>
      </c>
      <c r="BI268" s="162">
        <f t="shared" si="8"/>
        <v>0</v>
      </c>
      <c r="BJ268" s="16" t="s">
        <v>86</v>
      </c>
      <c r="BK268" s="162">
        <f t="shared" si="9"/>
        <v>0</v>
      </c>
      <c r="BL268" s="16" t="s">
        <v>139</v>
      </c>
      <c r="BM268" s="161" t="s">
        <v>372</v>
      </c>
    </row>
    <row r="269" spans="2:65" s="1" customFormat="1" ht="24" customHeight="1" x14ac:dyDescent="0.2">
      <c r="B269" s="149"/>
      <c r="C269" s="150" t="s">
        <v>373</v>
      </c>
      <c r="D269" s="150" t="s">
        <v>134</v>
      </c>
      <c r="E269" s="151" t="s">
        <v>374</v>
      </c>
      <c r="F269" s="152" t="s">
        <v>375</v>
      </c>
      <c r="G269" s="153" t="s">
        <v>159</v>
      </c>
      <c r="H269" s="154">
        <v>98.4</v>
      </c>
      <c r="I269" s="155"/>
      <c r="J269" s="156">
        <f t="shared" si="0"/>
        <v>0</v>
      </c>
      <c r="K269" s="152" t="s">
        <v>138</v>
      </c>
      <c r="L269" s="31"/>
      <c r="M269" s="157" t="s">
        <v>1</v>
      </c>
      <c r="N269" s="158" t="s">
        <v>43</v>
      </c>
      <c r="O269" s="54"/>
      <c r="P269" s="159">
        <f t="shared" si="1"/>
        <v>0</v>
      </c>
      <c r="Q269" s="159">
        <v>4.0000000000000002E-4</v>
      </c>
      <c r="R269" s="159">
        <f t="shared" si="2"/>
        <v>3.9360000000000006E-2</v>
      </c>
      <c r="S269" s="159">
        <v>0</v>
      </c>
      <c r="T269" s="160">
        <f t="shared" si="3"/>
        <v>0</v>
      </c>
      <c r="AR269" s="161" t="s">
        <v>139</v>
      </c>
      <c r="AT269" s="161" t="s">
        <v>134</v>
      </c>
      <c r="AU269" s="161" t="s">
        <v>88</v>
      </c>
      <c r="AY269" s="16" t="s">
        <v>132</v>
      </c>
      <c r="BE269" s="162">
        <f t="shared" si="4"/>
        <v>0</v>
      </c>
      <c r="BF269" s="162">
        <f t="shared" si="5"/>
        <v>0</v>
      </c>
      <c r="BG269" s="162">
        <f t="shared" si="6"/>
        <v>0</v>
      </c>
      <c r="BH269" s="162">
        <f t="shared" si="7"/>
        <v>0</v>
      </c>
      <c r="BI269" s="162">
        <f t="shared" si="8"/>
        <v>0</v>
      </c>
      <c r="BJ269" s="16" t="s">
        <v>86</v>
      </c>
      <c r="BK269" s="162">
        <f t="shared" si="9"/>
        <v>0</v>
      </c>
      <c r="BL269" s="16" t="s">
        <v>139</v>
      </c>
      <c r="BM269" s="161" t="s">
        <v>376</v>
      </c>
    </row>
    <row r="270" spans="2:65" s="1" customFormat="1" ht="16.5" customHeight="1" x14ac:dyDescent="0.2">
      <c r="B270" s="149"/>
      <c r="C270" s="187" t="s">
        <v>377</v>
      </c>
      <c r="D270" s="187" t="s">
        <v>243</v>
      </c>
      <c r="E270" s="188" t="s">
        <v>378</v>
      </c>
      <c r="F270" s="189" t="s">
        <v>379</v>
      </c>
      <c r="G270" s="190" t="s">
        <v>159</v>
      </c>
      <c r="H270" s="191">
        <v>98.4</v>
      </c>
      <c r="I270" s="192"/>
      <c r="J270" s="193">
        <f t="shared" si="0"/>
        <v>0</v>
      </c>
      <c r="K270" s="189" t="s">
        <v>138</v>
      </c>
      <c r="L270" s="194"/>
      <c r="M270" s="195" t="s">
        <v>1</v>
      </c>
      <c r="N270" s="196" t="s">
        <v>43</v>
      </c>
      <c r="O270" s="54"/>
      <c r="P270" s="159">
        <f t="shared" si="1"/>
        <v>0</v>
      </c>
      <c r="Q270" s="159">
        <v>9.6000000000000002E-2</v>
      </c>
      <c r="R270" s="159">
        <f t="shared" si="2"/>
        <v>9.4464000000000006</v>
      </c>
      <c r="S270" s="159">
        <v>0</v>
      </c>
      <c r="T270" s="160">
        <f t="shared" si="3"/>
        <v>0</v>
      </c>
      <c r="AR270" s="161" t="s">
        <v>176</v>
      </c>
      <c r="AT270" s="161" t="s">
        <v>243</v>
      </c>
      <c r="AU270" s="161" t="s">
        <v>88</v>
      </c>
      <c r="AY270" s="16" t="s">
        <v>132</v>
      </c>
      <c r="BE270" s="162">
        <f t="shared" si="4"/>
        <v>0</v>
      </c>
      <c r="BF270" s="162">
        <f t="shared" si="5"/>
        <v>0</v>
      </c>
      <c r="BG270" s="162">
        <f t="shared" si="6"/>
        <v>0</v>
      </c>
      <c r="BH270" s="162">
        <f t="shared" si="7"/>
        <v>0</v>
      </c>
      <c r="BI270" s="162">
        <f t="shared" si="8"/>
        <v>0</v>
      </c>
      <c r="BJ270" s="16" t="s">
        <v>86</v>
      </c>
      <c r="BK270" s="162">
        <f t="shared" si="9"/>
        <v>0</v>
      </c>
      <c r="BL270" s="16" t="s">
        <v>139</v>
      </c>
      <c r="BM270" s="161" t="s">
        <v>380</v>
      </c>
    </row>
    <row r="271" spans="2:65" s="1" customFormat="1" ht="24" customHeight="1" x14ac:dyDescent="0.2">
      <c r="B271" s="149"/>
      <c r="C271" s="150" t="s">
        <v>381</v>
      </c>
      <c r="D271" s="150" t="s">
        <v>134</v>
      </c>
      <c r="E271" s="151" t="s">
        <v>382</v>
      </c>
      <c r="F271" s="152" t="s">
        <v>383</v>
      </c>
      <c r="G271" s="153" t="s">
        <v>159</v>
      </c>
      <c r="H271" s="154">
        <v>98.4</v>
      </c>
      <c r="I271" s="155"/>
      <c r="J271" s="156">
        <f t="shared" si="0"/>
        <v>0</v>
      </c>
      <c r="K271" s="152" t="s">
        <v>1</v>
      </c>
      <c r="L271" s="31"/>
      <c r="M271" s="157" t="s">
        <v>1</v>
      </c>
      <c r="N271" s="158" t="s">
        <v>43</v>
      </c>
      <c r="O271" s="54"/>
      <c r="P271" s="159">
        <f t="shared" si="1"/>
        <v>0</v>
      </c>
      <c r="Q271" s="159">
        <v>0</v>
      </c>
      <c r="R271" s="159">
        <f t="shared" si="2"/>
        <v>0</v>
      </c>
      <c r="S271" s="159">
        <v>0</v>
      </c>
      <c r="T271" s="160">
        <f t="shared" si="3"/>
        <v>0</v>
      </c>
      <c r="AR271" s="161" t="s">
        <v>139</v>
      </c>
      <c r="AT271" s="161" t="s">
        <v>134</v>
      </c>
      <c r="AU271" s="161" t="s">
        <v>88</v>
      </c>
      <c r="AY271" s="16" t="s">
        <v>132</v>
      </c>
      <c r="BE271" s="162">
        <f t="shared" si="4"/>
        <v>0</v>
      </c>
      <c r="BF271" s="162">
        <f t="shared" si="5"/>
        <v>0</v>
      </c>
      <c r="BG271" s="162">
        <f t="shared" si="6"/>
        <v>0</v>
      </c>
      <c r="BH271" s="162">
        <f t="shared" si="7"/>
        <v>0</v>
      </c>
      <c r="BI271" s="162">
        <f t="shared" si="8"/>
        <v>0</v>
      </c>
      <c r="BJ271" s="16" t="s">
        <v>86</v>
      </c>
      <c r="BK271" s="162">
        <f t="shared" si="9"/>
        <v>0</v>
      </c>
      <c r="BL271" s="16" t="s">
        <v>139</v>
      </c>
      <c r="BM271" s="161" t="s">
        <v>384</v>
      </c>
    </row>
    <row r="272" spans="2:65" s="12" customFormat="1" ht="11.25" x14ac:dyDescent="0.2">
      <c r="B272" s="163"/>
      <c r="D272" s="164" t="s">
        <v>141</v>
      </c>
      <c r="E272" s="165" t="s">
        <v>1</v>
      </c>
      <c r="F272" s="166" t="s">
        <v>385</v>
      </c>
      <c r="H272" s="167">
        <v>98.4</v>
      </c>
      <c r="I272" s="168"/>
      <c r="L272" s="163"/>
      <c r="M272" s="169"/>
      <c r="N272" s="170"/>
      <c r="O272" s="170"/>
      <c r="P272" s="170"/>
      <c r="Q272" s="170"/>
      <c r="R272" s="170"/>
      <c r="S272" s="170"/>
      <c r="T272" s="171"/>
      <c r="AT272" s="165" t="s">
        <v>141</v>
      </c>
      <c r="AU272" s="165" t="s">
        <v>88</v>
      </c>
      <c r="AV272" s="12" t="s">
        <v>88</v>
      </c>
      <c r="AW272" s="12" t="s">
        <v>32</v>
      </c>
      <c r="AX272" s="12" t="s">
        <v>78</v>
      </c>
      <c r="AY272" s="165" t="s">
        <v>132</v>
      </c>
    </row>
    <row r="273" spans="2:65" s="13" customFormat="1" ht="11.25" x14ac:dyDescent="0.2">
      <c r="B273" s="172"/>
      <c r="D273" s="164" t="s">
        <v>141</v>
      </c>
      <c r="E273" s="173" t="s">
        <v>1</v>
      </c>
      <c r="F273" s="174" t="s">
        <v>143</v>
      </c>
      <c r="H273" s="175">
        <v>98.4</v>
      </c>
      <c r="I273" s="176"/>
      <c r="L273" s="172"/>
      <c r="M273" s="177"/>
      <c r="N273" s="178"/>
      <c r="O273" s="178"/>
      <c r="P273" s="178"/>
      <c r="Q273" s="178"/>
      <c r="R273" s="178"/>
      <c r="S273" s="178"/>
      <c r="T273" s="179"/>
      <c r="AT273" s="173" t="s">
        <v>141</v>
      </c>
      <c r="AU273" s="173" t="s">
        <v>88</v>
      </c>
      <c r="AV273" s="13" t="s">
        <v>139</v>
      </c>
      <c r="AW273" s="13" t="s">
        <v>32</v>
      </c>
      <c r="AX273" s="13" t="s">
        <v>86</v>
      </c>
      <c r="AY273" s="173" t="s">
        <v>132</v>
      </c>
    </row>
    <row r="274" spans="2:65" s="1" customFormat="1" ht="36" customHeight="1" x14ac:dyDescent="0.2">
      <c r="B274" s="149"/>
      <c r="C274" s="187" t="s">
        <v>386</v>
      </c>
      <c r="D274" s="187" t="s">
        <v>243</v>
      </c>
      <c r="E274" s="188" t="s">
        <v>387</v>
      </c>
      <c r="F274" s="189" t="s">
        <v>388</v>
      </c>
      <c r="G274" s="190" t="s">
        <v>159</v>
      </c>
      <c r="H274" s="191">
        <v>98.4</v>
      </c>
      <c r="I274" s="192"/>
      <c r="J274" s="193">
        <f>ROUND(I274*H274,2)</f>
        <v>0</v>
      </c>
      <c r="K274" s="189" t="s">
        <v>1</v>
      </c>
      <c r="L274" s="194"/>
      <c r="M274" s="195" t="s">
        <v>1</v>
      </c>
      <c r="N274" s="196" t="s">
        <v>43</v>
      </c>
      <c r="O274" s="54"/>
      <c r="P274" s="159">
        <f>O274*H274</f>
        <v>0</v>
      </c>
      <c r="Q274" s="159">
        <v>6.0999999999999999E-2</v>
      </c>
      <c r="R274" s="159">
        <f>Q274*H274</f>
        <v>6.0024000000000006</v>
      </c>
      <c r="S274" s="159">
        <v>0</v>
      </c>
      <c r="T274" s="160">
        <f>S274*H274</f>
        <v>0</v>
      </c>
      <c r="AR274" s="161" t="s">
        <v>176</v>
      </c>
      <c r="AT274" s="161" t="s">
        <v>243</v>
      </c>
      <c r="AU274" s="161" t="s">
        <v>88</v>
      </c>
      <c r="AY274" s="16" t="s">
        <v>132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6" t="s">
        <v>86</v>
      </c>
      <c r="BK274" s="162">
        <f>ROUND(I274*H274,2)</f>
        <v>0</v>
      </c>
      <c r="BL274" s="16" t="s">
        <v>139</v>
      </c>
      <c r="BM274" s="161" t="s">
        <v>389</v>
      </c>
    </row>
    <row r="275" spans="2:65" s="1" customFormat="1" ht="24" customHeight="1" x14ac:dyDescent="0.2">
      <c r="B275" s="149"/>
      <c r="C275" s="150" t="s">
        <v>390</v>
      </c>
      <c r="D275" s="150" t="s">
        <v>134</v>
      </c>
      <c r="E275" s="151" t="s">
        <v>382</v>
      </c>
      <c r="F275" s="152" t="s">
        <v>383</v>
      </c>
      <c r="G275" s="153" t="s">
        <v>159</v>
      </c>
      <c r="H275" s="154">
        <v>191</v>
      </c>
      <c r="I275" s="155"/>
      <c r="J275" s="156">
        <f>ROUND(I275*H275,2)</f>
        <v>0</v>
      </c>
      <c r="K275" s="152" t="s">
        <v>1</v>
      </c>
      <c r="L275" s="31"/>
      <c r="M275" s="157" t="s">
        <v>1</v>
      </c>
      <c r="N275" s="158" t="s">
        <v>43</v>
      </c>
      <c r="O275" s="54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AR275" s="161" t="s">
        <v>139</v>
      </c>
      <c r="AT275" s="161" t="s">
        <v>134</v>
      </c>
      <c r="AU275" s="161" t="s">
        <v>88</v>
      </c>
      <c r="AY275" s="16" t="s">
        <v>132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6" t="s">
        <v>86</v>
      </c>
      <c r="BK275" s="162">
        <f>ROUND(I275*H275,2)</f>
        <v>0</v>
      </c>
      <c r="BL275" s="16" t="s">
        <v>139</v>
      </c>
      <c r="BM275" s="161" t="s">
        <v>391</v>
      </c>
    </row>
    <row r="276" spans="2:65" s="12" customFormat="1" ht="11.25" x14ac:dyDescent="0.2">
      <c r="B276" s="163"/>
      <c r="D276" s="164" t="s">
        <v>141</v>
      </c>
      <c r="E276" s="165" t="s">
        <v>1</v>
      </c>
      <c r="F276" s="166" t="s">
        <v>392</v>
      </c>
      <c r="H276" s="167">
        <v>95.5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141</v>
      </c>
      <c r="AU276" s="165" t="s">
        <v>88</v>
      </c>
      <c r="AV276" s="12" t="s">
        <v>88</v>
      </c>
      <c r="AW276" s="12" t="s">
        <v>32</v>
      </c>
      <c r="AX276" s="12" t="s">
        <v>78</v>
      </c>
      <c r="AY276" s="165" t="s">
        <v>132</v>
      </c>
    </row>
    <row r="277" spans="2:65" s="12" customFormat="1" ht="11.25" x14ac:dyDescent="0.2">
      <c r="B277" s="163"/>
      <c r="D277" s="164" t="s">
        <v>141</v>
      </c>
      <c r="E277" s="165" t="s">
        <v>1</v>
      </c>
      <c r="F277" s="166" t="s">
        <v>393</v>
      </c>
      <c r="H277" s="167">
        <v>95.5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141</v>
      </c>
      <c r="AU277" s="165" t="s">
        <v>88</v>
      </c>
      <c r="AV277" s="12" t="s">
        <v>88</v>
      </c>
      <c r="AW277" s="12" t="s">
        <v>32</v>
      </c>
      <c r="AX277" s="12" t="s">
        <v>78</v>
      </c>
      <c r="AY277" s="165" t="s">
        <v>132</v>
      </c>
    </row>
    <row r="278" spans="2:65" s="13" customFormat="1" ht="11.25" x14ac:dyDescent="0.2">
      <c r="B278" s="172"/>
      <c r="D278" s="164" t="s">
        <v>141</v>
      </c>
      <c r="E278" s="173" t="s">
        <v>1</v>
      </c>
      <c r="F278" s="174" t="s">
        <v>143</v>
      </c>
      <c r="H278" s="175">
        <v>191</v>
      </c>
      <c r="I278" s="176"/>
      <c r="L278" s="172"/>
      <c r="M278" s="177"/>
      <c r="N278" s="178"/>
      <c r="O278" s="178"/>
      <c r="P278" s="178"/>
      <c r="Q278" s="178"/>
      <c r="R278" s="178"/>
      <c r="S278" s="178"/>
      <c r="T278" s="179"/>
      <c r="AT278" s="173" t="s">
        <v>141</v>
      </c>
      <c r="AU278" s="173" t="s">
        <v>88</v>
      </c>
      <c r="AV278" s="13" t="s">
        <v>139</v>
      </c>
      <c r="AW278" s="13" t="s">
        <v>32</v>
      </c>
      <c r="AX278" s="13" t="s">
        <v>86</v>
      </c>
      <c r="AY278" s="173" t="s">
        <v>132</v>
      </c>
    </row>
    <row r="279" spans="2:65" s="1" customFormat="1" ht="36" customHeight="1" x14ac:dyDescent="0.2">
      <c r="B279" s="149"/>
      <c r="C279" s="187" t="s">
        <v>394</v>
      </c>
      <c r="D279" s="187" t="s">
        <v>243</v>
      </c>
      <c r="E279" s="188" t="s">
        <v>395</v>
      </c>
      <c r="F279" s="189" t="s">
        <v>396</v>
      </c>
      <c r="G279" s="190" t="s">
        <v>159</v>
      </c>
      <c r="H279" s="191">
        <v>95.5</v>
      </c>
      <c r="I279" s="192"/>
      <c r="J279" s="193">
        <f>ROUND(I279*H279,2)</f>
        <v>0</v>
      </c>
      <c r="K279" s="189" t="s">
        <v>1</v>
      </c>
      <c r="L279" s="194"/>
      <c r="M279" s="195" t="s">
        <v>1</v>
      </c>
      <c r="N279" s="196" t="s">
        <v>43</v>
      </c>
      <c r="O279" s="54"/>
      <c r="P279" s="159">
        <f>O279*H279</f>
        <v>0</v>
      </c>
      <c r="Q279" s="159">
        <v>6.0999999999999999E-2</v>
      </c>
      <c r="R279" s="159">
        <f>Q279*H279</f>
        <v>5.8254999999999999</v>
      </c>
      <c r="S279" s="159">
        <v>0</v>
      </c>
      <c r="T279" s="160">
        <f>S279*H279</f>
        <v>0</v>
      </c>
      <c r="AR279" s="161" t="s">
        <v>176</v>
      </c>
      <c r="AT279" s="161" t="s">
        <v>243</v>
      </c>
      <c r="AU279" s="161" t="s">
        <v>88</v>
      </c>
      <c r="AY279" s="16" t="s">
        <v>132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6" t="s">
        <v>86</v>
      </c>
      <c r="BK279" s="162">
        <f>ROUND(I279*H279,2)</f>
        <v>0</v>
      </c>
      <c r="BL279" s="16" t="s">
        <v>139</v>
      </c>
      <c r="BM279" s="161" t="s">
        <v>397</v>
      </c>
    </row>
    <row r="280" spans="2:65" s="1" customFormat="1" ht="36" customHeight="1" x14ac:dyDescent="0.2">
      <c r="B280" s="149"/>
      <c r="C280" s="187" t="s">
        <v>398</v>
      </c>
      <c r="D280" s="187" t="s">
        <v>243</v>
      </c>
      <c r="E280" s="188" t="s">
        <v>399</v>
      </c>
      <c r="F280" s="189" t="s">
        <v>400</v>
      </c>
      <c r="G280" s="190" t="s">
        <v>159</v>
      </c>
      <c r="H280" s="191">
        <v>95.5</v>
      </c>
      <c r="I280" s="192"/>
      <c r="J280" s="193">
        <f>ROUND(I280*H280,2)</f>
        <v>0</v>
      </c>
      <c r="K280" s="189" t="s">
        <v>1</v>
      </c>
      <c r="L280" s="194"/>
      <c r="M280" s="195" t="s">
        <v>1</v>
      </c>
      <c r="N280" s="196" t="s">
        <v>43</v>
      </c>
      <c r="O280" s="54"/>
      <c r="P280" s="159">
        <f>O280*H280</f>
        <v>0</v>
      </c>
      <c r="Q280" s="159">
        <v>6.0999999999999999E-2</v>
      </c>
      <c r="R280" s="159">
        <f>Q280*H280</f>
        <v>5.8254999999999999</v>
      </c>
      <c r="S280" s="159">
        <v>0</v>
      </c>
      <c r="T280" s="160">
        <f>S280*H280</f>
        <v>0</v>
      </c>
      <c r="AR280" s="161" t="s">
        <v>176</v>
      </c>
      <c r="AT280" s="161" t="s">
        <v>243</v>
      </c>
      <c r="AU280" s="161" t="s">
        <v>88</v>
      </c>
      <c r="AY280" s="16" t="s">
        <v>132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6" t="s">
        <v>86</v>
      </c>
      <c r="BK280" s="162">
        <f>ROUND(I280*H280,2)</f>
        <v>0</v>
      </c>
      <c r="BL280" s="16" t="s">
        <v>139</v>
      </c>
      <c r="BM280" s="161" t="s">
        <v>401</v>
      </c>
    </row>
    <row r="281" spans="2:65" s="1" customFormat="1" ht="24" customHeight="1" x14ac:dyDescent="0.2">
      <c r="B281" s="149"/>
      <c r="C281" s="150" t="s">
        <v>402</v>
      </c>
      <c r="D281" s="150" t="s">
        <v>134</v>
      </c>
      <c r="E281" s="151" t="s">
        <v>403</v>
      </c>
      <c r="F281" s="152" t="s">
        <v>404</v>
      </c>
      <c r="G281" s="153" t="s">
        <v>159</v>
      </c>
      <c r="H281" s="154">
        <v>95.5</v>
      </c>
      <c r="I281" s="155"/>
      <c r="J281" s="156">
        <f>ROUND(I281*H281,2)</f>
        <v>0</v>
      </c>
      <c r="K281" s="152" t="s">
        <v>1</v>
      </c>
      <c r="L281" s="31"/>
      <c r="M281" s="157" t="s">
        <v>1</v>
      </c>
      <c r="N281" s="158" t="s">
        <v>43</v>
      </c>
      <c r="O281" s="54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AR281" s="161" t="s">
        <v>139</v>
      </c>
      <c r="AT281" s="161" t="s">
        <v>134</v>
      </c>
      <c r="AU281" s="161" t="s">
        <v>88</v>
      </c>
      <c r="AY281" s="16" t="s">
        <v>132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6" t="s">
        <v>86</v>
      </c>
      <c r="BK281" s="162">
        <f>ROUND(I281*H281,2)</f>
        <v>0</v>
      </c>
      <c r="BL281" s="16" t="s">
        <v>139</v>
      </c>
      <c r="BM281" s="161" t="s">
        <v>405</v>
      </c>
    </row>
    <row r="282" spans="2:65" s="1" customFormat="1" ht="24" customHeight="1" x14ac:dyDescent="0.2">
      <c r="B282" s="149"/>
      <c r="C282" s="150" t="s">
        <v>406</v>
      </c>
      <c r="D282" s="150" t="s">
        <v>134</v>
      </c>
      <c r="E282" s="151" t="s">
        <v>407</v>
      </c>
      <c r="F282" s="152" t="s">
        <v>408</v>
      </c>
      <c r="G282" s="153" t="s">
        <v>354</v>
      </c>
      <c r="H282" s="154">
        <v>1</v>
      </c>
      <c r="I282" s="155"/>
      <c r="J282" s="156">
        <f>ROUND(I282*H282,2)</f>
        <v>0</v>
      </c>
      <c r="K282" s="152" t="s">
        <v>1</v>
      </c>
      <c r="L282" s="31"/>
      <c r="M282" s="157" t="s">
        <v>1</v>
      </c>
      <c r="N282" s="158" t="s">
        <v>43</v>
      </c>
      <c r="O282" s="54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AR282" s="161" t="s">
        <v>139</v>
      </c>
      <c r="AT282" s="161" t="s">
        <v>134</v>
      </c>
      <c r="AU282" s="161" t="s">
        <v>88</v>
      </c>
      <c r="AY282" s="16" t="s">
        <v>132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86</v>
      </c>
      <c r="BK282" s="162">
        <f>ROUND(I282*H282,2)</f>
        <v>0</v>
      </c>
      <c r="BL282" s="16" t="s">
        <v>139</v>
      </c>
      <c r="BM282" s="161" t="s">
        <v>409</v>
      </c>
    </row>
    <row r="283" spans="2:65" s="1" customFormat="1" ht="16.5" customHeight="1" x14ac:dyDescent="0.2">
      <c r="B283" s="149"/>
      <c r="C283" s="150" t="s">
        <v>410</v>
      </c>
      <c r="D283" s="150" t="s">
        <v>134</v>
      </c>
      <c r="E283" s="151" t="s">
        <v>411</v>
      </c>
      <c r="F283" s="152" t="s">
        <v>412</v>
      </c>
      <c r="G283" s="153" t="s">
        <v>354</v>
      </c>
      <c r="H283" s="154">
        <v>1</v>
      </c>
      <c r="I283" s="155"/>
      <c r="J283" s="156">
        <f>ROUND(I283*H283,2)</f>
        <v>0</v>
      </c>
      <c r="K283" s="152" t="s">
        <v>1</v>
      </c>
      <c r="L283" s="31"/>
      <c r="M283" s="157" t="s">
        <v>1</v>
      </c>
      <c r="N283" s="158" t="s">
        <v>43</v>
      </c>
      <c r="O283" s="54"/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AR283" s="161" t="s">
        <v>139</v>
      </c>
      <c r="AT283" s="161" t="s">
        <v>134</v>
      </c>
      <c r="AU283" s="161" t="s">
        <v>88</v>
      </c>
      <c r="AY283" s="16" t="s">
        <v>132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6" t="s">
        <v>86</v>
      </c>
      <c r="BK283" s="162">
        <f>ROUND(I283*H283,2)</f>
        <v>0</v>
      </c>
      <c r="BL283" s="16" t="s">
        <v>139</v>
      </c>
      <c r="BM283" s="161" t="s">
        <v>413</v>
      </c>
    </row>
    <row r="284" spans="2:65" s="11" customFormat="1" ht="22.9" customHeight="1" x14ac:dyDescent="0.2">
      <c r="B284" s="136"/>
      <c r="D284" s="137" t="s">
        <v>77</v>
      </c>
      <c r="E284" s="147" t="s">
        <v>139</v>
      </c>
      <c r="F284" s="147" t="s">
        <v>414</v>
      </c>
      <c r="I284" s="139"/>
      <c r="J284" s="148">
        <f>BK284</f>
        <v>0</v>
      </c>
      <c r="L284" s="136"/>
      <c r="M284" s="141"/>
      <c r="N284" s="142"/>
      <c r="O284" s="142"/>
      <c r="P284" s="143">
        <f>SUM(P285:P302)</f>
        <v>0</v>
      </c>
      <c r="Q284" s="142"/>
      <c r="R284" s="143">
        <f>SUM(R285:R302)</f>
        <v>4.4603048000000003</v>
      </c>
      <c r="S284" s="142"/>
      <c r="T284" s="144">
        <f>SUM(T285:T302)</f>
        <v>0</v>
      </c>
      <c r="AR284" s="137" t="s">
        <v>86</v>
      </c>
      <c r="AT284" s="145" t="s">
        <v>77</v>
      </c>
      <c r="AU284" s="145" t="s">
        <v>86</v>
      </c>
      <c r="AY284" s="137" t="s">
        <v>132</v>
      </c>
      <c r="BK284" s="146">
        <f>SUM(BK285:BK302)</f>
        <v>0</v>
      </c>
    </row>
    <row r="285" spans="2:65" s="1" customFormat="1" ht="16.5" customHeight="1" x14ac:dyDescent="0.2">
      <c r="B285" s="149"/>
      <c r="C285" s="150" t="s">
        <v>415</v>
      </c>
      <c r="D285" s="150" t="s">
        <v>134</v>
      </c>
      <c r="E285" s="151" t="s">
        <v>416</v>
      </c>
      <c r="F285" s="152" t="s">
        <v>417</v>
      </c>
      <c r="G285" s="153" t="s">
        <v>165</v>
      </c>
      <c r="H285" s="154">
        <v>0.96</v>
      </c>
      <c r="I285" s="155"/>
      <c r="J285" s="156">
        <f>ROUND(I285*H285,2)</f>
        <v>0</v>
      </c>
      <c r="K285" s="152" t="s">
        <v>138</v>
      </c>
      <c r="L285" s="31"/>
      <c r="M285" s="157" t="s">
        <v>1</v>
      </c>
      <c r="N285" s="158" t="s">
        <v>43</v>
      </c>
      <c r="O285" s="54"/>
      <c r="P285" s="159">
        <f>O285*H285</f>
        <v>0</v>
      </c>
      <c r="Q285" s="159">
        <v>2.4533700000000001</v>
      </c>
      <c r="R285" s="159">
        <f>Q285*H285</f>
        <v>2.3552352000000001</v>
      </c>
      <c r="S285" s="159">
        <v>0</v>
      </c>
      <c r="T285" s="160">
        <f>S285*H285</f>
        <v>0</v>
      </c>
      <c r="AR285" s="161" t="s">
        <v>139</v>
      </c>
      <c r="AT285" s="161" t="s">
        <v>134</v>
      </c>
      <c r="AU285" s="161" t="s">
        <v>88</v>
      </c>
      <c r="AY285" s="16" t="s">
        <v>132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6" t="s">
        <v>86</v>
      </c>
      <c r="BK285" s="162">
        <f>ROUND(I285*H285,2)</f>
        <v>0</v>
      </c>
      <c r="BL285" s="16" t="s">
        <v>139</v>
      </c>
      <c r="BM285" s="161" t="s">
        <v>418</v>
      </c>
    </row>
    <row r="286" spans="2:65" s="12" customFormat="1" ht="11.25" x14ac:dyDescent="0.2">
      <c r="B286" s="163"/>
      <c r="D286" s="164" t="s">
        <v>141</v>
      </c>
      <c r="E286" s="165" t="s">
        <v>1</v>
      </c>
      <c r="F286" s="166" t="s">
        <v>419</v>
      </c>
      <c r="H286" s="167">
        <v>0.96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141</v>
      </c>
      <c r="AU286" s="165" t="s">
        <v>88</v>
      </c>
      <c r="AV286" s="12" t="s">
        <v>88</v>
      </c>
      <c r="AW286" s="12" t="s">
        <v>32</v>
      </c>
      <c r="AX286" s="12" t="s">
        <v>78</v>
      </c>
      <c r="AY286" s="165" t="s">
        <v>132</v>
      </c>
    </row>
    <row r="287" spans="2:65" s="13" customFormat="1" ht="11.25" x14ac:dyDescent="0.2">
      <c r="B287" s="172"/>
      <c r="D287" s="164" t="s">
        <v>141</v>
      </c>
      <c r="E287" s="173" t="s">
        <v>1</v>
      </c>
      <c r="F287" s="174" t="s">
        <v>143</v>
      </c>
      <c r="H287" s="175">
        <v>0.96</v>
      </c>
      <c r="I287" s="176"/>
      <c r="L287" s="172"/>
      <c r="M287" s="177"/>
      <c r="N287" s="178"/>
      <c r="O287" s="178"/>
      <c r="P287" s="178"/>
      <c r="Q287" s="178"/>
      <c r="R287" s="178"/>
      <c r="S287" s="178"/>
      <c r="T287" s="179"/>
      <c r="AT287" s="173" t="s">
        <v>141</v>
      </c>
      <c r="AU287" s="173" t="s">
        <v>88</v>
      </c>
      <c r="AV287" s="13" t="s">
        <v>139</v>
      </c>
      <c r="AW287" s="13" t="s">
        <v>32</v>
      </c>
      <c r="AX287" s="13" t="s">
        <v>86</v>
      </c>
      <c r="AY287" s="173" t="s">
        <v>132</v>
      </c>
    </row>
    <row r="288" spans="2:65" s="1" customFormat="1" ht="24" customHeight="1" x14ac:dyDescent="0.2">
      <c r="B288" s="149"/>
      <c r="C288" s="150" t="s">
        <v>420</v>
      </c>
      <c r="D288" s="150" t="s">
        <v>134</v>
      </c>
      <c r="E288" s="151" t="s">
        <v>421</v>
      </c>
      <c r="F288" s="152" t="s">
        <v>422</v>
      </c>
      <c r="G288" s="153" t="s">
        <v>227</v>
      </c>
      <c r="H288" s="154">
        <v>0.24</v>
      </c>
      <c r="I288" s="155"/>
      <c r="J288" s="156">
        <f>ROUND(I288*H288,2)</f>
        <v>0</v>
      </c>
      <c r="K288" s="152" t="s">
        <v>138</v>
      </c>
      <c r="L288" s="31"/>
      <c r="M288" s="157" t="s">
        <v>1</v>
      </c>
      <c r="N288" s="158" t="s">
        <v>43</v>
      </c>
      <c r="O288" s="54"/>
      <c r="P288" s="159">
        <f>O288*H288</f>
        <v>0</v>
      </c>
      <c r="Q288" s="159">
        <v>1.06277</v>
      </c>
      <c r="R288" s="159">
        <f>Q288*H288</f>
        <v>0.25506479999999998</v>
      </c>
      <c r="S288" s="159">
        <v>0</v>
      </c>
      <c r="T288" s="160">
        <f>S288*H288</f>
        <v>0</v>
      </c>
      <c r="AR288" s="161" t="s">
        <v>139</v>
      </c>
      <c r="AT288" s="161" t="s">
        <v>134</v>
      </c>
      <c r="AU288" s="161" t="s">
        <v>88</v>
      </c>
      <c r="AY288" s="16" t="s">
        <v>132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86</v>
      </c>
      <c r="BK288" s="162">
        <f>ROUND(I288*H288,2)</f>
        <v>0</v>
      </c>
      <c r="BL288" s="16" t="s">
        <v>139</v>
      </c>
      <c r="BM288" s="161" t="s">
        <v>423</v>
      </c>
    </row>
    <row r="289" spans="2:65" s="14" customFormat="1" ht="11.25" x14ac:dyDescent="0.2">
      <c r="B289" s="180"/>
      <c r="D289" s="164" t="s">
        <v>141</v>
      </c>
      <c r="E289" s="181" t="s">
        <v>1</v>
      </c>
      <c r="F289" s="182" t="s">
        <v>424</v>
      </c>
      <c r="H289" s="181" t="s">
        <v>1</v>
      </c>
      <c r="I289" s="183"/>
      <c r="L289" s="180"/>
      <c r="M289" s="184"/>
      <c r="N289" s="185"/>
      <c r="O289" s="185"/>
      <c r="P289" s="185"/>
      <c r="Q289" s="185"/>
      <c r="R289" s="185"/>
      <c r="S289" s="185"/>
      <c r="T289" s="186"/>
      <c r="AT289" s="181" t="s">
        <v>141</v>
      </c>
      <c r="AU289" s="181" t="s">
        <v>88</v>
      </c>
      <c r="AV289" s="14" t="s">
        <v>86</v>
      </c>
      <c r="AW289" s="14" t="s">
        <v>32</v>
      </c>
      <c r="AX289" s="14" t="s">
        <v>78</v>
      </c>
      <c r="AY289" s="181" t="s">
        <v>132</v>
      </c>
    </row>
    <row r="290" spans="2:65" s="12" customFormat="1" ht="11.25" x14ac:dyDescent="0.2">
      <c r="B290" s="163"/>
      <c r="D290" s="164" t="s">
        <v>141</v>
      </c>
      <c r="E290" s="165" t="s">
        <v>1</v>
      </c>
      <c r="F290" s="166" t="s">
        <v>425</v>
      </c>
      <c r="H290" s="167">
        <v>0.24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141</v>
      </c>
      <c r="AU290" s="165" t="s">
        <v>88</v>
      </c>
      <c r="AV290" s="12" t="s">
        <v>88</v>
      </c>
      <c r="AW290" s="12" t="s">
        <v>32</v>
      </c>
      <c r="AX290" s="12" t="s">
        <v>78</v>
      </c>
      <c r="AY290" s="165" t="s">
        <v>132</v>
      </c>
    </row>
    <row r="291" spans="2:65" s="13" customFormat="1" ht="11.25" x14ac:dyDescent="0.2">
      <c r="B291" s="172"/>
      <c r="D291" s="164" t="s">
        <v>141</v>
      </c>
      <c r="E291" s="173" t="s">
        <v>1</v>
      </c>
      <c r="F291" s="174" t="s">
        <v>143</v>
      </c>
      <c r="H291" s="175">
        <v>0.24</v>
      </c>
      <c r="I291" s="176"/>
      <c r="L291" s="172"/>
      <c r="M291" s="177"/>
      <c r="N291" s="178"/>
      <c r="O291" s="178"/>
      <c r="P291" s="178"/>
      <c r="Q291" s="178"/>
      <c r="R291" s="178"/>
      <c r="S291" s="178"/>
      <c r="T291" s="179"/>
      <c r="AT291" s="173" t="s">
        <v>141</v>
      </c>
      <c r="AU291" s="173" t="s">
        <v>88</v>
      </c>
      <c r="AV291" s="13" t="s">
        <v>139</v>
      </c>
      <c r="AW291" s="13" t="s">
        <v>32</v>
      </c>
      <c r="AX291" s="13" t="s">
        <v>86</v>
      </c>
      <c r="AY291" s="173" t="s">
        <v>132</v>
      </c>
    </row>
    <row r="292" spans="2:65" s="1" customFormat="1" ht="24" customHeight="1" x14ac:dyDescent="0.2">
      <c r="B292" s="149"/>
      <c r="C292" s="150" t="s">
        <v>426</v>
      </c>
      <c r="D292" s="150" t="s">
        <v>134</v>
      </c>
      <c r="E292" s="151" t="s">
        <v>427</v>
      </c>
      <c r="F292" s="152" t="s">
        <v>428</v>
      </c>
      <c r="G292" s="153" t="s">
        <v>137</v>
      </c>
      <c r="H292" s="154">
        <v>2.64</v>
      </c>
      <c r="I292" s="155"/>
      <c r="J292" s="156">
        <f>ROUND(I292*H292,2)</f>
        <v>0</v>
      </c>
      <c r="K292" s="152" t="s">
        <v>138</v>
      </c>
      <c r="L292" s="31"/>
      <c r="M292" s="157" t="s">
        <v>1</v>
      </c>
      <c r="N292" s="158" t="s">
        <v>43</v>
      </c>
      <c r="O292" s="54"/>
      <c r="P292" s="159">
        <f>O292*H292</f>
        <v>0</v>
      </c>
      <c r="Q292" s="159">
        <v>1.282E-2</v>
      </c>
      <c r="R292" s="159">
        <f>Q292*H292</f>
        <v>3.3844800000000001E-2</v>
      </c>
      <c r="S292" s="159">
        <v>0</v>
      </c>
      <c r="T292" s="160">
        <f>S292*H292</f>
        <v>0</v>
      </c>
      <c r="AR292" s="161" t="s">
        <v>139</v>
      </c>
      <c r="AT292" s="161" t="s">
        <v>134</v>
      </c>
      <c r="AU292" s="161" t="s">
        <v>88</v>
      </c>
      <c r="AY292" s="16" t="s">
        <v>132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6" t="s">
        <v>86</v>
      </c>
      <c r="BK292" s="162">
        <f>ROUND(I292*H292,2)</f>
        <v>0</v>
      </c>
      <c r="BL292" s="16" t="s">
        <v>139</v>
      </c>
      <c r="BM292" s="161" t="s">
        <v>429</v>
      </c>
    </row>
    <row r="293" spans="2:65" s="12" customFormat="1" ht="11.25" x14ac:dyDescent="0.2">
      <c r="B293" s="163"/>
      <c r="D293" s="164" t="s">
        <v>141</v>
      </c>
      <c r="E293" s="165" t="s">
        <v>1</v>
      </c>
      <c r="F293" s="166" t="s">
        <v>430</v>
      </c>
      <c r="H293" s="167">
        <v>1.44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141</v>
      </c>
      <c r="AU293" s="165" t="s">
        <v>88</v>
      </c>
      <c r="AV293" s="12" t="s">
        <v>88</v>
      </c>
      <c r="AW293" s="12" t="s">
        <v>32</v>
      </c>
      <c r="AX293" s="12" t="s">
        <v>78</v>
      </c>
      <c r="AY293" s="165" t="s">
        <v>132</v>
      </c>
    </row>
    <row r="294" spans="2:65" s="12" customFormat="1" ht="11.25" x14ac:dyDescent="0.2">
      <c r="B294" s="163"/>
      <c r="D294" s="164" t="s">
        <v>141</v>
      </c>
      <c r="E294" s="165" t="s">
        <v>1</v>
      </c>
      <c r="F294" s="166" t="s">
        <v>431</v>
      </c>
      <c r="H294" s="167">
        <v>1.2</v>
      </c>
      <c r="I294" s="168"/>
      <c r="L294" s="163"/>
      <c r="M294" s="169"/>
      <c r="N294" s="170"/>
      <c r="O294" s="170"/>
      <c r="P294" s="170"/>
      <c r="Q294" s="170"/>
      <c r="R294" s="170"/>
      <c r="S294" s="170"/>
      <c r="T294" s="171"/>
      <c r="AT294" s="165" t="s">
        <v>141</v>
      </c>
      <c r="AU294" s="165" t="s">
        <v>88</v>
      </c>
      <c r="AV294" s="12" t="s">
        <v>88</v>
      </c>
      <c r="AW294" s="12" t="s">
        <v>32</v>
      </c>
      <c r="AX294" s="12" t="s">
        <v>78</v>
      </c>
      <c r="AY294" s="165" t="s">
        <v>132</v>
      </c>
    </row>
    <row r="295" spans="2:65" s="13" customFormat="1" ht="11.25" x14ac:dyDescent="0.2">
      <c r="B295" s="172"/>
      <c r="D295" s="164" t="s">
        <v>141</v>
      </c>
      <c r="E295" s="173" t="s">
        <v>1</v>
      </c>
      <c r="F295" s="174" t="s">
        <v>143</v>
      </c>
      <c r="H295" s="175">
        <v>2.6399999999999997</v>
      </c>
      <c r="I295" s="176"/>
      <c r="L295" s="172"/>
      <c r="M295" s="177"/>
      <c r="N295" s="178"/>
      <c r="O295" s="178"/>
      <c r="P295" s="178"/>
      <c r="Q295" s="178"/>
      <c r="R295" s="178"/>
      <c r="S295" s="178"/>
      <c r="T295" s="179"/>
      <c r="AT295" s="173" t="s">
        <v>141</v>
      </c>
      <c r="AU295" s="173" t="s">
        <v>88</v>
      </c>
      <c r="AV295" s="13" t="s">
        <v>139</v>
      </c>
      <c r="AW295" s="13" t="s">
        <v>32</v>
      </c>
      <c r="AX295" s="13" t="s">
        <v>86</v>
      </c>
      <c r="AY295" s="173" t="s">
        <v>132</v>
      </c>
    </row>
    <row r="296" spans="2:65" s="1" customFormat="1" ht="24" customHeight="1" x14ac:dyDescent="0.2">
      <c r="B296" s="149"/>
      <c r="C296" s="150" t="s">
        <v>432</v>
      </c>
      <c r="D296" s="150" t="s">
        <v>134</v>
      </c>
      <c r="E296" s="151" t="s">
        <v>433</v>
      </c>
      <c r="F296" s="152" t="s">
        <v>434</v>
      </c>
      <c r="G296" s="153" t="s">
        <v>137</v>
      </c>
      <c r="H296" s="154">
        <v>2.64</v>
      </c>
      <c r="I296" s="155"/>
      <c r="J296" s="156">
        <f>ROUND(I296*H296,2)</f>
        <v>0</v>
      </c>
      <c r="K296" s="152" t="s">
        <v>138</v>
      </c>
      <c r="L296" s="31"/>
      <c r="M296" s="157" t="s">
        <v>1</v>
      </c>
      <c r="N296" s="158" t="s">
        <v>43</v>
      </c>
      <c r="O296" s="54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AR296" s="161" t="s">
        <v>139</v>
      </c>
      <c r="AT296" s="161" t="s">
        <v>134</v>
      </c>
      <c r="AU296" s="161" t="s">
        <v>88</v>
      </c>
      <c r="AY296" s="16" t="s">
        <v>132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6" t="s">
        <v>86</v>
      </c>
      <c r="BK296" s="162">
        <f>ROUND(I296*H296,2)</f>
        <v>0</v>
      </c>
      <c r="BL296" s="16" t="s">
        <v>139</v>
      </c>
      <c r="BM296" s="161" t="s">
        <v>435</v>
      </c>
    </row>
    <row r="297" spans="2:65" s="1" customFormat="1" ht="16.5" customHeight="1" x14ac:dyDescent="0.2">
      <c r="B297" s="149"/>
      <c r="C297" s="150" t="s">
        <v>436</v>
      </c>
      <c r="D297" s="150" t="s">
        <v>134</v>
      </c>
      <c r="E297" s="151" t="s">
        <v>437</v>
      </c>
      <c r="F297" s="152" t="s">
        <v>438</v>
      </c>
      <c r="G297" s="153" t="s">
        <v>340</v>
      </c>
      <c r="H297" s="154">
        <v>8</v>
      </c>
      <c r="I297" s="155"/>
      <c r="J297" s="156">
        <f>ROUND(I297*H297,2)</f>
        <v>0</v>
      </c>
      <c r="K297" s="152" t="s">
        <v>138</v>
      </c>
      <c r="L297" s="31"/>
      <c r="M297" s="157" t="s">
        <v>1</v>
      </c>
      <c r="N297" s="158" t="s">
        <v>43</v>
      </c>
      <c r="O297" s="54"/>
      <c r="P297" s="159">
        <f>O297*H297</f>
        <v>0</v>
      </c>
      <c r="Q297" s="159">
        <v>7.0200000000000002E-3</v>
      </c>
      <c r="R297" s="159">
        <f>Q297*H297</f>
        <v>5.6160000000000002E-2</v>
      </c>
      <c r="S297" s="159">
        <v>0</v>
      </c>
      <c r="T297" s="160">
        <f>S297*H297</f>
        <v>0</v>
      </c>
      <c r="AR297" s="161" t="s">
        <v>139</v>
      </c>
      <c r="AT297" s="161" t="s">
        <v>134</v>
      </c>
      <c r="AU297" s="161" t="s">
        <v>88</v>
      </c>
      <c r="AY297" s="16" t="s">
        <v>132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6" t="s">
        <v>86</v>
      </c>
      <c r="BK297" s="162">
        <f>ROUND(I297*H297,2)</f>
        <v>0</v>
      </c>
      <c r="BL297" s="16" t="s">
        <v>139</v>
      </c>
      <c r="BM297" s="161" t="s">
        <v>439</v>
      </c>
    </row>
    <row r="298" spans="2:65" s="1" customFormat="1" ht="16.5" customHeight="1" x14ac:dyDescent="0.2">
      <c r="B298" s="149"/>
      <c r="C298" s="187" t="s">
        <v>440</v>
      </c>
      <c r="D298" s="187" t="s">
        <v>243</v>
      </c>
      <c r="E298" s="188" t="s">
        <v>441</v>
      </c>
      <c r="F298" s="189" t="s">
        <v>442</v>
      </c>
      <c r="G298" s="190" t="s">
        <v>340</v>
      </c>
      <c r="H298" s="191">
        <v>8</v>
      </c>
      <c r="I298" s="192"/>
      <c r="J298" s="193">
        <f>ROUND(I298*H298,2)</f>
        <v>0</v>
      </c>
      <c r="K298" s="189" t="s">
        <v>138</v>
      </c>
      <c r="L298" s="194"/>
      <c r="M298" s="195" t="s">
        <v>1</v>
      </c>
      <c r="N298" s="196" t="s">
        <v>43</v>
      </c>
      <c r="O298" s="54"/>
      <c r="P298" s="159">
        <f>O298*H298</f>
        <v>0</v>
      </c>
      <c r="Q298" s="159">
        <v>0.22</v>
      </c>
      <c r="R298" s="159">
        <f>Q298*H298</f>
        <v>1.76</v>
      </c>
      <c r="S298" s="159">
        <v>0</v>
      </c>
      <c r="T298" s="160">
        <f>S298*H298</f>
        <v>0</v>
      </c>
      <c r="AR298" s="161" t="s">
        <v>176</v>
      </c>
      <c r="AT298" s="161" t="s">
        <v>243</v>
      </c>
      <c r="AU298" s="161" t="s">
        <v>88</v>
      </c>
      <c r="AY298" s="16" t="s">
        <v>132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6" t="s">
        <v>86</v>
      </c>
      <c r="BK298" s="162">
        <f>ROUND(I298*H298,2)</f>
        <v>0</v>
      </c>
      <c r="BL298" s="16" t="s">
        <v>139</v>
      </c>
      <c r="BM298" s="161" t="s">
        <v>443</v>
      </c>
    </row>
    <row r="299" spans="2:65" s="1" customFormat="1" ht="16.5" customHeight="1" x14ac:dyDescent="0.2">
      <c r="B299" s="149"/>
      <c r="C299" s="150" t="s">
        <v>444</v>
      </c>
      <c r="D299" s="150" t="s">
        <v>134</v>
      </c>
      <c r="E299" s="151" t="s">
        <v>445</v>
      </c>
      <c r="F299" s="152" t="s">
        <v>446</v>
      </c>
      <c r="G299" s="153" t="s">
        <v>165</v>
      </c>
      <c r="H299" s="154">
        <v>7.7539999999999996</v>
      </c>
      <c r="I299" s="155"/>
      <c r="J299" s="156">
        <f>ROUND(I299*H299,2)</f>
        <v>0</v>
      </c>
      <c r="K299" s="152" t="s">
        <v>138</v>
      </c>
      <c r="L299" s="31"/>
      <c r="M299" s="157" t="s">
        <v>1</v>
      </c>
      <c r="N299" s="158" t="s">
        <v>43</v>
      </c>
      <c r="O299" s="54"/>
      <c r="P299" s="159">
        <f>O299*H299</f>
        <v>0</v>
      </c>
      <c r="Q299" s="159">
        <v>0</v>
      </c>
      <c r="R299" s="159">
        <f>Q299*H299</f>
        <v>0</v>
      </c>
      <c r="S299" s="159">
        <v>0</v>
      </c>
      <c r="T299" s="160">
        <f>S299*H299</f>
        <v>0</v>
      </c>
      <c r="AR299" s="161" t="s">
        <v>139</v>
      </c>
      <c r="AT299" s="161" t="s">
        <v>134</v>
      </c>
      <c r="AU299" s="161" t="s">
        <v>88</v>
      </c>
      <c r="AY299" s="16" t="s">
        <v>132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6" t="s">
        <v>86</v>
      </c>
      <c r="BK299" s="162">
        <f>ROUND(I299*H299,2)</f>
        <v>0</v>
      </c>
      <c r="BL299" s="16" t="s">
        <v>139</v>
      </c>
      <c r="BM299" s="161" t="s">
        <v>447</v>
      </c>
    </row>
    <row r="300" spans="2:65" s="14" customFormat="1" ht="11.25" x14ac:dyDescent="0.2">
      <c r="B300" s="180"/>
      <c r="D300" s="164" t="s">
        <v>141</v>
      </c>
      <c r="E300" s="181" t="s">
        <v>1</v>
      </c>
      <c r="F300" s="182" t="s">
        <v>448</v>
      </c>
      <c r="H300" s="181" t="s">
        <v>1</v>
      </c>
      <c r="I300" s="183"/>
      <c r="L300" s="180"/>
      <c r="M300" s="184"/>
      <c r="N300" s="185"/>
      <c r="O300" s="185"/>
      <c r="P300" s="185"/>
      <c r="Q300" s="185"/>
      <c r="R300" s="185"/>
      <c r="S300" s="185"/>
      <c r="T300" s="186"/>
      <c r="AT300" s="181" t="s">
        <v>141</v>
      </c>
      <c r="AU300" s="181" t="s">
        <v>88</v>
      </c>
      <c r="AV300" s="14" t="s">
        <v>86</v>
      </c>
      <c r="AW300" s="14" t="s">
        <v>32</v>
      </c>
      <c r="AX300" s="14" t="s">
        <v>78</v>
      </c>
      <c r="AY300" s="181" t="s">
        <v>132</v>
      </c>
    </row>
    <row r="301" spans="2:65" s="12" customFormat="1" ht="11.25" x14ac:dyDescent="0.2">
      <c r="B301" s="163"/>
      <c r="D301" s="164" t="s">
        <v>141</v>
      </c>
      <c r="E301" s="165" t="s">
        <v>1</v>
      </c>
      <c r="F301" s="166" t="s">
        <v>449</v>
      </c>
      <c r="H301" s="167">
        <v>7.7539999999999996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141</v>
      </c>
      <c r="AU301" s="165" t="s">
        <v>88</v>
      </c>
      <c r="AV301" s="12" t="s">
        <v>88</v>
      </c>
      <c r="AW301" s="12" t="s">
        <v>32</v>
      </c>
      <c r="AX301" s="12" t="s">
        <v>78</v>
      </c>
      <c r="AY301" s="165" t="s">
        <v>132</v>
      </c>
    </row>
    <row r="302" spans="2:65" s="13" customFormat="1" ht="11.25" x14ac:dyDescent="0.2">
      <c r="B302" s="172"/>
      <c r="D302" s="164" t="s">
        <v>141</v>
      </c>
      <c r="E302" s="173" t="s">
        <v>1</v>
      </c>
      <c r="F302" s="174" t="s">
        <v>143</v>
      </c>
      <c r="H302" s="175">
        <v>7.7539999999999996</v>
      </c>
      <c r="I302" s="176"/>
      <c r="L302" s="172"/>
      <c r="M302" s="177"/>
      <c r="N302" s="178"/>
      <c r="O302" s="178"/>
      <c r="P302" s="178"/>
      <c r="Q302" s="178"/>
      <c r="R302" s="178"/>
      <c r="S302" s="178"/>
      <c r="T302" s="179"/>
      <c r="AT302" s="173" t="s">
        <v>141</v>
      </c>
      <c r="AU302" s="173" t="s">
        <v>88</v>
      </c>
      <c r="AV302" s="13" t="s">
        <v>139</v>
      </c>
      <c r="AW302" s="13" t="s">
        <v>32</v>
      </c>
      <c r="AX302" s="13" t="s">
        <v>86</v>
      </c>
      <c r="AY302" s="173" t="s">
        <v>132</v>
      </c>
    </row>
    <row r="303" spans="2:65" s="11" customFormat="1" ht="22.9" customHeight="1" x14ac:dyDescent="0.2">
      <c r="B303" s="136"/>
      <c r="D303" s="137" t="s">
        <v>77</v>
      </c>
      <c r="E303" s="147" t="s">
        <v>156</v>
      </c>
      <c r="F303" s="147" t="s">
        <v>450</v>
      </c>
      <c r="I303" s="139"/>
      <c r="J303" s="148">
        <f>BK303</f>
        <v>0</v>
      </c>
      <c r="L303" s="136"/>
      <c r="M303" s="141"/>
      <c r="N303" s="142"/>
      <c r="O303" s="142"/>
      <c r="P303" s="143">
        <f>SUM(P304:P329)</f>
        <v>0</v>
      </c>
      <c r="Q303" s="142"/>
      <c r="R303" s="143">
        <f>SUM(R304:R329)</f>
        <v>77.754284999999996</v>
      </c>
      <c r="S303" s="142"/>
      <c r="T303" s="144">
        <f>SUM(T304:T329)</f>
        <v>0</v>
      </c>
      <c r="AR303" s="137" t="s">
        <v>86</v>
      </c>
      <c r="AT303" s="145" t="s">
        <v>77</v>
      </c>
      <c r="AU303" s="145" t="s">
        <v>86</v>
      </c>
      <c r="AY303" s="137" t="s">
        <v>132</v>
      </c>
      <c r="BK303" s="146">
        <f>SUM(BK304:BK329)</f>
        <v>0</v>
      </c>
    </row>
    <row r="304" spans="2:65" s="1" customFormat="1" ht="24" customHeight="1" x14ac:dyDescent="0.2">
      <c r="B304" s="149"/>
      <c r="C304" s="150" t="s">
        <v>451</v>
      </c>
      <c r="D304" s="150" t="s">
        <v>134</v>
      </c>
      <c r="E304" s="151" t="s">
        <v>452</v>
      </c>
      <c r="F304" s="152" t="s">
        <v>453</v>
      </c>
      <c r="G304" s="153" t="s">
        <v>137</v>
      </c>
      <c r="H304" s="154">
        <v>1060</v>
      </c>
      <c r="I304" s="155"/>
      <c r="J304" s="156">
        <f>ROUND(I304*H304,2)</f>
        <v>0</v>
      </c>
      <c r="K304" s="152" t="s">
        <v>1</v>
      </c>
      <c r="L304" s="31"/>
      <c r="M304" s="157" t="s">
        <v>1</v>
      </c>
      <c r="N304" s="158" t="s">
        <v>43</v>
      </c>
      <c r="O304" s="54"/>
      <c r="P304" s="159">
        <f>O304*H304</f>
        <v>0</v>
      </c>
      <c r="Q304" s="159">
        <v>0</v>
      </c>
      <c r="R304" s="159">
        <f>Q304*H304</f>
        <v>0</v>
      </c>
      <c r="S304" s="159">
        <v>0</v>
      </c>
      <c r="T304" s="160">
        <f>S304*H304</f>
        <v>0</v>
      </c>
      <c r="AR304" s="161" t="s">
        <v>139</v>
      </c>
      <c r="AT304" s="161" t="s">
        <v>134</v>
      </c>
      <c r="AU304" s="161" t="s">
        <v>88</v>
      </c>
      <c r="AY304" s="16" t="s">
        <v>132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6" t="s">
        <v>86</v>
      </c>
      <c r="BK304" s="162">
        <f>ROUND(I304*H304,2)</f>
        <v>0</v>
      </c>
      <c r="BL304" s="16" t="s">
        <v>139</v>
      </c>
      <c r="BM304" s="161" t="s">
        <v>454</v>
      </c>
    </row>
    <row r="305" spans="2:65" s="12" customFormat="1" ht="11.25" x14ac:dyDescent="0.2">
      <c r="B305" s="163"/>
      <c r="D305" s="164" t="s">
        <v>141</v>
      </c>
      <c r="E305" s="165" t="s">
        <v>1</v>
      </c>
      <c r="F305" s="166" t="s">
        <v>455</v>
      </c>
      <c r="H305" s="167">
        <v>1060</v>
      </c>
      <c r="I305" s="168"/>
      <c r="L305" s="163"/>
      <c r="M305" s="169"/>
      <c r="N305" s="170"/>
      <c r="O305" s="170"/>
      <c r="P305" s="170"/>
      <c r="Q305" s="170"/>
      <c r="R305" s="170"/>
      <c r="S305" s="170"/>
      <c r="T305" s="171"/>
      <c r="AT305" s="165" t="s">
        <v>141</v>
      </c>
      <c r="AU305" s="165" t="s">
        <v>88</v>
      </c>
      <c r="AV305" s="12" t="s">
        <v>88</v>
      </c>
      <c r="AW305" s="12" t="s">
        <v>32</v>
      </c>
      <c r="AX305" s="12" t="s">
        <v>78</v>
      </c>
      <c r="AY305" s="165" t="s">
        <v>132</v>
      </c>
    </row>
    <row r="306" spans="2:65" s="13" customFormat="1" ht="11.25" x14ac:dyDescent="0.2">
      <c r="B306" s="172"/>
      <c r="D306" s="164" t="s">
        <v>141</v>
      </c>
      <c r="E306" s="173" t="s">
        <v>1</v>
      </c>
      <c r="F306" s="174" t="s">
        <v>143</v>
      </c>
      <c r="H306" s="175">
        <v>1060</v>
      </c>
      <c r="I306" s="176"/>
      <c r="L306" s="172"/>
      <c r="M306" s="177"/>
      <c r="N306" s="178"/>
      <c r="O306" s="178"/>
      <c r="P306" s="178"/>
      <c r="Q306" s="178"/>
      <c r="R306" s="178"/>
      <c r="S306" s="178"/>
      <c r="T306" s="179"/>
      <c r="AT306" s="173" t="s">
        <v>141</v>
      </c>
      <c r="AU306" s="173" t="s">
        <v>88</v>
      </c>
      <c r="AV306" s="13" t="s">
        <v>139</v>
      </c>
      <c r="AW306" s="13" t="s">
        <v>32</v>
      </c>
      <c r="AX306" s="13" t="s">
        <v>86</v>
      </c>
      <c r="AY306" s="173" t="s">
        <v>132</v>
      </c>
    </row>
    <row r="307" spans="2:65" s="1" customFormat="1" ht="24" customHeight="1" x14ac:dyDescent="0.2">
      <c r="B307" s="149"/>
      <c r="C307" s="150" t="s">
        <v>456</v>
      </c>
      <c r="D307" s="150" t="s">
        <v>134</v>
      </c>
      <c r="E307" s="151" t="s">
        <v>457</v>
      </c>
      <c r="F307" s="152" t="s">
        <v>458</v>
      </c>
      <c r="G307" s="153" t="s">
        <v>137</v>
      </c>
      <c r="H307" s="154">
        <v>26.7</v>
      </c>
      <c r="I307" s="155"/>
      <c r="J307" s="156">
        <f>ROUND(I307*H307,2)</f>
        <v>0</v>
      </c>
      <c r="K307" s="152" t="s">
        <v>138</v>
      </c>
      <c r="L307" s="31"/>
      <c r="M307" s="157" t="s">
        <v>1</v>
      </c>
      <c r="N307" s="158" t="s">
        <v>43</v>
      </c>
      <c r="O307" s="54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AR307" s="161" t="s">
        <v>139</v>
      </c>
      <c r="AT307" s="161" t="s">
        <v>134</v>
      </c>
      <c r="AU307" s="161" t="s">
        <v>88</v>
      </c>
      <c r="AY307" s="16" t="s">
        <v>132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6" t="s">
        <v>86</v>
      </c>
      <c r="BK307" s="162">
        <f>ROUND(I307*H307,2)</f>
        <v>0</v>
      </c>
      <c r="BL307" s="16" t="s">
        <v>139</v>
      </c>
      <c r="BM307" s="161" t="s">
        <v>459</v>
      </c>
    </row>
    <row r="308" spans="2:65" s="12" customFormat="1" ht="11.25" x14ac:dyDescent="0.2">
      <c r="B308" s="163"/>
      <c r="D308" s="164" t="s">
        <v>141</v>
      </c>
      <c r="E308" s="165" t="s">
        <v>1</v>
      </c>
      <c r="F308" s="166" t="s">
        <v>270</v>
      </c>
      <c r="H308" s="167">
        <v>26.7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141</v>
      </c>
      <c r="AU308" s="165" t="s">
        <v>88</v>
      </c>
      <c r="AV308" s="12" t="s">
        <v>88</v>
      </c>
      <c r="AW308" s="12" t="s">
        <v>32</v>
      </c>
      <c r="AX308" s="12" t="s">
        <v>78</v>
      </c>
      <c r="AY308" s="165" t="s">
        <v>132</v>
      </c>
    </row>
    <row r="309" spans="2:65" s="13" customFormat="1" ht="11.25" x14ac:dyDescent="0.2">
      <c r="B309" s="172"/>
      <c r="D309" s="164" t="s">
        <v>141</v>
      </c>
      <c r="E309" s="173" t="s">
        <v>1</v>
      </c>
      <c r="F309" s="174" t="s">
        <v>143</v>
      </c>
      <c r="H309" s="175">
        <v>26.7</v>
      </c>
      <c r="I309" s="176"/>
      <c r="L309" s="172"/>
      <c r="M309" s="177"/>
      <c r="N309" s="178"/>
      <c r="O309" s="178"/>
      <c r="P309" s="178"/>
      <c r="Q309" s="178"/>
      <c r="R309" s="178"/>
      <c r="S309" s="178"/>
      <c r="T309" s="179"/>
      <c r="AT309" s="173" t="s">
        <v>141</v>
      </c>
      <c r="AU309" s="173" t="s">
        <v>88</v>
      </c>
      <c r="AV309" s="13" t="s">
        <v>139</v>
      </c>
      <c r="AW309" s="13" t="s">
        <v>32</v>
      </c>
      <c r="AX309" s="13" t="s">
        <v>86</v>
      </c>
      <c r="AY309" s="173" t="s">
        <v>132</v>
      </c>
    </row>
    <row r="310" spans="2:65" s="1" customFormat="1" ht="24" customHeight="1" x14ac:dyDescent="0.2">
      <c r="B310" s="149"/>
      <c r="C310" s="150" t="s">
        <v>460</v>
      </c>
      <c r="D310" s="150" t="s">
        <v>134</v>
      </c>
      <c r="E310" s="151" t="s">
        <v>461</v>
      </c>
      <c r="F310" s="152" t="s">
        <v>462</v>
      </c>
      <c r="G310" s="153" t="s">
        <v>137</v>
      </c>
      <c r="H310" s="154">
        <v>1060</v>
      </c>
      <c r="I310" s="155"/>
      <c r="J310" s="156">
        <f>ROUND(I310*H310,2)</f>
        <v>0</v>
      </c>
      <c r="K310" s="152" t="s">
        <v>138</v>
      </c>
      <c r="L310" s="31"/>
      <c r="M310" s="157" t="s">
        <v>1</v>
      </c>
      <c r="N310" s="158" t="s">
        <v>43</v>
      </c>
      <c r="O310" s="54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AR310" s="161" t="s">
        <v>139</v>
      </c>
      <c r="AT310" s="161" t="s">
        <v>134</v>
      </c>
      <c r="AU310" s="161" t="s">
        <v>88</v>
      </c>
      <c r="AY310" s="16" t="s">
        <v>132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6" t="s">
        <v>86</v>
      </c>
      <c r="BK310" s="162">
        <f>ROUND(I310*H310,2)</f>
        <v>0</v>
      </c>
      <c r="BL310" s="16" t="s">
        <v>139</v>
      </c>
      <c r="BM310" s="161" t="s">
        <v>463</v>
      </c>
    </row>
    <row r="311" spans="2:65" s="12" customFormat="1" ht="11.25" x14ac:dyDescent="0.2">
      <c r="B311" s="163"/>
      <c r="D311" s="164" t="s">
        <v>141</v>
      </c>
      <c r="E311" s="165" t="s">
        <v>1</v>
      </c>
      <c r="F311" s="166" t="s">
        <v>269</v>
      </c>
      <c r="H311" s="167">
        <v>1060</v>
      </c>
      <c r="I311" s="168"/>
      <c r="L311" s="163"/>
      <c r="M311" s="169"/>
      <c r="N311" s="170"/>
      <c r="O311" s="170"/>
      <c r="P311" s="170"/>
      <c r="Q311" s="170"/>
      <c r="R311" s="170"/>
      <c r="S311" s="170"/>
      <c r="T311" s="171"/>
      <c r="AT311" s="165" t="s">
        <v>141</v>
      </c>
      <c r="AU311" s="165" t="s">
        <v>88</v>
      </c>
      <c r="AV311" s="12" t="s">
        <v>88</v>
      </c>
      <c r="AW311" s="12" t="s">
        <v>32</v>
      </c>
      <c r="AX311" s="12" t="s">
        <v>78</v>
      </c>
      <c r="AY311" s="165" t="s">
        <v>132</v>
      </c>
    </row>
    <row r="312" spans="2:65" s="13" customFormat="1" ht="11.25" x14ac:dyDescent="0.2">
      <c r="B312" s="172"/>
      <c r="D312" s="164" t="s">
        <v>141</v>
      </c>
      <c r="E312" s="173" t="s">
        <v>1</v>
      </c>
      <c r="F312" s="174" t="s">
        <v>143</v>
      </c>
      <c r="H312" s="175">
        <v>1060</v>
      </c>
      <c r="I312" s="176"/>
      <c r="L312" s="172"/>
      <c r="M312" s="177"/>
      <c r="N312" s="178"/>
      <c r="O312" s="178"/>
      <c r="P312" s="178"/>
      <c r="Q312" s="178"/>
      <c r="R312" s="178"/>
      <c r="S312" s="178"/>
      <c r="T312" s="179"/>
      <c r="AT312" s="173" t="s">
        <v>141</v>
      </c>
      <c r="AU312" s="173" t="s">
        <v>88</v>
      </c>
      <c r="AV312" s="13" t="s">
        <v>139</v>
      </c>
      <c r="AW312" s="13" t="s">
        <v>32</v>
      </c>
      <c r="AX312" s="13" t="s">
        <v>86</v>
      </c>
      <c r="AY312" s="173" t="s">
        <v>132</v>
      </c>
    </row>
    <row r="313" spans="2:65" s="1" customFormat="1" ht="24" customHeight="1" x14ac:dyDescent="0.2">
      <c r="B313" s="149"/>
      <c r="C313" s="150" t="s">
        <v>464</v>
      </c>
      <c r="D313" s="150" t="s">
        <v>134</v>
      </c>
      <c r="E313" s="151" t="s">
        <v>465</v>
      </c>
      <c r="F313" s="152" t="s">
        <v>466</v>
      </c>
      <c r="G313" s="153" t="s">
        <v>137</v>
      </c>
      <c r="H313" s="154">
        <v>26.7</v>
      </c>
      <c r="I313" s="155"/>
      <c r="J313" s="156">
        <f>ROUND(I313*H313,2)</f>
        <v>0</v>
      </c>
      <c r="K313" s="152" t="s">
        <v>1</v>
      </c>
      <c r="L313" s="31"/>
      <c r="M313" s="157" t="s">
        <v>1</v>
      </c>
      <c r="N313" s="158" t="s">
        <v>43</v>
      </c>
      <c r="O313" s="54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AR313" s="161" t="s">
        <v>139</v>
      </c>
      <c r="AT313" s="161" t="s">
        <v>134</v>
      </c>
      <c r="AU313" s="161" t="s">
        <v>88</v>
      </c>
      <c r="AY313" s="16" t="s">
        <v>132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6" t="s">
        <v>86</v>
      </c>
      <c r="BK313" s="162">
        <f>ROUND(I313*H313,2)</f>
        <v>0</v>
      </c>
      <c r="BL313" s="16" t="s">
        <v>139</v>
      </c>
      <c r="BM313" s="161" t="s">
        <v>467</v>
      </c>
    </row>
    <row r="314" spans="2:65" s="12" customFormat="1" ht="11.25" x14ac:dyDescent="0.2">
      <c r="B314" s="163"/>
      <c r="D314" s="164" t="s">
        <v>141</v>
      </c>
      <c r="E314" s="165" t="s">
        <v>1</v>
      </c>
      <c r="F314" s="166" t="s">
        <v>468</v>
      </c>
      <c r="H314" s="167">
        <v>26.7</v>
      </c>
      <c r="I314" s="168"/>
      <c r="L314" s="163"/>
      <c r="M314" s="169"/>
      <c r="N314" s="170"/>
      <c r="O314" s="170"/>
      <c r="P314" s="170"/>
      <c r="Q314" s="170"/>
      <c r="R314" s="170"/>
      <c r="S314" s="170"/>
      <c r="T314" s="171"/>
      <c r="AT314" s="165" t="s">
        <v>141</v>
      </c>
      <c r="AU314" s="165" t="s">
        <v>88</v>
      </c>
      <c r="AV314" s="12" t="s">
        <v>88</v>
      </c>
      <c r="AW314" s="12" t="s">
        <v>32</v>
      </c>
      <c r="AX314" s="12" t="s">
        <v>78</v>
      </c>
      <c r="AY314" s="165" t="s">
        <v>132</v>
      </c>
    </row>
    <row r="315" spans="2:65" s="13" customFormat="1" ht="11.25" x14ac:dyDescent="0.2">
      <c r="B315" s="172"/>
      <c r="D315" s="164" t="s">
        <v>141</v>
      </c>
      <c r="E315" s="173" t="s">
        <v>1</v>
      </c>
      <c r="F315" s="174" t="s">
        <v>143</v>
      </c>
      <c r="H315" s="175">
        <v>26.7</v>
      </c>
      <c r="I315" s="176"/>
      <c r="L315" s="172"/>
      <c r="M315" s="177"/>
      <c r="N315" s="178"/>
      <c r="O315" s="178"/>
      <c r="P315" s="178"/>
      <c r="Q315" s="178"/>
      <c r="R315" s="178"/>
      <c r="S315" s="178"/>
      <c r="T315" s="179"/>
      <c r="AT315" s="173" t="s">
        <v>141</v>
      </c>
      <c r="AU315" s="173" t="s">
        <v>88</v>
      </c>
      <c r="AV315" s="13" t="s">
        <v>139</v>
      </c>
      <c r="AW315" s="13" t="s">
        <v>32</v>
      </c>
      <c r="AX315" s="13" t="s">
        <v>86</v>
      </c>
      <c r="AY315" s="173" t="s">
        <v>132</v>
      </c>
    </row>
    <row r="316" spans="2:65" s="1" customFormat="1" ht="24" customHeight="1" x14ac:dyDescent="0.2">
      <c r="B316" s="149"/>
      <c r="C316" s="150" t="s">
        <v>469</v>
      </c>
      <c r="D316" s="150" t="s">
        <v>134</v>
      </c>
      <c r="E316" s="151" t="s">
        <v>470</v>
      </c>
      <c r="F316" s="152" t="s">
        <v>471</v>
      </c>
      <c r="G316" s="153" t="s">
        <v>137</v>
      </c>
      <c r="H316" s="154">
        <v>53.8</v>
      </c>
      <c r="I316" s="155"/>
      <c r="J316" s="156">
        <f>ROUND(I316*H316,2)</f>
        <v>0</v>
      </c>
      <c r="K316" s="152" t="s">
        <v>138</v>
      </c>
      <c r="L316" s="31"/>
      <c r="M316" s="157" t="s">
        <v>1</v>
      </c>
      <c r="N316" s="158" t="s">
        <v>43</v>
      </c>
      <c r="O316" s="54"/>
      <c r="P316" s="159">
        <f>O316*H316</f>
        <v>0</v>
      </c>
      <c r="Q316" s="159">
        <v>0</v>
      </c>
      <c r="R316" s="159">
        <f>Q316*H316</f>
        <v>0</v>
      </c>
      <c r="S316" s="159">
        <v>0</v>
      </c>
      <c r="T316" s="160">
        <f>S316*H316</f>
        <v>0</v>
      </c>
      <c r="AR316" s="161" t="s">
        <v>139</v>
      </c>
      <c r="AT316" s="161" t="s">
        <v>134</v>
      </c>
      <c r="AU316" s="161" t="s">
        <v>88</v>
      </c>
      <c r="AY316" s="16" t="s">
        <v>132</v>
      </c>
      <c r="BE316" s="162">
        <f>IF(N316="základní",J316,0)</f>
        <v>0</v>
      </c>
      <c r="BF316" s="162">
        <f>IF(N316="snížená",J316,0)</f>
        <v>0</v>
      </c>
      <c r="BG316" s="162">
        <f>IF(N316="zákl. přenesená",J316,0)</f>
        <v>0</v>
      </c>
      <c r="BH316" s="162">
        <f>IF(N316="sníž. přenesená",J316,0)</f>
        <v>0</v>
      </c>
      <c r="BI316" s="162">
        <f>IF(N316="nulová",J316,0)</f>
        <v>0</v>
      </c>
      <c r="BJ316" s="16" t="s">
        <v>86</v>
      </c>
      <c r="BK316" s="162">
        <f>ROUND(I316*H316,2)</f>
        <v>0</v>
      </c>
      <c r="BL316" s="16" t="s">
        <v>139</v>
      </c>
      <c r="BM316" s="161" t="s">
        <v>472</v>
      </c>
    </row>
    <row r="317" spans="2:65" s="12" customFormat="1" ht="11.25" x14ac:dyDescent="0.2">
      <c r="B317" s="163"/>
      <c r="D317" s="164" t="s">
        <v>141</v>
      </c>
      <c r="E317" s="165" t="s">
        <v>1</v>
      </c>
      <c r="F317" s="166" t="s">
        <v>271</v>
      </c>
      <c r="H317" s="167">
        <v>53.8</v>
      </c>
      <c r="I317" s="168"/>
      <c r="L317" s="163"/>
      <c r="M317" s="169"/>
      <c r="N317" s="170"/>
      <c r="O317" s="170"/>
      <c r="P317" s="170"/>
      <c r="Q317" s="170"/>
      <c r="R317" s="170"/>
      <c r="S317" s="170"/>
      <c r="T317" s="171"/>
      <c r="AT317" s="165" t="s">
        <v>141</v>
      </c>
      <c r="AU317" s="165" t="s">
        <v>88</v>
      </c>
      <c r="AV317" s="12" t="s">
        <v>88</v>
      </c>
      <c r="AW317" s="12" t="s">
        <v>32</v>
      </c>
      <c r="AX317" s="12" t="s">
        <v>78</v>
      </c>
      <c r="AY317" s="165" t="s">
        <v>132</v>
      </c>
    </row>
    <row r="318" spans="2:65" s="13" customFormat="1" ht="11.25" x14ac:dyDescent="0.2">
      <c r="B318" s="172"/>
      <c r="D318" s="164" t="s">
        <v>141</v>
      </c>
      <c r="E318" s="173" t="s">
        <v>1</v>
      </c>
      <c r="F318" s="174" t="s">
        <v>143</v>
      </c>
      <c r="H318" s="175">
        <v>53.8</v>
      </c>
      <c r="I318" s="176"/>
      <c r="L318" s="172"/>
      <c r="M318" s="177"/>
      <c r="N318" s="178"/>
      <c r="O318" s="178"/>
      <c r="P318" s="178"/>
      <c r="Q318" s="178"/>
      <c r="R318" s="178"/>
      <c r="S318" s="178"/>
      <c r="T318" s="179"/>
      <c r="AT318" s="173" t="s">
        <v>141</v>
      </c>
      <c r="AU318" s="173" t="s">
        <v>88</v>
      </c>
      <c r="AV318" s="13" t="s">
        <v>139</v>
      </c>
      <c r="AW318" s="13" t="s">
        <v>32</v>
      </c>
      <c r="AX318" s="13" t="s">
        <v>86</v>
      </c>
      <c r="AY318" s="173" t="s">
        <v>132</v>
      </c>
    </row>
    <row r="319" spans="2:65" s="1" customFormat="1" ht="24" customHeight="1" x14ac:dyDescent="0.2">
      <c r="B319" s="149"/>
      <c r="C319" s="150" t="s">
        <v>473</v>
      </c>
      <c r="D319" s="150" t="s">
        <v>134</v>
      </c>
      <c r="E319" s="151" t="s">
        <v>474</v>
      </c>
      <c r="F319" s="152" t="s">
        <v>475</v>
      </c>
      <c r="G319" s="153" t="s">
        <v>137</v>
      </c>
      <c r="H319" s="154">
        <v>1060</v>
      </c>
      <c r="I319" s="155"/>
      <c r="J319" s="156">
        <f>ROUND(I319*H319,2)</f>
        <v>0</v>
      </c>
      <c r="K319" s="152" t="s">
        <v>138</v>
      </c>
      <c r="L319" s="31"/>
      <c r="M319" s="157" t="s">
        <v>1</v>
      </c>
      <c r="N319" s="158" t="s">
        <v>43</v>
      </c>
      <c r="O319" s="54"/>
      <c r="P319" s="159">
        <f>O319*H319</f>
        <v>0</v>
      </c>
      <c r="Q319" s="159">
        <v>0</v>
      </c>
      <c r="R319" s="159">
        <f>Q319*H319</f>
        <v>0</v>
      </c>
      <c r="S319" s="159">
        <v>0</v>
      </c>
      <c r="T319" s="160">
        <f>S319*H319</f>
        <v>0</v>
      </c>
      <c r="AR319" s="161" t="s">
        <v>139</v>
      </c>
      <c r="AT319" s="161" t="s">
        <v>134</v>
      </c>
      <c r="AU319" s="161" t="s">
        <v>88</v>
      </c>
      <c r="AY319" s="16" t="s">
        <v>132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6" t="s">
        <v>86</v>
      </c>
      <c r="BK319" s="162">
        <f>ROUND(I319*H319,2)</f>
        <v>0</v>
      </c>
      <c r="BL319" s="16" t="s">
        <v>139</v>
      </c>
      <c r="BM319" s="161" t="s">
        <v>476</v>
      </c>
    </row>
    <row r="320" spans="2:65" s="12" customFormat="1" ht="11.25" x14ac:dyDescent="0.2">
      <c r="B320" s="163"/>
      <c r="D320" s="164" t="s">
        <v>141</v>
      </c>
      <c r="E320" s="165" t="s">
        <v>1</v>
      </c>
      <c r="F320" s="166" t="s">
        <v>269</v>
      </c>
      <c r="H320" s="167">
        <v>1060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141</v>
      </c>
      <c r="AU320" s="165" t="s">
        <v>88</v>
      </c>
      <c r="AV320" s="12" t="s">
        <v>88</v>
      </c>
      <c r="AW320" s="12" t="s">
        <v>32</v>
      </c>
      <c r="AX320" s="12" t="s">
        <v>78</v>
      </c>
      <c r="AY320" s="165" t="s">
        <v>132</v>
      </c>
    </row>
    <row r="321" spans="2:65" s="13" customFormat="1" ht="11.25" x14ac:dyDescent="0.2">
      <c r="B321" s="172"/>
      <c r="D321" s="164" t="s">
        <v>141</v>
      </c>
      <c r="E321" s="173" t="s">
        <v>1</v>
      </c>
      <c r="F321" s="174" t="s">
        <v>143</v>
      </c>
      <c r="H321" s="175">
        <v>1060</v>
      </c>
      <c r="I321" s="176"/>
      <c r="L321" s="172"/>
      <c r="M321" s="177"/>
      <c r="N321" s="178"/>
      <c r="O321" s="178"/>
      <c r="P321" s="178"/>
      <c r="Q321" s="178"/>
      <c r="R321" s="178"/>
      <c r="S321" s="178"/>
      <c r="T321" s="179"/>
      <c r="AT321" s="173" t="s">
        <v>141</v>
      </c>
      <c r="AU321" s="173" t="s">
        <v>88</v>
      </c>
      <c r="AV321" s="13" t="s">
        <v>139</v>
      </c>
      <c r="AW321" s="13" t="s">
        <v>32</v>
      </c>
      <c r="AX321" s="13" t="s">
        <v>86</v>
      </c>
      <c r="AY321" s="173" t="s">
        <v>132</v>
      </c>
    </row>
    <row r="322" spans="2:65" s="1" customFormat="1" ht="24" customHeight="1" x14ac:dyDescent="0.2">
      <c r="B322" s="149"/>
      <c r="C322" s="150" t="s">
        <v>477</v>
      </c>
      <c r="D322" s="150" t="s">
        <v>134</v>
      </c>
      <c r="E322" s="151" t="s">
        <v>478</v>
      </c>
      <c r="F322" s="152" t="s">
        <v>479</v>
      </c>
      <c r="G322" s="153" t="s">
        <v>137</v>
      </c>
      <c r="H322" s="154">
        <v>1060</v>
      </c>
      <c r="I322" s="155"/>
      <c r="J322" s="156">
        <f>ROUND(I322*H322,2)</f>
        <v>0</v>
      </c>
      <c r="K322" s="152" t="s">
        <v>138</v>
      </c>
      <c r="L322" s="31"/>
      <c r="M322" s="157" t="s">
        <v>1</v>
      </c>
      <c r="N322" s="158" t="s">
        <v>43</v>
      </c>
      <c r="O322" s="54"/>
      <c r="P322" s="159">
        <f>O322*H322</f>
        <v>0</v>
      </c>
      <c r="Q322" s="159">
        <v>6.8099999999999994E-2</v>
      </c>
      <c r="R322" s="159">
        <f>Q322*H322</f>
        <v>72.185999999999993</v>
      </c>
      <c r="S322" s="159">
        <v>0</v>
      </c>
      <c r="T322" s="160">
        <f>S322*H322</f>
        <v>0</v>
      </c>
      <c r="AR322" s="161" t="s">
        <v>139</v>
      </c>
      <c r="AT322" s="161" t="s">
        <v>134</v>
      </c>
      <c r="AU322" s="161" t="s">
        <v>88</v>
      </c>
      <c r="AY322" s="16" t="s">
        <v>132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6" t="s">
        <v>86</v>
      </c>
      <c r="BK322" s="162">
        <f>ROUND(I322*H322,2)</f>
        <v>0</v>
      </c>
      <c r="BL322" s="16" t="s">
        <v>139</v>
      </c>
      <c r="BM322" s="161" t="s">
        <v>480</v>
      </c>
    </row>
    <row r="323" spans="2:65" s="12" customFormat="1" ht="11.25" x14ac:dyDescent="0.2">
      <c r="B323" s="163"/>
      <c r="D323" s="164" t="s">
        <v>141</v>
      </c>
      <c r="E323" s="165" t="s">
        <v>1</v>
      </c>
      <c r="F323" s="166" t="s">
        <v>269</v>
      </c>
      <c r="H323" s="167">
        <v>1060</v>
      </c>
      <c r="I323" s="168"/>
      <c r="L323" s="163"/>
      <c r="M323" s="169"/>
      <c r="N323" s="170"/>
      <c r="O323" s="170"/>
      <c r="P323" s="170"/>
      <c r="Q323" s="170"/>
      <c r="R323" s="170"/>
      <c r="S323" s="170"/>
      <c r="T323" s="171"/>
      <c r="AT323" s="165" t="s">
        <v>141</v>
      </c>
      <c r="AU323" s="165" t="s">
        <v>88</v>
      </c>
      <c r="AV323" s="12" t="s">
        <v>88</v>
      </c>
      <c r="AW323" s="12" t="s">
        <v>32</v>
      </c>
      <c r="AX323" s="12" t="s">
        <v>78</v>
      </c>
      <c r="AY323" s="165" t="s">
        <v>132</v>
      </c>
    </row>
    <row r="324" spans="2:65" s="13" customFormat="1" ht="11.25" x14ac:dyDescent="0.2">
      <c r="B324" s="172"/>
      <c r="D324" s="164" t="s">
        <v>141</v>
      </c>
      <c r="E324" s="173" t="s">
        <v>1</v>
      </c>
      <c r="F324" s="174" t="s">
        <v>143</v>
      </c>
      <c r="H324" s="175">
        <v>1060</v>
      </c>
      <c r="I324" s="176"/>
      <c r="L324" s="172"/>
      <c r="M324" s="177"/>
      <c r="N324" s="178"/>
      <c r="O324" s="178"/>
      <c r="P324" s="178"/>
      <c r="Q324" s="178"/>
      <c r="R324" s="178"/>
      <c r="S324" s="178"/>
      <c r="T324" s="179"/>
      <c r="AT324" s="173" t="s">
        <v>141</v>
      </c>
      <c r="AU324" s="173" t="s">
        <v>88</v>
      </c>
      <c r="AV324" s="13" t="s">
        <v>139</v>
      </c>
      <c r="AW324" s="13" t="s">
        <v>32</v>
      </c>
      <c r="AX324" s="13" t="s">
        <v>86</v>
      </c>
      <c r="AY324" s="173" t="s">
        <v>132</v>
      </c>
    </row>
    <row r="325" spans="2:65" s="1" customFormat="1" ht="24" customHeight="1" x14ac:dyDescent="0.2">
      <c r="B325" s="149"/>
      <c r="C325" s="150" t="s">
        <v>481</v>
      </c>
      <c r="D325" s="150" t="s">
        <v>134</v>
      </c>
      <c r="E325" s="151" t="s">
        <v>482</v>
      </c>
      <c r="F325" s="152" t="s">
        <v>483</v>
      </c>
      <c r="G325" s="153" t="s">
        <v>137</v>
      </c>
      <c r="H325" s="154">
        <v>26.7</v>
      </c>
      <c r="I325" s="155"/>
      <c r="J325" s="156">
        <f>ROUND(I325*H325,2)</f>
        <v>0</v>
      </c>
      <c r="K325" s="152" t="s">
        <v>138</v>
      </c>
      <c r="L325" s="31"/>
      <c r="M325" s="157" t="s">
        <v>1</v>
      </c>
      <c r="N325" s="158" t="s">
        <v>43</v>
      </c>
      <c r="O325" s="54"/>
      <c r="P325" s="159">
        <f>O325*H325</f>
        <v>0</v>
      </c>
      <c r="Q325" s="159">
        <v>8.4250000000000005E-2</v>
      </c>
      <c r="R325" s="159">
        <f>Q325*H325</f>
        <v>2.2494749999999999</v>
      </c>
      <c r="S325" s="159">
        <v>0</v>
      </c>
      <c r="T325" s="160">
        <f>S325*H325</f>
        <v>0</v>
      </c>
      <c r="AR325" s="161" t="s">
        <v>139</v>
      </c>
      <c r="AT325" s="161" t="s">
        <v>134</v>
      </c>
      <c r="AU325" s="161" t="s">
        <v>88</v>
      </c>
      <c r="AY325" s="16" t="s">
        <v>132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6" t="s">
        <v>86</v>
      </c>
      <c r="BK325" s="162">
        <f>ROUND(I325*H325,2)</f>
        <v>0</v>
      </c>
      <c r="BL325" s="16" t="s">
        <v>139</v>
      </c>
      <c r="BM325" s="161" t="s">
        <v>484</v>
      </c>
    </row>
    <row r="326" spans="2:65" s="12" customFormat="1" ht="11.25" x14ac:dyDescent="0.2">
      <c r="B326" s="163"/>
      <c r="D326" s="164" t="s">
        <v>141</v>
      </c>
      <c r="E326" s="165" t="s">
        <v>1</v>
      </c>
      <c r="F326" s="166" t="s">
        <v>270</v>
      </c>
      <c r="H326" s="167">
        <v>26.7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141</v>
      </c>
      <c r="AU326" s="165" t="s">
        <v>88</v>
      </c>
      <c r="AV326" s="12" t="s">
        <v>88</v>
      </c>
      <c r="AW326" s="12" t="s">
        <v>32</v>
      </c>
      <c r="AX326" s="12" t="s">
        <v>78</v>
      </c>
      <c r="AY326" s="165" t="s">
        <v>132</v>
      </c>
    </row>
    <row r="327" spans="2:65" s="13" customFormat="1" ht="11.25" x14ac:dyDescent="0.2">
      <c r="B327" s="172"/>
      <c r="D327" s="164" t="s">
        <v>141</v>
      </c>
      <c r="E327" s="173" t="s">
        <v>1</v>
      </c>
      <c r="F327" s="174" t="s">
        <v>143</v>
      </c>
      <c r="H327" s="175">
        <v>26.7</v>
      </c>
      <c r="I327" s="176"/>
      <c r="L327" s="172"/>
      <c r="M327" s="177"/>
      <c r="N327" s="178"/>
      <c r="O327" s="178"/>
      <c r="P327" s="178"/>
      <c r="Q327" s="178"/>
      <c r="R327" s="178"/>
      <c r="S327" s="178"/>
      <c r="T327" s="179"/>
      <c r="AT327" s="173" t="s">
        <v>141</v>
      </c>
      <c r="AU327" s="173" t="s">
        <v>88</v>
      </c>
      <c r="AV327" s="13" t="s">
        <v>139</v>
      </c>
      <c r="AW327" s="13" t="s">
        <v>32</v>
      </c>
      <c r="AX327" s="13" t="s">
        <v>86</v>
      </c>
      <c r="AY327" s="173" t="s">
        <v>132</v>
      </c>
    </row>
    <row r="328" spans="2:65" s="1" customFormat="1" ht="16.5" customHeight="1" x14ac:dyDescent="0.2">
      <c r="B328" s="149"/>
      <c r="C328" s="187" t="s">
        <v>485</v>
      </c>
      <c r="D328" s="187" t="s">
        <v>243</v>
      </c>
      <c r="E328" s="188" t="s">
        <v>486</v>
      </c>
      <c r="F328" s="189" t="s">
        <v>487</v>
      </c>
      <c r="G328" s="190" t="s">
        <v>137</v>
      </c>
      <c r="H328" s="191">
        <v>29.37</v>
      </c>
      <c r="I328" s="192"/>
      <c r="J328" s="193">
        <f>ROUND(I328*H328,2)</f>
        <v>0</v>
      </c>
      <c r="K328" s="189" t="s">
        <v>138</v>
      </c>
      <c r="L328" s="194"/>
      <c r="M328" s="195" t="s">
        <v>1</v>
      </c>
      <c r="N328" s="196" t="s">
        <v>43</v>
      </c>
      <c r="O328" s="54"/>
      <c r="P328" s="159">
        <f>O328*H328</f>
        <v>0</v>
      </c>
      <c r="Q328" s="159">
        <v>0.113</v>
      </c>
      <c r="R328" s="159">
        <f>Q328*H328</f>
        <v>3.31881</v>
      </c>
      <c r="S328" s="159">
        <v>0</v>
      </c>
      <c r="T328" s="160">
        <f>S328*H328</f>
        <v>0</v>
      </c>
      <c r="AR328" s="161" t="s">
        <v>176</v>
      </c>
      <c r="AT328" s="161" t="s">
        <v>243</v>
      </c>
      <c r="AU328" s="161" t="s">
        <v>88</v>
      </c>
      <c r="AY328" s="16" t="s">
        <v>132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6" t="s">
        <v>86</v>
      </c>
      <c r="BK328" s="162">
        <f>ROUND(I328*H328,2)</f>
        <v>0</v>
      </c>
      <c r="BL328" s="16" t="s">
        <v>139</v>
      </c>
      <c r="BM328" s="161" t="s">
        <v>488</v>
      </c>
    </row>
    <row r="329" spans="2:65" s="12" customFormat="1" ht="11.25" x14ac:dyDescent="0.2">
      <c r="B329" s="163"/>
      <c r="D329" s="164" t="s">
        <v>141</v>
      </c>
      <c r="F329" s="166" t="s">
        <v>489</v>
      </c>
      <c r="H329" s="167">
        <v>29.37</v>
      </c>
      <c r="I329" s="168"/>
      <c r="L329" s="163"/>
      <c r="M329" s="169"/>
      <c r="N329" s="170"/>
      <c r="O329" s="170"/>
      <c r="P329" s="170"/>
      <c r="Q329" s="170"/>
      <c r="R329" s="170"/>
      <c r="S329" s="170"/>
      <c r="T329" s="171"/>
      <c r="AT329" s="165" t="s">
        <v>141</v>
      </c>
      <c r="AU329" s="165" t="s">
        <v>88</v>
      </c>
      <c r="AV329" s="12" t="s">
        <v>88</v>
      </c>
      <c r="AW329" s="12" t="s">
        <v>3</v>
      </c>
      <c r="AX329" s="12" t="s">
        <v>86</v>
      </c>
      <c r="AY329" s="165" t="s">
        <v>132</v>
      </c>
    </row>
    <row r="330" spans="2:65" s="11" customFormat="1" ht="22.9" customHeight="1" x14ac:dyDescent="0.2">
      <c r="B330" s="136"/>
      <c r="D330" s="137" t="s">
        <v>77</v>
      </c>
      <c r="E330" s="147" t="s">
        <v>176</v>
      </c>
      <c r="F330" s="147" t="s">
        <v>490</v>
      </c>
      <c r="I330" s="139"/>
      <c r="J330" s="148">
        <f>BK330</f>
        <v>0</v>
      </c>
      <c r="L330" s="136"/>
      <c r="M330" s="141"/>
      <c r="N330" s="142"/>
      <c r="O330" s="142"/>
      <c r="P330" s="143">
        <f>SUM(P331:P334)</f>
        <v>0</v>
      </c>
      <c r="Q330" s="142"/>
      <c r="R330" s="143">
        <f>SUM(R331:R334)</f>
        <v>0.22067200000000003</v>
      </c>
      <c r="S330" s="142"/>
      <c r="T330" s="144">
        <f>SUM(T331:T334)</f>
        <v>0</v>
      </c>
      <c r="AR330" s="137" t="s">
        <v>86</v>
      </c>
      <c r="AT330" s="145" t="s">
        <v>77</v>
      </c>
      <c r="AU330" s="145" t="s">
        <v>86</v>
      </c>
      <c r="AY330" s="137" t="s">
        <v>132</v>
      </c>
      <c r="BK330" s="146">
        <f>SUM(BK331:BK334)</f>
        <v>0</v>
      </c>
    </row>
    <row r="331" spans="2:65" s="1" customFormat="1" ht="24" customHeight="1" x14ac:dyDescent="0.2">
      <c r="B331" s="149"/>
      <c r="C331" s="150" t="s">
        <v>491</v>
      </c>
      <c r="D331" s="150" t="s">
        <v>134</v>
      </c>
      <c r="E331" s="151" t="s">
        <v>492</v>
      </c>
      <c r="F331" s="152" t="s">
        <v>493</v>
      </c>
      <c r="G331" s="153" t="s">
        <v>159</v>
      </c>
      <c r="H331" s="154">
        <v>172.4</v>
      </c>
      <c r="I331" s="155"/>
      <c r="J331" s="156">
        <f>ROUND(I331*H331,2)</f>
        <v>0</v>
      </c>
      <c r="K331" s="152" t="s">
        <v>138</v>
      </c>
      <c r="L331" s="31"/>
      <c r="M331" s="157" t="s">
        <v>1</v>
      </c>
      <c r="N331" s="158" t="s">
        <v>43</v>
      </c>
      <c r="O331" s="54"/>
      <c r="P331" s="159">
        <f>O331*H331</f>
        <v>0</v>
      </c>
      <c r="Q331" s="159">
        <v>1.2800000000000001E-3</v>
      </c>
      <c r="R331" s="159">
        <f>Q331*H331</f>
        <v>0.22067200000000003</v>
      </c>
      <c r="S331" s="159">
        <v>0</v>
      </c>
      <c r="T331" s="160">
        <f>S331*H331</f>
        <v>0</v>
      </c>
      <c r="AR331" s="161" t="s">
        <v>139</v>
      </c>
      <c r="AT331" s="161" t="s">
        <v>134</v>
      </c>
      <c r="AU331" s="161" t="s">
        <v>88</v>
      </c>
      <c r="AY331" s="16" t="s">
        <v>132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6" t="s">
        <v>86</v>
      </c>
      <c r="BK331" s="162">
        <f>ROUND(I331*H331,2)</f>
        <v>0</v>
      </c>
      <c r="BL331" s="16" t="s">
        <v>139</v>
      </c>
      <c r="BM331" s="161" t="s">
        <v>494</v>
      </c>
    </row>
    <row r="332" spans="2:65" s="14" customFormat="1" ht="11.25" x14ac:dyDescent="0.2">
      <c r="B332" s="180"/>
      <c r="D332" s="164" t="s">
        <v>141</v>
      </c>
      <c r="E332" s="181" t="s">
        <v>1</v>
      </c>
      <c r="F332" s="182" t="s">
        <v>303</v>
      </c>
      <c r="H332" s="181" t="s">
        <v>1</v>
      </c>
      <c r="I332" s="183"/>
      <c r="L332" s="180"/>
      <c r="M332" s="184"/>
      <c r="N332" s="185"/>
      <c r="O332" s="185"/>
      <c r="P332" s="185"/>
      <c r="Q332" s="185"/>
      <c r="R332" s="185"/>
      <c r="S332" s="185"/>
      <c r="T332" s="186"/>
      <c r="AT332" s="181" t="s">
        <v>141</v>
      </c>
      <c r="AU332" s="181" t="s">
        <v>88</v>
      </c>
      <c r="AV332" s="14" t="s">
        <v>86</v>
      </c>
      <c r="AW332" s="14" t="s">
        <v>32</v>
      </c>
      <c r="AX332" s="14" t="s">
        <v>78</v>
      </c>
      <c r="AY332" s="181" t="s">
        <v>132</v>
      </c>
    </row>
    <row r="333" spans="2:65" s="12" customFormat="1" ht="11.25" x14ac:dyDescent="0.2">
      <c r="B333" s="163"/>
      <c r="D333" s="164" t="s">
        <v>141</v>
      </c>
      <c r="E333" s="165" t="s">
        <v>1</v>
      </c>
      <c r="F333" s="166" t="s">
        <v>495</v>
      </c>
      <c r="H333" s="167">
        <v>172.4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141</v>
      </c>
      <c r="AU333" s="165" t="s">
        <v>88</v>
      </c>
      <c r="AV333" s="12" t="s">
        <v>88</v>
      </c>
      <c r="AW333" s="12" t="s">
        <v>32</v>
      </c>
      <c r="AX333" s="12" t="s">
        <v>78</v>
      </c>
      <c r="AY333" s="165" t="s">
        <v>132</v>
      </c>
    </row>
    <row r="334" spans="2:65" s="13" customFormat="1" ht="11.25" x14ac:dyDescent="0.2">
      <c r="B334" s="172"/>
      <c r="D334" s="164" t="s">
        <v>141</v>
      </c>
      <c r="E334" s="173" t="s">
        <v>1</v>
      </c>
      <c r="F334" s="174" t="s">
        <v>143</v>
      </c>
      <c r="H334" s="175">
        <v>172.4</v>
      </c>
      <c r="I334" s="176"/>
      <c r="L334" s="172"/>
      <c r="M334" s="177"/>
      <c r="N334" s="178"/>
      <c r="O334" s="178"/>
      <c r="P334" s="178"/>
      <c r="Q334" s="178"/>
      <c r="R334" s="178"/>
      <c r="S334" s="178"/>
      <c r="T334" s="179"/>
      <c r="AT334" s="173" t="s">
        <v>141</v>
      </c>
      <c r="AU334" s="173" t="s">
        <v>88</v>
      </c>
      <c r="AV334" s="13" t="s">
        <v>139</v>
      </c>
      <c r="AW334" s="13" t="s">
        <v>32</v>
      </c>
      <c r="AX334" s="13" t="s">
        <v>86</v>
      </c>
      <c r="AY334" s="173" t="s">
        <v>132</v>
      </c>
    </row>
    <row r="335" spans="2:65" s="11" customFormat="1" ht="22.9" customHeight="1" x14ac:dyDescent="0.2">
      <c r="B335" s="136"/>
      <c r="D335" s="137" t="s">
        <v>77</v>
      </c>
      <c r="E335" s="147" t="s">
        <v>180</v>
      </c>
      <c r="F335" s="147" t="s">
        <v>496</v>
      </c>
      <c r="I335" s="139"/>
      <c r="J335" s="148">
        <f>BK335</f>
        <v>0</v>
      </c>
      <c r="L335" s="136"/>
      <c r="M335" s="141"/>
      <c r="N335" s="142"/>
      <c r="O335" s="142"/>
      <c r="P335" s="143">
        <f>SUM(P336:P369)</f>
        <v>0</v>
      </c>
      <c r="Q335" s="142"/>
      <c r="R335" s="143">
        <f>SUM(R336:R369)</f>
        <v>48.612400000000001</v>
      </c>
      <c r="S335" s="142"/>
      <c r="T335" s="144">
        <f>SUM(T336:T369)</f>
        <v>5.7860050000000003</v>
      </c>
      <c r="AR335" s="137" t="s">
        <v>86</v>
      </c>
      <c r="AT335" s="145" t="s">
        <v>77</v>
      </c>
      <c r="AU335" s="145" t="s">
        <v>86</v>
      </c>
      <c r="AY335" s="137" t="s">
        <v>132</v>
      </c>
      <c r="BK335" s="146">
        <f>SUM(BK336:BK369)</f>
        <v>0</v>
      </c>
    </row>
    <row r="336" spans="2:65" s="1" customFormat="1" ht="24" customHeight="1" x14ac:dyDescent="0.2">
      <c r="B336" s="149"/>
      <c r="C336" s="150" t="s">
        <v>497</v>
      </c>
      <c r="D336" s="150" t="s">
        <v>134</v>
      </c>
      <c r="E336" s="151" t="s">
        <v>498</v>
      </c>
      <c r="F336" s="152" t="s">
        <v>499</v>
      </c>
      <c r="G336" s="153" t="s">
        <v>159</v>
      </c>
      <c r="H336" s="154">
        <v>104</v>
      </c>
      <c r="I336" s="155"/>
      <c r="J336" s="156">
        <f>ROUND(I336*H336,2)</f>
        <v>0</v>
      </c>
      <c r="K336" s="152" t="s">
        <v>138</v>
      </c>
      <c r="L336" s="31"/>
      <c r="M336" s="157" t="s">
        <v>1</v>
      </c>
      <c r="N336" s="158" t="s">
        <v>43</v>
      </c>
      <c r="O336" s="54"/>
      <c r="P336" s="159">
        <f>O336*H336</f>
        <v>0</v>
      </c>
      <c r="Q336" s="159">
        <v>0.10095</v>
      </c>
      <c r="R336" s="159">
        <f>Q336*H336</f>
        <v>10.498799999999999</v>
      </c>
      <c r="S336" s="159">
        <v>0</v>
      </c>
      <c r="T336" s="160">
        <f>S336*H336</f>
        <v>0</v>
      </c>
      <c r="AR336" s="161" t="s">
        <v>139</v>
      </c>
      <c r="AT336" s="161" t="s">
        <v>134</v>
      </c>
      <c r="AU336" s="161" t="s">
        <v>88</v>
      </c>
      <c r="AY336" s="16" t="s">
        <v>132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6" t="s">
        <v>86</v>
      </c>
      <c r="BK336" s="162">
        <f>ROUND(I336*H336,2)</f>
        <v>0</v>
      </c>
      <c r="BL336" s="16" t="s">
        <v>139</v>
      </c>
      <c r="BM336" s="161" t="s">
        <v>500</v>
      </c>
    </row>
    <row r="337" spans="2:65" s="12" customFormat="1" ht="11.25" x14ac:dyDescent="0.2">
      <c r="B337" s="163"/>
      <c r="D337" s="164" t="s">
        <v>141</v>
      </c>
      <c r="E337" s="165" t="s">
        <v>1</v>
      </c>
      <c r="F337" s="166" t="s">
        <v>501</v>
      </c>
      <c r="H337" s="167">
        <v>104</v>
      </c>
      <c r="I337" s="168"/>
      <c r="L337" s="163"/>
      <c r="M337" s="169"/>
      <c r="N337" s="170"/>
      <c r="O337" s="170"/>
      <c r="P337" s="170"/>
      <c r="Q337" s="170"/>
      <c r="R337" s="170"/>
      <c r="S337" s="170"/>
      <c r="T337" s="171"/>
      <c r="AT337" s="165" t="s">
        <v>141</v>
      </c>
      <c r="AU337" s="165" t="s">
        <v>88</v>
      </c>
      <c r="AV337" s="12" t="s">
        <v>88</v>
      </c>
      <c r="AW337" s="12" t="s">
        <v>32</v>
      </c>
      <c r="AX337" s="12" t="s">
        <v>78</v>
      </c>
      <c r="AY337" s="165" t="s">
        <v>132</v>
      </c>
    </row>
    <row r="338" spans="2:65" s="13" customFormat="1" ht="11.25" x14ac:dyDescent="0.2">
      <c r="B338" s="172"/>
      <c r="D338" s="164" t="s">
        <v>141</v>
      </c>
      <c r="E338" s="173" t="s">
        <v>1</v>
      </c>
      <c r="F338" s="174" t="s">
        <v>143</v>
      </c>
      <c r="H338" s="175">
        <v>104</v>
      </c>
      <c r="I338" s="176"/>
      <c r="L338" s="172"/>
      <c r="M338" s="177"/>
      <c r="N338" s="178"/>
      <c r="O338" s="178"/>
      <c r="P338" s="178"/>
      <c r="Q338" s="178"/>
      <c r="R338" s="178"/>
      <c r="S338" s="178"/>
      <c r="T338" s="179"/>
      <c r="AT338" s="173" t="s">
        <v>141</v>
      </c>
      <c r="AU338" s="173" t="s">
        <v>88</v>
      </c>
      <c r="AV338" s="13" t="s">
        <v>139</v>
      </c>
      <c r="AW338" s="13" t="s">
        <v>32</v>
      </c>
      <c r="AX338" s="13" t="s">
        <v>86</v>
      </c>
      <c r="AY338" s="173" t="s">
        <v>132</v>
      </c>
    </row>
    <row r="339" spans="2:65" s="1" customFormat="1" ht="16.5" customHeight="1" x14ac:dyDescent="0.2">
      <c r="B339" s="149"/>
      <c r="C339" s="187" t="s">
        <v>502</v>
      </c>
      <c r="D339" s="187" t="s">
        <v>243</v>
      </c>
      <c r="E339" s="188" t="s">
        <v>503</v>
      </c>
      <c r="F339" s="189" t="s">
        <v>504</v>
      </c>
      <c r="G339" s="190" t="s">
        <v>159</v>
      </c>
      <c r="H339" s="191">
        <v>109.2</v>
      </c>
      <c r="I339" s="192"/>
      <c r="J339" s="193">
        <f>ROUND(I339*H339,2)</f>
        <v>0</v>
      </c>
      <c r="K339" s="189" t="s">
        <v>138</v>
      </c>
      <c r="L339" s="194"/>
      <c r="M339" s="195" t="s">
        <v>1</v>
      </c>
      <c r="N339" s="196" t="s">
        <v>43</v>
      </c>
      <c r="O339" s="54"/>
      <c r="P339" s="159">
        <f>O339*H339</f>
        <v>0</v>
      </c>
      <c r="Q339" s="159">
        <v>2.8000000000000001E-2</v>
      </c>
      <c r="R339" s="159">
        <f>Q339*H339</f>
        <v>3.0576000000000003</v>
      </c>
      <c r="S339" s="159">
        <v>0</v>
      </c>
      <c r="T339" s="160">
        <f>S339*H339</f>
        <v>0</v>
      </c>
      <c r="AR339" s="161" t="s">
        <v>176</v>
      </c>
      <c r="AT339" s="161" t="s">
        <v>243</v>
      </c>
      <c r="AU339" s="161" t="s">
        <v>88</v>
      </c>
      <c r="AY339" s="16" t="s">
        <v>132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6" t="s">
        <v>86</v>
      </c>
      <c r="BK339" s="162">
        <f>ROUND(I339*H339,2)</f>
        <v>0</v>
      </c>
      <c r="BL339" s="16" t="s">
        <v>139</v>
      </c>
      <c r="BM339" s="161" t="s">
        <v>505</v>
      </c>
    </row>
    <row r="340" spans="2:65" s="12" customFormat="1" ht="11.25" x14ac:dyDescent="0.2">
      <c r="B340" s="163"/>
      <c r="D340" s="164" t="s">
        <v>141</v>
      </c>
      <c r="F340" s="166" t="s">
        <v>506</v>
      </c>
      <c r="H340" s="167">
        <v>109.2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141</v>
      </c>
      <c r="AU340" s="165" t="s">
        <v>88</v>
      </c>
      <c r="AV340" s="12" t="s">
        <v>88</v>
      </c>
      <c r="AW340" s="12" t="s">
        <v>3</v>
      </c>
      <c r="AX340" s="12" t="s">
        <v>86</v>
      </c>
      <c r="AY340" s="165" t="s">
        <v>132</v>
      </c>
    </row>
    <row r="341" spans="2:65" s="1" customFormat="1" ht="24" customHeight="1" x14ac:dyDescent="0.2">
      <c r="B341" s="149"/>
      <c r="C341" s="150" t="s">
        <v>507</v>
      </c>
      <c r="D341" s="150" t="s">
        <v>134</v>
      </c>
      <c r="E341" s="151" t="s">
        <v>508</v>
      </c>
      <c r="F341" s="152" t="s">
        <v>509</v>
      </c>
      <c r="G341" s="153" t="s">
        <v>340</v>
      </c>
      <c r="H341" s="154">
        <v>25</v>
      </c>
      <c r="I341" s="155"/>
      <c r="J341" s="156">
        <f>ROUND(I341*H341,2)</f>
        <v>0</v>
      </c>
      <c r="K341" s="152" t="s">
        <v>138</v>
      </c>
      <c r="L341" s="31"/>
      <c r="M341" s="157" t="s">
        <v>1</v>
      </c>
      <c r="N341" s="158" t="s">
        <v>43</v>
      </c>
      <c r="O341" s="54"/>
      <c r="P341" s="159">
        <f>O341*H341</f>
        <v>0</v>
      </c>
      <c r="Q341" s="159">
        <v>0</v>
      </c>
      <c r="R341" s="159">
        <f>Q341*H341</f>
        <v>0</v>
      </c>
      <c r="S341" s="159">
        <v>6.5699999999999995E-2</v>
      </c>
      <c r="T341" s="160">
        <f>S341*H341</f>
        <v>1.6424999999999998</v>
      </c>
      <c r="AR341" s="161" t="s">
        <v>139</v>
      </c>
      <c r="AT341" s="161" t="s">
        <v>134</v>
      </c>
      <c r="AU341" s="161" t="s">
        <v>88</v>
      </c>
      <c r="AY341" s="16" t="s">
        <v>132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6" t="s">
        <v>86</v>
      </c>
      <c r="BK341" s="162">
        <f>ROUND(I341*H341,2)</f>
        <v>0</v>
      </c>
      <c r="BL341" s="16" t="s">
        <v>139</v>
      </c>
      <c r="BM341" s="161" t="s">
        <v>510</v>
      </c>
    </row>
    <row r="342" spans="2:65" s="12" customFormat="1" ht="22.5" x14ac:dyDescent="0.2">
      <c r="B342" s="163"/>
      <c r="D342" s="164" t="s">
        <v>141</v>
      </c>
      <c r="E342" s="165" t="s">
        <v>1</v>
      </c>
      <c r="F342" s="166" t="s">
        <v>511</v>
      </c>
      <c r="H342" s="167">
        <v>25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141</v>
      </c>
      <c r="AU342" s="165" t="s">
        <v>88</v>
      </c>
      <c r="AV342" s="12" t="s">
        <v>88</v>
      </c>
      <c r="AW342" s="12" t="s">
        <v>32</v>
      </c>
      <c r="AX342" s="12" t="s">
        <v>78</v>
      </c>
      <c r="AY342" s="165" t="s">
        <v>132</v>
      </c>
    </row>
    <row r="343" spans="2:65" s="13" customFormat="1" ht="11.25" x14ac:dyDescent="0.2">
      <c r="B343" s="172"/>
      <c r="D343" s="164" t="s">
        <v>141</v>
      </c>
      <c r="E343" s="173" t="s">
        <v>1</v>
      </c>
      <c r="F343" s="174" t="s">
        <v>143</v>
      </c>
      <c r="H343" s="175">
        <v>25</v>
      </c>
      <c r="I343" s="176"/>
      <c r="L343" s="172"/>
      <c r="M343" s="177"/>
      <c r="N343" s="178"/>
      <c r="O343" s="178"/>
      <c r="P343" s="178"/>
      <c r="Q343" s="178"/>
      <c r="R343" s="178"/>
      <c r="S343" s="178"/>
      <c r="T343" s="179"/>
      <c r="AT343" s="173" t="s">
        <v>141</v>
      </c>
      <c r="AU343" s="173" t="s">
        <v>88</v>
      </c>
      <c r="AV343" s="13" t="s">
        <v>139</v>
      </c>
      <c r="AW343" s="13" t="s">
        <v>32</v>
      </c>
      <c r="AX343" s="13" t="s">
        <v>86</v>
      </c>
      <c r="AY343" s="173" t="s">
        <v>132</v>
      </c>
    </row>
    <row r="344" spans="2:65" s="1" customFormat="1" ht="24" customHeight="1" x14ac:dyDescent="0.2">
      <c r="B344" s="149"/>
      <c r="C344" s="150" t="s">
        <v>512</v>
      </c>
      <c r="D344" s="150" t="s">
        <v>134</v>
      </c>
      <c r="E344" s="151" t="s">
        <v>513</v>
      </c>
      <c r="F344" s="152" t="s">
        <v>514</v>
      </c>
      <c r="G344" s="153" t="s">
        <v>159</v>
      </c>
      <c r="H344" s="154">
        <v>61</v>
      </c>
      <c r="I344" s="155"/>
      <c r="J344" s="156">
        <f>ROUND(I344*H344,2)</f>
        <v>0</v>
      </c>
      <c r="K344" s="152" t="s">
        <v>138</v>
      </c>
      <c r="L344" s="31"/>
      <c r="M344" s="157" t="s">
        <v>1</v>
      </c>
      <c r="N344" s="158" t="s">
        <v>43</v>
      </c>
      <c r="O344" s="54"/>
      <c r="P344" s="159">
        <f>O344*H344</f>
        <v>0</v>
      </c>
      <c r="Q344" s="159">
        <v>0</v>
      </c>
      <c r="R344" s="159">
        <f>Q344*H344</f>
        <v>0</v>
      </c>
      <c r="S344" s="159">
        <v>2.48E-3</v>
      </c>
      <c r="T344" s="160">
        <f>S344*H344</f>
        <v>0.15128</v>
      </c>
      <c r="AR344" s="161" t="s">
        <v>139</v>
      </c>
      <c r="AT344" s="161" t="s">
        <v>134</v>
      </c>
      <c r="AU344" s="161" t="s">
        <v>88</v>
      </c>
      <c r="AY344" s="16" t="s">
        <v>132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6" t="s">
        <v>86</v>
      </c>
      <c r="BK344" s="162">
        <f>ROUND(I344*H344,2)</f>
        <v>0</v>
      </c>
      <c r="BL344" s="16" t="s">
        <v>139</v>
      </c>
      <c r="BM344" s="161" t="s">
        <v>515</v>
      </c>
    </row>
    <row r="345" spans="2:65" s="12" customFormat="1" ht="11.25" x14ac:dyDescent="0.2">
      <c r="B345" s="163"/>
      <c r="D345" s="164" t="s">
        <v>141</v>
      </c>
      <c r="E345" s="165" t="s">
        <v>1</v>
      </c>
      <c r="F345" s="166" t="s">
        <v>516</v>
      </c>
      <c r="H345" s="167">
        <v>61</v>
      </c>
      <c r="I345" s="168"/>
      <c r="L345" s="163"/>
      <c r="M345" s="169"/>
      <c r="N345" s="170"/>
      <c r="O345" s="170"/>
      <c r="P345" s="170"/>
      <c r="Q345" s="170"/>
      <c r="R345" s="170"/>
      <c r="S345" s="170"/>
      <c r="T345" s="171"/>
      <c r="AT345" s="165" t="s">
        <v>141</v>
      </c>
      <c r="AU345" s="165" t="s">
        <v>88</v>
      </c>
      <c r="AV345" s="12" t="s">
        <v>88</v>
      </c>
      <c r="AW345" s="12" t="s">
        <v>32</v>
      </c>
      <c r="AX345" s="12" t="s">
        <v>78</v>
      </c>
      <c r="AY345" s="165" t="s">
        <v>132</v>
      </c>
    </row>
    <row r="346" spans="2:65" s="13" customFormat="1" ht="11.25" x14ac:dyDescent="0.2">
      <c r="B346" s="172"/>
      <c r="D346" s="164" t="s">
        <v>141</v>
      </c>
      <c r="E346" s="173" t="s">
        <v>1</v>
      </c>
      <c r="F346" s="174" t="s">
        <v>143</v>
      </c>
      <c r="H346" s="175">
        <v>61</v>
      </c>
      <c r="I346" s="176"/>
      <c r="L346" s="172"/>
      <c r="M346" s="177"/>
      <c r="N346" s="178"/>
      <c r="O346" s="178"/>
      <c r="P346" s="178"/>
      <c r="Q346" s="178"/>
      <c r="R346" s="178"/>
      <c r="S346" s="178"/>
      <c r="T346" s="179"/>
      <c r="AT346" s="173" t="s">
        <v>141</v>
      </c>
      <c r="AU346" s="173" t="s">
        <v>88</v>
      </c>
      <c r="AV346" s="13" t="s">
        <v>139</v>
      </c>
      <c r="AW346" s="13" t="s">
        <v>32</v>
      </c>
      <c r="AX346" s="13" t="s">
        <v>86</v>
      </c>
      <c r="AY346" s="173" t="s">
        <v>132</v>
      </c>
    </row>
    <row r="347" spans="2:65" s="1" customFormat="1" ht="24" customHeight="1" x14ac:dyDescent="0.2">
      <c r="B347" s="149"/>
      <c r="C347" s="150" t="s">
        <v>517</v>
      </c>
      <c r="D347" s="150" t="s">
        <v>134</v>
      </c>
      <c r="E347" s="151" t="s">
        <v>518</v>
      </c>
      <c r="F347" s="152" t="s">
        <v>519</v>
      </c>
      <c r="G347" s="153" t="s">
        <v>159</v>
      </c>
      <c r="H347" s="154">
        <v>70</v>
      </c>
      <c r="I347" s="155"/>
      <c r="J347" s="156">
        <f>ROUND(I347*H347,2)</f>
        <v>0</v>
      </c>
      <c r="K347" s="152" t="s">
        <v>138</v>
      </c>
      <c r="L347" s="31"/>
      <c r="M347" s="157" t="s">
        <v>1</v>
      </c>
      <c r="N347" s="158" t="s">
        <v>43</v>
      </c>
      <c r="O347" s="54"/>
      <c r="P347" s="159">
        <f>O347*H347</f>
        <v>0</v>
      </c>
      <c r="Q347" s="159">
        <v>0</v>
      </c>
      <c r="R347" s="159">
        <f>Q347*H347</f>
        <v>0</v>
      </c>
      <c r="S347" s="159">
        <v>9.2499999999999995E-3</v>
      </c>
      <c r="T347" s="160">
        <f>S347*H347</f>
        <v>0.64749999999999996</v>
      </c>
      <c r="AR347" s="161" t="s">
        <v>139</v>
      </c>
      <c r="AT347" s="161" t="s">
        <v>134</v>
      </c>
      <c r="AU347" s="161" t="s">
        <v>88</v>
      </c>
      <c r="AY347" s="16" t="s">
        <v>132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6" t="s">
        <v>86</v>
      </c>
      <c r="BK347" s="162">
        <f>ROUND(I347*H347,2)</f>
        <v>0</v>
      </c>
      <c r="BL347" s="16" t="s">
        <v>139</v>
      </c>
      <c r="BM347" s="161" t="s">
        <v>520</v>
      </c>
    </row>
    <row r="348" spans="2:65" s="12" customFormat="1" ht="11.25" x14ac:dyDescent="0.2">
      <c r="B348" s="163"/>
      <c r="D348" s="164" t="s">
        <v>141</v>
      </c>
      <c r="E348" s="165" t="s">
        <v>1</v>
      </c>
      <c r="F348" s="166" t="s">
        <v>521</v>
      </c>
      <c r="H348" s="167">
        <v>70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141</v>
      </c>
      <c r="AU348" s="165" t="s">
        <v>88</v>
      </c>
      <c r="AV348" s="12" t="s">
        <v>88</v>
      </c>
      <c r="AW348" s="12" t="s">
        <v>32</v>
      </c>
      <c r="AX348" s="12" t="s">
        <v>78</v>
      </c>
      <c r="AY348" s="165" t="s">
        <v>132</v>
      </c>
    </row>
    <row r="349" spans="2:65" s="13" customFormat="1" ht="11.25" x14ac:dyDescent="0.2">
      <c r="B349" s="172"/>
      <c r="D349" s="164" t="s">
        <v>141</v>
      </c>
      <c r="E349" s="173" t="s">
        <v>1</v>
      </c>
      <c r="F349" s="174" t="s">
        <v>143</v>
      </c>
      <c r="H349" s="175">
        <v>70</v>
      </c>
      <c r="I349" s="176"/>
      <c r="L349" s="172"/>
      <c r="M349" s="177"/>
      <c r="N349" s="178"/>
      <c r="O349" s="178"/>
      <c r="P349" s="178"/>
      <c r="Q349" s="178"/>
      <c r="R349" s="178"/>
      <c r="S349" s="178"/>
      <c r="T349" s="179"/>
      <c r="AT349" s="173" t="s">
        <v>141</v>
      </c>
      <c r="AU349" s="173" t="s">
        <v>88</v>
      </c>
      <c r="AV349" s="13" t="s">
        <v>139</v>
      </c>
      <c r="AW349" s="13" t="s">
        <v>32</v>
      </c>
      <c r="AX349" s="13" t="s">
        <v>86</v>
      </c>
      <c r="AY349" s="173" t="s">
        <v>132</v>
      </c>
    </row>
    <row r="350" spans="2:65" s="1" customFormat="1" ht="24" customHeight="1" x14ac:dyDescent="0.2">
      <c r="B350" s="149"/>
      <c r="C350" s="150" t="s">
        <v>522</v>
      </c>
      <c r="D350" s="150" t="s">
        <v>134</v>
      </c>
      <c r="E350" s="151" t="s">
        <v>523</v>
      </c>
      <c r="F350" s="152" t="s">
        <v>524</v>
      </c>
      <c r="G350" s="153" t="s">
        <v>137</v>
      </c>
      <c r="H350" s="154">
        <v>314.5</v>
      </c>
      <c r="I350" s="155"/>
      <c r="J350" s="156">
        <f>ROUND(I350*H350,2)</f>
        <v>0</v>
      </c>
      <c r="K350" s="152" t="s">
        <v>1</v>
      </c>
      <c r="L350" s="31"/>
      <c r="M350" s="157" t="s">
        <v>1</v>
      </c>
      <c r="N350" s="158" t="s">
        <v>43</v>
      </c>
      <c r="O350" s="54"/>
      <c r="P350" s="159">
        <f>O350*H350</f>
        <v>0</v>
      </c>
      <c r="Q350" s="159">
        <v>0</v>
      </c>
      <c r="R350" s="159">
        <f>Q350*H350</f>
        <v>0</v>
      </c>
      <c r="S350" s="159">
        <v>9.2499999999999995E-3</v>
      </c>
      <c r="T350" s="160">
        <f>S350*H350</f>
        <v>2.909125</v>
      </c>
      <c r="AR350" s="161" t="s">
        <v>139</v>
      </c>
      <c r="AT350" s="161" t="s">
        <v>134</v>
      </c>
      <c r="AU350" s="161" t="s">
        <v>88</v>
      </c>
      <c r="AY350" s="16" t="s">
        <v>132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6" t="s">
        <v>86</v>
      </c>
      <c r="BK350" s="162">
        <f>ROUND(I350*H350,2)</f>
        <v>0</v>
      </c>
      <c r="BL350" s="16" t="s">
        <v>139</v>
      </c>
      <c r="BM350" s="161" t="s">
        <v>525</v>
      </c>
    </row>
    <row r="351" spans="2:65" s="12" customFormat="1" ht="11.25" x14ac:dyDescent="0.2">
      <c r="B351" s="163"/>
      <c r="D351" s="164" t="s">
        <v>141</v>
      </c>
      <c r="E351" s="165" t="s">
        <v>1</v>
      </c>
      <c r="F351" s="166" t="s">
        <v>526</v>
      </c>
      <c r="H351" s="167">
        <v>152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141</v>
      </c>
      <c r="AU351" s="165" t="s">
        <v>88</v>
      </c>
      <c r="AV351" s="12" t="s">
        <v>88</v>
      </c>
      <c r="AW351" s="12" t="s">
        <v>32</v>
      </c>
      <c r="AX351" s="12" t="s">
        <v>78</v>
      </c>
      <c r="AY351" s="165" t="s">
        <v>132</v>
      </c>
    </row>
    <row r="352" spans="2:65" s="12" customFormat="1" ht="11.25" x14ac:dyDescent="0.2">
      <c r="B352" s="163"/>
      <c r="D352" s="164" t="s">
        <v>141</v>
      </c>
      <c r="E352" s="165" t="s">
        <v>1</v>
      </c>
      <c r="F352" s="166" t="s">
        <v>527</v>
      </c>
      <c r="H352" s="167">
        <v>162.5</v>
      </c>
      <c r="I352" s="168"/>
      <c r="L352" s="163"/>
      <c r="M352" s="169"/>
      <c r="N352" s="170"/>
      <c r="O352" s="170"/>
      <c r="P352" s="170"/>
      <c r="Q352" s="170"/>
      <c r="R352" s="170"/>
      <c r="S352" s="170"/>
      <c r="T352" s="171"/>
      <c r="AT352" s="165" t="s">
        <v>141</v>
      </c>
      <c r="AU352" s="165" t="s">
        <v>88</v>
      </c>
      <c r="AV352" s="12" t="s">
        <v>88</v>
      </c>
      <c r="AW352" s="12" t="s">
        <v>32</v>
      </c>
      <c r="AX352" s="12" t="s">
        <v>78</v>
      </c>
      <c r="AY352" s="165" t="s">
        <v>132</v>
      </c>
    </row>
    <row r="353" spans="2:65" s="13" customFormat="1" ht="11.25" x14ac:dyDescent="0.2">
      <c r="B353" s="172"/>
      <c r="D353" s="164" t="s">
        <v>141</v>
      </c>
      <c r="E353" s="173" t="s">
        <v>1</v>
      </c>
      <c r="F353" s="174" t="s">
        <v>143</v>
      </c>
      <c r="H353" s="175">
        <v>314.5</v>
      </c>
      <c r="I353" s="176"/>
      <c r="L353" s="172"/>
      <c r="M353" s="177"/>
      <c r="N353" s="178"/>
      <c r="O353" s="178"/>
      <c r="P353" s="178"/>
      <c r="Q353" s="178"/>
      <c r="R353" s="178"/>
      <c r="S353" s="178"/>
      <c r="T353" s="179"/>
      <c r="AT353" s="173" t="s">
        <v>141</v>
      </c>
      <c r="AU353" s="173" t="s">
        <v>88</v>
      </c>
      <c r="AV353" s="13" t="s">
        <v>139</v>
      </c>
      <c r="AW353" s="13" t="s">
        <v>32</v>
      </c>
      <c r="AX353" s="13" t="s">
        <v>86</v>
      </c>
      <c r="AY353" s="173" t="s">
        <v>132</v>
      </c>
    </row>
    <row r="354" spans="2:65" s="1" customFormat="1" ht="36" customHeight="1" x14ac:dyDescent="0.2">
      <c r="B354" s="149"/>
      <c r="C354" s="150" t="s">
        <v>528</v>
      </c>
      <c r="D354" s="150" t="s">
        <v>134</v>
      </c>
      <c r="E354" s="151" t="s">
        <v>529</v>
      </c>
      <c r="F354" s="152" t="s">
        <v>530</v>
      </c>
      <c r="G354" s="153" t="s">
        <v>354</v>
      </c>
      <c r="H354" s="154">
        <v>1</v>
      </c>
      <c r="I354" s="155"/>
      <c r="J354" s="156">
        <f>ROUND(I354*H354,2)</f>
        <v>0</v>
      </c>
      <c r="K354" s="152" t="s">
        <v>1</v>
      </c>
      <c r="L354" s="31"/>
      <c r="M354" s="157" t="s">
        <v>1</v>
      </c>
      <c r="N354" s="158" t="s">
        <v>43</v>
      </c>
      <c r="O354" s="54"/>
      <c r="P354" s="159">
        <f>O354*H354</f>
        <v>0</v>
      </c>
      <c r="Q354" s="159">
        <v>2.504</v>
      </c>
      <c r="R354" s="159">
        <f>Q354*H354</f>
        <v>2.504</v>
      </c>
      <c r="S354" s="159">
        <v>0</v>
      </c>
      <c r="T354" s="160">
        <f>S354*H354</f>
        <v>0</v>
      </c>
      <c r="AR354" s="161" t="s">
        <v>139</v>
      </c>
      <c r="AT354" s="161" t="s">
        <v>134</v>
      </c>
      <c r="AU354" s="161" t="s">
        <v>88</v>
      </c>
      <c r="AY354" s="16" t="s">
        <v>132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6" t="s">
        <v>86</v>
      </c>
      <c r="BK354" s="162">
        <f>ROUND(I354*H354,2)</f>
        <v>0</v>
      </c>
      <c r="BL354" s="16" t="s">
        <v>139</v>
      </c>
      <c r="BM354" s="161" t="s">
        <v>531</v>
      </c>
    </row>
    <row r="355" spans="2:65" s="12" customFormat="1" ht="11.25" x14ac:dyDescent="0.2">
      <c r="B355" s="163"/>
      <c r="D355" s="164" t="s">
        <v>141</v>
      </c>
      <c r="E355" s="165" t="s">
        <v>1</v>
      </c>
      <c r="F355" s="166" t="s">
        <v>86</v>
      </c>
      <c r="H355" s="167">
        <v>1</v>
      </c>
      <c r="I355" s="168"/>
      <c r="L355" s="163"/>
      <c r="M355" s="169"/>
      <c r="N355" s="170"/>
      <c r="O355" s="170"/>
      <c r="P355" s="170"/>
      <c r="Q355" s="170"/>
      <c r="R355" s="170"/>
      <c r="S355" s="170"/>
      <c r="T355" s="171"/>
      <c r="AT355" s="165" t="s">
        <v>141</v>
      </c>
      <c r="AU355" s="165" t="s">
        <v>88</v>
      </c>
      <c r="AV355" s="12" t="s">
        <v>88</v>
      </c>
      <c r="AW355" s="12" t="s">
        <v>32</v>
      </c>
      <c r="AX355" s="12" t="s">
        <v>78</v>
      </c>
      <c r="AY355" s="165" t="s">
        <v>132</v>
      </c>
    </row>
    <row r="356" spans="2:65" s="13" customFormat="1" ht="11.25" x14ac:dyDescent="0.2">
      <c r="B356" s="172"/>
      <c r="D356" s="164" t="s">
        <v>141</v>
      </c>
      <c r="E356" s="173" t="s">
        <v>1</v>
      </c>
      <c r="F356" s="174" t="s">
        <v>143</v>
      </c>
      <c r="H356" s="175">
        <v>1</v>
      </c>
      <c r="I356" s="176"/>
      <c r="L356" s="172"/>
      <c r="M356" s="177"/>
      <c r="N356" s="178"/>
      <c r="O356" s="178"/>
      <c r="P356" s="178"/>
      <c r="Q356" s="178"/>
      <c r="R356" s="178"/>
      <c r="S356" s="178"/>
      <c r="T356" s="179"/>
      <c r="AT356" s="173" t="s">
        <v>141</v>
      </c>
      <c r="AU356" s="173" t="s">
        <v>88</v>
      </c>
      <c r="AV356" s="13" t="s">
        <v>139</v>
      </c>
      <c r="AW356" s="13" t="s">
        <v>32</v>
      </c>
      <c r="AX356" s="13" t="s">
        <v>86</v>
      </c>
      <c r="AY356" s="173" t="s">
        <v>132</v>
      </c>
    </row>
    <row r="357" spans="2:65" s="1" customFormat="1" ht="24" customHeight="1" x14ac:dyDescent="0.2">
      <c r="B357" s="149"/>
      <c r="C357" s="150" t="s">
        <v>532</v>
      </c>
      <c r="D357" s="150" t="s">
        <v>134</v>
      </c>
      <c r="E357" s="151" t="s">
        <v>533</v>
      </c>
      <c r="F357" s="152" t="s">
        <v>534</v>
      </c>
      <c r="G357" s="153" t="s">
        <v>354</v>
      </c>
      <c r="H357" s="154">
        <v>1</v>
      </c>
      <c r="I357" s="155"/>
      <c r="J357" s="156">
        <f>ROUND(I357*H357,2)</f>
        <v>0</v>
      </c>
      <c r="K357" s="152" t="s">
        <v>1</v>
      </c>
      <c r="L357" s="31"/>
      <c r="M357" s="157" t="s">
        <v>1</v>
      </c>
      <c r="N357" s="158" t="s">
        <v>43</v>
      </c>
      <c r="O357" s="54"/>
      <c r="P357" s="159">
        <f>O357*H357</f>
        <v>0</v>
      </c>
      <c r="Q357" s="159">
        <v>2.504</v>
      </c>
      <c r="R357" s="159">
        <f>Q357*H357</f>
        <v>2.504</v>
      </c>
      <c r="S357" s="159">
        <v>0</v>
      </c>
      <c r="T357" s="160">
        <f>S357*H357</f>
        <v>0</v>
      </c>
      <c r="AR357" s="161" t="s">
        <v>139</v>
      </c>
      <c r="AT357" s="161" t="s">
        <v>134</v>
      </c>
      <c r="AU357" s="161" t="s">
        <v>88</v>
      </c>
      <c r="AY357" s="16" t="s">
        <v>132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6" t="s">
        <v>86</v>
      </c>
      <c r="BK357" s="162">
        <f>ROUND(I357*H357,2)</f>
        <v>0</v>
      </c>
      <c r="BL357" s="16" t="s">
        <v>139</v>
      </c>
      <c r="BM357" s="161" t="s">
        <v>535</v>
      </c>
    </row>
    <row r="358" spans="2:65" s="12" customFormat="1" ht="11.25" x14ac:dyDescent="0.2">
      <c r="B358" s="163"/>
      <c r="D358" s="164" t="s">
        <v>141</v>
      </c>
      <c r="E358" s="165" t="s">
        <v>1</v>
      </c>
      <c r="F358" s="166" t="s">
        <v>86</v>
      </c>
      <c r="H358" s="167">
        <v>1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141</v>
      </c>
      <c r="AU358" s="165" t="s">
        <v>88</v>
      </c>
      <c r="AV358" s="12" t="s">
        <v>88</v>
      </c>
      <c r="AW358" s="12" t="s">
        <v>32</v>
      </c>
      <c r="AX358" s="12" t="s">
        <v>78</v>
      </c>
      <c r="AY358" s="165" t="s">
        <v>132</v>
      </c>
    </row>
    <row r="359" spans="2:65" s="13" customFormat="1" ht="11.25" x14ac:dyDescent="0.2">
      <c r="B359" s="172"/>
      <c r="D359" s="164" t="s">
        <v>141</v>
      </c>
      <c r="E359" s="173" t="s">
        <v>1</v>
      </c>
      <c r="F359" s="174" t="s">
        <v>143</v>
      </c>
      <c r="H359" s="175">
        <v>1</v>
      </c>
      <c r="I359" s="176"/>
      <c r="L359" s="172"/>
      <c r="M359" s="177"/>
      <c r="N359" s="178"/>
      <c r="O359" s="178"/>
      <c r="P359" s="178"/>
      <c r="Q359" s="178"/>
      <c r="R359" s="178"/>
      <c r="S359" s="178"/>
      <c r="T359" s="179"/>
      <c r="AT359" s="173" t="s">
        <v>141</v>
      </c>
      <c r="AU359" s="173" t="s">
        <v>88</v>
      </c>
      <c r="AV359" s="13" t="s">
        <v>139</v>
      </c>
      <c r="AW359" s="13" t="s">
        <v>32</v>
      </c>
      <c r="AX359" s="13" t="s">
        <v>86</v>
      </c>
      <c r="AY359" s="173" t="s">
        <v>132</v>
      </c>
    </row>
    <row r="360" spans="2:65" s="1" customFormat="1" ht="36" customHeight="1" x14ac:dyDescent="0.2">
      <c r="B360" s="149"/>
      <c r="C360" s="150" t="s">
        <v>536</v>
      </c>
      <c r="D360" s="150" t="s">
        <v>134</v>
      </c>
      <c r="E360" s="151" t="s">
        <v>537</v>
      </c>
      <c r="F360" s="152" t="s">
        <v>538</v>
      </c>
      <c r="G360" s="153" t="s">
        <v>340</v>
      </c>
      <c r="H360" s="154">
        <v>10</v>
      </c>
      <c r="I360" s="155"/>
      <c r="J360" s="156">
        <f>ROUND(I360*H360,2)</f>
        <v>0</v>
      </c>
      <c r="K360" s="152" t="s">
        <v>1</v>
      </c>
      <c r="L360" s="31"/>
      <c r="M360" s="157" t="s">
        <v>1</v>
      </c>
      <c r="N360" s="158" t="s">
        <v>43</v>
      </c>
      <c r="O360" s="54"/>
      <c r="P360" s="159">
        <f>O360*H360</f>
        <v>0</v>
      </c>
      <c r="Q360" s="159">
        <v>2.504</v>
      </c>
      <c r="R360" s="159">
        <f>Q360*H360</f>
        <v>25.04</v>
      </c>
      <c r="S360" s="159">
        <v>0</v>
      </c>
      <c r="T360" s="160">
        <f>S360*H360</f>
        <v>0</v>
      </c>
      <c r="AR360" s="161" t="s">
        <v>139</v>
      </c>
      <c r="AT360" s="161" t="s">
        <v>134</v>
      </c>
      <c r="AU360" s="161" t="s">
        <v>88</v>
      </c>
      <c r="AY360" s="16" t="s">
        <v>132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6" t="s">
        <v>86</v>
      </c>
      <c r="BK360" s="162">
        <f>ROUND(I360*H360,2)</f>
        <v>0</v>
      </c>
      <c r="BL360" s="16" t="s">
        <v>139</v>
      </c>
      <c r="BM360" s="161" t="s">
        <v>539</v>
      </c>
    </row>
    <row r="361" spans="2:65" s="12" customFormat="1" ht="11.25" x14ac:dyDescent="0.2">
      <c r="B361" s="163"/>
      <c r="D361" s="164" t="s">
        <v>141</v>
      </c>
      <c r="E361" s="165" t="s">
        <v>1</v>
      </c>
      <c r="F361" s="166" t="s">
        <v>189</v>
      </c>
      <c r="H361" s="167">
        <v>10</v>
      </c>
      <c r="I361" s="168"/>
      <c r="L361" s="163"/>
      <c r="M361" s="169"/>
      <c r="N361" s="170"/>
      <c r="O361" s="170"/>
      <c r="P361" s="170"/>
      <c r="Q361" s="170"/>
      <c r="R361" s="170"/>
      <c r="S361" s="170"/>
      <c r="T361" s="171"/>
      <c r="AT361" s="165" t="s">
        <v>141</v>
      </c>
      <c r="AU361" s="165" t="s">
        <v>88</v>
      </c>
      <c r="AV361" s="12" t="s">
        <v>88</v>
      </c>
      <c r="AW361" s="12" t="s">
        <v>32</v>
      </c>
      <c r="AX361" s="12" t="s">
        <v>78</v>
      </c>
      <c r="AY361" s="165" t="s">
        <v>132</v>
      </c>
    </row>
    <row r="362" spans="2:65" s="13" customFormat="1" ht="11.25" x14ac:dyDescent="0.2">
      <c r="B362" s="172"/>
      <c r="D362" s="164" t="s">
        <v>141</v>
      </c>
      <c r="E362" s="173" t="s">
        <v>1</v>
      </c>
      <c r="F362" s="174" t="s">
        <v>143</v>
      </c>
      <c r="H362" s="175">
        <v>10</v>
      </c>
      <c r="I362" s="176"/>
      <c r="L362" s="172"/>
      <c r="M362" s="177"/>
      <c r="N362" s="178"/>
      <c r="O362" s="178"/>
      <c r="P362" s="178"/>
      <c r="Q362" s="178"/>
      <c r="R362" s="178"/>
      <c r="S362" s="178"/>
      <c r="T362" s="179"/>
      <c r="AT362" s="173" t="s">
        <v>141</v>
      </c>
      <c r="AU362" s="173" t="s">
        <v>88</v>
      </c>
      <c r="AV362" s="13" t="s">
        <v>139</v>
      </c>
      <c r="AW362" s="13" t="s">
        <v>32</v>
      </c>
      <c r="AX362" s="13" t="s">
        <v>86</v>
      </c>
      <c r="AY362" s="173" t="s">
        <v>132</v>
      </c>
    </row>
    <row r="363" spans="2:65" s="1" customFormat="1" ht="36" customHeight="1" x14ac:dyDescent="0.2">
      <c r="B363" s="149"/>
      <c r="C363" s="150" t="s">
        <v>540</v>
      </c>
      <c r="D363" s="150" t="s">
        <v>134</v>
      </c>
      <c r="E363" s="151" t="s">
        <v>541</v>
      </c>
      <c r="F363" s="152" t="s">
        <v>542</v>
      </c>
      <c r="G363" s="153" t="s">
        <v>340</v>
      </c>
      <c r="H363" s="154">
        <v>2</v>
      </c>
      <c r="I363" s="155"/>
      <c r="J363" s="156">
        <f>ROUND(I363*H363,2)</f>
        <v>0</v>
      </c>
      <c r="K363" s="152" t="s">
        <v>1</v>
      </c>
      <c r="L363" s="31"/>
      <c r="M363" s="157" t="s">
        <v>1</v>
      </c>
      <c r="N363" s="158" t="s">
        <v>43</v>
      </c>
      <c r="O363" s="54"/>
      <c r="P363" s="159">
        <f>O363*H363</f>
        <v>0</v>
      </c>
      <c r="Q363" s="159">
        <v>2.504</v>
      </c>
      <c r="R363" s="159">
        <f>Q363*H363</f>
        <v>5.008</v>
      </c>
      <c r="S363" s="159">
        <v>0</v>
      </c>
      <c r="T363" s="160">
        <f>S363*H363</f>
        <v>0</v>
      </c>
      <c r="AR363" s="161" t="s">
        <v>139</v>
      </c>
      <c r="AT363" s="161" t="s">
        <v>134</v>
      </c>
      <c r="AU363" s="161" t="s">
        <v>88</v>
      </c>
      <c r="AY363" s="16" t="s">
        <v>132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6" t="s">
        <v>86</v>
      </c>
      <c r="BK363" s="162">
        <f>ROUND(I363*H363,2)</f>
        <v>0</v>
      </c>
      <c r="BL363" s="16" t="s">
        <v>139</v>
      </c>
      <c r="BM363" s="161" t="s">
        <v>543</v>
      </c>
    </row>
    <row r="364" spans="2:65" s="12" customFormat="1" ht="11.25" x14ac:dyDescent="0.2">
      <c r="B364" s="163"/>
      <c r="D364" s="164" t="s">
        <v>141</v>
      </c>
      <c r="E364" s="165" t="s">
        <v>1</v>
      </c>
      <c r="F364" s="166" t="s">
        <v>544</v>
      </c>
      <c r="H364" s="167">
        <v>2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141</v>
      </c>
      <c r="AU364" s="165" t="s">
        <v>88</v>
      </c>
      <c r="AV364" s="12" t="s">
        <v>88</v>
      </c>
      <c r="AW364" s="12" t="s">
        <v>32</v>
      </c>
      <c r="AX364" s="12" t="s">
        <v>78</v>
      </c>
      <c r="AY364" s="165" t="s">
        <v>132</v>
      </c>
    </row>
    <row r="365" spans="2:65" s="13" customFormat="1" ht="11.25" x14ac:dyDescent="0.2">
      <c r="B365" s="172"/>
      <c r="D365" s="164" t="s">
        <v>141</v>
      </c>
      <c r="E365" s="173" t="s">
        <v>1</v>
      </c>
      <c r="F365" s="174" t="s">
        <v>143</v>
      </c>
      <c r="H365" s="175">
        <v>2</v>
      </c>
      <c r="I365" s="176"/>
      <c r="L365" s="172"/>
      <c r="M365" s="177"/>
      <c r="N365" s="178"/>
      <c r="O365" s="178"/>
      <c r="P365" s="178"/>
      <c r="Q365" s="178"/>
      <c r="R365" s="178"/>
      <c r="S365" s="178"/>
      <c r="T365" s="179"/>
      <c r="AT365" s="173" t="s">
        <v>141</v>
      </c>
      <c r="AU365" s="173" t="s">
        <v>88</v>
      </c>
      <c r="AV365" s="13" t="s">
        <v>139</v>
      </c>
      <c r="AW365" s="13" t="s">
        <v>32</v>
      </c>
      <c r="AX365" s="13" t="s">
        <v>86</v>
      </c>
      <c r="AY365" s="173" t="s">
        <v>132</v>
      </c>
    </row>
    <row r="366" spans="2:65" s="1" customFormat="1" ht="16.5" customHeight="1" x14ac:dyDescent="0.2">
      <c r="B366" s="149"/>
      <c r="C366" s="150" t="s">
        <v>545</v>
      </c>
      <c r="D366" s="150" t="s">
        <v>134</v>
      </c>
      <c r="E366" s="151" t="s">
        <v>546</v>
      </c>
      <c r="F366" s="152" t="s">
        <v>547</v>
      </c>
      <c r="G366" s="153" t="s">
        <v>137</v>
      </c>
      <c r="H366" s="154">
        <v>6.6</v>
      </c>
      <c r="I366" s="155"/>
      <c r="J366" s="156">
        <f>ROUND(I366*H366,2)</f>
        <v>0</v>
      </c>
      <c r="K366" s="152" t="s">
        <v>138</v>
      </c>
      <c r="L366" s="31"/>
      <c r="M366" s="157" t="s">
        <v>1</v>
      </c>
      <c r="N366" s="158" t="s">
        <v>43</v>
      </c>
      <c r="O366" s="54"/>
      <c r="P366" s="159">
        <f>O366*H366</f>
        <v>0</v>
      </c>
      <c r="Q366" s="159">
        <v>0</v>
      </c>
      <c r="R366" s="159">
        <f>Q366*H366</f>
        <v>0</v>
      </c>
      <c r="S366" s="159">
        <v>6.6000000000000003E-2</v>
      </c>
      <c r="T366" s="160">
        <f>S366*H366</f>
        <v>0.43559999999999999</v>
      </c>
      <c r="AR366" s="161" t="s">
        <v>139</v>
      </c>
      <c r="AT366" s="161" t="s">
        <v>134</v>
      </c>
      <c r="AU366" s="161" t="s">
        <v>88</v>
      </c>
      <c r="AY366" s="16" t="s">
        <v>132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6" t="s">
        <v>86</v>
      </c>
      <c r="BK366" s="162">
        <f>ROUND(I366*H366,2)</f>
        <v>0</v>
      </c>
      <c r="BL366" s="16" t="s">
        <v>139</v>
      </c>
      <c r="BM366" s="161" t="s">
        <v>548</v>
      </c>
    </row>
    <row r="367" spans="2:65" s="14" customFormat="1" ht="11.25" x14ac:dyDescent="0.2">
      <c r="B367" s="180"/>
      <c r="D367" s="164" t="s">
        <v>141</v>
      </c>
      <c r="E367" s="181" t="s">
        <v>1</v>
      </c>
      <c r="F367" s="182" t="s">
        <v>549</v>
      </c>
      <c r="H367" s="181" t="s">
        <v>1</v>
      </c>
      <c r="I367" s="183"/>
      <c r="L367" s="180"/>
      <c r="M367" s="184"/>
      <c r="N367" s="185"/>
      <c r="O367" s="185"/>
      <c r="P367" s="185"/>
      <c r="Q367" s="185"/>
      <c r="R367" s="185"/>
      <c r="S367" s="185"/>
      <c r="T367" s="186"/>
      <c r="AT367" s="181" t="s">
        <v>141</v>
      </c>
      <c r="AU367" s="181" t="s">
        <v>88</v>
      </c>
      <c r="AV367" s="14" t="s">
        <v>86</v>
      </c>
      <c r="AW367" s="14" t="s">
        <v>32</v>
      </c>
      <c r="AX367" s="14" t="s">
        <v>78</v>
      </c>
      <c r="AY367" s="181" t="s">
        <v>132</v>
      </c>
    </row>
    <row r="368" spans="2:65" s="12" customFormat="1" ht="11.25" x14ac:dyDescent="0.2">
      <c r="B368" s="163"/>
      <c r="D368" s="164" t="s">
        <v>141</v>
      </c>
      <c r="E368" s="165" t="s">
        <v>1</v>
      </c>
      <c r="F368" s="166" t="s">
        <v>550</v>
      </c>
      <c r="H368" s="167">
        <v>6.6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141</v>
      </c>
      <c r="AU368" s="165" t="s">
        <v>88</v>
      </c>
      <c r="AV368" s="12" t="s">
        <v>88</v>
      </c>
      <c r="AW368" s="12" t="s">
        <v>32</v>
      </c>
      <c r="AX368" s="12" t="s">
        <v>78</v>
      </c>
      <c r="AY368" s="165" t="s">
        <v>132</v>
      </c>
    </row>
    <row r="369" spans="2:65" s="13" customFormat="1" ht="11.25" x14ac:dyDescent="0.2">
      <c r="B369" s="172"/>
      <c r="D369" s="164" t="s">
        <v>141</v>
      </c>
      <c r="E369" s="173" t="s">
        <v>1</v>
      </c>
      <c r="F369" s="174" t="s">
        <v>143</v>
      </c>
      <c r="H369" s="175">
        <v>6.6</v>
      </c>
      <c r="I369" s="176"/>
      <c r="L369" s="172"/>
      <c r="M369" s="177"/>
      <c r="N369" s="178"/>
      <c r="O369" s="178"/>
      <c r="P369" s="178"/>
      <c r="Q369" s="178"/>
      <c r="R369" s="178"/>
      <c r="S369" s="178"/>
      <c r="T369" s="179"/>
      <c r="AT369" s="173" t="s">
        <v>141</v>
      </c>
      <c r="AU369" s="173" t="s">
        <v>88</v>
      </c>
      <c r="AV369" s="13" t="s">
        <v>139</v>
      </c>
      <c r="AW369" s="13" t="s">
        <v>32</v>
      </c>
      <c r="AX369" s="13" t="s">
        <v>86</v>
      </c>
      <c r="AY369" s="173" t="s">
        <v>132</v>
      </c>
    </row>
    <row r="370" spans="2:65" s="11" customFormat="1" ht="22.9" customHeight="1" x14ac:dyDescent="0.2">
      <c r="B370" s="136"/>
      <c r="D370" s="137" t="s">
        <v>77</v>
      </c>
      <c r="E370" s="147" t="s">
        <v>551</v>
      </c>
      <c r="F370" s="147" t="s">
        <v>552</v>
      </c>
      <c r="I370" s="139"/>
      <c r="J370" s="148">
        <f>BK370</f>
        <v>0</v>
      </c>
      <c r="L370" s="136"/>
      <c r="M370" s="141"/>
      <c r="N370" s="142"/>
      <c r="O370" s="142"/>
      <c r="P370" s="143">
        <f>SUM(P371:P379)</f>
        <v>0</v>
      </c>
      <c r="Q370" s="142"/>
      <c r="R370" s="143">
        <f>SUM(R371:R379)</f>
        <v>0</v>
      </c>
      <c r="S370" s="142"/>
      <c r="T370" s="144">
        <f>SUM(T371:T379)</f>
        <v>0</v>
      </c>
      <c r="AR370" s="137" t="s">
        <v>86</v>
      </c>
      <c r="AT370" s="145" t="s">
        <v>77</v>
      </c>
      <c r="AU370" s="145" t="s">
        <v>86</v>
      </c>
      <c r="AY370" s="137" t="s">
        <v>132</v>
      </c>
      <c r="BK370" s="146">
        <f>SUM(BK371:BK379)</f>
        <v>0</v>
      </c>
    </row>
    <row r="371" spans="2:65" s="1" customFormat="1" ht="24" customHeight="1" x14ac:dyDescent="0.2">
      <c r="B371" s="149"/>
      <c r="C371" s="150" t="s">
        <v>553</v>
      </c>
      <c r="D371" s="150" t="s">
        <v>134</v>
      </c>
      <c r="E371" s="151" t="s">
        <v>554</v>
      </c>
      <c r="F371" s="152" t="s">
        <v>555</v>
      </c>
      <c r="G371" s="153" t="s">
        <v>227</v>
      </c>
      <c r="H371" s="154">
        <v>381.476</v>
      </c>
      <c r="I371" s="155"/>
      <c r="J371" s="156">
        <f>ROUND(I371*H371,2)</f>
        <v>0</v>
      </c>
      <c r="K371" s="152" t="s">
        <v>138</v>
      </c>
      <c r="L371" s="31"/>
      <c r="M371" s="157" t="s">
        <v>1</v>
      </c>
      <c r="N371" s="158" t="s">
        <v>43</v>
      </c>
      <c r="O371" s="54"/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AR371" s="161" t="s">
        <v>139</v>
      </c>
      <c r="AT371" s="161" t="s">
        <v>134</v>
      </c>
      <c r="AU371" s="161" t="s">
        <v>88</v>
      </c>
      <c r="AY371" s="16" t="s">
        <v>132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6" t="s">
        <v>86</v>
      </c>
      <c r="BK371" s="162">
        <f>ROUND(I371*H371,2)</f>
        <v>0</v>
      </c>
      <c r="BL371" s="16" t="s">
        <v>139</v>
      </c>
      <c r="BM371" s="161" t="s">
        <v>556</v>
      </c>
    </row>
    <row r="372" spans="2:65" s="1" customFormat="1" ht="24" customHeight="1" x14ac:dyDescent="0.2">
      <c r="B372" s="149"/>
      <c r="C372" s="150" t="s">
        <v>557</v>
      </c>
      <c r="D372" s="150" t="s">
        <v>134</v>
      </c>
      <c r="E372" s="151" t="s">
        <v>558</v>
      </c>
      <c r="F372" s="152" t="s">
        <v>559</v>
      </c>
      <c r="G372" s="153" t="s">
        <v>227</v>
      </c>
      <c r="H372" s="154">
        <v>7629.52</v>
      </c>
      <c r="I372" s="155"/>
      <c r="J372" s="156">
        <f>ROUND(I372*H372,2)</f>
        <v>0</v>
      </c>
      <c r="K372" s="152" t="s">
        <v>138</v>
      </c>
      <c r="L372" s="31"/>
      <c r="M372" s="157" t="s">
        <v>1</v>
      </c>
      <c r="N372" s="158" t="s">
        <v>43</v>
      </c>
      <c r="O372" s="54"/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AR372" s="161" t="s">
        <v>139</v>
      </c>
      <c r="AT372" s="161" t="s">
        <v>134</v>
      </c>
      <c r="AU372" s="161" t="s">
        <v>88</v>
      </c>
      <c r="AY372" s="16" t="s">
        <v>132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6" t="s">
        <v>86</v>
      </c>
      <c r="BK372" s="162">
        <f>ROUND(I372*H372,2)</f>
        <v>0</v>
      </c>
      <c r="BL372" s="16" t="s">
        <v>139</v>
      </c>
      <c r="BM372" s="161" t="s">
        <v>560</v>
      </c>
    </row>
    <row r="373" spans="2:65" s="12" customFormat="1" ht="11.25" x14ac:dyDescent="0.2">
      <c r="B373" s="163"/>
      <c r="D373" s="164" t="s">
        <v>141</v>
      </c>
      <c r="F373" s="166" t="s">
        <v>561</v>
      </c>
      <c r="H373" s="167">
        <v>7629.52</v>
      </c>
      <c r="I373" s="168"/>
      <c r="L373" s="163"/>
      <c r="M373" s="169"/>
      <c r="N373" s="170"/>
      <c r="O373" s="170"/>
      <c r="P373" s="170"/>
      <c r="Q373" s="170"/>
      <c r="R373" s="170"/>
      <c r="S373" s="170"/>
      <c r="T373" s="171"/>
      <c r="AT373" s="165" t="s">
        <v>141</v>
      </c>
      <c r="AU373" s="165" t="s">
        <v>88</v>
      </c>
      <c r="AV373" s="12" t="s">
        <v>88</v>
      </c>
      <c r="AW373" s="12" t="s">
        <v>3</v>
      </c>
      <c r="AX373" s="12" t="s">
        <v>86</v>
      </c>
      <c r="AY373" s="165" t="s">
        <v>132</v>
      </c>
    </row>
    <row r="374" spans="2:65" s="1" customFormat="1" ht="24" customHeight="1" x14ac:dyDescent="0.2">
      <c r="B374" s="149"/>
      <c r="C374" s="150" t="s">
        <v>562</v>
      </c>
      <c r="D374" s="150" t="s">
        <v>134</v>
      </c>
      <c r="E374" s="151" t="s">
        <v>563</v>
      </c>
      <c r="F374" s="152" t="s">
        <v>564</v>
      </c>
      <c r="G374" s="153" t="s">
        <v>227</v>
      </c>
      <c r="H374" s="154">
        <v>381.476</v>
      </c>
      <c r="I374" s="155"/>
      <c r="J374" s="156">
        <f>ROUND(I374*H374,2)</f>
        <v>0</v>
      </c>
      <c r="K374" s="152" t="s">
        <v>138</v>
      </c>
      <c r="L374" s="31"/>
      <c r="M374" s="157" t="s">
        <v>1</v>
      </c>
      <c r="N374" s="158" t="s">
        <v>43</v>
      </c>
      <c r="O374" s="54"/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AR374" s="161" t="s">
        <v>139</v>
      </c>
      <c r="AT374" s="161" t="s">
        <v>134</v>
      </c>
      <c r="AU374" s="161" t="s">
        <v>88</v>
      </c>
      <c r="AY374" s="16" t="s">
        <v>132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6" t="s">
        <v>86</v>
      </c>
      <c r="BK374" s="162">
        <f>ROUND(I374*H374,2)</f>
        <v>0</v>
      </c>
      <c r="BL374" s="16" t="s">
        <v>139</v>
      </c>
      <c r="BM374" s="161" t="s">
        <v>565</v>
      </c>
    </row>
    <row r="375" spans="2:65" s="1" customFormat="1" ht="24" customHeight="1" x14ac:dyDescent="0.2">
      <c r="B375" s="149"/>
      <c r="C375" s="150" t="s">
        <v>566</v>
      </c>
      <c r="D375" s="150" t="s">
        <v>134</v>
      </c>
      <c r="E375" s="151" t="s">
        <v>567</v>
      </c>
      <c r="F375" s="152" t="s">
        <v>568</v>
      </c>
      <c r="G375" s="153" t="s">
        <v>227</v>
      </c>
      <c r="H375" s="154">
        <v>12.65</v>
      </c>
      <c r="I375" s="155"/>
      <c r="J375" s="156">
        <f>ROUND(I375*H375,2)</f>
        <v>0</v>
      </c>
      <c r="K375" s="152" t="s">
        <v>138</v>
      </c>
      <c r="L375" s="31"/>
      <c r="M375" s="157" t="s">
        <v>1</v>
      </c>
      <c r="N375" s="158" t="s">
        <v>43</v>
      </c>
      <c r="O375" s="54"/>
      <c r="P375" s="159">
        <f>O375*H375</f>
        <v>0</v>
      </c>
      <c r="Q375" s="159">
        <v>0</v>
      </c>
      <c r="R375" s="159">
        <f>Q375*H375</f>
        <v>0</v>
      </c>
      <c r="S375" s="159">
        <v>0</v>
      </c>
      <c r="T375" s="160">
        <f>S375*H375</f>
        <v>0</v>
      </c>
      <c r="AR375" s="161" t="s">
        <v>139</v>
      </c>
      <c r="AT375" s="161" t="s">
        <v>134</v>
      </c>
      <c r="AU375" s="161" t="s">
        <v>88</v>
      </c>
      <c r="AY375" s="16" t="s">
        <v>132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6" t="s">
        <v>86</v>
      </c>
      <c r="BK375" s="162">
        <f>ROUND(I375*H375,2)</f>
        <v>0</v>
      </c>
      <c r="BL375" s="16" t="s">
        <v>139</v>
      </c>
      <c r="BM375" s="161" t="s">
        <v>569</v>
      </c>
    </row>
    <row r="376" spans="2:65" s="1" customFormat="1" ht="24" customHeight="1" x14ac:dyDescent="0.2">
      <c r="B376" s="149"/>
      <c r="C376" s="150" t="s">
        <v>570</v>
      </c>
      <c r="D376" s="150" t="s">
        <v>134</v>
      </c>
      <c r="E376" s="151" t="s">
        <v>571</v>
      </c>
      <c r="F376" s="152" t="s">
        <v>572</v>
      </c>
      <c r="G376" s="153" t="s">
        <v>227</v>
      </c>
      <c r="H376" s="154">
        <v>38.686999999999998</v>
      </c>
      <c r="I376" s="155"/>
      <c r="J376" s="156">
        <f>ROUND(I376*H376,2)</f>
        <v>0</v>
      </c>
      <c r="K376" s="152" t="s">
        <v>138</v>
      </c>
      <c r="L376" s="31"/>
      <c r="M376" s="157" t="s">
        <v>1</v>
      </c>
      <c r="N376" s="158" t="s">
        <v>43</v>
      </c>
      <c r="O376" s="54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AR376" s="161" t="s">
        <v>139</v>
      </c>
      <c r="AT376" s="161" t="s">
        <v>134</v>
      </c>
      <c r="AU376" s="161" t="s">
        <v>88</v>
      </c>
      <c r="AY376" s="16" t="s">
        <v>132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6" t="s">
        <v>86</v>
      </c>
      <c r="BK376" s="162">
        <f>ROUND(I376*H376,2)</f>
        <v>0</v>
      </c>
      <c r="BL376" s="16" t="s">
        <v>139</v>
      </c>
      <c r="BM376" s="161" t="s">
        <v>573</v>
      </c>
    </row>
    <row r="377" spans="2:65" s="12" customFormat="1" ht="11.25" x14ac:dyDescent="0.2">
      <c r="B377" s="163"/>
      <c r="D377" s="164" t="s">
        <v>141</v>
      </c>
      <c r="E377" s="165" t="s">
        <v>1</v>
      </c>
      <c r="F377" s="166" t="s">
        <v>574</v>
      </c>
      <c r="H377" s="167">
        <v>38.686999999999998</v>
      </c>
      <c r="I377" s="168"/>
      <c r="L377" s="163"/>
      <c r="M377" s="169"/>
      <c r="N377" s="170"/>
      <c r="O377" s="170"/>
      <c r="P377" s="170"/>
      <c r="Q377" s="170"/>
      <c r="R377" s="170"/>
      <c r="S377" s="170"/>
      <c r="T377" s="171"/>
      <c r="AT377" s="165" t="s">
        <v>141</v>
      </c>
      <c r="AU377" s="165" t="s">
        <v>88</v>
      </c>
      <c r="AV377" s="12" t="s">
        <v>88</v>
      </c>
      <c r="AW377" s="12" t="s">
        <v>32</v>
      </c>
      <c r="AX377" s="12" t="s">
        <v>78</v>
      </c>
      <c r="AY377" s="165" t="s">
        <v>132</v>
      </c>
    </row>
    <row r="378" spans="2:65" s="13" customFormat="1" ht="11.25" x14ac:dyDescent="0.2">
      <c r="B378" s="172"/>
      <c r="D378" s="164" t="s">
        <v>141</v>
      </c>
      <c r="E378" s="173" t="s">
        <v>1</v>
      </c>
      <c r="F378" s="174" t="s">
        <v>143</v>
      </c>
      <c r="H378" s="175">
        <v>38.686999999999998</v>
      </c>
      <c r="I378" s="176"/>
      <c r="L378" s="172"/>
      <c r="M378" s="177"/>
      <c r="N378" s="178"/>
      <c r="O378" s="178"/>
      <c r="P378" s="178"/>
      <c r="Q378" s="178"/>
      <c r="R378" s="178"/>
      <c r="S378" s="178"/>
      <c r="T378" s="179"/>
      <c r="AT378" s="173" t="s">
        <v>141</v>
      </c>
      <c r="AU378" s="173" t="s">
        <v>88</v>
      </c>
      <c r="AV378" s="13" t="s">
        <v>139</v>
      </c>
      <c r="AW378" s="13" t="s">
        <v>32</v>
      </c>
      <c r="AX378" s="13" t="s">
        <v>86</v>
      </c>
      <c r="AY378" s="173" t="s">
        <v>132</v>
      </c>
    </row>
    <row r="379" spans="2:65" s="1" customFormat="1" ht="24" customHeight="1" x14ac:dyDescent="0.2">
      <c r="B379" s="149"/>
      <c r="C379" s="150" t="s">
        <v>575</v>
      </c>
      <c r="D379" s="150" t="s">
        <v>134</v>
      </c>
      <c r="E379" s="151" t="s">
        <v>576</v>
      </c>
      <c r="F379" s="152" t="s">
        <v>577</v>
      </c>
      <c r="G379" s="153" t="s">
        <v>227</v>
      </c>
      <c r="H379" s="154">
        <v>330</v>
      </c>
      <c r="I379" s="155"/>
      <c r="J379" s="156">
        <f>ROUND(I379*H379,2)</f>
        <v>0</v>
      </c>
      <c r="K379" s="152" t="s">
        <v>138</v>
      </c>
      <c r="L379" s="31"/>
      <c r="M379" s="157" t="s">
        <v>1</v>
      </c>
      <c r="N379" s="158" t="s">
        <v>43</v>
      </c>
      <c r="O379" s="54"/>
      <c r="P379" s="159">
        <f>O379*H379</f>
        <v>0</v>
      </c>
      <c r="Q379" s="159">
        <v>0</v>
      </c>
      <c r="R379" s="159">
        <f>Q379*H379</f>
        <v>0</v>
      </c>
      <c r="S379" s="159">
        <v>0</v>
      </c>
      <c r="T379" s="160">
        <f>S379*H379</f>
        <v>0</v>
      </c>
      <c r="AR379" s="161" t="s">
        <v>139</v>
      </c>
      <c r="AT379" s="161" t="s">
        <v>134</v>
      </c>
      <c r="AU379" s="161" t="s">
        <v>88</v>
      </c>
      <c r="AY379" s="16" t="s">
        <v>132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6" t="s">
        <v>86</v>
      </c>
      <c r="BK379" s="162">
        <f>ROUND(I379*H379,2)</f>
        <v>0</v>
      </c>
      <c r="BL379" s="16" t="s">
        <v>139</v>
      </c>
      <c r="BM379" s="161" t="s">
        <v>578</v>
      </c>
    </row>
    <row r="380" spans="2:65" s="11" customFormat="1" ht="22.9" customHeight="1" x14ac:dyDescent="0.2">
      <c r="B380" s="136"/>
      <c r="D380" s="137" t="s">
        <v>77</v>
      </c>
      <c r="E380" s="147" t="s">
        <v>579</v>
      </c>
      <c r="F380" s="147" t="s">
        <v>580</v>
      </c>
      <c r="I380" s="139"/>
      <c r="J380" s="148">
        <f>BK380</f>
        <v>0</v>
      </c>
      <c r="L380" s="136"/>
      <c r="M380" s="141"/>
      <c r="N380" s="142"/>
      <c r="O380" s="142"/>
      <c r="P380" s="143">
        <f>SUM(P381:P382)</f>
        <v>0</v>
      </c>
      <c r="Q380" s="142"/>
      <c r="R380" s="143">
        <f>SUM(R381:R382)</f>
        <v>0</v>
      </c>
      <c r="S380" s="142"/>
      <c r="T380" s="144">
        <f>SUM(T381:T382)</f>
        <v>0</v>
      </c>
      <c r="AR380" s="137" t="s">
        <v>86</v>
      </c>
      <c r="AT380" s="145" t="s">
        <v>77</v>
      </c>
      <c r="AU380" s="145" t="s">
        <v>86</v>
      </c>
      <c r="AY380" s="137" t="s">
        <v>132</v>
      </c>
      <c r="BK380" s="146">
        <f>SUM(BK381:BK382)</f>
        <v>0</v>
      </c>
    </row>
    <row r="381" spans="2:65" s="1" customFormat="1" ht="16.5" customHeight="1" x14ac:dyDescent="0.2">
      <c r="B381" s="149"/>
      <c r="C381" s="150" t="s">
        <v>581</v>
      </c>
      <c r="D381" s="150" t="s">
        <v>134</v>
      </c>
      <c r="E381" s="151" t="s">
        <v>582</v>
      </c>
      <c r="F381" s="152" t="s">
        <v>583</v>
      </c>
      <c r="G381" s="153" t="s">
        <v>227</v>
      </c>
      <c r="H381" s="154">
        <v>287.762</v>
      </c>
      <c r="I381" s="155"/>
      <c r="J381" s="156">
        <f>ROUND(I381*H381,2)</f>
        <v>0</v>
      </c>
      <c r="K381" s="152" t="s">
        <v>138</v>
      </c>
      <c r="L381" s="31"/>
      <c r="M381" s="157" t="s">
        <v>1</v>
      </c>
      <c r="N381" s="158" t="s">
        <v>43</v>
      </c>
      <c r="O381" s="54"/>
      <c r="P381" s="159">
        <f>O381*H381</f>
        <v>0</v>
      </c>
      <c r="Q381" s="159">
        <v>0</v>
      </c>
      <c r="R381" s="159">
        <f>Q381*H381</f>
        <v>0</v>
      </c>
      <c r="S381" s="159">
        <v>0</v>
      </c>
      <c r="T381" s="160">
        <f>S381*H381</f>
        <v>0</v>
      </c>
      <c r="AR381" s="161" t="s">
        <v>139</v>
      </c>
      <c r="AT381" s="161" t="s">
        <v>134</v>
      </c>
      <c r="AU381" s="161" t="s">
        <v>88</v>
      </c>
      <c r="AY381" s="16" t="s">
        <v>132</v>
      </c>
      <c r="BE381" s="162">
        <f>IF(N381="základní",J381,0)</f>
        <v>0</v>
      </c>
      <c r="BF381" s="162">
        <f>IF(N381="snížená",J381,0)</f>
        <v>0</v>
      </c>
      <c r="BG381" s="162">
        <f>IF(N381="zákl. přenesená",J381,0)</f>
        <v>0</v>
      </c>
      <c r="BH381" s="162">
        <f>IF(N381="sníž. přenesená",J381,0)</f>
        <v>0</v>
      </c>
      <c r="BI381" s="162">
        <f>IF(N381="nulová",J381,0)</f>
        <v>0</v>
      </c>
      <c r="BJ381" s="16" t="s">
        <v>86</v>
      </c>
      <c r="BK381" s="162">
        <f>ROUND(I381*H381,2)</f>
        <v>0</v>
      </c>
      <c r="BL381" s="16" t="s">
        <v>139</v>
      </c>
      <c r="BM381" s="161" t="s">
        <v>584</v>
      </c>
    </row>
    <row r="382" spans="2:65" s="1" customFormat="1" ht="24" customHeight="1" x14ac:dyDescent="0.2">
      <c r="B382" s="149"/>
      <c r="C382" s="150" t="s">
        <v>585</v>
      </c>
      <c r="D382" s="150" t="s">
        <v>134</v>
      </c>
      <c r="E382" s="151" t="s">
        <v>586</v>
      </c>
      <c r="F382" s="152" t="s">
        <v>587</v>
      </c>
      <c r="G382" s="153" t="s">
        <v>227</v>
      </c>
      <c r="H382" s="154">
        <v>287.762</v>
      </c>
      <c r="I382" s="155"/>
      <c r="J382" s="156">
        <f>ROUND(I382*H382,2)</f>
        <v>0</v>
      </c>
      <c r="K382" s="152" t="s">
        <v>138</v>
      </c>
      <c r="L382" s="31"/>
      <c r="M382" s="157" t="s">
        <v>1</v>
      </c>
      <c r="N382" s="158" t="s">
        <v>43</v>
      </c>
      <c r="O382" s="54"/>
      <c r="P382" s="159">
        <f>O382*H382</f>
        <v>0</v>
      </c>
      <c r="Q382" s="159">
        <v>0</v>
      </c>
      <c r="R382" s="159">
        <f>Q382*H382</f>
        <v>0</v>
      </c>
      <c r="S382" s="159">
        <v>0</v>
      </c>
      <c r="T382" s="160">
        <f>S382*H382</f>
        <v>0</v>
      </c>
      <c r="AR382" s="161" t="s">
        <v>139</v>
      </c>
      <c r="AT382" s="161" t="s">
        <v>134</v>
      </c>
      <c r="AU382" s="161" t="s">
        <v>88</v>
      </c>
      <c r="AY382" s="16" t="s">
        <v>132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6" t="s">
        <v>86</v>
      </c>
      <c r="BK382" s="162">
        <f>ROUND(I382*H382,2)</f>
        <v>0</v>
      </c>
      <c r="BL382" s="16" t="s">
        <v>139</v>
      </c>
      <c r="BM382" s="161" t="s">
        <v>588</v>
      </c>
    </row>
    <row r="383" spans="2:65" s="11" customFormat="1" ht="25.9" customHeight="1" x14ac:dyDescent="0.2">
      <c r="B383" s="136"/>
      <c r="D383" s="137" t="s">
        <v>77</v>
      </c>
      <c r="E383" s="138" t="s">
        <v>589</v>
      </c>
      <c r="F383" s="138" t="s">
        <v>590</v>
      </c>
      <c r="I383" s="139"/>
      <c r="J383" s="140">
        <f>BK383</f>
        <v>0</v>
      </c>
      <c r="L383" s="136"/>
      <c r="M383" s="141"/>
      <c r="N383" s="142"/>
      <c r="O383" s="142"/>
      <c r="P383" s="143">
        <f>P384+P416+P425</f>
        <v>0</v>
      </c>
      <c r="Q383" s="142"/>
      <c r="R383" s="143">
        <f>R384+R416+R425</f>
        <v>1.1226366400000001</v>
      </c>
      <c r="S383" s="142"/>
      <c r="T383" s="144">
        <f>T384+T416+T425</f>
        <v>0.04</v>
      </c>
      <c r="AR383" s="137" t="s">
        <v>88</v>
      </c>
      <c r="AT383" s="145" t="s">
        <v>77</v>
      </c>
      <c r="AU383" s="145" t="s">
        <v>78</v>
      </c>
      <c r="AY383" s="137" t="s">
        <v>132</v>
      </c>
      <c r="BK383" s="146">
        <f>BK384+BK416+BK425</f>
        <v>0</v>
      </c>
    </row>
    <row r="384" spans="2:65" s="11" customFormat="1" ht="22.9" customHeight="1" x14ac:dyDescent="0.2">
      <c r="B384" s="136"/>
      <c r="D384" s="137" t="s">
        <v>77</v>
      </c>
      <c r="E384" s="147" t="s">
        <v>591</v>
      </c>
      <c r="F384" s="147" t="s">
        <v>592</v>
      </c>
      <c r="I384" s="139"/>
      <c r="J384" s="148">
        <f>BK384</f>
        <v>0</v>
      </c>
      <c r="L384" s="136"/>
      <c r="M384" s="141"/>
      <c r="N384" s="142"/>
      <c r="O384" s="142"/>
      <c r="P384" s="143">
        <f>SUM(P385:P415)</f>
        <v>0</v>
      </c>
      <c r="Q384" s="142"/>
      <c r="R384" s="143">
        <f>SUM(R385:R415)</f>
        <v>0.20301424000000001</v>
      </c>
      <c r="S384" s="142"/>
      <c r="T384" s="144">
        <f>SUM(T385:T415)</f>
        <v>0</v>
      </c>
      <c r="AR384" s="137" t="s">
        <v>88</v>
      </c>
      <c r="AT384" s="145" t="s">
        <v>77</v>
      </c>
      <c r="AU384" s="145" t="s">
        <v>86</v>
      </c>
      <c r="AY384" s="137" t="s">
        <v>132</v>
      </c>
      <c r="BK384" s="146">
        <f>SUM(BK385:BK415)</f>
        <v>0</v>
      </c>
    </row>
    <row r="385" spans="2:65" s="1" customFormat="1" ht="24" customHeight="1" x14ac:dyDescent="0.2">
      <c r="B385" s="149"/>
      <c r="C385" s="150" t="s">
        <v>593</v>
      </c>
      <c r="D385" s="150" t="s">
        <v>134</v>
      </c>
      <c r="E385" s="151" t="s">
        <v>594</v>
      </c>
      <c r="F385" s="152" t="s">
        <v>595</v>
      </c>
      <c r="G385" s="153" t="s">
        <v>137</v>
      </c>
      <c r="H385" s="154">
        <v>16.641999999999999</v>
      </c>
      <c r="I385" s="155"/>
      <c r="J385" s="156">
        <f>ROUND(I385*H385,2)</f>
        <v>0</v>
      </c>
      <c r="K385" s="152" t="s">
        <v>138</v>
      </c>
      <c r="L385" s="31"/>
      <c r="M385" s="157" t="s">
        <v>1</v>
      </c>
      <c r="N385" s="158" t="s">
        <v>43</v>
      </c>
      <c r="O385" s="54"/>
      <c r="P385" s="159">
        <f>O385*H385</f>
        <v>0</v>
      </c>
      <c r="Q385" s="159">
        <v>0</v>
      </c>
      <c r="R385" s="159">
        <f>Q385*H385</f>
        <v>0</v>
      </c>
      <c r="S385" s="159">
        <v>0</v>
      </c>
      <c r="T385" s="160">
        <f>S385*H385</f>
        <v>0</v>
      </c>
      <c r="AR385" s="161" t="s">
        <v>220</v>
      </c>
      <c r="AT385" s="161" t="s">
        <v>134</v>
      </c>
      <c r="AU385" s="161" t="s">
        <v>88</v>
      </c>
      <c r="AY385" s="16" t="s">
        <v>132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6" t="s">
        <v>86</v>
      </c>
      <c r="BK385" s="162">
        <f>ROUND(I385*H385,2)</f>
        <v>0</v>
      </c>
      <c r="BL385" s="16" t="s">
        <v>220</v>
      </c>
      <c r="BM385" s="161" t="s">
        <v>596</v>
      </c>
    </row>
    <row r="386" spans="2:65" s="14" customFormat="1" ht="11.25" x14ac:dyDescent="0.2">
      <c r="B386" s="180"/>
      <c r="D386" s="164" t="s">
        <v>141</v>
      </c>
      <c r="E386" s="181" t="s">
        <v>1</v>
      </c>
      <c r="F386" s="182" t="s">
        <v>597</v>
      </c>
      <c r="H386" s="181" t="s">
        <v>1</v>
      </c>
      <c r="I386" s="183"/>
      <c r="L386" s="180"/>
      <c r="M386" s="184"/>
      <c r="N386" s="185"/>
      <c r="O386" s="185"/>
      <c r="P386" s="185"/>
      <c r="Q386" s="185"/>
      <c r="R386" s="185"/>
      <c r="S386" s="185"/>
      <c r="T386" s="186"/>
      <c r="AT386" s="181" t="s">
        <v>141</v>
      </c>
      <c r="AU386" s="181" t="s">
        <v>88</v>
      </c>
      <c r="AV386" s="14" t="s">
        <v>86</v>
      </c>
      <c r="AW386" s="14" t="s">
        <v>32</v>
      </c>
      <c r="AX386" s="14" t="s">
        <v>78</v>
      </c>
      <c r="AY386" s="181" t="s">
        <v>132</v>
      </c>
    </row>
    <row r="387" spans="2:65" s="12" customFormat="1" ht="11.25" x14ac:dyDescent="0.2">
      <c r="B387" s="163"/>
      <c r="D387" s="164" t="s">
        <v>141</v>
      </c>
      <c r="E387" s="165" t="s">
        <v>1</v>
      </c>
      <c r="F387" s="166" t="s">
        <v>598</v>
      </c>
      <c r="H387" s="167">
        <v>16.641999999999999</v>
      </c>
      <c r="I387" s="168"/>
      <c r="L387" s="163"/>
      <c r="M387" s="169"/>
      <c r="N387" s="170"/>
      <c r="O387" s="170"/>
      <c r="P387" s="170"/>
      <c r="Q387" s="170"/>
      <c r="R387" s="170"/>
      <c r="S387" s="170"/>
      <c r="T387" s="171"/>
      <c r="AT387" s="165" t="s">
        <v>141</v>
      </c>
      <c r="AU387" s="165" t="s">
        <v>88</v>
      </c>
      <c r="AV387" s="12" t="s">
        <v>88</v>
      </c>
      <c r="AW387" s="12" t="s">
        <v>32</v>
      </c>
      <c r="AX387" s="12" t="s">
        <v>78</v>
      </c>
      <c r="AY387" s="165" t="s">
        <v>132</v>
      </c>
    </row>
    <row r="388" spans="2:65" s="13" customFormat="1" ht="11.25" x14ac:dyDescent="0.2">
      <c r="B388" s="172"/>
      <c r="D388" s="164" t="s">
        <v>141</v>
      </c>
      <c r="E388" s="173" t="s">
        <v>1</v>
      </c>
      <c r="F388" s="174" t="s">
        <v>143</v>
      </c>
      <c r="H388" s="175">
        <v>16.641999999999999</v>
      </c>
      <c r="I388" s="176"/>
      <c r="L388" s="172"/>
      <c r="M388" s="177"/>
      <c r="N388" s="178"/>
      <c r="O388" s="178"/>
      <c r="P388" s="178"/>
      <c r="Q388" s="178"/>
      <c r="R388" s="178"/>
      <c r="S388" s="178"/>
      <c r="T388" s="179"/>
      <c r="AT388" s="173" t="s">
        <v>141</v>
      </c>
      <c r="AU388" s="173" t="s">
        <v>88</v>
      </c>
      <c r="AV388" s="13" t="s">
        <v>139</v>
      </c>
      <c r="AW388" s="13" t="s">
        <v>32</v>
      </c>
      <c r="AX388" s="13" t="s">
        <v>86</v>
      </c>
      <c r="AY388" s="173" t="s">
        <v>132</v>
      </c>
    </row>
    <row r="389" spans="2:65" s="1" customFormat="1" ht="16.5" customHeight="1" x14ac:dyDescent="0.2">
      <c r="B389" s="149"/>
      <c r="C389" s="187" t="s">
        <v>599</v>
      </c>
      <c r="D389" s="187" t="s">
        <v>243</v>
      </c>
      <c r="E389" s="188" t="s">
        <v>600</v>
      </c>
      <c r="F389" s="189" t="s">
        <v>601</v>
      </c>
      <c r="G389" s="190" t="s">
        <v>227</v>
      </c>
      <c r="H389" s="191">
        <v>5.0000000000000001E-3</v>
      </c>
      <c r="I389" s="192"/>
      <c r="J389" s="193">
        <f>ROUND(I389*H389,2)</f>
        <v>0</v>
      </c>
      <c r="K389" s="189" t="s">
        <v>138</v>
      </c>
      <c r="L389" s="194"/>
      <c r="M389" s="195" t="s">
        <v>1</v>
      </c>
      <c r="N389" s="196" t="s">
        <v>43</v>
      </c>
      <c r="O389" s="54"/>
      <c r="P389" s="159">
        <f>O389*H389</f>
        <v>0</v>
      </c>
      <c r="Q389" s="159">
        <v>1</v>
      </c>
      <c r="R389" s="159">
        <f>Q389*H389</f>
        <v>5.0000000000000001E-3</v>
      </c>
      <c r="S389" s="159">
        <v>0</v>
      </c>
      <c r="T389" s="160">
        <f>S389*H389</f>
        <v>0</v>
      </c>
      <c r="AR389" s="161" t="s">
        <v>299</v>
      </c>
      <c r="AT389" s="161" t="s">
        <v>243</v>
      </c>
      <c r="AU389" s="161" t="s">
        <v>88</v>
      </c>
      <c r="AY389" s="16" t="s">
        <v>132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6" t="s">
        <v>86</v>
      </c>
      <c r="BK389" s="162">
        <f>ROUND(I389*H389,2)</f>
        <v>0</v>
      </c>
      <c r="BL389" s="16" t="s">
        <v>220</v>
      </c>
      <c r="BM389" s="161" t="s">
        <v>602</v>
      </c>
    </row>
    <row r="390" spans="2:65" s="1" customFormat="1" ht="19.5" x14ac:dyDescent="0.2">
      <c r="B390" s="31"/>
      <c r="D390" s="164" t="s">
        <v>603</v>
      </c>
      <c r="F390" s="197" t="s">
        <v>604</v>
      </c>
      <c r="I390" s="90"/>
      <c r="L390" s="31"/>
      <c r="M390" s="198"/>
      <c r="N390" s="54"/>
      <c r="O390" s="54"/>
      <c r="P390" s="54"/>
      <c r="Q390" s="54"/>
      <c r="R390" s="54"/>
      <c r="S390" s="54"/>
      <c r="T390" s="55"/>
      <c r="AT390" s="16" t="s">
        <v>603</v>
      </c>
      <c r="AU390" s="16" t="s">
        <v>88</v>
      </c>
    </row>
    <row r="391" spans="2:65" s="12" customFormat="1" ht="11.25" x14ac:dyDescent="0.2">
      <c r="B391" s="163"/>
      <c r="D391" s="164" t="s">
        <v>141</v>
      </c>
      <c r="F391" s="166" t="s">
        <v>605</v>
      </c>
      <c r="H391" s="167">
        <v>5.0000000000000001E-3</v>
      </c>
      <c r="I391" s="168"/>
      <c r="L391" s="163"/>
      <c r="M391" s="169"/>
      <c r="N391" s="170"/>
      <c r="O391" s="170"/>
      <c r="P391" s="170"/>
      <c r="Q391" s="170"/>
      <c r="R391" s="170"/>
      <c r="S391" s="170"/>
      <c r="T391" s="171"/>
      <c r="AT391" s="165" t="s">
        <v>141</v>
      </c>
      <c r="AU391" s="165" t="s">
        <v>88</v>
      </c>
      <c r="AV391" s="12" t="s">
        <v>88</v>
      </c>
      <c r="AW391" s="12" t="s">
        <v>3</v>
      </c>
      <c r="AX391" s="12" t="s">
        <v>86</v>
      </c>
      <c r="AY391" s="165" t="s">
        <v>132</v>
      </c>
    </row>
    <row r="392" spans="2:65" s="1" customFormat="1" ht="24" customHeight="1" x14ac:dyDescent="0.2">
      <c r="B392" s="149"/>
      <c r="C392" s="150" t="s">
        <v>606</v>
      </c>
      <c r="D392" s="150" t="s">
        <v>134</v>
      </c>
      <c r="E392" s="151" t="s">
        <v>607</v>
      </c>
      <c r="F392" s="152" t="s">
        <v>608</v>
      </c>
      <c r="G392" s="153" t="s">
        <v>137</v>
      </c>
      <c r="H392" s="154">
        <v>3.48</v>
      </c>
      <c r="I392" s="155"/>
      <c r="J392" s="156">
        <f>ROUND(I392*H392,2)</f>
        <v>0</v>
      </c>
      <c r="K392" s="152" t="s">
        <v>138</v>
      </c>
      <c r="L392" s="31"/>
      <c r="M392" s="157" t="s">
        <v>1</v>
      </c>
      <c r="N392" s="158" t="s">
        <v>43</v>
      </c>
      <c r="O392" s="54"/>
      <c r="P392" s="159">
        <f>O392*H392</f>
        <v>0</v>
      </c>
      <c r="Q392" s="159">
        <v>0</v>
      </c>
      <c r="R392" s="159">
        <f>Q392*H392</f>
        <v>0</v>
      </c>
      <c r="S392" s="159">
        <v>0</v>
      </c>
      <c r="T392" s="160">
        <f>S392*H392</f>
        <v>0</v>
      </c>
      <c r="AR392" s="161" t="s">
        <v>220</v>
      </c>
      <c r="AT392" s="161" t="s">
        <v>134</v>
      </c>
      <c r="AU392" s="161" t="s">
        <v>88</v>
      </c>
      <c r="AY392" s="16" t="s">
        <v>132</v>
      </c>
      <c r="BE392" s="162">
        <f>IF(N392="základní",J392,0)</f>
        <v>0</v>
      </c>
      <c r="BF392" s="162">
        <f>IF(N392="snížená",J392,0)</f>
        <v>0</v>
      </c>
      <c r="BG392" s="162">
        <f>IF(N392="zákl. přenesená",J392,0)</f>
        <v>0</v>
      </c>
      <c r="BH392" s="162">
        <f>IF(N392="sníž. přenesená",J392,0)</f>
        <v>0</v>
      </c>
      <c r="BI392" s="162">
        <f>IF(N392="nulová",J392,0)</f>
        <v>0</v>
      </c>
      <c r="BJ392" s="16" t="s">
        <v>86</v>
      </c>
      <c r="BK392" s="162">
        <f>ROUND(I392*H392,2)</f>
        <v>0</v>
      </c>
      <c r="BL392" s="16" t="s">
        <v>220</v>
      </c>
      <c r="BM392" s="161" t="s">
        <v>609</v>
      </c>
    </row>
    <row r="393" spans="2:65" s="14" customFormat="1" ht="11.25" x14ac:dyDescent="0.2">
      <c r="B393" s="180"/>
      <c r="D393" s="164" t="s">
        <v>141</v>
      </c>
      <c r="E393" s="181" t="s">
        <v>1</v>
      </c>
      <c r="F393" s="182" t="s">
        <v>610</v>
      </c>
      <c r="H393" s="181" t="s">
        <v>1</v>
      </c>
      <c r="I393" s="183"/>
      <c r="L393" s="180"/>
      <c r="M393" s="184"/>
      <c r="N393" s="185"/>
      <c r="O393" s="185"/>
      <c r="P393" s="185"/>
      <c r="Q393" s="185"/>
      <c r="R393" s="185"/>
      <c r="S393" s="185"/>
      <c r="T393" s="186"/>
      <c r="AT393" s="181" t="s">
        <v>141</v>
      </c>
      <c r="AU393" s="181" t="s">
        <v>88</v>
      </c>
      <c r="AV393" s="14" t="s">
        <v>86</v>
      </c>
      <c r="AW393" s="14" t="s">
        <v>32</v>
      </c>
      <c r="AX393" s="14" t="s">
        <v>78</v>
      </c>
      <c r="AY393" s="181" t="s">
        <v>132</v>
      </c>
    </row>
    <row r="394" spans="2:65" s="12" customFormat="1" ht="11.25" x14ac:dyDescent="0.2">
      <c r="B394" s="163"/>
      <c r="D394" s="164" t="s">
        <v>141</v>
      </c>
      <c r="E394" s="165" t="s">
        <v>1</v>
      </c>
      <c r="F394" s="166" t="s">
        <v>611</v>
      </c>
      <c r="H394" s="167">
        <v>3.48</v>
      </c>
      <c r="I394" s="168"/>
      <c r="L394" s="163"/>
      <c r="M394" s="169"/>
      <c r="N394" s="170"/>
      <c r="O394" s="170"/>
      <c r="P394" s="170"/>
      <c r="Q394" s="170"/>
      <c r="R394" s="170"/>
      <c r="S394" s="170"/>
      <c r="T394" s="171"/>
      <c r="AT394" s="165" t="s">
        <v>141</v>
      </c>
      <c r="AU394" s="165" t="s">
        <v>88</v>
      </c>
      <c r="AV394" s="12" t="s">
        <v>88</v>
      </c>
      <c r="AW394" s="12" t="s">
        <v>32</v>
      </c>
      <c r="AX394" s="12" t="s">
        <v>78</v>
      </c>
      <c r="AY394" s="165" t="s">
        <v>132</v>
      </c>
    </row>
    <row r="395" spans="2:65" s="13" customFormat="1" ht="11.25" x14ac:dyDescent="0.2">
      <c r="B395" s="172"/>
      <c r="D395" s="164" t="s">
        <v>141</v>
      </c>
      <c r="E395" s="173" t="s">
        <v>1</v>
      </c>
      <c r="F395" s="174" t="s">
        <v>143</v>
      </c>
      <c r="H395" s="175">
        <v>3.48</v>
      </c>
      <c r="I395" s="176"/>
      <c r="L395" s="172"/>
      <c r="M395" s="177"/>
      <c r="N395" s="178"/>
      <c r="O395" s="178"/>
      <c r="P395" s="178"/>
      <c r="Q395" s="178"/>
      <c r="R395" s="178"/>
      <c r="S395" s="178"/>
      <c r="T395" s="179"/>
      <c r="AT395" s="173" t="s">
        <v>141</v>
      </c>
      <c r="AU395" s="173" t="s">
        <v>88</v>
      </c>
      <c r="AV395" s="13" t="s">
        <v>139</v>
      </c>
      <c r="AW395" s="13" t="s">
        <v>32</v>
      </c>
      <c r="AX395" s="13" t="s">
        <v>86</v>
      </c>
      <c r="AY395" s="173" t="s">
        <v>132</v>
      </c>
    </row>
    <row r="396" spans="2:65" s="1" customFormat="1" ht="16.5" customHeight="1" x14ac:dyDescent="0.2">
      <c r="B396" s="149"/>
      <c r="C396" s="187" t="s">
        <v>612</v>
      </c>
      <c r="D396" s="187" t="s">
        <v>243</v>
      </c>
      <c r="E396" s="188" t="s">
        <v>600</v>
      </c>
      <c r="F396" s="189" t="s">
        <v>601</v>
      </c>
      <c r="G396" s="190" t="s">
        <v>227</v>
      </c>
      <c r="H396" s="191">
        <v>1E-3</v>
      </c>
      <c r="I396" s="192"/>
      <c r="J396" s="193">
        <f>ROUND(I396*H396,2)</f>
        <v>0</v>
      </c>
      <c r="K396" s="189" t="s">
        <v>138</v>
      </c>
      <c r="L396" s="194"/>
      <c r="M396" s="195" t="s">
        <v>1</v>
      </c>
      <c r="N396" s="196" t="s">
        <v>43</v>
      </c>
      <c r="O396" s="54"/>
      <c r="P396" s="159">
        <f>O396*H396</f>
        <v>0</v>
      </c>
      <c r="Q396" s="159">
        <v>1</v>
      </c>
      <c r="R396" s="159">
        <f>Q396*H396</f>
        <v>1E-3</v>
      </c>
      <c r="S396" s="159">
        <v>0</v>
      </c>
      <c r="T396" s="160">
        <f>S396*H396</f>
        <v>0</v>
      </c>
      <c r="AR396" s="161" t="s">
        <v>299</v>
      </c>
      <c r="AT396" s="161" t="s">
        <v>243</v>
      </c>
      <c r="AU396" s="161" t="s">
        <v>88</v>
      </c>
      <c r="AY396" s="16" t="s">
        <v>132</v>
      </c>
      <c r="BE396" s="162">
        <f>IF(N396="základní",J396,0)</f>
        <v>0</v>
      </c>
      <c r="BF396" s="162">
        <f>IF(N396="snížená",J396,0)</f>
        <v>0</v>
      </c>
      <c r="BG396" s="162">
        <f>IF(N396="zákl. přenesená",J396,0)</f>
        <v>0</v>
      </c>
      <c r="BH396" s="162">
        <f>IF(N396="sníž. přenesená",J396,0)</f>
        <v>0</v>
      </c>
      <c r="BI396" s="162">
        <f>IF(N396="nulová",J396,0)</f>
        <v>0</v>
      </c>
      <c r="BJ396" s="16" t="s">
        <v>86</v>
      </c>
      <c r="BK396" s="162">
        <f>ROUND(I396*H396,2)</f>
        <v>0</v>
      </c>
      <c r="BL396" s="16" t="s">
        <v>220</v>
      </c>
      <c r="BM396" s="161" t="s">
        <v>613</v>
      </c>
    </row>
    <row r="397" spans="2:65" s="1" customFormat="1" ht="19.5" x14ac:dyDescent="0.2">
      <c r="B397" s="31"/>
      <c r="D397" s="164" t="s">
        <v>603</v>
      </c>
      <c r="F397" s="197" t="s">
        <v>604</v>
      </c>
      <c r="I397" s="90"/>
      <c r="L397" s="31"/>
      <c r="M397" s="198"/>
      <c r="N397" s="54"/>
      <c r="O397" s="54"/>
      <c r="P397" s="54"/>
      <c r="Q397" s="54"/>
      <c r="R397" s="54"/>
      <c r="S397" s="54"/>
      <c r="T397" s="55"/>
      <c r="AT397" s="16" t="s">
        <v>603</v>
      </c>
      <c r="AU397" s="16" t="s">
        <v>88</v>
      </c>
    </row>
    <row r="398" spans="2:65" s="12" customFormat="1" ht="11.25" x14ac:dyDescent="0.2">
      <c r="B398" s="163"/>
      <c r="D398" s="164" t="s">
        <v>141</v>
      </c>
      <c r="F398" s="166" t="s">
        <v>614</v>
      </c>
      <c r="H398" s="167">
        <v>1E-3</v>
      </c>
      <c r="I398" s="168"/>
      <c r="L398" s="163"/>
      <c r="M398" s="169"/>
      <c r="N398" s="170"/>
      <c r="O398" s="170"/>
      <c r="P398" s="170"/>
      <c r="Q398" s="170"/>
      <c r="R398" s="170"/>
      <c r="S398" s="170"/>
      <c r="T398" s="171"/>
      <c r="AT398" s="165" t="s">
        <v>141</v>
      </c>
      <c r="AU398" s="165" t="s">
        <v>88</v>
      </c>
      <c r="AV398" s="12" t="s">
        <v>88</v>
      </c>
      <c r="AW398" s="12" t="s">
        <v>3</v>
      </c>
      <c r="AX398" s="12" t="s">
        <v>86</v>
      </c>
      <c r="AY398" s="165" t="s">
        <v>132</v>
      </c>
    </row>
    <row r="399" spans="2:65" s="1" customFormat="1" ht="24" customHeight="1" x14ac:dyDescent="0.2">
      <c r="B399" s="149"/>
      <c r="C399" s="150" t="s">
        <v>615</v>
      </c>
      <c r="D399" s="150" t="s">
        <v>134</v>
      </c>
      <c r="E399" s="151" t="s">
        <v>616</v>
      </c>
      <c r="F399" s="152" t="s">
        <v>617</v>
      </c>
      <c r="G399" s="153" t="s">
        <v>137</v>
      </c>
      <c r="H399" s="154">
        <v>33.283999999999999</v>
      </c>
      <c r="I399" s="155"/>
      <c r="J399" s="156">
        <f>ROUND(I399*H399,2)</f>
        <v>0</v>
      </c>
      <c r="K399" s="152" t="s">
        <v>138</v>
      </c>
      <c r="L399" s="31"/>
      <c r="M399" s="157" t="s">
        <v>1</v>
      </c>
      <c r="N399" s="158" t="s">
        <v>43</v>
      </c>
      <c r="O399" s="54"/>
      <c r="P399" s="159">
        <f>O399*H399</f>
        <v>0</v>
      </c>
      <c r="Q399" s="159">
        <v>4.0000000000000002E-4</v>
      </c>
      <c r="R399" s="159">
        <f>Q399*H399</f>
        <v>1.33136E-2</v>
      </c>
      <c r="S399" s="159">
        <v>0</v>
      </c>
      <c r="T399" s="160">
        <f>S399*H399</f>
        <v>0</v>
      </c>
      <c r="AR399" s="161" t="s">
        <v>220</v>
      </c>
      <c r="AT399" s="161" t="s">
        <v>134</v>
      </c>
      <c r="AU399" s="161" t="s">
        <v>88</v>
      </c>
      <c r="AY399" s="16" t="s">
        <v>132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6" t="s">
        <v>86</v>
      </c>
      <c r="BK399" s="162">
        <f>ROUND(I399*H399,2)</f>
        <v>0</v>
      </c>
      <c r="BL399" s="16" t="s">
        <v>220</v>
      </c>
      <c r="BM399" s="161" t="s">
        <v>618</v>
      </c>
    </row>
    <row r="400" spans="2:65" s="14" customFormat="1" ht="11.25" x14ac:dyDescent="0.2">
      <c r="B400" s="180"/>
      <c r="D400" s="164" t="s">
        <v>141</v>
      </c>
      <c r="E400" s="181" t="s">
        <v>1</v>
      </c>
      <c r="F400" s="182" t="s">
        <v>619</v>
      </c>
      <c r="H400" s="181" t="s">
        <v>1</v>
      </c>
      <c r="I400" s="183"/>
      <c r="L400" s="180"/>
      <c r="M400" s="184"/>
      <c r="N400" s="185"/>
      <c r="O400" s="185"/>
      <c r="P400" s="185"/>
      <c r="Q400" s="185"/>
      <c r="R400" s="185"/>
      <c r="S400" s="185"/>
      <c r="T400" s="186"/>
      <c r="AT400" s="181" t="s">
        <v>141</v>
      </c>
      <c r="AU400" s="181" t="s">
        <v>88</v>
      </c>
      <c r="AV400" s="14" t="s">
        <v>86</v>
      </c>
      <c r="AW400" s="14" t="s">
        <v>32</v>
      </c>
      <c r="AX400" s="14" t="s">
        <v>78</v>
      </c>
      <c r="AY400" s="181" t="s">
        <v>132</v>
      </c>
    </row>
    <row r="401" spans="2:65" s="12" customFormat="1" ht="11.25" x14ac:dyDescent="0.2">
      <c r="B401" s="163"/>
      <c r="D401" s="164" t="s">
        <v>141</v>
      </c>
      <c r="E401" s="165" t="s">
        <v>1</v>
      </c>
      <c r="F401" s="166" t="s">
        <v>620</v>
      </c>
      <c r="H401" s="167">
        <v>33.283999999999999</v>
      </c>
      <c r="I401" s="168"/>
      <c r="L401" s="163"/>
      <c r="M401" s="169"/>
      <c r="N401" s="170"/>
      <c r="O401" s="170"/>
      <c r="P401" s="170"/>
      <c r="Q401" s="170"/>
      <c r="R401" s="170"/>
      <c r="S401" s="170"/>
      <c r="T401" s="171"/>
      <c r="AT401" s="165" t="s">
        <v>141</v>
      </c>
      <c r="AU401" s="165" t="s">
        <v>88</v>
      </c>
      <c r="AV401" s="12" t="s">
        <v>88</v>
      </c>
      <c r="AW401" s="12" t="s">
        <v>32</v>
      </c>
      <c r="AX401" s="12" t="s">
        <v>78</v>
      </c>
      <c r="AY401" s="165" t="s">
        <v>132</v>
      </c>
    </row>
    <row r="402" spans="2:65" s="13" customFormat="1" ht="11.25" x14ac:dyDescent="0.2">
      <c r="B402" s="172"/>
      <c r="D402" s="164" t="s">
        <v>141</v>
      </c>
      <c r="E402" s="173" t="s">
        <v>1</v>
      </c>
      <c r="F402" s="174" t="s">
        <v>143</v>
      </c>
      <c r="H402" s="175">
        <v>33.283999999999999</v>
      </c>
      <c r="I402" s="176"/>
      <c r="L402" s="172"/>
      <c r="M402" s="177"/>
      <c r="N402" s="178"/>
      <c r="O402" s="178"/>
      <c r="P402" s="178"/>
      <c r="Q402" s="178"/>
      <c r="R402" s="178"/>
      <c r="S402" s="178"/>
      <c r="T402" s="179"/>
      <c r="AT402" s="173" t="s">
        <v>141</v>
      </c>
      <c r="AU402" s="173" t="s">
        <v>88</v>
      </c>
      <c r="AV402" s="13" t="s">
        <v>139</v>
      </c>
      <c r="AW402" s="13" t="s">
        <v>32</v>
      </c>
      <c r="AX402" s="13" t="s">
        <v>86</v>
      </c>
      <c r="AY402" s="173" t="s">
        <v>132</v>
      </c>
    </row>
    <row r="403" spans="2:65" s="1" customFormat="1" ht="24" customHeight="1" x14ac:dyDescent="0.2">
      <c r="B403" s="149"/>
      <c r="C403" s="187" t="s">
        <v>621</v>
      </c>
      <c r="D403" s="187" t="s">
        <v>243</v>
      </c>
      <c r="E403" s="188" t="s">
        <v>622</v>
      </c>
      <c r="F403" s="189" t="s">
        <v>623</v>
      </c>
      <c r="G403" s="190" t="s">
        <v>137</v>
      </c>
      <c r="H403" s="191">
        <v>19.138000000000002</v>
      </c>
      <c r="I403" s="192"/>
      <c r="J403" s="193">
        <f>ROUND(I403*H403,2)</f>
        <v>0</v>
      </c>
      <c r="K403" s="189" t="s">
        <v>138</v>
      </c>
      <c r="L403" s="194"/>
      <c r="M403" s="195" t="s">
        <v>1</v>
      </c>
      <c r="N403" s="196" t="s">
        <v>43</v>
      </c>
      <c r="O403" s="54"/>
      <c r="P403" s="159">
        <f>O403*H403</f>
        <v>0</v>
      </c>
      <c r="Q403" s="159">
        <v>3.8800000000000002E-3</v>
      </c>
      <c r="R403" s="159">
        <f>Q403*H403</f>
        <v>7.4255440000000006E-2</v>
      </c>
      <c r="S403" s="159">
        <v>0</v>
      </c>
      <c r="T403" s="160">
        <f>S403*H403</f>
        <v>0</v>
      </c>
      <c r="AR403" s="161" t="s">
        <v>299</v>
      </c>
      <c r="AT403" s="161" t="s">
        <v>243</v>
      </c>
      <c r="AU403" s="161" t="s">
        <v>88</v>
      </c>
      <c r="AY403" s="16" t="s">
        <v>132</v>
      </c>
      <c r="BE403" s="162">
        <f>IF(N403="základní",J403,0)</f>
        <v>0</v>
      </c>
      <c r="BF403" s="162">
        <f>IF(N403="snížená",J403,0)</f>
        <v>0</v>
      </c>
      <c r="BG403" s="162">
        <f>IF(N403="zákl. přenesená",J403,0)</f>
        <v>0</v>
      </c>
      <c r="BH403" s="162">
        <f>IF(N403="sníž. přenesená",J403,0)</f>
        <v>0</v>
      </c>
      <c r="BI403" s="162">
        <f>IF(N403="nulová",J403,0)</f>
        <v>0</v>
      </c>
      <c r="BJ403" s="16" t="s">
        <v>86</v>
      </c>
      <c r="BK403" s="162">
        <f>ROUND(I403*H403,2)</f>
        <v>0</v>
      </c>
      <c r="BL403" s="16" t="s">
        <v>220</v>
      </c>
      <c r="BM403" s="161" t="s">
        <v>624</v>
      </c>
    </row>
    <row r="404" spans="2:65" s="12" customFormat="1" ht="11.25" x14ac:dyDescent="0.2">
      <c r="B404" s="163"/>
      <c r="D404" s="164" t="s">
        <v>141</v>
      </c>
      <c r="F404" s="166" t="s">
        <v>625</v>
      </c>
      <c r="H404" s="167">
        <v>19.138000000000002</v>
      </c>
      <c r="I404" s="168"/>
      <c r="L404" s="163"/>
      <c r="M404" s="169"/>
      <c r="N404" s="170"/>
      <c r="O404" s="170"/>
      <c r="P404" s="170"/>
      <c r="Q404" s="170"/>
      <c r="R404" s="170"/>
      <c r="S404" s="170"/>
      <c r="T404" s="171"/>
      <c r="AT404" s="165" t="s">
        <v>141</v>
      </c>
      <c r="AU404" s="165" t="s">
        <v>88</v>
      </c>
      <c r="AV404" s="12" t="s">
        <v>88</v>
      </c>
      <c r="AW404" s="12" t="s">
        <v>3</v>
      </c>
      <c r="AX404" s="12" t="s">
        <v>86</v>
      </c>
      <c r="AY404" s="165" t="s">
        <v>132</v>
      </c>
    </row>
    <row r="405" spans="2:65" s="1" customFormat="1" ht="36" customHeight="1" x14ac:dyDescent="0.2">
      <c r="B405" s="149"/>
      <c r="C405" s="187" t="s">
        <v>626</v>
      </c>
      <c r="D405" s="187" t="s">
        <v>243</v>
      </c>
      <c r="E405" s="188" t="s">
        <v>627</v>
      </c>
      <c r="F405" s="189" t="s">
        <v>628</v>
      </c>
      <c r="G405" s="190" t="s">
        <v>137</v>
      </c>
      <c r="H405" s="191">
        <v>19.138000000000002</v>
      </c>
      <c r="I405" s="192"/>
      <c r="J405" s="193">
        <f>ROUND(I405*H405,2)</f>
        <v>0</v>
      </c>
      <c r="K405" s="189" t="s">
        <v>138</v>
      </c>
      <c r="L405" s="194"/>
      <c r="M405" s="195" t="s">
        <v>1</v>
      </c>
      <c r="N405" s="196" t="s">
        <v>43</v>
      </c>
      <c r="O405" s="54"/>
      <c r="P405" s="159">
        <f>O405*H405</f>
        <v>0</v>
      </c>
      <c r="Q405" s="159">
        <v>3.8800000000000002E-3</v>
      </c>
      <c r="R405" s="159">
        <f>Q405*H405</f>
        <v>7.4255440000000006E-2</v>
      </c>
      <c r="S405" s="159">
        <v>0</v>
      </c>
      <c r="T405" s="160">
        <f>S405*H405</f>
        <v>0</v>
      </c>
      <c r="AR405" s="161" t="s">
        <v>299</v>
      </c>
      <c r="AT405" s="161" t="s">
        <v>243</v>
      </c>
      <c r="AU405" s="161" t="s">
        <v>88</v>
      </c>
      <c r="AY405" s="16" t="s">
        <v>132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6" t="s">
        <v>86</v>
      </c>
      <c r="BK405" s="162">
        <f>ROUND(I405*H405,2)</f>
        <v>0</v>
      </c>
      <c r="BL405" s="16" t="s">
        <v>220</v>
      </c>
      <c r="BM405" s="161" t="s">
        <v>629</v>
      </c>
    </row>
    <row r="406" spans="2:65" s="12" customFormat="1" ht="11.25" x14ac:dyDescent="0.2">
      <c r="B406" s="163"/>
      <c r="D406" s="164" t="s">
        <v>141</v>
      </c>
      <c r="F406" s="166" t="s">
        <v>625</v>
      </c>
      <c r="H406" s="167">
        <v>19.138000000000002</v>
      </c>
      <c r="I406" s="168"/>
      <c r="L406" s="163"/>
      <c r="M406" s="169"/>
      <c r="N406" s="170"/>
      <c r="O406" s="170"/>
      <c r="P406" s="170"/>
      <c r="Q406" s="170"/>
      <c r="R406" s="170"/>
      <c r="S406" s="170"/>
      <c r="T406" s="171"/>
      <c r="AT406" s="165" t="s">
        <v>141</v>
      </c>
      <c r="AU406" s="165" t="s">
        <v>88</v>
      </c>
      <c r="AV406" s="12" t="s">
        <v>88</v>
      </c>
      <c r="AW406" s="12" t="s">
        <v>3</v>
      </c>
      <c r="AX406" s="12" t="s">
        <v>86</v>
      </c>
      <c r="AY406" s="165" t="s">
        <v>132</v>
      </c>
    </row>
    <row r="407" spans="2:65" s="1" customFormat="1" ht="24" customHeight="1" x14ac:dyDescent="0.2">
      <c r="B407" s="149"/>
      <c r="C407" s="150" t="s">
        <v>630</v>
      </c>
      <c r="D407" s="150" t="s">
        <v>134</v>
      </c>
      <c r="E407" s="151" t="s">
        <v>631</v>
      </c>
      <c r="F407" s="152" t="s">
        <v>632</v>
      </c>
      <c r="G407" s="153" t="s">
        <v>137</v>
      </c>
      <c r="H407" s="154">
        <v>6.96</v>
      </c>
      <c r="I407" s="155"/>
      <c r="J407" s="156">
        <f>ROUND(I407*H407,2)</f>
        <v>0</v>
      </c>
      <c r="K407" s="152" t="s">
        <v>138</v>
      </c>
      <c r="L407" s="31"/>
      <c r="M407" s="157" t="s">
        <v>1</v>
      </c>
      <c r="N407" s="158" t="s">
        <v>43</v>
      </c>
      <c r="O407" s="54"/>
      <c r="P407" s="159">
        <f>O407*H407</f>
        <v>0</v>
      </c>
      <c r="Q407" s="159">
        <v>4.0000000000000002E-4</v>
      </c>
      <c r="R407" s="159">
        <f>Q407*H407</f>
        <v>2.784E-3</v>
      </c>
      <c r="S407" s="159">
        <v>0</v>
      </c>
      <c r="T407" s="160">
        <f>S407*H407</f>
        <v>0</v>
      </c>
      <c r="AR407" s="161" t="s">
        <v>220</v>
      </c>
      <c r="AT407" s="161" t="s">
        <v>134</v>
      </c>
      <c r="AU407" s="161" t="s">
        <v>88</v>
      </c>
      <c r="AY407" s="16" t="s">
        <v>132</v>
      </c>
      <c r="BE407" s="162">
        <f>IF(N407="základní",J407,0)</f>
        <v>0</v>
      </c>
      <c r="BF407" s="162">
        <f>IF(N407="snížená",J407,0)</f>
        <v>0</v>
      </c>
      <c r="BG407" s="162">
        <f>IF(N407="zákl. přenesená",J407,0)</f>
        <v>0</v>
      </c>
      <c r="BH407" s="162">
        <f>IF(N407="sníž. přenesená",J407,0)</f>
        <v>0</v>
      </c>
      <c r="BI407" s="162">
        <f>IF(N407="nulová",J407,0)</f>
        <v>0</v>
      </c>
      <c r="BJ407" s="16" t="s">
        <v>86</v>
      </c>
      <c r="BK407" s="162">
        <f>ROUND(I407*H407,2)</f>
        <v>0</v>
      </c>
      <c r="BL407" s="16" t="s">
        <v>220</v>
      </c>
      <c r="BM407" s="161" t="s">
        <v>633</v>
      </c>
    </row>
    <row r="408" spans="2:65" s="14" customFormat="1" ht="11.25" x14ac:dyDescent="0.2">
      <c r="B408" s="180"/>
      <c r="D408" s="164" t="s">
        <v>141</v>
      </c>
      <c r="E408" s="181" t="s">
        <v>1</v>
      </c>
      <c r="F408" s="182" t="s">
        <v>610</v>
      </c>
      <c r="H408" s="181" t="s">
        <v>1</v>
      </c>
      <c r="I408" s="183"/>
      <c r="L408" s="180"/>
      <c r="M408" s="184"/>
      <c r="N408" s="185"/>
      <c r="O408" s="185"/>
      <c r="P408" s="185"/>
      <c r="Q408" s="185"/>
      <c r="R408" s="185"/>
      <c r="S408" s="185"/>
      <c r="T408" s="186"/>
      <c r="AT408" s="181" t="s">
        <v>141</v>
      </c>
      <c r="AU408" s="181" t="s">
        <v>88</v>
      </c>
      <c r="AV408" s="14" t="s">
        <v>86</v>
      </c>
      <c r="AW408" s="14" t="s">
        <v>32</v>
      </c>
      <c r="AX408" s="14" t="s">
        <v>78</v>
      </c>
      <c r="AY408" s="181" t="s">
        <v>132</v>
      </c>
    </row>
    <row r="409" spans="2:65" s="12" customFormat="1" ht="11.25" x14ac:dyDescent="0.2">
      <c r="B409" s="163"/>
      <c r="D409" s="164" t="s">
        <v>141</v>
      </c>
      <c r="E409" s="165" t="s">
        <v>1</v>
      </c>
      <c r="F409" s="166" t="s">
        <v>634</v>
      </c>
      <c r="H409" s="167">
        <v>6.96</v>
      </c>
      <c r="I409" s="168"/>
      <c r="L409" s="163"/>
      <c r="M409" s="169"/>
      <c r="N409" s="170"/>
      <c r="O409" s="170"/>
      <c r="P409" s="170"/>
      <c r="Q409" s="170"/>
      <c r="R409" s="170"/>
      <c r="S409" s="170"/>
      <c r="T409" s="171"/>
      <c r="AT409" s="165" t="s">
        <v>141</v>
      </c>
      <c r="AU409" s="165" t="s">
        <v>88</v>
      </c>
      <c r="AV409" s="12" t="s">
        <v>88</v>
      </c>
      <c r="AW409" s="12" t="s">
        <v>32</v>
      </c>
      <c r="AX409" s="12" t="s">
        <v>78</v>
      </c>
      <c r="AY409" s="165" t="s">
        <v>132</v>
      </c>
    </row>
    <row r="410" spans="2:65" s="13" customFormat="1" ht="11.25" x14ac:dyDescent="0.2">
      <c r="B410" s="172"/>
      <c r="D410" s="164" t="s">
        <v>141</v>
      </c>
      <c r="E410" s="173" t="s">
        <v>1</v>
      </c>
      <c r="F410" s="174" t="s">
        <v>143</v>
      </c>
      <c r="H410" s="175">
        <v>6.96</v>
      </c>
      <c r="I410" s="176"/>
      <c r="L410" s="172"/>
      <c r="M410" s="177"/>
      <c r="N410" s="178"/>
      <c r="O410" s="178"/>
      <c r="P410" s="178"/>
      <c r="Q410" s="178"/>
      <c r="R410" s="178"/>
      <c r="S410" s="178"/>
      <c r="T410" s="179"/>
      <c r="AT410" s="173" t="s">
        <v>141</v>
      </c>
      <c r="AU410" s="173" t="s">
        <v>88</v>
      </c>
      <c r="AV410" s="13" t="s">
        <v>139</v>
      </c>
      <c r="AW410" s="13" t="s">
        <v>32</v>
      </c>
      <c r="AX410" s="13" t="s">
        <v>86</v>
      </c>
      <c r="AY410" s="173" t="s">
        <v>132</v>
      </c>
    </row>
    <row r="411" spans="2:65" s="1" customFormat="1" ht="24" customHeight="1" x14ac:dyDescent="0.2">
      <c r="B411" s="149"/>
      <c r="C411" s="187" t="s">
        <v>635</v>
      </c>
      <c r="D411" s="187" t="s">
        <v>243</v>
      </c>
      <c r="E411" s="188" t="s">
        <v>622</v>
      </c>
      <c r="F411" s="189" t="s">
        <v>623</v>
      </c>
      <c r="G411" s="190" t="s">
        <v>137</v>
      </c>
      <c r="H411" s="191">
        <v>4.1760000000000002</v>
      </c>
      <c r="I411" s="192"/>
      <c r="J411" s="193">
        <f>ROUND(I411*H411,2)</f>
        <v>0</v>
      </c>
      <c r="K411" s="189" t="s">
        <v>138</v>
      </c>
      <c r="L411" s="194"/>
      <c r="M411" s="195" t="s">
        <v>1</v>
      </c>
      <c r="N411" s="196" t="s">
        <v>43</v>
      </c>
      <c r="O411" s="54"/>
      <c r="P411" s="159">
        <f>O411*H411</f>
        <v>0</v>
      </c>
      <c r="Q411" s="159">
        <v>3.8800000000000002E-3</v>
      </c>
      <c r="R411" s="159">
        <f>Q411*H411</f>
        <v>1.6202880000000003E-2</v>
      </c>
      <c r="S411" s="159">
        <v>0</v>
      </c>
      <c r="T411" s="160">
        <f>S411*H411</f>
        <v>0</v>
      </c>
      <c r="AR411" s="161" t="s">
        <v>299</v>
      </c>
      <c r="AT411" s="161" t="s">
        <v>243</v>
      </c>
      <c r="AU411" s="161" t="s">
        <v>88</v>
      </c>
      <c r="AY411" s="16" t="s">
        <v>132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6" t="s">
        <v>86</v>
      </c>
      <c r="BK411" s="162">
        <f>ROUND(I411*H411,2)</f>
        <v>0</v>
      </c>
      <c r="BL411" s="16" t="s">
        <v>220</v>
      </c>
      <c r="BM411" s="161" t="s">
        <v>636</v>
      </c>
    </row>
    <row r="412" spans="2:65" s="12" customFormat="1" ht="11.25" x14ac:dyDescent="0.2">
      <c r="B412" s="163"/>
      <c r="D412" s="164" t="s">
        <v>141</v>
      </c>
      <c r="F412" s="166" t="s">
        <v>637</v>
      </c>
      <c r="H412" s="167">
        <v>4.1760000000000002</v>
      </c>
      <c r="I412" s="168"/>
      <c r="L412" s="163"/>
      <c r="M412" s="169"/>
      <c r="N412" s="170"/>
      <c r="O412" s="170"/>
      <c r="P412" s="170"/>
      <c r="Q412" s="170"/>
      <c r="R412" s="170"/>
      <c r="S412" s="170"/>
      <c r="T412" s="171"/>
      <c r="AT412" s="165" t="s">
        <v>141</v>
      </c>
      <c r="AU412" s="165" t="s">
        <v>88</v>
      </c>
      <c r="AV412" s="12" t="s">
        <v>88</v>
      </c>
      <c r="AW412" s="12" t="s">
        <v>3</v>
      </c>
      <c r="AX412" s="12" t="s">
        <v>86</v>
      </c>
      <c r="AY412" s="165" t="s">
        <v>132</v>
      </c>
    </row>
    <row r="413" spans="2:65" s="1" customFormat="1" ht="36" customHeight="1" x14ac:dyDescent="0.2">
      <c r="B413" s="149"/>
      <c r="C413" s="187" t="s">
        <v>638</v>
      </c>
      <c r="D413" s="187" t="s">
        <v>243</v>
      </c>
      <c r="E413" s="188" t="s">
        <v>627</v>
      </c>
      <c r="F413" s="189" t="s">
        <v>628</v>
      </c>
      <c r="G413" s="190" t="s">
        <v>137</v>
      </c>
      <c r="H413" s="191">
        <v>4.1760000000000002</v>
      </c>
      <c r="I413" s="192"/>
      <c r="J413" s="193">
        <f>ROUND(I413*H413,2)</f>
        <v>0</v>
      </c>
      <c r="K413" s="189" t="s">
        <v>138</v>
      </c>
      <c r="L413" s="194"/>
      <c r="M413" s="195" t="s">
        <v>1</v>
      </c>
      <c r="N413" s="196" t="s">
        <v>43</v>
      </c>
      <c r="O413" s="54"/>
      <c r="P413" s="159">
        <f>O413*H413</f>
        <v>0</v>
      </c>
      <c r="Q413" s="159">
        <v>3.8800000000000002E-3</v>
      </c>
      <c r="R413" s="159">
        <f>Q413*H413</f>
        <v>1.6202880000000003E-2</v>
      </c>
      <c r="S413" s="159">
        <v>0</v>
      </c>
      <c r="T413" s="160">
        <f>S413*H413</f>
        <v>0</v>
      </c>
      <c r="AR413" s="161" t="s">
        <v>299</v>
      </c>
      <c r="AT413" s="161" t="s">
        <v>243</v>
      </c>
      <c r="AU413" s="161" t="s">
        <v>88</v>
      </c>
      <c r="AY413" s="16" t="s">
        <v>132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6" t="s">
        <v>86</v>
      </c>
      <c r="BK413" s="162">
        <f>ROUND(I413*H413,2)</f>
        <v>0</v>
      </c>
      <c r="BL413" s="16" t="s">
        <v>220</v>
      </c>
      <c r="BM413" s="161" t="s">
        <v>639</v>
      </c>
    </row>
    <row r="414" spans="2:65" s="12" customFormat="1" ht="11.25" x14ac:dyDescent="0.2">
      <c r="B414" s="163"/>
      <c r="D414" s="164" t="s">
        <v>141</v>
      </c>
      <c r="F414" s="166" t="s">
        <v>637</v>
      </c>
      <c r="H414" s="167">
        <v>4.1760000000000002</v>
      </c>
      <c r="I414" s="168"/>
      <c r="L414" s="163"/>
      <c r="M414" s="169"/>
      <c r="N414" s="170"/>
      <c r="O414" s="170"/>
      <c r="P414" s="170"/>
      <c r="Q414" s="170"/>
      <c r="R414" s="170"/>
      <c r="S414" s="170"/>
      <c r="T414" s="171"/>
      <c r="AT414" s="165" t="s">
        <v>141</v>
      </c>
      <c r="AU414" s="165" t="s">
        <v>88</v>
      </c>
      <c r="AV414" s="12" t="s">
        <v>88</v>
      </c>
      <c r="AW414" s="12" t="s">
        <v>3</v>
      </c>
      <c r="AX414" s="12" t="s">
        <v>86</v>
      </c>
      <c r="AY414" s="165" t="s">
        <v>132</v>
      </c>
    </row>
    <row r="415" spans="2:65" s="1" customFormat="1" ht="24" customHeight="1" x14ac:dyDescent="0.2">
      <c r="B415" s="149"/>
      <c r="C415" s="150" t="s">
        <v>640</v>
      </c>
      <c r="D415" s="150" t="s">
        <v>134</v>
      </c>
      <c r="E415" s="151" t="s">
        <v>641</v>
      </c>
      <c r="F415" s="152" t="s">
        <v>642</v>
      </c>
      <c r="G415" s="153" t="s">
        <v>227</v>
      </c>
      <c r="H415" s="154">
        <v>0.20300000000000001</v>
      </c>
      <c r="I415" s="155"/>
      <c r="J415" s="156">
        <f>ROUND(I415*H415,2)</f>
        <v>0</v>
      </c>
      <c r="K415" s="152" t="s">
        <v>138</v>
      </c>
      <c r="L415" s="31"/>
      <c r="M415" s="157" t="s">
        <v>1</v>
      </c>
      <c r="N415" s="158" t="s">
        <v>43</v>
      </c>
      <c r="O415" s="54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AR415" s="161" t="s">
        <v>220</v>
      </c>
      <c r="AT415" s="161" t="s">
        <v>134</v>
      </c>
      <c r="AU415" s="161" t="s">
        <v>88</v>
      </c>
      <c r="AY415" s="16" t="s">
        <v>132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6" t="s">
        <v>86</v>
      </c>
      <c r="BK415" s="162">
        <f>ROUND(I415*H415,2)</f>
        <v>0</v>
      </c>
      <c r="BL415" s="16" t="s">
        <v>220</v>
      </c>
      <c r="BM415" s="161" t="s">
        <v>643</v>
      </c>
    </row>
    <row r="416" spans="2:65" s="11" customFormat="1" ht="22.9" customHeight="1" x14ac:dyDescent="0.2">
      <c r="B416" s="136"/>
      <c r="D416" s="137" t="s">
        <v>77</v>
      </c>
      <c r="E416" s="147" t="s">
        <v>644</v>
      </c>
      <c r="F416" s="147" t="s">
        <v>645</v>
      </c>
      <c r="I416" s="139"/>
      <c r="J416" s="148">
        <f>BK416</f>
        <v>0</v>
      </c>
      <c r="L416" s="136"/>
      <c r="M416" s="141"/>
      <c r="N416" s="142"/>
      <c r="O416" s="142"/>
      <c r="P416" s="143">
        <f>SUM(P417:P424)</f>
        <v>0</v>
      </c>
      <c r="Q416" s="142"/>
      <c r="R416" s="143">
        <f>SUM(R417:R424)</f>
        <v>3.0492399999999999E-2</v>
      </c>
      <c r="S416" s="142"/>
      <c r="T416" s="144">
        <f>SUM(T417:T424)</f>
        <v>0</v>
      </c>
      <c r="AR416" s="137" t="s">
        <v>88</v>
      </c>
      <c r="AT416" s="145" t="s">
        <v>77</v>
      </c>
      <c r="AU416" s="145" t="s">
        <v>86</v>
      </c>
      <c r="AY416" s="137" t="s">
        <v>132</v>
      </c>
      <c r="BK416" s="146">
        <f>SUM(BK417:BK424)</f>
        <v>0</v>
      </c>
    </row>
    <row r="417" spans="2:65" s="1" customFormat="1" ht="24" customHeight="1" x14ac:dyDescent="0.2">
      <c r="B417" s="149"/>
      <c r="C417" s="150" t="s">
        <v>646</v>
      </c>
      <c r="D417" s="150" t="s">
        <v>134</v>
      </c>
      <c r="E417" s="151" t="s">
        <v>647</v>
      </c>
      <c r="F417" s="152" t="s">
        <v>648</v>
      </c>
      <c r="G417" s="153" t="s">
        <v>159</v>
      </c>
      <c r="H417" s="154">
        <v>5.86</v>
      </c>
      <c r="I417" s="155"/>
      <c r="J417" s="156">
        <f>ROUND(I417*H417,2)</f>
        <v>0</v>
      </c>
      <c r="K417" s="152" t="s">
        <v>138</v>
      </c>
      <c r="L417" s="31"/>
      <c r="M417" s="157" t="s">
        <v>1</v>
      </c>
      <c r="N417" s="158" t="s">
        <v>43</v>
      </c>
      <c r="O417" s="54"/>
      <c r="P417" s="159">
        <f>O417*H417</f>
        <v>0</v>
      </c>
      <c r="Q417" s="159">
        <v>1.58E-3</v>
      </c>
      <c r="R417" s="159">
        <f>Q417*H417</f>
        <v>9.2588000000000011E-3</v>
      </c>
      <c r="S417" s="159">
        <v>0</v>
      </c>
      <c r="T417" s="160">
        <f>S417*H417</f>
        <v>0</v>
      </c>
      <c r="AR417" s="161" t="s">
        <v>220</v>
      </c>
      <c r="AT417" s="161" t="s">
        <v>134</v>
      </c>
      <c r="AU417" s="161" t="s">
        <v>88</v>
      </c>
      <c r="AY417" s="16" t="s">
        <v>132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6" t="s">
        <v>86</v>
      </c>
      <c r="BK417" s="162">
        <f>ROUND(I417*H417,2)</f>
        <v>0</v>
      </c>
      <c r="BL417" s="16" t="s">
        <v>220</v>
      </c>
      <c r="BM417" s="161" t="s">
        <v>649</v>
      </c>
    </row>
    <row r="418" spans="2:65" s="12" customFormat="1" ht="11.25" x14ac:dyDescent="0.2">
      <c r="B418" s="163"/>
      <c r="D418" s="164" t="s">
        <v>141</v>
      </c>
      <c r="E418" s="165" t="s">
        <v>1</v>
      </c>
      <c r="F418" s="166" t="s">
        <v>650</v>
      </c>
      <c r="H418" s="167">
        <v>5.86</v>
      </c>
      <c r="I418" s="168"/>
      <c r="L418" s="163"/>
      <c r="M418" s="169"/>
      <c r="N418" s="170"/>
      <c r="O418" s="170"/>
      <c r="P418" s="170"/>
      <c r="Q418" s="170"/>
      <c r="R418" s="170"/>
      <c r="S418" s="170"/>
      <c r="T418" s="171"/>
      <c r="AT418" s="165" t="s">
        <v>141</v>
      </c>
      <c r="AU418" s="165" t="s">
        <v>88</v>
      </c>
      <c r="AV418" s="12" t="s">
        <v>88</v>
      </c>
      <c r="AW418" s="12" t="s">
        <v>32</v>
      </c>
      <c r="AX418" s="12" t="s">
        <v>78</v>
      </c>
      <c r="AY418" s="165" t="s">
        <v>132</v>
      </c>
    </row>
    <row r="419" spans="2:65" s="13" customFormat="1" ht="11.25" x14ac:dyDescent="0.2">
      <c r="B419" s="172"/>
      <c r="D419" s="164" t="s">
        <v>141</v>
      </c>
      <c r="E419" s="173" t="s">
        <v>1</v>
      </c>
      <c r="F419" s="174" t="s">
        <v>143</v>
      </c>
      <c r="H419" s="175">
        <v>5.86</v>
      </c>
      <c r="I419" s="176"/>
      <c r="L419" s="172"/>
      <c r="M419" s="177"/>
      <c r="N419" s="178"/>
      <c r="O419" s="178"/>
      <c r="P419" s="178"/>
      <c r="Q419" s="178"/>
      <c r="R419" s="178"/>
      <c r="S419" s="178"/>
      <c r="T419" s="179"/>
      <c r="AT419" s="173" t="s">
        <v>141</v>
      </c>
      <c r="AU419" s="173" t="s">
        <v>88</v>
      </c>
      <c r="AV419" s="13" t="s">
        <v>139</v>
      </c>
      <c r="AW419" s="13" t="s">
        <v>32</v>
      </c>
      <c r="AX419" s="13" t="s">
        <v>86</v>
      </c>
      <c r="AY419" s="173" t="s">
        <v>132</v>
      </c>
    </row>
    <row r="420" spans="2:65" s="1" customFormat="1" ht="24" customHeight="1" x14ac:dyDescent="0.2">
      <c r="B420" s="149"/>
      <c r="C420" s="150" t="s">
        <v>651</v>
      </c>
      <c r="D420" s="150" t="s">
        <v>134</v>
      </c>
      <c r="E420" s="151" t="s">
        <v>652</v>
      </c>
      <c r="F420" s="152" t="s">
        <v>653</v>
      </c>
      <c r="G420" s="153" t="s">
        <v>159</v>
      </c>
      <c r="H420" s="154">
        <v>11.54</v>
      </c>
      <c r="I420" s="155"/>
      <c r="J420" s="156">
        <f>ROUND(I420*H420,2)</f>
        <v>0</v>
      </c>
      <c r="K420" s="152" t="s">
        <v>138</v>
      </c>
      <c r="L420" s="31"/>
      <c r="M420" s="157" t="s">
        <v>1</v>
      </c>
      <c r="N420" s="158" t="s">
        <v>43</v>
      </c>
      <c r="O420" s="54"/>
      <c r="P420" s="159">
        <f>O420*H420</f>
        <v>0</v>
      </c>
      <c r="Q420" s="159">
        <v>1.8400000000000001E-3</v>
      </c>
      <c r="R420" s="159">
        <f>Q420*H420</f>
        <v>2.1233599999999998E-2</v>
      </c>
      <c r="S420" s="159">
        <v>0</v>
      </c>
      <c r="T420" s="160">
        <f>S420*H420</f>
        <v>0</v>
      </c>
      <c r="AR420" s="161" t="s">
        <v>220</v>
      </c>
      <c r="AT420" s="161" t="s">
        <v>134</v>
      </c>
      <c r="AU420" s="161" t="s">
        <v>88</v>
      </c>
      <c r="AY420" s="16" t="s">
        <v>132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6" t="s">
        <v>86</v>
      </c>
      <c r="BK420" s="162">
        <f>ROUND(I420*H420,2)</f>
        <v>0</v>
      </c>
      <c r="BL420" s="16" t="s">
        <v>220</v>
      </c>
      <c r="BM420" s="161" t="s">
        <v>654</v>
      </c>
    </row>
    <row r="421" spans="2:65" s="12" customFormat="1" ht="11.25" x14ac:dyDescent="0.2">
      <c r="B421" s="163"/>
      <c r="D421" s="164" t="s">
        <v>141</v>
      </c>
      <c r="E421" s="165" t="s">
        <v>1</v>
      </c>
      <c r="F421" s="166" t="s">
        <v>655</v>
      </c>
      <c r="H421" s="167">
        <v>5.86</v>
      </c>
      <c r="I421" s="168"/>
      <c r="L421" s="163"/>
      <c r="M421" s="169"/>
      <c r="N421" s="170"/>
      <c r="O421" s="170"/>
      <c r="P421" s="170"/>
      <c r="Q421" s="170"/>
      <c r="R421" s="170"/>
      <c r="S421" s="170"/>
      <c r="T421" s="171"/>
      <c r="AT421" s="165" t="s">
        <v>141</v>
      </c>
      <c r="AU421" s="165" t="s">
        <v>88</v>
      </c>
      <c r="AV421" s="12" t="s">
        <v>88</v>
      </c>
      <c r="AW421" s="12" t="s">
        <v>32</v>
      </c>
      <c r="AX421" s="12" t="s">
        <v>78</v>
      </c>
      <c r="AY421" s="165" t="s">
        <v>132</v>
      </c>
    </row>
    <row r="422" spans="2:65" s="12" customFormat="1" ht="11.25" x14ac:dyDescent="0.2">
      <c r="B422" s="163"/>
      <c r="D422" s="164" t="s">
        <v>141</v>
      </c>
      <c r="E422" s="165" t="s">
        <v>1</v>
      </c>
      <c r="F422" s="166" t="s">
        <v>656</v>
      </c>
      <c r="H422" s="167">
        <v>5.68</v>
      </c>
      <c r="I422" s="168"/>
      <c r="L422" s="163"/>
      <c r="M422" s="169"/>
      <c r="N422" s="170"/>
      <c r="O422" s="170"/>
      <c r="P422" s="170"/>
      <c r="Q422" s="170"/>
      <c r="R422" s="170"/>
      <c r="S422" s="170"/>
      <c r="T422" s="171"/>
      <c r="AT422" s="165" t="s">
        <v>141</v>
      </c>
      <c r="AU422" s="165" t="s">
        <v>88</v>
      </c>
      <c r="AV422" s="12" t="s">
        <v>88</v>
      </c>
      <c r="AW422" s="12" t="s">
        <v>32</v>
      </c>
      <c r="AX422" s="12" t="s">
        <v>78</v>
      </c>
      <c r="AY422" s="165" t="s">
        <v>132</v>
      </c>
    </row>
    <row r="423" spans="2:65" s="13" customFormat="1" ht="11.25" x14ac:dyDescent="0.2">
      <c r="B423" s="172"/>
      <c r="D423" s="164" t="s">
        <v>141</v>
      </c>
      <c r="E423" s="173" t="s">
        <v>1</v>
      </c>
      <c r="F423" s="174" t="s">
        <v>143</v>
      </c>
      <c r="H423" s="175">
        <v>11.54</v>
      </c>
      <c r="I423" s="176"/>
      <c r="L423" s="172"/>
      <c r="M423" s="177"/>
      <c r="N423" s="178"/>
      <c r="O423" s="178"/>
      <c r="P423" s="178"/>
      <c r="Q423" s="178"/>
      <c r="R423" s="178"/>
      <c r="S423" s="178"/>
      <c r="T423" s="179"/>
      <c r="AT423" s="173" t="s">
        <v>141</v>
      </c>
      <c r="AU423" s="173" t="s">
        <v>88</v>
      </c>
      <c r="AV423" s="13" t="s">
        <v>139</v>
      </c>
      <c r="AW423" s="13" t="s">
        <v>32</v>
      </c>
      <c r="AX423" s="13" t="s">
        <v>86</v>
      </c>
      <c r="AY423" s="173" t="s">
        <v>132</v>
      </c>
    </row>
    <row r="424" spans="2:65" s="1" customFormat="1" ht="24" customHeight="1" x14ac:dyDescent="0.2">
      <c r="B424" s="149"/>
      <c r="C424" s="150" t="s">
        <v>657</v>
      </c>
      <c r="D424" s="150" t="s">
        <v>134</v>
      </c>
      <c r="E424" s="151" t="s">
        <v>658</v>
      </c>
      <c r="F424" s="152" t="s">
        <v>659</v>
      </c>
      <c r="G424" s="153" t="s">
        <v>227</v>
      </c>
      <c r="H424" s="154">
        <v>0.03</v>
      </c>
      <c r="I424" s="155"/>
      <c r="J424" s="156">
        <f>ROUND(I424*H424,2)</f>
        <v>0</v>
      </c>
      <c r="K424" s="152" t="s">
        <v>138</v>
      </c>
      <c r="L424" s="31"/>
      <c r="M424" s="157" t="s">
        <v>1</v>
      </c>
      <c r="N424" s="158" t="s">
        <v>43</v>
      </c>
      <c r="O424" s="54"/>
      <c r="P424" s="159">
        <f>O424*H424</f>
        <v>0</v>
      </c>
      <c r="Q424" s="159">
        <v>0</v>
      </c>
      <c r="R424" s="159">
        <f>Q424*H424</f>
        <v>0</v>
      </c>
      <c r="S424" s="159">
        <v>0</v>
      </c>
      <c r="T424" s="160">
        <f>S424*H424</f>
        <v>0</v>
      </c>
      <c r="AR424" s="161" t="s">
        <v>220</v>
      </c>
      <c r="AT424" s="161" t="s">
        <v>134</v>
      </c>
      <c r="AU424" s="161" t="s">
        <v>88</v>
      </c>
      <c r="AY424" s="16" t="s">
        <v>132</v>
      </c>
      <c r="BE424" s="162">
        <f>IF(N424="základní",J424,0)</f>
        <v>0</v>
      </c>
      <c r="BF424" s="162">
        <f>IF(N424="snížená",J424,0)</f>
        <v>0</v>
      </c>
      <c r="BG424" s="162">
        <f>IF(N424="zákl. přenesená",J424,0)</f>
        <v>0</v>
      </c>
      <c r="BH424" s="162">
        <f>IF(N424="sníž. přenesená",J424,0)</f>
        <v>0</v>
      </c>
      <c r="BI424" s="162">
        <f>IF(N424="nulová",J424,0)</f>
        <v>0</v>
      </c>
      <c r="BJ424" s="16" t="s">
        <v>86</v>
      </c>
      <c r="BK424" s="162">
        <f>ROUND(I424*H424,2)</f>
        <v>0</v>
      </c>
      <c r="BL424" s="16" t="s">
        <v>220</v>
      </c>
      <c r="BM424" s="161" t="s">
        <v>660</v>
      </c>
    </row>
    <row r="425" spans="2:65" s="11" customFormat="1" ht="22.9" customHeight="1" x14ac:dyDescent="0.2">
      <c r="B425" s="136"/>
      <c r="D425" s="137" t="s">
        <v>77</v>
      </c>
      <c r="E425" s="147" t="s">
        <v>661</v>
      </c>
      <c r="F425" s="147" t="s">
        <v>662</v>
      </c>
      <c r="I425" s="139"/>
      <c r="J425" s="148">
        <f>BK425</f>
        <v>0</v>
      </c>
      <c r="L425" s="136"/>
      <c r="M425" s="141"/>
      <c r="N425" s="142"/>
      <c r="O425" s="142"/>
      <c r="P425" s="143">
        <f>SUM(P426:P439)</f>
        <v>0</v>
      </c>
      <c r="Q425" s="142"/>
      <c r="R425" s="143">
        <f>SUM(R426:R439)</f>
        <v>0.88913000000000009</v>
      </c>
      <c r="S425" s="142"/>
      <c r="T425" s="144">
        <f>SUM(T426:T439)</f>
        <v>0.04</v>
      </c>
      <c r="AR425" s="137" t="s">
        <v>88</v>
      </c>
      <c r="AT425" s="145" t="s">
        <v>77</v>
      </c>
      <c r="AU425" s="145" t="s">
        <v>86</v>
      </c>
      <c r="AY425" s="137" t="s">
        <v>132</v>
      </c>
      <c r="BK425" s="146">
        <f>SUM(BK426:BK439)</f>
        <v>0</v>
      </c>
    </row>
    <row r="426" spans="2:65" s="1" customFormat="1" ht="24" customHeight="1" x14ac:dyDescent="0.2">
      <c r="B426" s="149"/>
      <c r="C426" s="150" t="s">
        <v>663</v>
      </c>
      <c r="D426" s="150" t="s">
        <v>134</v>
      </c>
      <c r="E426" s="151" t="s">
        <v>664</v>
      </c>
      <c r="F426" s="152" t="s">
        <v>665</v>
      </c>
      <c r="G426" s="153" t="s">
        <v>159</v>
      </c>
      <c r="H426" s="154">
        <v>4.2</v>
      </c>
      <c r="I426" s="155"/>
      <c r="J426" s="156">
        <f>ROUND(I426*H426,2)</f>
        <v>0</v>
      </c>
      <c r="K426" s="152" t="s">
        <v>138</v>
      </c>
      <c r="L426" s="31"/>
      <c r="M426" s="157" t="s">
        <v>1</v>
      </c>
      <c r="N426" s="158" t="s">
        <v>43</v>
      </c>
      <c r="O426" s="54"/>
      <c r="P426" s="159">
        <f>O426*H426</f>
        <v>0</v>
      </c>
      <c r="Q426" s="159">
        <v>0</v>
      </c>
      <c r="R426" s="159">
        <f>Q426*H426</f>
        <v>0</v>
      </c>
      <c r="S426" s="159">
        <v>0</v>
      </c>
      <c r="T426" s="160">
        <f>S426*H426</f>
        <v>0</v>
      </c>
      <c r="AR426" s="161" t="s">
        <v>139</v>
      </c>
      <c r="AT426" s="161" t="s">
        <v>134</v>
      </c>
      <c r="AU426" s="161" t="s">
        <v>88</v>
      </c>
      <c r="AY426" s="16" t="s">
        <v>132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6" t="s">
        <v>86</v>
      </c>
      <c r="BK426" s="162">
        <f>ROUND(I426*H426,2)</f>
        <v>0</v>
      </c>
      <c r="BL426" s="16" t="s">
        <v>139</v>
      </c>
      <c r="BM426" s="161" t="s">
        <v>666</v>
      </c>
    </row>
    <row r="427" spans="2:65" s="12" customFormat="1" ht="11.25" x14ac:dyDescent="0.2">
      <c r="B427" s="163"/>
      <c r="D427" s="164" t="s">
        <v>141</v>
      </c>
      <c r="E427" s="165" t="s">
        <v>1</v>
      </c>
      <c r="F427" s="166" t="s">
        <v>667</v>
      </c>
      <c r="H427" s="167">
        <v>4.2</v>
      </c>
      <c r="I427" s="168"/>
      <c r="L427" s="163"/>
      <c r="M427" s="169"/>
      <c r="N427" s="170"/>
      <c r="O427" s="170"/>
      <c r="P427" s="170"/>
      <c r="Q427" s="170"/>
      <c r="R427" s="170"/>
      <c r="S427" s="170"/>
      <c r="T427" s="171"/>
      <c r="AT427" s="165" t="s">
        <v>141</v>
      </c>
      <c r="AU427" s="165" t="s">
        <v>88</v>
      </c>
      <c r="AV427" s="12" t="s">
        <v>88</v>
      </c>
      <c r="AW427" s="12" t="s">
        <v>32</v>
      </c>
      <c r="AX427" s="12" t="s">
        <v>78</v>
      </c>
      <c r="AY427" s="165" t="s">
        <v>132</v>
      </c>
    </row>
    <row r="428" spans="2:65" s="13" customFormat="1" ht="11.25" x14ac:dyDescent="0.2">
      <c r="B428" s="172"/>
      <c r="D428" s="164" t="s">
        <v>141</v>
      </c>
      <c r="E428" s="173" t="s">
        <v>1</v>
      </c>
      <c r="F428" s="174" t="s">
        <v>143</v>
      </c>
      <c r="H428" s="175">
        <v>4.2</v>
      </c>
      <c r="I428" s="176"/>
      <c r="L428" s="172"/>
      <c r="M428" s="177"/>
      <c r="N428" s="178"/>
      <c r="O428" s="178"/>
      <c r="P428" s="178"/>
      <c r="Q428" s="178"/>
      <c r="R428" s="178"/>
      <c r="S428" s="178"/>
      <c r="T428" s="179"/>
      <c r="AT428" s="173" t="s">
        <v>141</v>
      </c>
      <c r="AU428" s="173" t="s">
        <v>88</v>
      </c>
      <c r="AV428" s="13" t="s">
        <v>139</v>
      </c>
      <c r="AW428" s="13" t="s">
        <v>32</v>
      </c>
      <c r="AX428" s="13" t="s">
        <v>86</v>
      </c>
      <c r="AY428" s="173" t="s">
        <v>132</v>
      </c>
    </row>
    <row r="429" spans="2:65" s="1" customFormat="1" ht="16.5" customHeight="1" x14ac:dyDescent="0.2">
      <c r="B429" s="149"/>
      <c r="C429" s="187" t="s">
        <v>668</v>
      </c>
      <c r="D429" s="187" t="s">
        <v>243</v>
      </c>
      <c r="E429" s="188" t="s">
        <v>669</v>
      </c>
      <c r="F429" s="189" t="s">
        <v>670</v>
      </c>
      <c r="G429" s="190" t="s">
        <v>159</v>
      </c>
      <c r="H429" s="191">
        <v>4.2</v>
      </c>
      <c r="I429" s="192"/>
      <c r="J429" s="193">
        <f t="shared" ref="J429:J435" si="10">ROUND(I429*H429,2)</f>
        <v>0</v>
      </c>
      <c r="K429" s="189" t="s">
        <v>1</v>
      </c>
      <c r="L429" s="194"/>
      <c r="M429" s="195" t="s">
        <v>1</v>
      </c>
      <c r="N429" s="196" t="s">
        <v>43</v>
      </c>
      <c r="O429" s="54"/>
      <c r="P429" s="159">
        <f t="shared" ref="P429:P435" si="11">O429*H429</f>
        <v>0</v>
      </c>
      <c r="Q429" s="159">
        <v>0.1</v>
      </c>
      <c r="R429" s="159">
        <f t="shared" ref="R429:R435" si="12">Q429*H429</f>
        <v>0.42000000000000004</v>
      </c>
      <c r="S429" s="159">
        <v>0</v>
      </c>
      <c r="T429" s="160">
        <f t="shared" ref="T429:T435" si="13">S429*H429</f>
        <v>0</v>
      </c>
      <c r="AR429" s="161" t="s">
        <v>176</v>
      </c>
      <c r="AT429" s="161" t="s">
        <v>243</v>
      </c>
      <c r="AU429" s="161" t="s">
        <v>88</v>
      </c>
      <c r="AY429" s="16" t="s">
        <v>132</v>
      </c>
      <c r="BE429" s="162">
        <f t="shared" ref="BE429:BE435" si="14">IF(N429="základní",J429,0)</f>
        <v>0</v>
      </c>
      <c r="BF429" s="162">
        <f t="shared" ref="BF429:BF435" si="15">IF(N429="snížená",J429,0)</f>
        <v>0</v>
      </c>
      <c r="BG429" s="162">
        <f t="shared" ref="BG429:BG435" si="16">IF(N429="zákl. přenesená",J429,0)</f>
        <v>0</v>
      </c>
      <c r="BH429" s="162">
        <f t="shared" ref="BH429:BH435" si="17">IF(N429="sníž. přenesená",J429,0)</f>
        <v>0</v>
      </c>
      <c r="BI429" s="162">
        <f t="shared" ref="BI429:BI435" si="18">IF(N429="nulová",J429,0)</f>
        <v>0</v>
      </c>
      <c r="BJ429" s="16" t="s">
        <v>86</v>
      </c>
      <c r="BK429" s="162">
        <f t="shared" ref="BK429:BK435" si="19">ROUND(I429*H429,2)</f>
        <v>0</v>
      </c>
      <c r="BL429" s="16" t="s">
        <v>139</v>
      </c>
      <c r="BM429" s="161" t="s">
        <v>671</v>
      </c>
    </row>
    <row r="430" spans="2:65" s="1" customFormat="1" ht="24" customHeight="1" x14ac:dyDescent="0.2">
      <c r="B430" s="149"/>
      <c r="C430" s="150" t="s">
        <v>672</v>
      </c>
      <c r="D430" s="150" t="s">
        <v>134</v>
      </c>
      <c r="E430" s="151" t="s">
        <v>673</v>
      </c>
      <c r="F430" s="152" t="s">
        <v>674</v>
      </c>
      <c r="G430" s="153" t="s">
        <v>340</v>
      </c>
      <c r="H430" s="154">
        <v>1</v>
      </c>
      <c r="I430" s="155"/>
      <c r="J430" s="156">
        <f t="shared" si="10"/>
        <v>0</v>
      </c>
      <c r="K430" s="152" t="s">
        <v>138</v>
      </c>
      <c r="L430" s="31"/>
      <c r="M430" s="157" t="s">
        <v>1</v>
      </c>
      <c r="N430" s="158" t="s">
        <v>43</v>
      </c>
      <c r="O430" s="54"/>
      <c r="P430" s="159">
        <f t="shared" si="11"/>
        <v>0</v>
      </c>
      <c r="Q430" s="159">
        <v>3.3E-4</v>
      </c>
      <c r="R430" s="159">
        <f t="shared" si="12"/>
        <v>3.3E-4</v>
      </c>
      <c r="S430" s="159">
        <v>0</v>
      </c>
      <c r="T430" s="160">
        <f t="shared" si="13"/>
        <v>0</v>
      </c>
      <c r="AR430" s="161" t="s">
        <v>220</v>
      </c>
      <c r="AT430" s="161" t="s">
        <v>134</v>
      </c>
      <c r="AU430" s="161" t="s">
        <v>88</v>
      </c>
      <c r="AY430" s="16" t="s">
        <v>132</v>
      </c>
      <c r="BE430" s="162">
        <f t="shared" si="14"/>
        <v>0</v>
      </c>
      <c r="BF430" s="162">
        <f t="shared" si="15"/>
        <v>0</v>
      </c>
      <c r="BG430" s="162">
        <f t="shared" si="16"/>
        <v>0</v>
      </c>
      <c r="BH430" s="162">
        <f t="shared" si="17"/>
        <v>0</v>
      </c>
      <c r="BI430" s="162">
        <f t="shared" si="18"/>
        <v>0</v>
      </c>
      <c r="BJ430" s="16" t="s">
        <v>86</v>
      </c>
      <c r="BK430" s="162">
        <f t="shared" si="19"/>
        <v>0</v>
      </c>
      <c r="BL430" s="16" t="s">
        <v>220</v>
      </c>
      <c r="BM430" s="161" t="s">
        <v>675</v>
      </c>
    </row>
    <row r="431" spans="2:65" s="1" customFormat="1" ht="36" customHeight="1" x14ac:dyDescent="0.2">
      <c r="B431" s="149"/>
      <c r="C431" s="187" t="s">
        <v>676</v>
      </c>
      <c r="D431" s="187" t="s">
        <v>243</v>
      </c>
      <c r="E431" s="188" t="s">
        <v>677</v>
      </c>
      <c r="F431" s="189" t="s">
        <v>678</v>
      </c>
      <c r="G431" s="190" t="s">
        <v>340</v>
      </c>
      <c r="H431" s="191">
        <v>1</v>
      </c>
      <c r="I431" s="192"/>
      <c r="J431" s="193">
        <f t="shared" si="10"/>
        <v>0</v>
      </c>
      <c r="K431" s="189" t="s">
        <v>138</v>
      </c>
      <c r="L431" s="194"/>
      <c r="M431" s="195" t="s">
        <v>1</v>
      </c>
      <c r="N431" s="196" t="s">
        <v>43</v>
      </c>
      <c r="O431" s="54"/>
      <c r="P431" s="159">
        <f t="shared" si="11"/>
        <v>0</v>
      </c>
      <c r="Q431" s="159">
        <v>0.45100000000000001</v>
      </c>
      <c r="R431" s="159">
        <f t="shared" si="12"/>
        <v>0.45100000000000001</v>
      </c>
      <c r="S431" s="159">
        <v>0</v>
      </c>
      <c r="T431" s="160">
        <f t="shared" si="13"/>
        <v>0</v>
      </c>
      <c r="AR431" s="161" t="s">
        <v>299</v>
      </c>
      <c r="AT431" s="161" t="s">
        <v>243</v>
      </c>
      <c r="AU431" s="161" t="s">
        <v>88</v>
      </c>
      <c r="AY431" s="16" t="s">
        <v>132</v>
      </c>
      <c r="BE431" s="162">
        <f t="shared" si="14"/>
        <v>0</v>
      </c>
      <c r="BF431" s="162">
        <f t="shared" si="15"/>
        <v>0</v>
      </c>
      <c r="BG431" s="162">
        <f t="shared" si="16"/>
        <v>0</v>
      </c>
      <c r="BH431" s="162">
        <f t="shared" si="17"/>
        <v>0</v>
      </c>
      <c r="BI431" s="162">
        <f t="shared" si="18"/>
        <v>0</v>
      </c>
      <c r="BJ431" s="16" t="s">
        <v>86</v>
      </c>
      <c r="BK431" s="162">
        <f t="shared" si="19"/>
        <v>0</v>
      </c>
      <c r="BL431" s="16" t="s">
        <v>220</v>
      </c>
      <c r="BM431" s="161" t="s">
        <v>679</v>
      </c>
    </row>
    <row r="432" spans="2:65" s="1" customFormat="1" ht="16.5" customHeight="1" x14ac:dyDescent="0.2">
      <c r="B432" s="149"/>
      <c r="C432" s="187" t="s">
        <v>680</v>
      </c>
      <c r="D432" s="187" t="s">
        <v>243</v>
      </c>
      <c r="E432" s="188" t="s">
        <v>681</v>
      </c>
      <c r="F432" s="189" t="s">
        <v>682</v>
      </c>
      <c r="G432" s="190" t="s">
        <v>340</v>
      </c>
      <c r="H432" s="191">
        <v>1</v>
      </c>
      <c r="I432" s="192"/>
      <c r="J432" s="193">
        <f t="shared" si="10"/>
        <v>0</v>
      </c>
      <c r="K432" s="189" t="s">
        <v>1</v>
      </c>
      <c r="L432" s="194"/>
      <c r="M432" s="195" t="s">
        <v>1</v>
      </c>
      <c r="N432" s="196" t="s">
        <v>43</v>
      </c>
      <c r="O432" s="54"/>
      <c r="P432" s="159">
        <f t="shared" si="11"/>
        <v>0</v>
      </c>
      <c r="Q432" s="159">
        <v>1.78E-2</v>
      </c>
      <c r="R432" s="159">
        <f t="shared" si="12"/>
        <v>1.78E-2</v>
      </c>
      <c r="S432" s="159">
        <v>0</v>
      </c>
      <c r="T432" s="160">
        <f t="shared" si="13"/>
        <v>0</v>
      </c>
      <c r="AR432" s="161" t="s">
        <v>299</v>
      </c>
      <c r="AT432" s="161" t="s">
        <v>243</v>
      </c>
      <c r="AU432" s="161" t="s">
        <v>88</v>
      </c>
      <c r="AY432" s="16" t="s">
        <v>132</v>
      </c>
      <c r="BE432" s="162">
        <f t="shared" si="14"/>
        <v>0</v>
      </c>
      <c r="BF432" s="162">
        <f t="shared" si="15"/>
        <v>0</v>
      </c>
      <c r="BG432" s="162">
        <f t="shared" si="16"/>
        <v>0</v>
      </c>
      <c r="BH432" s="162">
        <f t="shared" si="17"/>
        <v>0</v>
      </c>
      <c r="BI432" s="162">
        <f t="shared" si="18"/>
        <v>0</v>
      </c>
      <c r="BJ432" s="16" t="s">
        <v>86</v>
      </c>
      <c r="BK432" s="162">
        <f t="shared" si="19"/>
        <v>0</v>
      </c>
      <c r="BL432" s="16" t="s">
        <v>220</v>
      </c>
      <c r="BM432" s="161" t="s">
        <v>683</v>
      </c>
    </row>
    <row r="433" spans="2:65" s="1" customFormat="1" ht="24" customHeight="1" x14ac:dyDescent="0.2">
      <c r="B433" s="149"/>
      <c r="C433" s="150" t="s">
        <v>684</v>
      </c>
      <c r="D433" s="150" t="s">
        <v>134</v>
      </c>
      <c r="E433" s="151" t="s">
        <v>685</v>
      </c>
      <c r="F433" s="152" t="s">
        <v>686</v>
      </c>
      <c r="G433" s="153" t="s">
        <v>340</v>
      </c>
      <c r="H433" s="154">
        <v>1</v>
      </c>
      <c r="I433" s="155"/>
      <c r="J433" s="156">
        <f t="shared" si="10"/>
        <v>0</v>
      </c>
      <c r="K433" s="152" t="s">
        <v>138</v>
      </c>
      <c r="L433" s="31"/>
      <c r="M433" s="157" t="s">
        <v>1</v>
      </c>
      <c r="N433" s="158" t="s">
        <v>43</v>
      </c>
      <c r="O433" s="54"/>
      <c r="P433" s="159">
        <f t="shared" si="11"/>
        <v>0</v>
      </c>
      <c r="Q433" s="159">
        <v>0</v>
      </c>
      <c r="R433" s="159">
        <f t="shared" si="12"/>
        <v>0</v>
      </c>
      <c r="S433" s="159">
        <v>2.4E-2</v>
      </c>
      <c r="T433" s="160">
        <f t="shared" si="13"/>
        <v>2.4E-2</v>
      </c>
      <c r="AR433" s="161" t="s">
        <v>220</v>
      </c>
      <c r="AT433" s="161" t="s">
        <v>134</v>
      </c>
      <c r="AU433" s="161" t="s">
        <v>88</v>
      </c>
      <c r="AY433" s="16" t="s">
        <v>132</v>
      </c>
      <c r="BE433" s="162">
        <f t="shared" si="14"/>
        <v>0</v>
      </c>
      <c r="BF433" s="162">
        <f t="shared" si="15"/>
        <v>0</v>
      </c>
      <c r="BG433" s="162">
        <f t="shared" si="16"/>
        <v>0</v>
      </c>
      <c r="BH433" s="162">
        <f t="shared" si="17"/>
        <v>0</v>
      </c>
      <c r="BI433" s="162">
        <f t="shared" si="18"/>
        <v>0</v>
      </c>
      <c r="BJ433" s="16" t="s">
        <v>86</v>
      </c>
      <c r="BK433" s="162">
        <f t="shared" si="19"/>
        <v>0</v>
      </c>
      <c r="BL433" s="16" t="s">
        <v>220</v>
      </c>
      <c r="BM433" s="161" t="s">
        <v>687</v>
      </c>
    </row>
    <row r="434" spans="2:65" s="1" customFormat="1" ht="36" customHeight="1" x14ac:dyDescent="0.2">
      <c r="B434" s="149"/>
      <c r="C434" s="150" t="s">
        <v>688</v>
      </c>
      <c r="D434" s="150" t="s">
        <v>134</v>
      </c>
      <c r="E434" s="151" t="s">
        <v>689</v>
      </c>
      <c r="F434" s="152" t="s">
        <v>690</v>
      </c>
      <c r="G434" s="153" t="s">
        <v>354</v>
      </c>
      <c r="H434" s="154">
        <v>1</v>
      </c>
      <c r="I434" s="155"/>
      <c r="J434" s="156">
        <f t="shared" si="10"/>
        <v>0</v>
      </c>
      <c r="K434" s="152" t="s">
        <v>1</v>
      </c>
      <c r="L434" s="31"/>
      <c r="M434" s="157" t="s">
        <v>1</v>
      </c>
      <c r="N434" s="158" t="s">
        <v>43</v>
      </c>
      <c r="O434" s="54"/>
      <c r="P434" s="159">
        <f t="shared" si="11"/>
        <v>0</v>
      </c>
      <c r="Q434" s="159">
        <v>0</v>
      </c>
      <c r="R434" s="159">
        <f t="shared" si="12"/>
        <v>0</v>
      </c>
      <c r="S434" s="159">
        <v>1E-3</v>
      </c>
      <c r="T434" s="160">
        <f t="shared" si="13"/>
        <v>1E-3</v>
      </c>
      <c r="AR434" s="161" t="s">
        <v>220</v>
      </c>
      <c r="AT434" s="161" t="s">
        <v>134</v>
      </c>
      <c r="AU434" s="161" t="s">
        <v>88</v>
      </c>
      <c r="AY434" s="16" t="s">
        <v>132</v>
      </c>
      <c r="BE434" s="162">
        <f t="shared" si="14"/>
        <v>0</v>
      </c>
      <c r="BF434" s="162">
        <f t="shared" si="15"/>
        <v>0</v>
      </c>
      <c r="BG434" s="162">
        <f t="shared" si="16"/>
        <v>0</v>
      </c>
      <c r="BH434" s="162">
        <f t="shared" si="17"/>
        <v>0</v>
      </c>
      <c r="BI434" s="162">
        <f t="shared" si="18"/>
        <v>0</v>
      </c>
      <c r="BJ434" s="16" t="s">
        <v>86</v>
      </c>
      <c r="BK434" s="162">
        <f t="shared" si="19"/>
        <v>0</v>
      </c>
      <c r="BL434" s="16" t="s">
        <v>220</v>
      </c>
      <c r="BM434" s="161" t="s">
        <v>691</v>
      </c>
    </row>
    <row r="435" spans="2:65" s="1" customFormat="1" ht="36" customHeight="1" x14ac:dyDescent="0.2">
      <c r="B435" s="149"/>
      <c r="C435" s="150" t="s">
        <v>692</v>
      </c>
      <c r="D435" s="150" t="s">
        <v>134</v>
      </c>
      <c r="E435" s="151" t="s">
        <v>693</v>
      </c>
      <c r="F435" s="152" t="s">
        <v>694</v>
      </c>
      <c r="G435" s="153" t="s">
        <v>340</v>
      </c>
      <c r="H435" s="154">
        <v>15</v>
      </c>
      <c r="I435" s="155"/>
      <c r="J435" s="156">
        <f t="shared" si="10"/>
        <v>0</v>
      </c>
      <c r="K435" s="152" t="s">
        <v>1</v>
      </c>
      <c r="L435" s="31"/>
      <c r="M435" s="157" t="s">
        <v>1</v>
      </c>
      <c r="N435" s="158" t="s">
        <v>43</v>
      </c>
      <c r="O435" s="54"/>
      <c r="P435" s="159">
        <f t="shared" si="11"/>
        <v>0</v>
      </c>
      <c r="Q435" s="159">
        <v>0</v>
      </c>
      <c r="R435" s="159">
        <f t="shared" si="12"/>
        <v>0</v>
      </c>
      <c r="S435" s="159">
        <v>1E-3</v>
      </c>
      <c r="T435" s="160">
        <f t="shared" si="13"/>
        <v>1.4999999999999999E-2</v>
      </c>
      <c r="AR435" s="161" t="s">
        <v>220</v>
      </c>
      <c r="AT435" s="161" t="s">
        <v>134</v>
      </c>
      <c r="AU435" s="161" t="s">
        <v>88</v>
      </c>
      <c r="AY435" s="16" t="s">
        <v>132</v>
      </c>
      <c r="BE435" s="162">
        <f t="shared" si="14"/>
        <v>0</v>
      </c>
      <c r="BF435" s="162">
        <f t="shared" si="15"/>
        <v>0</v>
      </c>
      <c r="BG435" s="162">
        <f t="shared" si="16"/>
        <v>0</v>
      </c>
      <c r="BH435" s="162">
        <f t="shared" si="17"/>
        <v>0</v>
      </c>
      <c r="BI435" s="162">
        <f t="shared" si="18"/>
        <v>0</v>
      </c>
      <c r="BJ435" s="16" t="s">
        <v>86</v>
      </c>
      <c r="BK435" s="162">
        <f t="shared" si="19"/>
        <v>0</v>
      </c>
      <c r="BL435" s="16" t="s">
        <v>220</v>
      </c>
      <c r="BM435" s="161" t="s">
        <v>695</v>
      </c>
    </row>
    <row r="436" spans="2:65" s="12" customFormat="1" ht="11.25" x14ac:dyDescent="0.2">
      <c r="B436" s="163"/>
      <c r="D436" s="164" t="s">
        <v>141</v>
      </c>
      <c r="E436" s="165" t="s">
        <v>1</v>
      </c>
      <c r="F436" s="166" t="s">
        <v>696</v>
      </c>
      <c r="H436" s="167">
        <v>15</v>
      </c>
      <c r="I436" s="168"/>
      <c r="L436" s="163"/>
      <c r="M436" s="169"/>
      <c r="N436" s="170"/>
      <c r="O436" s="170"/>
      <c r="P436" s="170"/>
      <c r="Q436" s="170"/>
      <c r="R436" s="170"/>
      <c r="S436" s="170"/>
      <c r="T436" s="171"/>
      <c r="AT436" s="165" t="s">
        <v>141</v>
      </c>
      <c r="AU436" s="165" t="s">
        <v>88</v>
      </c>
      <c r="AV436" s="12" t="s">
        <v>88</v>
      </c>
      <c r="AW436" s="12" t="s">
        <v>32</v>
      </c>
      <c r="AX436" s="12" t="s">
        <v>78</v>
      </c>
      <c r="AY436" s="165" t="s">
        <v>132</v>
      </c>
    </row>
    <row r="437" spans="2:65" s="13" customFormat="1" ht="11.25" x14ac:dyDescent="0.2">
      <c r="B437" s="172"/>
      <c r="D437" s="164" t="s">
        <v>141</v>
      </c>
      <c r="E437" s="173" t="s">
        <v>1</v>
      </c>
      <c r="F437" s="174" t="s">
        <v>143</v>
      </c>
      <c r="H437" s="175">
        <v>15</v>
      </c>
      <c r="I437" s="176"/>
      <c r="L437" s="172"/>
      <c r="M437" s="177"/>
      <c r="N437" s="178"/>
      <c r="O437" s="178"/>
      <c r="P437" s="178"/>
      <c r="Q437" s="178"/>
      <c r="R437" s="178"/>
      <c r="S437" s="178"/>
      <c r="T437" s="179"/>
      <c r="AT437" s="173" t="s">
        <v>141</v>
      </c>
      <c r="AU437" s="173" t="s">
        <v>88</v>
      </c>
      <c r="AV437" s="13" t="s">
        <v>139</v>
      </c>
      <c r="AW437" s="13" t="s">
        <v>32</v>
      </c>
      <c r="AX437" s="13" t="s">
        <v>86</v>
      </c>
      <c r="AY437" s="173" t="s">
        <v>132</v>
      </c>
    </row>
    <row r="438" spans="2:65" s="1" customFormat="1" ht="16.5" customHeight="1" x14ac:dyDescent="0.2">
      <c r="B438" s="149"/>
      <c r="C438" s="150" t="s">
        <v>697</v>
      </c>
      <c r="D438" s="150" t="s">
        <v>134</v>
      </c>
      <c r="E438" s="151" t="s">
        <v>698</v>
      </c>
      <c r="F438" s="152" t="s">
        <v>699</v>
      </c>
      <c r="G438" s="153" t="s">
        <v>354</v>
      </c>
      <c r="H438" s="154">
        <v>1</v>
      </c>
      <c r="I438" s="155"/>
      <c r="J438" s="156">
        <f>ROUND(I438*H438,2)</f>
        <v>0</v>
      </c>
      <c r="K438" s="152" t="s">
        <v>1</v>
      </c>
      <c r="L438" s="31"/>
      <c r="M438" s="157" t="s">
        <v>1</v>
      </c>
      <c r="N438" s="158" t="s">
        <v>43</v>
      </c>
      <c r="O438" s="54"/>
      <c r="P438" s="159">
        <f>O438*H438</f>
        <v>0</v>
      </c>
      <c r="Q438" s="159">
        <v>0</v>
      </c>
      <c r="R438" s="159">
        <f>Q438*H438</f>
        <v>0</v>
      </c>
      <c r="S438" s="159">
        <v>0</v>
      </c>
      <c r="T438" s="160">
        <f>S438*H438</f>
        <v>0</v>
      </c>
      <c r="AR438" s="161" t="s">
        <v>220</v>
      </c>
      <c r="AT438" s="161" t="s">
        <v>134</v>
      </c>
      <c r="AU438" s="161" t="s">
        <v>88</v>
      </c>
      <c r="AY438" s="16" t="s">
        <v>132</v>
      </c>
      <c r="BE438" s="162">
        <f>IF(N438="základní",J438,0)</f>
        <v>0</v>
      </c>
      <c r="BF438" s="162">
        <f>IF(N438="snížená",J438,0)</f>
        <v>0</v>
      </c>
      <c r="BG438" s="162">
        <f>IF(N438="zákl. přenesená",J438,0)</f>
        <v>0</v>
      </c>
      <c r="BH438" s="162">
        <f>IF(N438="sníž. přenesená",J438,0)</f>
        <v>0</v>
      </c>
      <c r="BI438" s="162">
        <f>IF(N438="nulová",J438,0)</f>
        <v>0</v>
      </c>
      <c r="BJ438" s="16" t="s">
        <v>86</v>
      </c>
      <c r="BK438" s="162">
        <f>ROUND(I438*H438,2)</f>
        <v>0</v>
      </c>
      <c r="BL438" s="16" t="s">
        <v>220</v>
      </c>
      <c r="BM438" s="161" t="s">
        <v>700</v>
      </c>
    </row>
    <row r="439" spans="2:65" s="1" customFormat="1" ht="24" customHeight="1" x14ac:dyDescent="0.2">
      <c r="B439" s="149"/>
      <c r="C439" s="150" t="s">
        <v>701</v>
      </c>
      <c r="D439" s="150" t="s">
        <v>134</v>
      </c>
      <c r="E439" s="151" t="s">
        <v>702</v>
      </c>
      <c r="F439" s="152" t="s">
        <v>703</v>
      </c>
      <c r="G439" s="153" t="s">
        <v>227</v>
      </c>
      <c r="H439" s="154">
        <v>0.42</v>
      </c>
      <c r="I439" s="155"/>
      <c r="J439" s="156">
        <f>ROUND(I439*H439,2)</f>
        <v>0</v>
      </c>
      <c r="K439" s="152" t="s">
        <v>138</v>
      </c>
      <c r="L439" s="31"/>
      <c r="M439" s="199" t="s">
        <v>1</v>
      </c>
      <c r="N439" s="200" t="s">
        <v>43</v>
      </c>
      <c r="O439" s="201"/>
      <c r="P439" s="202">
        <f>O439*H439</f>
        <v>0</v>
      </c>
      <c r="Q439" s="202">
        <v>0</v>
      </c>
      <c r="R439" s="202">
        <f>Q439*H439</f>
        <v>0</v>
      </c>
      <c r="S439" s="202">
        <v>0</v>
      </c>
      <c r="T439" s="203">
        <f>S439*H439</f>
        <v>0</v>
      </c>
      <c r="AR439" s="161" t="s">
        <v>220</v>
      </c>
      <c r="AT439" s="161" t="s">
        <v>134</v>
      </c>
      <c r="AU439" s="161" t="s">
        <v>88</v>
      </c>
      <c r="AY439" s="16" t="s">
        <v>132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6" t="s">
        <v>86</v>
      </c>
      <c r="BK439" s="162">
        <f>ROUND(I439*H439,2)</f>
        <v>0</v>
      </c>
      <c r="BL439" s="16" t="s">
        <v>220</v>
      </c>
      <c r="BM439" s="161" t="s">
        <v>704</v>
      </c>
    </row>
    <row r="440" spans="2:65" s="1" customFormat="1" ht="6.95" customHeight="1" x14ac:dyDescent="0.2">
      <c r="B440" s="43"/>
      <c r="C440" s="44"/>
      <c r="D440" s="44"/>
      <c r="E440" s="44"/>
      <c r="F440" s="44"/>
      <c r="G440" s="44"/>
      <c r="H440" s="44"/>
      <c r="I440" s="111"/>
      <c r="J440" s="44"/>
      <c r="K440" s="44"/>
      <c r="L440" s="31"/>
    </row>
  </sheetData>
  <autoFilter ref="C129:K439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4"/>
  <sheetViews>
    <sheetView showGridLines="0" tabSelected="1" topLeftCell="A170" workbookViewId="0">
      <selection activeCell="F189" sqref="F189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6" t="s">
        <v>91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 x14ac:dyDescent="0.2">
      <c r="B4" s="19"/>
      <c r="D4" s="20" t="s">
        <v>95</v>
      </c>
      <c r="L4" s="19"/>
      <c r="M4" s="8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43" t="str">
        <f>'Rekapitulace stavby'!K6</f>
        <v>Sportovní centrum UK Praha - Stavební úpravy softbalového hřiště</v>
      </c>
      <c r="F7" s="244"/>
      <c r="G7" s="244"/>
      <c r="H7" s="244"/>
      <c r="L7" s="19"/>
    </row>
    <row r="8" spans="2:46" s="1" customFormat="1" ht="12" customHeight="1" x14ac:dyDescent="0.2">
      <c r="B8" s="31"/>
      <c r="D8" s="26" t="s">
        <v>96</v>
      </c>
      <c r="I8" s="90"/>
      <c r="L8" s="31"/>
    </row>
    <row r="9" spans="2:46" s="1" customFormat="1" ht="36.950000000000003" customHeight="1" x14ac:dyDescent="0.2">
      <c r="B9" s="31"/>
      <c r="E9" s="223" t="s">
        <v>705</v>
      </c>
      <c r="F9" s="245"/>
      <c r="G9" s="245"/>
      <c r="H9" s="245"/>
      <c r="I9" s="90"/>
      <c r="L9" s="31"/>
    </row>
    <row r="10" spans="2:46" s="1" customFormat="1" ht="11.25" x14ac:dyDescent="0.2">
      <c r="B10" s="31"/>
      <c r="I10" s="90"/>
      <c r="L10" s="31"/>
    </row>
    <row r="11" spans="2:46" s="1" customFormat="1" ht="12" customHeight="1" x14ac:dyDescent="0.2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706</v>
      </c>
      <c r="I12" s="91" t="s">
        <v>22</v>
      </c>
      <c r="J12" s="51" t="str">
        <f>'Rekapitulace stavby'!AN8</f>
        <v>26. 4. 2019</v>
      </c>
      <c r="L12" s="31"/>
    </row>
    <row r="13" spans="2:46" s="1" customFormat="1" ht="10.9" customHeight="1" x14ac:dyDescent="0.2">
      <c r="B13" s="31"/>
      <c r="I13" s="90"/>
      <c r="L13" s="31"/>
    </row>
    <row r="14" spans="2:46" s="1" customFormat="1" ht="12" customHeight="1" x14ac:dyDescent="0.2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 x14ac:dyDescent="0.2">
      <c r="B15" s="31"/>
      <c r="E15" s="24" t="str">
        <f>IF('Rekapitulace stavby'!E11="","",'Rekapitulace stavby'!E11)</f>
        <v>Univerzita Karlova v Praze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 x14ac:dyDescent="0.2">
      <c r="B16" s="31"/>
      <c r="I16" s="90"/>
      <c r="L16" s="31"/>
    </row>
    <row r="17" spans="2:12" s="1" customFormat="1" ht="12" customHeight="1" x14ac:dyDescent="0.2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246" t="str">
        <f>'Rekapitulace stavby'!E14</f>
        <v>Vyplň údaj</v>
      </c>
      <c r="F18" s="226"/>
      <c r="G18" s="226"/>
      <c r="H18" s="226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I19" s="90"/>
      <c r="L19" s="31"/>
    </row>
    <row r="20" spans="2:12" s="1" customFormat="1" ht="12" customHeight="1" x14ac:dyDescent="0.2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 x14ac:dyDescent="0.2">
      <c r="B21" s="31"/>
      <c r="E21" s="24" t="str">
        <f>IF('Rekapitulace stavby'!E17="","",'Rekapitulace stavby'!E17)</f>
        <v>SPORTOVNÍ PROJEKTY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 x14ac:dyDescent="0.2">
      <c r="B22" s="31"/>
      <c r="I22" s="90"/>
      <c r="L22" s="31"/>
    </row>
    <row r="23" spans="2:12" s="1" customFormat="1" ht="12" customHeight="1" x14ac:dyDescent="0.2">
      <c r="B23" s="31"/>
      <c r="D23" s="26" t="s">
        <v>33</v>
      </c>
      <c r="I23" s="91" t="s">
        <v>25</v>
      </c>
      <c r="J23" s="24" t="str">
        <f>IF('Rekapitulace stavby'!AN19="","",'Rekapitulace stavby'!AN19)</f>
        <v>01890000</v>
      </c>
      <c r="L23" s="31"/>
    </row>
    <row r="24" spans="2:12" s="1" customFormat="1" ht="18" customHeight="1" x14ac:dyDescent="0.2">
      <c r="B24" s="31"/>
      <c r="E24" s="24" t="str">
        <f>IF('Rekapitulace stavby'!E20="","",'Rekapitulace stavby'!E20)</f>
        <v>Jan Petr</v>
      </c>
      <c r="I24" s="91" t="s">
        <v>27</v>
      </c>
      <c r="J24" s="24" t="str">
        <f>IF('Rekapitulace stavby'!AN20="","",'Rekapitulace stavby'!AN20)</f>
        <v>CZ8604200451</v>
      </c>
      <c r="L24" s="31"/>
    </row>
    <row r="25" spans="2:12" s="1" customFormat="1" ht="6.95" customHeight="1" x14ac:dyDescent="0.2">
      <c r="B25" s="31"/>
      <c r="I25" s="90"/>
      <c r="L25" s="31"/>
    </row>
    <row r="26" spans="2:12" s="1" customFormat="1" ht="12" customHeight="1" x14ac:dyDescent="0.2">
      <c r="B26" s="31"/>
      <c r="D26" s="26" t="s">
        <v>37</v>
      </c>
      <c r="I26" s="90"/>
      <c r="L26" s="31"/>
    </row>
    <row r="27" spans="2:12" s="7" customFormat="1" ht="16.5" customHeight="1" x14ac:dyDescent="0.2">
      <c r="B27" s="92"/>
      <c r="E27" s="230" t="s">
        <v>1</v>
      </c>
      <c r="F27" s="230"/>
      <c r="G27" s="230"/>
      <c r="H27" s="230"/>
      <c r="I27" s="93"/>
      <c r="L27" s="92"/>
    </row>
    <row r="28" spans="2:12" s="1" customFormat="1" ht="6.95" customHeight="1" x14ac:dyDescent="0.2">
      <c r="B28" s="31"/>
      <c r="I28" s="90"/>
      <c r="L28" s="31"/>
    </row>
    <row r="29" spans="2:12" s="1" customFormat="1" ht="6.95" customHeight="1" x14ac:dyDescent="0.2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 x14ac:dyDescent="0.2">
      <c r="B30" s="31"/>
      <c r="D30" s="95" t="s">
        <v>38</v>
      </c>
      <c r="I30" s="90"/>
      <c r="J30" s="65">
        <f>ROUND(J122, 2)</f>
        <v>0</v>
      </c>
      <c r="L30" s="31"/>
    </row>
    <row r="31" spans="2:12" s="1" customFormat="1" ht="6.95" customHeight="1" x14ac:dyDescent="0.2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 x14ac:dyDescent="0.2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 x14ac:dyDescent="0.2">
      <c r="B33" s="31"/>
      <c r="D33" s="97" t="s">
        <v>42</v>
      </c>
      <c r="E33" s="26" t="s">
        <v>43</v>
      </c>
      <c r="F33" s="98">
        <f>ROUND((SUM(BE122:BE193)),  2)</f>
        <v>0</v>
      </c>
      <c r="I33" s="99">
        <v>0.21</v>
      </c>
      <c r="J33" s="98">
        <f>ROUND(((SUM(BE122:BE193))*I33),  2)</f>
        <v>0</v>
      </c>
      <c r="L33" s="31"/>
    </row>
    <row r="34" spans="2:12" s="1" customFormat="1" ht="14.45" customHeight="1" x14ac:dyDescent="0.2">
      <c r="B34" s="31"/>
      <c r="E34" s="26" t="s">
        <v>44</v>
      </c>
      <c r="F34" s="98">
        <f>ROUND((SUM(BF122:BF193)),  2)</f>
        <v>0</v>
      </c>
      <c r="I34" s="99">
        <v>0.15</v>
      </c>
      <c r="J34" s="98">
        <f>ROUND(((SUM(BF122:BF193))*I34),  2)</f>
        <v>0</v>
      </c>
      <c r="L34" s="31"/>
    </row>
    <row r="35" spans="2:12" s="1" customFormat="1" ht="14.45" hidden="1" customHeight="1" x14ac:dyDescent="0.2">
      <c r="B35" s="31"/>
      <c r="E35" s="26" t="s">
        <v>45</v>
      </c>
      <c r="F35" s="98">
        <f>ROUND((SUM(BG122:BG193)),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 x14ac:dyDescent="0.2">
      <c r="B36" s="31"/>
      <c r="E36" s="26" t="s">
        <v>46</v>
      </c>
      <c r="F36" s="98">
        <f>ROUND((SUM(BH122:BH193)),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 x14ac:dyDescent="0.2">
      <c r="B37" s="31"/>
      <c r="E37" s="26" t="s">
        <v>47</v>
      </c>
      <c r="F37" s="98">
        <f>ROUND((SUM(BI122:BI193)),  2)</f>
        <v>0</v>
      </c>
      <c r="I37" s="99">
        <v>0</v>
      </c>
      <c r="J37" s="98">
        <f>0</f>
        <v>0</v>
      </c>
      <c r="L37" s="31"/>
    </row>
    <row r="38" spans="2:12" s="1" customFormat="1" ht="6.95" customHeight="1" x14ac:dyDescent="0.2">
      <c r="B38" s="31"/>
      <c r="I38" s="90"/>
      <c r="L38" s="31"/>
    </row>
    <row r="39" spans="2:12" s="1" customFormat="1" ht="25.35" customHeight="1" x14ac:dyDescent="0.2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 x14ac:dyDescent="0.2">
      <c r="B40" s="31"/>
      <c r="I40" s="90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 x14ac:dyDescent="0.2">
      <c r="B82" s="31"/>
      <c r="C82" s="20" t="s">
        <v>98</v>
      </c>
      <c r="I82" s="90"/>
      <c r="L82" s="31"/>
    </row>
    <row r="83" spans="2:47" s="1" customFormat="1" ht="6.95" customHeight="1" x14ac:dyDescent="0.2">
      <c r="B83" s="31"/>
      <c r="I83" s="90"/>
      <c r="L83" s="31"/>
    </row>
    <row r="84" spans="2:47" s="1" customFormat="1" ht="12" customHeight="1" x14ac:dyDescent="0.2">
      <c r="B84" s="31"/>
      <c r="C84" s="26" t="s">
        <v>16</v>
      </c>
      <c r="I84" s="90"/>
      <c r="L84" s="31"/>
    </row>
    <row r="85" spans="2:47" s="1" customFormat="1" ht="16.5" customHeight="1" x14ac:dyDescent="0.2">
      <c r="B85" s="31"/>
      <c r="E85" s="243" t="str">
        <f>E7</f>
        <v>Sportovní centrum UK Praha - Stavební úpravy softbalového hřiště</v>
      </c>
      <c r="F85" s="244"/>
      <c r="G85" s="244"/>
      <c r="H85" s="244"/>
      <c r="I85" s="90"/>
      <c r="L85" s="31"/>
    </row>
    <row r="86" spans="2:47" s="1" customFormat="1" ht="12" customHeight="1" x14ac:dyDescent="0.2">
      <c r="B86" s="31"/>
      <c r="C86" s="26" t="s">
        <v>96</v>
      </c>
      <c r="I86" s="90"/>
      <c r="L86" s="31"/>
    </row>
    <row r="87" spans="2:47" s="1" customFormat="1" ht="16.5" customHeight="1" x14ac:dyDescent="0.2">
      <c r="B87" s="31"/>
      <c r="E87" s="223" t="str">
        <f>E9</f>
        <v>02 - Závlahový systém</v>
      </c>
      <c r="F87" s="245"/>
      <c r="G87" s="245"/>
      <c r="H87" s="245"/>
      <c r="I87" s="90"/>
      <c r="L87" s="31"/>
    </row>
    <row r="88" spans="2:47" s="1" customFormat="1" ht="6.95" customHeight="1" x14ac:dyDescent="0.2">
      <c r="B88" s="31"/>
      <c r="I88" s="90"/>
      <c r="L88" s="31"/>
    </row>
    <row r="89" spans="2:47" s="1" customFormat="1" ht="12" customHeight="1" x14ac:dyDescent="0.2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26. 4. 2019</v>
      </c>
      <c r="L89" s="31"/>
    </row>
    <row r="90" spans="2:47" s="1" customFormat="1" ht="6.95" customHeight="1" x14ac:dyDescent="0.2">
      <c r="B90" s="31"/>
      <c r="I90" s="90"/>
      <c r="L90" s="31"/>
    </row>
    <row r="91" spans="2:47" s="1" customFormat="1" ht="27.95" customHeight="1" x14ac:dyDescent="0.2">
      <c r="B91" s="31"/>
      <c r="C91" s="26" t="s">
        <v>24</v>
      </c>
      <c r="F91" s="24" t="str">
        <f>E15</f>
        <v>Univerzita Karlova v Praze</v>
      </c>
      <c r="I91" s="91" t="s">
        <v>30</v>
      </c>
      <c r="J91" s="29" t="str">
        <f>E21</f>
        <v>SPORTOVNÍ PROJEKTY s.r.o.</v>
      </c>
      <c r="L91" s="31"/>
    </row>
    <row r="92" spans="2:47" s="1" customFormat="1" ht="15.2" customHeight="1" x14ac:dyDescent="0.2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Jan Petr</v>
      </c>
      <c r="L92" s="31"/>
    </row>
    <row r="93" spans="2:47" s="1" customFormat="1" ht="10.35" customHeight="1" x14ac:dyDescent="0.2">
      <c r="B93" s="31"/>
      <c r="I93" s="90"/>
      <c r="L93" s="31"/>
    </row>
    <row r="94" spans="2:47" s="1" customFormat="1" ht="29.25" customHeight="1" x14ac:dyDescent="0.2">
      <c r="B94" s="31"/>
      <c r="C94" s="113" t="s">
        <v>99</v>
      </c>
      <c r="D94" s="100"/>
      <c r="E94" s="100"/>
      <c r="F94" s="100"/>
      <c r="G94" s="100"/>
      <c r="H94" s="100"/>
      <c r="I94" s="114"/>
      <c r="J94" s="115" t="s">
        <v>100</v>
      </c>
      <c r="K94" s="100"/>
      <c r="L94" s="31"/>
    </row>
    <row r="95" spans="2:47" s="1" customFormat="1" ht="10.35" customHeight="1" x14ac:dyDescent="0.2">
      <c r="B95" s="31"/>
      <c r="I95" s="90"/>
      <c r="L95" s="31"/>
    </row>
    <row r="96" spans="2:47" s="1" customFormat="1" ht="22.9" customHeight="1" x14ac:dyDescent="0.2">
      <c r="B96" s="31"/>
      <c r="C96" s="116" t="s">
        <v>101</v>
      </c>
      <c r="I96" s="90"/>
      <c r="J96" s="65">
        <f>J122</f>
        <v>0</v>
      </c>
      <c r="L96" s="31"/>
      <c r="AU96" s="16" t="s">
        <v>102</v>
      </c>
    </row>
    <row r="97" spans="2:12" s="8" customFormat="1" ht="24.95" customHeight="1" x14ac:dyDescent="0.2">
      <c r="B97" s="117"/>
      <c r="D97" s="118" t="s">
        <v>707</v>
      </c>
      <c r="E97" s="119" t="s">
        <v>133</v>
      </c>
      <c r="F97" s="119"/>
      <c r="G97" s="119"/>
      <c r="H97" s="119"/>
      <c r="I97" s="120"/>
      <c r="J97" s="121">
        <f>J123</f>
        <v>0</v>
      </c>
      <c r="L97" s="117"/>
    </row>
    <row r="98" spans="2:12" s="8" customFormat="1" ht="24.95" customHeight="1" x14ac:dyDescent="0.2">
      <c r="B98" s="117"/>
      <c r="D98" s="118" t="s">
        <v>707</v>
      </c>
      <c r="E98" s="119" t="s">
        <v>890</v>
      </c>
      <c r="F98" s="119"/>
      <c r="G98" s="119"/>
      <c r="H98" s="119"/>
      <c r="I98" s="120"/>
      <c r="J98" s="121">
        <f>J139</f>
        <v>0</v>
      </c>
      <c r="L98" s="117"/>
    </row>
    <row r="99" spans="2:12" s="8" customFormat="1" ht="24.95" customHeight="1" x14ac:dyDescent="0.2">
      <c r="B99" s="117"/>
      <c r="D99" s="118" t="s">
        <v>707</v>
      </c>
      <c r="E99" s="119" t="s">
        <v>891</v>
      </c>
      <c r="F99" s="119"/>
      <c r="G99" s="119"/>
      <c r="H99" s="119"/>
      <c r="I99" s="120"/>
      <c r="J99" s="121">
        <f>J159</f>
        <v>0</v>
      </c>
      <c r="L99" s="117"/>
    </row>
    <row r="100" spans="2:12" s="8" customFormat="1" ht="24.95" customHeight="1" x14ac:dyDescent="0.2">
      <c r="B100" s="117"/>
      <c r="D100" s="118" t="s">
        <v>707</v>
      </c>
      <c r="E100" s="119" t="s">
        <v>892</v>
      </c>
      <c r="F100" s="119"/>
      <c r="G100" s="119"/>
      <c r="H100" s="119"/>
      <c r="I100" s="120"/>
      <c r="J100" s="121">
        <f>J163</f>
        <v>0</v>
      </c>
      <c r="L100" s="117"/>
    </row>
    <row r="101" spans="2:12" s="8" customFormat="1" ht="24.95" customHeight="1" x14ac:dyDescent="0.2">
      <c r="B101" s="117"/>
      <c r="D101" s="118" t="s">
        <v>707</v>
      </c>
      <c r="E101" s="119" t="s">
        <v>893</v>
      </c>
      <c r="F101" s="119"/>
      <c r="G101" s="119"/>
      <c r="H101" s="119"/>
      <c r="I101" s="120"/>
      <c r="J101" s="121">
        <f>J175</f>
        <v>0</v>
      </c>
      <c r="L101" s="117"/>
    </row>
    <row r="102" spans="2:12" s="8" customFormat="1" ht="24.95" customHeight="1" x14ac:dyDescent="0.2">
      <c r="B102" s="117"/>
      <c r="D102" s="118" t="s">
        <v>707</v>
      </c>
      <c r="E102" s="119" t="s">
        <v>894</v>
      </c>
      <c r="F102" s="119"/>
      <c r="G102" s="119"/>
      <c r="H102" s="119"/>
      <c r="I102" s="120"/>
      <c r="J102" s="121">
        <f>J184</f>
        <v>0</v>
      </c>
      <c r="L102" s="117"/>
    </row>
    <row r="103" spans="2:12" s="1" customFormat="1" ht="21.75" customHeight="1" x14ac:dyDescent="0.2">
      <c r="B103" s="31"/>
      <c r="I103" s="90"/>
      <c r="L103" s="31"/>
    </row>
    <row r="104" spans="2:12" s="1" customFormat="1" ht="6.95" customHeight="1" x14ac:dyDescent="0.2">
      <c r="B104" s="43"/>
      <c r="C104" s="44"/>
      <c r="D104" s="44"/>
      <c r="E104" s="44"/>
      <c r="F104" s="44"/>
      <c r="G104" s="44"/>
      <c r="H104" s="44"/>
      <c r="I104" s="111"/>
      <c r="J104" s="44"/>
      <c r="K104" s="44"/>
      <c r="L104" s="31"/>
    </row>
    <row r="108" spans="2:12" s="1" customFormat="1" ht="6.95" customHeight="1" x14ac:dyDescent="0.2">
      <c r="B108" s="45"/>
      <c r="C108" s="46"/>
      <c r="D108" s="46"/>
      <c r="E108" s="46"/>
      <c r="F108" s="46"/>
      <c r="G108" s="46"/>
      <c r="H108" s="46"/>
      <c r="I108" s="112"/>
      <c r="J108" s="46"/>
      <c r="K108" s="46"/>
      <c r="L108" s="31"/>
    </row>
    <row r="109" spans="2:12" s="1" customFormat="1" ht="24.95" customHeight="1" x14ac:dyDescent="0.2">
      <c r="B109" s="31"/>
      <c r="C109" s="20" t="s">
        <v>117</v>
      </c>
      <c r="I109" s="90"/>
      <c r="L109" s="31"/>
    </row>
    <row r="110" spans="2:12" s="1" customFormat="1" ht="6.95" customHeight="1" x14ac:dyDescent="0.2">
      <c r="B110" s="31"/>
      <c r="I110" s="90"/>
      <c r="L110" s="31"/>
    </row>
    <row r="111" spans="2:12" s="1" customFormat="1" ht="12" customHeight="1" x14ac:dyDescent="0.2">
      <c r="B111" s="31"/>
      <c r="C111" s="26" t="s">
        <v>16</v>
      </c>
      <c r="I111" s="90"/>
      <c r="L111" s="31"/>
    </row>
    <row r="112" spans="2:12" s="1" customFormat="1" ht="16.5" customHeight="1" x14ac:dyDescent="0.2">
      <c r="B112" s="31"/>
      <c r="E112" s="243" t="str">
        <f>E7</f>
        <v>Sportovní centrum UK Praha - Stavební úpravy softbalového hřiště</v>
      </c>
      <c r="F112" s="244"/>
      <c r="G112" s="244"/>
      <c r="H112" s="244"/>
      <c r="I112" s="90"/>
      <c r="L112" s="31"/>
    </row>
    <row r="113" spans="2:65" s="1" customFormat="1" ht="12" customHeight="1" x14ac:dyDescent="0.2">
      <c r="B113" s="31"/>
      <c r="C113" s="26" t="s">
        <v>96</v>
      </c>
      <c r="I113" s="90"/>
      <c r="L113" s="31"/>
    </row>
    <row r="114" spans="2:65" s="1" customFormat="1" ht="16.5" customHeight="1" x14ac:dyDescent="0.2">
      <c r="B114" s="31"/>
      <c r="E114" s="223" t="str">
        <f>E9</f>
        <v>02 - Závlahový systém</v>
      </c>
      <c r="F114" s="245"/>
      <c r="G114" s="245"/>
      <c r="H114" s="245"/>
      <c r="I114" s="90"/>
      <c r="L114" s="31"/>
    </row>
    <row r="115" spans="2:65" s="1" customFormat="1" ht="6.95" customHeight="1" x14ac:dyDescent="0.2">
      <c r="B115" s="31"/>
      <c r="I115" s="90"/>
      <c r="L115" s="31"/>
    </row>
    <row r="116" spans="2:65" s="1" customFormat="1" ht="12" customHeight="1" x14ac:dyDescent="0.2">
      <c r="B116" s="31"/>
      <c r="C116" s="26" t="s">
        <v>20</v>
      </c>
      <c r="F116" s="24" t="str">
        <f>F12</f>
        <v xml:space="preserve"> </v>
      </c>
      <c r="I116" s="91" t="s">
        <v>22</v>
      </c>
      <c r="J116" s="51" t="str">
        <f>IF(J12="","",J12)</f>
        <v>26. 4. 2019</v>
      </c>
      <c r="L116" s="31"/>
    </row>
    <row r="117" spans="2:65" s="1" customFormat="1" ht="6.95" customHeight="1" x14ac:dyDescent="0.2">
      <c r="B117" s="31"/>
      <c r="I117" s="90"/>
      <c r="L117" s="31"/>
    </row>
    <row r="118" spans="2:65" s="1" customFormat="1" ht="27.95" customHeight="1" x14ac:dyDescent="0.2">
      <c r="B118" s="31"/>
      <c r="C118" s="26" t="s">
        <v>24</v>
      </c>
      <c r="F118" s="24" t="str">
        <f>E15</f>
        <v>Univerzita Karlova v Praze</v>
      </c>
      <c r="I118" s="91" t="s">
        <v>30</v>
      </c>
      <c r="J118" s="29" t="str">
        <f>E21</f>
        <v>SPORTOVNÍ PROJEKTY s.r.o.</v>
      </c>
      <c r="L118" s="31"/>
    </row>
    <row r="119" spans="2:65" s="1" customFormat="1" ht="15.2" customHeight="1" x14ac:dyDescent="0.2">
      <c r="B119" s="31"/>
      <c r="C119" s="26" t="s">
        <v>28</v>
      </c>
      <c r="F119" s="24" t="str">
        <f>IF(E18="","",E18)</f>
        <v>Vyplň údaj</v>
      </c>
      <c r="I119" s="91" t="s">
        <v>33</v>
      </c>
      <c r="J119" s="29" t="str">
        <f>E24</f>
        <v>Jan Petr</v>
      </c>
      <c r="L119" s="31"/>
    </row>
    <row r="120" spans="2:65" s="1" customFormat="1" ht="10.35" customHeight="1" x14ac:dyDescent="0.2">
      <c r="B120" s="31"/>
      <c r="I120" s="90"/>
      <c r="L120" s="31"/>
    </row>
    <row r="121" spans="2:65" s="10" customFormat="1" ht="29.25" customHeight="1" x14ac:dyDescent="0.2">
      <c r="B121" s="127"/>
      <c r="C121" s="128" t="s">
        <v>118</v>
      </c>
      <c r="D121" s="129" t="s">
        <v>63</v>
      </c>
      <c r="E121" s="129" t="s">
        <v>59</v>
      </c>
      <c r="F121" s="129" t="s">
        <v>60</v>
      </c>
      <c r="G121" s="129" t="s">
        <v>119</v>
      </c>
      <c r="H121" s="129" t="s">
        <v>120</v>
      </c>
      <c r="I121" s="130" t="s">
        <v>121</v>
      </c>
      <c r="J121" s="129" t="s">
        <v>100</v>
      </c>
      <c r="K121" s="131" t="s">
        <v>122</v>
      </c>
      <c r="L121" s="127"/>
      <c r="M121" s="58" t="s">
        <v>1</v>
      </c>
      <c r="N121" s="59" t="s">
        <v>42</v>
      </c>
      <c r="O121" s="59" t="s">
        <v>123</v>
      </c>
      <c r="P121" s="59" t="s">
        <v>124</v>
      </c>
      <c r="Q121" s="59" t="s">
        <v>125</v>
      </c>
      <c r="R121" s="59" t="s">
        <v>126</v>
      </c>
      <c r="S121" s="59" t="s">
        <v>127</v>
      </c>
      <c r="T121" s="60" t="s">
        <v>128</v>
      </c>
    </row>
    <row r="122" spans="2:65" s="1" customFormat="1" ht="22.9" customHeight="1" x14ac:dyDescent="0.25">
      <c r="B122" s="31"/>
      <c r="C122" s="63" t="s">
        <v>129</v>
      </c>
      <c r="I122" s="90"/>
      <c r="J122" s="132">
        <f>BK122</f>
        <v>0</v>
      </c>
      <c r="L122" s="31"/>
      <c r="M122" s="61"/>
      <c r="N122" s="52"/>
      <c r="O122" s="52"/>
      <c r="P122" s="133">
        <f>P123+P139+P159+P163+P175+P184</f>
        <v>0</v>
      </c>
      <c r="Q122" s="52"/>
      <c r="R122" s="133">
        <f>R123+R139+R159+R163+R175+R184</f>
        <v>0</v>
      </c>
      <c r="S122" s="52"/>
      <c r="T122" s="134">
        <f>T123+T139+T159+T163+T175+T184</f>
        <v>0</v>
      </c>
      <c r="AT122" s="16" t="s">
        <v>77</v>
      </c>
      <c r="AU122" s="16" t="s">
        <v>102</v>
      </c>
      <c r="BK122" s="135">
        <f>BK123+BK139+BK159+BK163+BK175+BK184</f>
        <v>0</v>
      </c>
    </row>
    <row r="123" spans="2:65" s="11" customFormat="1" ht="25.9" customHeight="1" x14ac:dyDescent="0.2">
      <c r="B123" s="136"/>
      <c r="D123" s="137" t="s">
        <v>77</v>
      </c>
      <c r="E123" s="138" t="s">
        <v>708</v>
      </c>
      <c r="F123" s="138" t="s">
        <v>133</v>
      </c>
      <c r="I123" s="139"/>
      <c r="J123" s="140">
        <f>BK123</f>
        <v>0</v>
      </c>
      <c r="L123" s="136"/>
      <c r="M123" s="141"/>
      <c r="N123" s="142"/>
      <c r="O123" s="142"/>
      <c r="P123" s="143">
        <f>SUM(P124:P138)</f>
        <v>0</v>
      </c>
      <c r="Q123" s="142"/>
      <c r="R123" s="143">
        <f>SUM(R124:R138)</f>
        <v>0</v>
      </c>
      <c r="S123" s="142"/>
      <c r="T123" s="144">
        <f>SUM(T124:T138)</f>
        <v>0</v>
      </c>
      <c r="AR123" s="137" t="s">
        <v>86</v>
      </c>
      <c r="AT123" s="145" t="s">
        <v>77</v>
      </c>
      <c r="AU123" s="145" t="s">
        <v>78</v>
      </c>
      <c r="AY123" s="137" t="s">
        <v>132</v>
      </c>
      <c r="BK123" s="146">
        <f>SUM(BK124:BK138)</f>
        <v>0</v>
      </c>
    </row>
    <row r="124" spans="2:65" s="1" customFormat="1" ht="36" customHeight="1" x14ac:dyDescent="0.2">
      <c r="B124" s="149"/>
      <c r="C124" s="150" t="s">
        <v>86</v>
      </c>
      <c r="D124" s="150" t="s">
        <v>134</v>
      </c>
      <c r="E124" s="151" t="s">
        <v>709</v>
      </c>
      <c r="F124" s="152" t="s">
        <v>710</v>
      </c>
      <c r="G124" s="153" t="s">
        <v>354</v>
      </c>
      <c r="H124" s="154">
        <v>1</v>
      </c>
      <c r="I124" s="155"/>
      <c r="J124" s="156">
        <f>ROUND(I124*H124,2)</f>
        <v>0</v>
      </c>
      <c r="K124" s="152" t="s">
        <v>1</v>
      </c>
      <c r="L124" s="31"/>
      <c r="M124" s="157" t="s">
        <v>1</v>
      </c>
      <c r="N124" s="158" t="s">
        <v>43</v>
      </c>
      <c r="O124" s="54"/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61" t="s">
        <v>139</v>
      </c>
      <c r="AT124" s="161" t="s">
        <v>134</v>
      </c>
      <c r="AU124" s="161" t="s">
        <v>86</v>
      </c>
      <c r="AY124" s="16" t="s">
        <v>132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16" t="s">
        <v>86</v>
      </c>
      <c r="BK124" s="162">
        <f>ROUND(I124*H124,2)</f>
        <v>0</v>
      </c>
      <c r="BL124" s="16" t="s">
        <v>139</v>
      </c>
      <c r="BM124" s="161" t="s">
        <v>88</v>
      </c>
    </row>
    <row r="125" spans="2:65" s="1" customFormat="1" ht="29.25" x14ac:dyDescent="0.2">
      <c r="B125" s="31"/>
      <c r="D125" s="164" t="s">
        <v>603</v>
      </c>
      <c r="F125" s="197" t="s">
        <v>711</v>
      </c>
      <c r="I125" s="90"/>
      <c r="L125" s="31"/>
      <c r="M125" s="198"/>
      <c r="N125" s="54"/>
      <c r="O125" s="54"/>
      <c r="P125" s="54"/>
      <c r="Q125" s="54"/>
      <c r="R125" s="54"/>
      <c r="S125" s="54"/>
      <c r="T125" s="55"/>
      <c r="AT125" s="16" t="s">
        <v>603</v>
      </c>
      <c r="AU125" s="16" t="s">
        <v>86</v>
      </c>
    </row>
    <row r="126" spans="2:65" s="1" customFormat="1" ht="16.5" customHeight="1" x14ac:dyDescent="0.2">
      <c r="B126" s="149"/>
      <c r="C126" s="150" t="s">
        <v>88</v>
      </c>
      <c r="D126" s="150" t="s">
        <v>134</v>
      </c>
      <c r="E126" s="151" t="s">
        <v>712</v>
      </c>
      <c r="F126" s="152" t="s">
        <v>713</v>
      </c>
      <c r="G126" s="153" t="s">
        <v>159</v>
      </c>
      <c r="H126" s="154">
        <v>400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139</v>
      </c>
      <c r="AT126" s="161" t="s">
        <v>134</v>
      </c>
      <c r="AU126" s="161" t="s">
        <v>86</v>
      </c>
      <c r="AY126" s="16" t="s">
        <v>132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139</v>
      </c>
      <c r="BM126" s="161" t="s">
        <v>139</v>
      </c>
    </row>
    <row r="127" spans="2:65" s="1" customFormat="1" ht="16.5" customHeight="1" x14ac:dyDescent="0.2">
      <c r="B127" s="149"/>
      <c r="C127" s="150" t="s">
        <v>147</v>
      </c>
      <c r="D127" s="150" t="s">
        <v>134</v>
      </c>
      <c r="E127" s="151" t="s">
        <v>714</v>
      </c>
      <c r="F127" s="152" t="s">
        <v>715</v>
      </c>
      <c r="G127" s="153" t="s">
        <v>159</v>
      </c>
      <c r="H127" s="154">
        <v>500</v>
      </c>
      <c r="I127" s="155"/>
      <c r="J127" s="156">
        <f>ROUND(I127*H127,2)</f>
        <v>0</v>
      </c>
      <c r="K127" s="152" t="s">
        <v>1</v>
      </c>
      <c r="L127" s="31"/>
      <c r="M127" s="157" t="s">
        <v>1</v>
      </c>
      <c r="N127" s="158" t="s">
        <v>43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139</v>
      </c>
      <c r="AT127" s="161" t="s">
        <v>134</v>
      </c>
      <c r="AU127" s="161" t="s">
        <v>86</v>
      </c>
      <c r="AY127" s="16" t="s">
        <v>132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86</v>
      </c>
      <c r="BK127" s="162">
        <f>ROUND(I127*H127,2)</f>
        <v>0</v>
      </c>
      <c r="BL127" s="16" t="s">
        <v>139</v>
      </c>
      <c r="BM127" s="161" t="s">
        <v>162</v>
      </c>
    </row>
    <row r="128" spans="2:65" s="1" customFormat="1" ht="29.25" x14ac:dyDescent="0.2">
      <c r="B128" s="31"/>
      <c r="D128" s="164" t="s">
        <v>603</v>
      </c>
      <c r="F128" s="197" t="s">
        <v>716</v>
      </c>
      <c r="I128" s="90"/>
      <c r="L128" s="31"/>
      <c r="M128" s="198"/>
      <c r="N128" s="54"/>
      <c r="O128" s="54"/>
      <c r="P128" s="54"/>
      <c r="Q128" s="54"/>
      <c r="R128" s="54"/>
      <c r="S128" s="54"/>
      <c r="T128" s="55"/>
      <c r="AT128" s="16" t="s">
        <v>603</v>
      </c>
      <c r="AU128" s="16" t="s">
        <v>86</v>
      </c>
    </row>
    <row r="129" spans="2:65" s="1" customFormat="1" ht="24" customHeight="1" x14ac:dyDescent="0.2">
      <c r="B129" s="149"/>
      <c r="C129" s="150" t="s">
        <v>139</v>
      </c>
      <c r="D129" s="150" t="s">
        <v>134</v>
      </c>
      <c r="E129" s="151" t="s">
        <v>717</v>
      </c>
      <c r="F129" s="152" t="s">
        <v>718</v>
      </c>
      <c r="G129" s="153" t="s">
        <v>159</v>
      </c>
      <c r="H129" s="154">
        <v>500</v>
      </c>
      <c r="I129" s="155"/>
      <c r="J129" s="156">
        <f>ROUND(I129*H129,2)</f>
        <v>0</v>
      </c>
      <c r="K129" s="152" t="s">
        <v>1</v>
      </c>
      <c r="L129" s="31"/>
      <c r="M129" s="157" t="s">
        <v>1</v>
      </c>
      <c r="N129" s="158" t="s">
        <v>43</v>
      </c>
      <c r="O129" s="54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61" t="s">
        <v>139</v>
      </c>
      <c r="AT129" s="161" t="s">
        <v>134</v>
      </c>
      <c r="AU129" s="161" t="s">
        <v>86</v>
      </c>
      <c r="AY129" s="16" t="s">
        <v>132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6" t="s">
        <v>86</v>
      </c>
      <c r="BK129" s="162">
        <f>ROUND(I129*H129,2)</f>
        <v>0</v>
      </c>
      <c r="BL129" s="16" t="s">
        <v>139</v>
      </c>
      <c r="BM129" s="161" t="s">
        <v>176</v>
      </c>
    </row>
    <row r="130" spans="2:65" s="1" customFormat="1" ht="19.5" x14ac:dyDescent="0.2">
      <c r="B130" s="31"/>
      <c r="D130" s="164" t="s">
        <v>603</v>
      </c>
      <c r="F130" s="197" t="s">
        <v>719</v>
      </c>
      <c r="I130" s="90"/>
      <c r="L130" s="31"/>
      <c r="M130" s="198"/>
      <c r="N130" s="54"/>
      <c r="O130" s="54"/>
      <c r="P130" s="54"/>
      <c r="Q130" s="54"/>
      <c r="R130" s="54"/>
      <c r="S130" s="54"/>
      <c r="T130" s="55"/>
      <c r="AT130" s="16" t="s">
        <v>603</v>
      </c>
      <c r="AU130" s="16" t="s">
        <v>86</v>
      </c>
    </row>
    <row r="131" spans="2:65" s="1" customFormat="1" ht="24" customHeight="1" x14ac:dyDescent="0.2">
      <c r="B131" s="149"/>
      <c r="C131" s="150" t="s">
        <v>156</v>
      </c>
      <c r="D131" s="150" t="s">
        <v>134</v>
      </c>
      <c r="E131" s="151" t="s">
        <v>720</v>
      </c>
      <c r="F131" s="152" t="s">
        <v>721</v>
      </c>
      <c r="G131" s="153" t="s">
        <v>227</v>
      </c>
      <c r="H131" s="154">
        <v>0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43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139</v>
      </c>
      <c r="AT131" s="161" t="s">
        <v>134</v>
      </c>
      <c r="AU131" s="161" t="s">
        <v>86</v>
      </c>
      <c r="AY131" s="16" t="s">
        <v>132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86</v>
      </c>
      <c r="BK131" s="162">
        <f>ROUND(I131*H131,2)</f>
        <v>0</v>
      </c>
      <c r="BL131" s="16" t="s">
        <v>139</v>
      </c>
      <c r="BM131" s="161" t="s">
        <v>189</v>
      </c>
    </row>
    <row r="132" spans="2:65" s="1" customFormat="1" ht="19.5" x14ac:dyDescent="0.2">
      <c r="B132" s="31"/>
      <c r="D132" s="164" t="s">
        <v>603</v>
      </c>
      <c r="F132" s="197" t="s">
        <v>722</v>
      </c>
      <c r="I132" s="90"/>
      <c r="L132" s="31"/>
      <c r="M132" s="198"/>
      <c r="N132" s="54"/>
      <c r="O132" s="54"/>
      <c r="P132" s="54"/>
      <c r="Q132" s="54"/>
      <c r="R132" s="54"/>
      <c r="S132" s="54"/>
      <c r="T132" s="55"/>
      <c r="AT132" s="16" t="s">
        <v>603</v>
      </c>
      <c r="AU132" s="16" t="s">
        <v>86</v>
      </c>
    </row>
    <row r="133" spans="2:65" s="1" customFormat="1" ht="16.5" customHeight="1" x14ac:dyDescent="0.2">
      <c r="B133" s="149"/>
      <c r="C133" s="150" t="s">
        <v>162</v>
      </c>
      <c r="D133" s="150" t="s">
        <v>134</v>
      </c>
      <c r="E133" s="151" t="s">
        <v>723</v>
      </c>
      <c r="F133" s="152" t="s">
        <v>724</v>
      </c>
      <c r="G133" s="153" t="s">
        <v>159</v>
      </c>
      <c r="H133" s="154">
        <v>500</v>
      </c>
      <c r="I133" s="155"/>
      <c r="J133" s="156">
        <f>ROUND(I133*H133,2)</f>
        <v>0</v>
      </c>
      <c r="K133" s="152" t="s">
        <v>1</v>
      </c>
      <c r="L133" s="31"/>
      <c r="M133" s="157" t="s">
        <v>1</v>
      </c>
      <c r="N133" s="158" t="s">
        <v>43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61" t="s">
        <v>139</v>
      </c>
      <c r="AT133" s="161" t="s">
        <v>134</v>
      </c>
      <c r="AU133" s="161" t="s">
        <v>86</v>
      </c>
      <c r="AY133" s="16" t="s">
        <v>132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86</v>
      </c>
      <c r="BK133" s="162">
        <f>ROUND(I133*H133,2)</f>
        <v>0</v>
      </c>
      <c r="BL133" s="16" t="s">
        <v>139</v>
      </c>
      <c r="BM133" s="161" t="s">
        <v>202</v>
      </c>
    </row>
    <row r="134" spans="2:65" s="1" customFormat="1" ht="16.5" customHeight="1" x14ac:dyDescent="0.2">
      <c r="B134" s="149"/>
      <c r="C134" s="150" t="s">
        <v>168</v>
      </c>
      <c r="D134" s="150" t="s">
        <v>134</v>
      </c>
      <c r="E134" s="151" t="s">
        <v>725</v>
      </c>
      <c r="F134" s="152" t="s">
        <v>726</v>
      </c>
      <c r="G134" s="153" t="s">
        <v>159</v>
      </c>
      <c r="H134" s="154">
        <v>400</v>
      </c>
      <c r="I134" s="155"/>
      <c r="J134" s="156">
        <f>ROUND(I134*H134,2)</f>
        <v>0</v>
      </c>
      <c r="K134" s="152" t="s">
        <v>1</v>
      </c>
      <c r="L134" s="31"/>
      <c r="M134" s="157" t="s">
        <v>1</v>
      </c>
      <c r="N134" s="158" t="s">
        <v>43</v>
      </c>
      <c r="O134" s="54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61" t="s">
        <v>139</v>
      </c>
      <c r="AT134" s="161" t="s">
        <v>134</v>
      </c>
      <c r="AU134" s="161" t="s">
        <v>86</v>
      </c>
      <c r="AY134" s="16" t="s">
        <v>132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6" t="s">
        <v>86</v>
      </c>
      <c r="BK134" s="162">
        <f>ROUND(I134*H134,2)</f>
        <v>0</v>
      </c>
      <c r="BL134" s="16" t="s">
        <v>139</v>
      </c>
      <c r="BM134" s="161" t="s">
        <v>211</v>
      </c>
    </row>
    <row r="135" spans="2:65" s="1" customFormat="1" ht="36" customHeight="1" x14ac:dyDescent="0.2">
      <c r="B135" s="149"/>
      <c r="C135" s="150" t="s">
        <v>176</v>
      </c>
      <c r="D135" s="150" t="s">
        <v>134</v>
      </c>
      <c r="E135" s="151" t="s">
        <v>727</v>
      </c>
      <c r="F135" s="152" t="s">
        <v>728</v>
      </c>
      <c r="G135" s="153" t="s">
        <v>340</v>
      </c>
      <c r="H135" s="154">
        <v>25</v>
      </c>
      <c r="I135" s="155"/>
      <c r="J135" s="156">
        <f>ROUND(I135*H135,2)</f>
        <v>0</v>
      </c>
      <c r="K135" s="152" t="s">
        <v>1</v>
      </c>
      <c r="L135" s="31"/>
      <c r="M135" s="157" t="s">
        <v>1</v>
      </c>
      <c r="N135" s="158" t="s">
        <v>43</v>
      </c>
      <c r="O135" s="54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61" t="s">
        <v>139</v>
      </c>
      <c r="AT135" s="161" t="s">
        <v>134</v>
      </c>
      <c r="AU135" s="161" t="s">
        <v>86</v>
      </c>
      <c r="AY135" s="16" t="s">
        <v>132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6" t="s">
        <v>86</v>
      </c>
      <c r="BK135" s="162">
        <f>ROUND(I135*H135,2)</f>
        <v>0</v>
      </c>
      <c r="BL135" s="16" t="s">
        <v>139</v>
      </c>
      <c r="BM135" s="161" t="s">
        <v>220</v>
      </c>
    </row>
    <row r="136" spans="2:65" s="1" customFormat="1" ht="29.25" x14ac:dyDescent="0.2">
      <c r="B136" s="31"/>
      <c r="D136" s="164" t="s">
        <v>603</v>
      </c>
      <c r="F136" s="197" t="s">
        <v>729</v>
      </c>
      <c r="I136" s="90"/>
      <c r="L136" s="31"/>
      <c r="M136" s="198"/>
      <c r="N136" s="54"/>
      <c r="O136" s="54"/>
      <c r="P136" s="54"/>
      <c r="Q136" s="54"/>
      <c r="R136" s="54"/>
      <c r="S136" s="54"/>
      <c r="T136" s="55"/>
      <c r="AT136" s="16" t="s">
        <v>603</v>
      </c>
      <c r="AU136" s="16" t="s">
        <v>86</v>
      </c>
    </row>
    <row r="137" spans="2:65" s="1" customFormat="1" ht="36" customHeight="1" x14ac:dyDescent="0.2">
      <c r="B137" s="149"/>
      <c r="C137" s="150" t="s">
        <v>180</v>
      </c>
      <c r="D137" s="150" t="s">
        <v>134</v>
      </c>
      <c r="E137" s="151" t="s">
        <v>730</v>
      </c>
      <c r="F137" s="152" t="s">
        <v>731</v>
      </c>
      <c r="G137" s="153" t="s">
        <v>340</v>
      </c>
      <c r="H137" s="154">
        <v>8</v>
      </c>
      <c r="I137" s="155"/>
      <c r="J137" s="156">
        <f>ROUND(I137*H137,2)</f>
        <v>0</v>
      </c>
      <c r="K137" s="152" t="s">
        <v>1</v>
      </c>
      <c r="L137" s="31"/>
      <c r="M137" s="157" t="s">
        <v>1</v>
      </c>
      <c r="N137" s="158" t="s">
        <v>43</v>
      </c>
      <c r="O137" s="54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61" t="s">
        <v>139</v>
      </c>
      <c r="AT137" s="161" t="s">
        <v>134</v>
      </c>
      <c r="AU137" s="161" t="s">
        <v>86</v>
      </c>
      <c r="AY137" s="16" t="s">
        <v>132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86</v>
      </c>
      <c r="BK137" s="162">
        <f>ROUND(I137*H137,2)</f>
        <v>0</v>
      </c>
      <c r="BL137" s="16" t="s">
        <v>139</v>
      </c>
      <c r="BM137" s="161" t="s">
        <v>230</v>
      </c>
    </row>
    <row r="138" spans="2:65" s="1" customFormat="1" ht="29.25" x14ac:dyDescent="0.2">
      <c r="B138" s="31"/>
      <c r="D138" s="164" t="s">
        <v>603</v>
      </c>
      <c r="F138" s="197" t="s">
        <v>729</v>
      </c>
      <c r="I138" s="90"/>
      <c r="L138" s="31"/>
      <c r="M138" s="198"/>
      <c r="N138" s="54"/>
      <c r="O138" s="54"/>
      <c r="P138" s="54"/>
      <c r="Q138" s="54"/>
      <c r="R138" s="54"/>
      <c r="S138" s="54"/>
      <c r="T138" s="55"/>
      <c r="AT138" s="16" t="s">
        <v>603</v>
      </c>
      <c r="AU138" s="16" t="s">
        <v>86</v>
      </c>
    </row>
    <row r="139" spans="2:65" s="11" customFormat="1" ht="25.9" customHeight="1" x14ac:dyDescent="0.2">
      <c r="B139" s="136"/>
      <c r="D139" s="137" t="s">
        <v>77</v>
      </c>
      <c r="E139" s="138" t="s">
        <v>708</v>
      </c>
      <c r="F139" s="138" t="s">
        <v>890</v>
      </c>
      <c r="I139" s="139"/>
      <c r="J139" s="140">
        <f>BK139</f>
        <v>0</v>
      </c>
      <c r="L139" s="136"/>
      <c r="M139" s="141"/>
      <c r="N139" s="142"/>
      <c r="O139" s="142"/>
      <c r="P139" s="143">
        <f>SUM(P140:P158)</f>
        <v>0</v>
      </c>
      <c r="Q139" s="142"/>
      <c r="R139" s="143">
        <f>SUM(R140:R158)</f>
        <v>0</v>
      </c>
      <c r="S139" s="142"/>
      <c r="T139" s="144">
        <f>SUM(T140:T158)</f>
        <v>0</v>
      </c>
      <c r="AR139" s="137" t="s">
        <v>86</v>
      </c>
      <c r="AT139" s="145" t="s">
        <v>77</v>
      </c>
      <c r="AU139" s="145" t="s">
        <v>78</v>
      </c>
      <c r="AY139" s="137" t="s">
        <v>132</v>
      </c>
      <c r="BK139" s="146">
        <f>SUM(BK140:BK158)</f>
        <v>0</v>
      </c>
    </row>
    <row r="140" spans="2:65" s="1" customFormat="1" ht="24" customHeight="1" x14ac:dyDescent="0.2">
      <c r="B140" s="149"/>
      <c r="C140" s="150" t="s">
        <v>189</v>
      </c>
      <c r="D140" s="150" t="s">
        <v>134</v>
      </c>
      <c r="E140" s="151" t="s">
        <v>732</v>
      </c>
      <c r="F140" s="152" t="s">
        <v>733</v>
      </c>
      <c r="G140" s="153" t="s">
        <v>159</v>
      </c>
      <c r="H140" s="154">
        <v>150</v>
      </c>
      <c r="I140" s="155"/>
      <c r="J140" s="156">
        <f t="shared" ref="J140:J158" si="0">ROUND(I140*H140,2)</f>
        <v>0</v>
      </c>
      <c r="K140" s="152" t="s">
        <v>1</v>
      </c>
      <c r="L140" s="31"/>
      <c r="M140" s="157" t="s">
        <v>1</v>
      </c>
      <c r="N140" s="158" t="s">
        <v>43</v>
      </c>
      <c r="O140" s="54"/>
      <c r="P140" s="159">
        <f t="shared" ref="P140:P158" si="1">O140*H140</f>
        <v>0</v>
      </c>
      <c r="Q140" s="159">
        <v>0</v>
      </c>
      <c r="R140" s="159">
        <f t="shared" ref="R140:R158" si="2">Q140*H140</f>
        <v>0</v>
      </c>
      <c r="S140" s="159">
        <v>0</v>
      </c>
      <c r="T140" s="160">
        <f t="shared" ref="T140:T158" si="3">S140*H140</f>
        <v>0</v>
      </c>
      <c r="AR140" s="161" t="s">
        <v>139</v>
      </c>
      <c r="AT140" s="161" t="s">
        <v>134</v>
      </c>
      <c r="AU140" s="161" t="s">
        <v>86</v>
      </c>
      <c r="AY140" s="16" t="s">
        <v>132</v>
      </c>
      <c r="BE140" s="162">
        <f t="shared" ref="BE140:BE158" si="4">IF(N140="základní",J140,0)</f>
        <v>0</v>
      </c>
      <c r="BF140" s="162">
        <f t="shared" ref="BF140:BF158" si="5">IF(N140="snížená",J140,0)</f>
        <v>0</v>
      </c>
      <c r="BG140" s="162">
        <f t="shared" ref="BG140:BG158" si="6">IF(N140="zákl. přenesená",J140,0)</f>
        <v>0</v>
      </c>
      <c r="BH140" s="162">
        <f t="shared" ref="BH140:BH158" si="7">IF(N140="sníž. přenesená",J140,0)</f>
        <v>0</v>
      </c>
      <c r="BI140" s="162">
        <f t="shared" ref="BI140:BI158" si="8">IF(N140="nulová",J140,0)</f>
        <v>0</v>
      </c>
      <c r="BJ140" s="16" t="s">
        <v>86</v>
      </c>
      <c r="BK140" s="162">
        <f t="shared" ref="BK140:BK158" si="9">ROUND(I140*H140,2)</f>
        <v>0</v>
      </c>
      <c r="BL140" s="16" t="s">
        <v>139</v>
      </c>
      <c r="BM140" s="161" t="s">
        <v>242</v>
      </c>
    </row>
    <row r="141" spans="2:65" s="1" customFormat="1" ht="24" customHeight="1" x14ac:dyDescent="0.2">
      <c r="B141" s="149"/>
      <c r="C141" s="150" t="s">
        <v>193</v>
      </c>
      <c r="D141" s="150" t="s">
        <v>134</v>
      </c>
      <c r="E141" s="151" t="s">
        <v>734</v>
      </c>
      <c r="F141" s="152" t="s">
        <v>735</v>
      </c>
      <c r="G141" s="153" t="s">
        <v>159</v>
      </c>
      <c r="H141" s="154">
        <v>150</v>
      </c>
      <c r="I141" s="155"/>
      <c r="J141" s="156">
        <f t="shared" si="0"/>
        <v>0</v>
      </c>
      <c r="K141" s="152" t="s">
        <v>1</v>
      </c>
      <c r="L141" s="31"/>
      <c r="M141" s="157" t="s">
        <v>1</v>
      </c>
      <c r="N141" s="158" t="s">
        <v>43</v>
      </c>
      <c r="O141" s="54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139</v>
      </c>
      <c r="AT141" s="161" t="s">
        <v>134</v>
      </c>
      <c r="AU141" s="161" t="s">
        <v>86</v>
      </c>
      <c r="AY141" s="16" t="s">
        <v>132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6" t="s">
        <v>86</v>
      </c>
      <c r="BK141" s="162">
        <f t="shared" si="9"/>
        <v>0</v>
      </c>
      <c r="BL141" s="16" t="s">
        <v>139</v>
      </c>
      <c r="BM141" s="161" t="s">
        <v>251</v>
      </c>
    </row>
    <row r="142" spans="2:65" s="1" customFormat="1" ht="16.5" customHeight="1" x14ac:dyDescent="0.2">
      <c r="B142" s="149"/>
      <c r="C142" s="150" t="s">
        <v>202</v>
      </c>
      <c r="D142" s="150" t="s">
        <v>134</v>
      </c>
      <c r="E142" s="151" t="s">
        <v>736</v>
      </c>
      <c r="F142" s="152" t="s">
        <v>737</v>
      </c>
      <c r="G142" s="153" t="s">
        <v>340</v>
      </c>
      <c r="H142" s="154">
        <v>8</v>
      </c>
      <c r="I142" s="155"/>
      <c r="J142" s="156">
        <f t="shared" si="0"/>
        <v>0</v>
      </c>
      <c r="K142" s="152" t="s">
        <v>1</v>
      </c>
      <c r="L142" s="31"/>
      <c r="M142" s="157" t="s">
        <v>1</v>
      </c>
      <c r="N142" s="158" t="s">
        <v>43</v>
      </c>
      <c r="O142" s="54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139</v>
      </c>
      <c r="AT142" s="161" t="s">
        <v>134</v>
      </c>
      <c r="AU142" s="161" t="s">
        <v>86</v>
      </c>
      <c r="AY142" s="16" t="s">
        <v>132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6" t="s">
        <v>86</v>
      </c>
      <c r="BK142" s="162">
        <f t="shared" si="9"/>
        <v>0</v>
      </c>
      <c r="BL142" s="16" t="s">
        <v>139</v>
      </c>
      <c r="BM142" s="161" t="s">
        <v>259</v>
      </c>
    </row>
    <row r="143" spans="2:65" s="1" customFormat="1" ht="16.5" customHeight="1" x14ac:dyDescent="0.2">
      <c r="B143" s="149"/>
      <c r="C143" s="150" t="s">
        <v>206</v>
      </c>
      <c r="D143" s="150" t="s">
        <v>134</v>
      </c>
      <c r="E143" s="151" t="s">
        <v>738</v>
      </c>
      <c r="F143" s="152" t="s">
        <v>739</v>
      </c>
      <c r="G143" s="153" t="s">
        <v>340</v>
      </c>
      <c r="H143" s="154">
        <v>8</v>
      </c>
      <c r="I143" s="155"/>
      <c r="J143" s="156">
        <f t="shared" si="0"/>
        <v>0</v>
      </c>
      <c r="K143" s="152" t="s">
        <v>1</v>
      </c>
      <c r="L143" s="31"/>
      <c r="M143" s="157" t="s">
        <v>1</v>
      </c>
      <c r="N143" s="158" t="s">
        <v>43</v>
      </c>
      <c r="O143" s="54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139</v>
      </c>
      <c r="AT143" s="161" t="s">
        <v>134</v>
      </c>
      <c r="AU143" s="161" t="s">
        <v>86</v>
      </c>
      <c r="AY143" s="16" t="s">
        <v>132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6" t="s">
        <v>86</v>
      </c>
      <c r="BK143" s="162">
        <f t="shared" si="9"/>
        <v>0</v>
      </c>
      <c r="BL143" s="16" t="s">
        <v>139</v>
      </c>
      <c r="BM143" s="161" t="s">
        <v>272</v>
      </c>
    </row>
    <row r="144" spans="2:65" s="1" customFormat="1" ht="16.5" customHeight="1" x14ac:dyDescent="0.2">
      <c r="B144" s="149"/>
      <c r="C144" s="150" t="s">
        <v>211</v>
      </c>
      <c r="D144" s="150" t="s">
        <v>134</v>
      </c>
      <c r="E144" s="151" t="s">
        <v>740</v>
      </c>
      <c r="F144" s="152" t="s">
        <v>741</v>
      </c>
      <c r="G144" s="153" t="s">
        <v>340</v>
      </c>
      <c r="H144" s="154">
        <v>2</v>
      </c>
      <c r="I144" s="155"/>
      <c r="J144" s="156">
        <f t="shared" si="0"/>
        <v>0</v>
      </c>
      <c r="K144" s="152" t="s">
        <v>1</v>
      </c>
      <c r="L144" s="31"/>
      <c r="M144" s="157" t="s">
        <v>1</v>
      </c>
      <c r="N144" s="158" t="s">
        <v>43</v>
      </c>
      <c r="O144" s="54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139</v>
      </c>
      <c r="AT144" s="161" t="s">
        <v>134</v>
      </c>
      <c r="AU144" s="161" t="s">
        <v>86</v>
      </c>
      <c r="AY144" s="16" t="s">
        <v>132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6" t="s">
        <v>86</v>
      </c>
      <c r="BK144" s="162">
        <f t="shared" si="9"/>
        <v>0</v>
      </c>
      <c r="BL144" s="16" t="s">
        <v>139</v>
      </c>
      <c r="BM144" s="161" t="s">
        <v>280</v>
      </c>
    </row>
    <row r="145" spans="2:65" s="1" customFormat="1" ht="16.5" customHeight="1" x14ac:dyDescent="0.2">
      <c r="B145" s="149"/>
      <c r="C145" s="150" t="s">
        <v>8</v>
      </c>
      <c r="D145" s="150" t="s">
        <v>134</v>
      </c>
      <c r="E145" s="151" t="s">
        <v>742</v>
      </c>
      <c r="F145" s="152" t="s">
        <v>743</v>
      </c>
      <c r="G145" s="153" t="s">
        <v>340</v>
      </c>
      <c r="H145" s="154">
        <v>1</v>
      </c>
      <c r="I145" s="155"/>
      <c r="J145" s="156">
        <f t="shared" si="0"/>
        <v>0</v>
      </c>
      <c r="K145" s="152" t="s">
        <v>1</v>
      </c>
      <c r="L145" s="31"/>
      <c r="M145" s="157" t="s">
        <v>1</v>
      </c>
      <c r="N145" s="158" t="s">
        <v>43</v>
      </c>
      <c r="O145" s="54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139</v>
      </c>
      <c r="AT145" s="161" t="s">
        <v>134</v>
      </c>
      <c r="AU145" s="161" t="s">
        <v>86</v>
      </c>
      <c r="AY145" s="16" t="s">
        <v>132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6" t="s">
        <v>86</v>
      </c>
      <c r="BK145" s="162">
        <f t="shared" si="9"/>
        <v>0</v>
      </c>
      <c r="BL145" s="16" t="s">
        <v>139</v>
      </c>
      <c r="BM145" s="161" t="s">
        <v>290</v>
      </c>
    </row>
    <row r="146" spans="2:65" s="1" customFormat="1" ht="16.5" customHeight="1" x14ac:dyDescent="0.2">
      <c r="B146" s="149"/>
      <c r="C146" s="150" t="s">
        <v>220</v>
      </c>
      <c r="D146" s="150" t="s">
        <v>134</v>
      </c>
      <c r="E146" s="151" t="s">
        <v>744</v>
      </c>
      <c r="F146" s="152" t="s">
        <v>745</v>
      </c>
      <c r="G146" s="153" t="s">
        <v>340</v>
      </c>
      <c r="H146" s="154">
        <v>2</v>
      </c>
      <c r="I146" s="155"/>
      <c r="J146" s="156">
        <f t="shared" si="0"/>
        <v>0</v>
      </c>
      <c r="K146" s="152" t="s">
        <v>1</v>
      </c>
      <c r="L146" s="31"/>
      <c r="M146" s="157" t="s">
        <v>1</v>
      </c>
      <c r="N146" s="158" t="s">
        <v>43</v>
      </c>
      <c r="O146" s="54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AR146" s="161" t="s">
        <v>139</v>
      </c>
      <c r="AT146" s="161" t="s">
        <v>134</v>
      </c>
      <c r="AU146" s="161" t="s">
        <v>86</v>
      </c>
      <c r="AY146" s="16" t="s">
        <v>132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6" t="s">
        <v>86</v>
      </c>
      <c r="BK146" s="162">
        <f t="shared" si="9"/>
        <v>0</v>
      </c>
      <c r="BL146" s="16" t="s">
        <v>139</v>
      </c>
      <c r="BM146" s="161" t="s">
        <v>299</v>
      </c>
    </row>
    <row r="147" spans="2:65" s="1" customFormat="1" ht="16.5" customHeight="1" x14ac:dyDescent="0.2">
      <c r="B147" s="149"/>
      <c r="C147" s="150" t="s">
        <v>220</v>
      </c>
      <c r="D147" s="150" t="s">
        <v>134</v>
      </c>
      <c r="E147" s="151" t="s">
        <v>746</v>
      </c>
      <c r="F147" s="152" t="s">
        <v>747</v>
      </c>
      <c r="G147" s="153" t="s">
        <v>340</v>
      </c>
      <c r="H147" s="154">
        <v>10</v>
      </c>
      <c r="I147" s="155"/>
      <c r="J147" s="156">
        <f t="shared" si="0"/>
        <v>0</v>
      </c>
      <c r="K147" s="152" t="s">
        <v>1</v>
      </c>
      <c r="L147" s="31"/>
      <c r="M147" s="157" t="s">
        <v>1</v>
      </c>
      <c r="N147" s="158" t="s">
        <v>43</v>
      </c>
      <c r="O147" s="54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AR147" s="161" t="s">
        <v>139</v>
      </c>
      <c r="AT147" s="161" t="s">
        <v>134</v>
      </c>
      <c r="AU147" s="161" t="s">
        <v>86</v>
      </c>
      <c r="AY147" s="16" t="s">
        <v>132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6" t="s">
        <v>86</v>
      </c>
      <c r="BK147" s="162">
        <f t="shared" si="9"/>
        <v>0</v>
      </c>
      <c r="BL147" s="16" t="s">
        <v>139</v>
      </c>
      <c r="BM147" s="161" t="s">
        <v>311</v>
      </c>
    </row>
    <row r="148" spans="2:65" s="1" customFormat="1" ht="16.5" customHeight="1" x14ac:dyDescent="0.2">
      <c r="B148" s="149"/>
      <c r="C148" s="150" t="s">
        <v>230</v>
      </c>
      <c r="D148" s="150" t="s">
        <v>134</v>
      </c>
      <c r="E148" s="151" t="s">
        <v>748</v>
      </c>
      <c r="F148" s="152" t="s">
        <v>749</v>
      </c>
      <c r="G148" s="153" t="s">
        <v>340</v>
      </c>
      <c r="H148" s="154">
        <v>2</v>
      </c>
      <c r="I148" s="155"/>
      <c r="J148" s="156">
        <f t="shared" si="0"/>
        <v>0</v>
      </c>
      <c r="K148" s="152" t="s">
        <v>1</v>
      </c>
      <c r="L148" s="31"/>
      <c r="M148" s="157" t="s">
        <v>1</v>
      </c>
      <c r="N148" s="158" t="s">
        <v>43</v>
      </c>
      <c r="O148" s="54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AR148" s="161" t="s">
        <v>139</v>
      </c>
      <c r="AT148" s="161" t="s">
        <v>134</v>
      </c>
      <c r="AU148" s="161" t="s">
        <v>86</v>
      </c>
      <c r="AY148" s="16" t="s">
        <v>132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6" t="s">
        <v>86</v>
      </c>
      <c r="BK148" s="162">
        <f t="shared" si="9"/>
        <v>0</v>
      </c>
      <c r="BL148" s="16" t="s">
        <v>139</v>
      </c>
      <c r="BM148" s="161" t="s">
        <v>321</v>
      </c>
    </row>
    <row r="149" spans="2:65" s="1" customFormat="1" ht="24" customHeight="1" x14ac:dyDescent="0.2">
      <c r="B149" s="149"/>
      <c r="C149" s="150" t="s">
        <v>242</v>
      </c>
      <c r="D149" s="150" t="s">
        <v>134</v>
      </c>
      <c r="E149" s="151" t="s">
        <v>750</v>
      </c>
      <c r="F149" s="152" t="s">
        <v>751</v>
      </c>
      <c r="G149" s="153" t="s">
        <v>159</v>
      </c>
      <c r="H149" s="154">
        <v>300</v>
      </c>
      <c r="I149" s="155"/>
      <c r="J149" s="156">
        <f t="shared" si="0"/>
        <v>0</v>
      </c>
      <c r="K149" s="152" t="s">
        <v>1</v>
      </c>
      <c r="L149" s="31"/>
      <c r="M149" s="157" t="s">
        <v>1</v>
      </c>
      <c r="N149" s="158" t="s">
        <v>43</v>
      </c>
      <c r="O149" s="54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AR149" s="161" t="s">
        <v>139</v>
      </c>
      <c r="AT149" s="161" t="s">
        <v>134</v>
      </c>
      <c r="AU149" s="161" t="s">
        <v>86</v>
      </c>
      <c r="AY149" s="16" t="s">
        <v>132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6" t="s">
        <v>86</v>
      </c>
      <c r="BK149" s="162">
        <f t="shared" si="9"/>
        <v>0</v>
      </c>
      <c r="BL149" s="16" t="s">
        <v>139</v>
      </c>
      <c r="BM149" s="161" t="s">
        <v>332</v>
      </c>
    </row>
    <row r="150" spans="2:65" s="1" customFormat="1" ht="16.5" customHeight="1" x14ac:dyDescent="0.2">
      <c r="B150" s="149"/>
      <c r="C150" s="150" t="s">
        <v>7</v>
      </c>
      <c r="D150" s="150" t="s">
        <v>134</v>
      </c>
      <c r="E150" s="151" t="s">
        <v>752</v>
      </c>
      <c r="F150" s="152" t="s">
        <v>753</v>
      </c>
      <c r="G150" s="153" t="s">
        <v>159</v>
      </c>
      <c r="H150" s="154">
        <v>300</v>
      </c>
      <c r="I150" s="155"/>
      <c r="J150" s="156">
        <f t="shared" si="0"/>
        <v>0</v>
      </c>
      <c r="K150" s="152" t="s">
        <v>1</v>
      </c>
      <c r="L150" s="31"/>
      <c r="M150" s="157" t="s">
        <v>1</v>
      </c>
      <c r="N150" s="158" t="s">
        <v>43</v>
      </c>
      <c r="O150" s="54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AR150" s="161" t="s">
        <v>139</v>
      </c>
      <c r="AT150" s="161" t="s">
        <v>134</v>
      </c>
      <c r="AU150" s="161" t="s">
        <v>86</v>
      </c>
      <c r="AY150" s="16" t="s">
        <v>132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6" t="s">
        <v>86</v>
      </c>
      <c r="BK150" s="162">
        <f t="shared" si="9"/>
        <v>0</v>
      </c>
      <c r="BL150" s="16" t="s">
        <v>139</v>
      </c>
      <c r="BM150" s="161" t="s">
        <v>343</v>
      </c>
    </row>
    <row r="151" spans="2:65" s="1" customFormat="1" ht="24" customHeight="1" x14ac:dyDescent="0.2">
      <c r="B151" s="149"/>
      <c r="C151" s="150" t="s">
        <v>251</v>
      </c>
      <c r="D151" s="150" t="s">
        <v>134</v>
      </c>
      <c r="E151" s="151" t="s">
        <v>732</v>
      </c>
      <c r="F151" s="152" t="s">
        <v>733</v>
      </c>
      <c r="G151" s="153" t="s">
        <v>159</v>
      </c>
      <c r="H151" s="154">
        <v>200</v>
      </c>
      <c r="I151" s="155"/>
      <c r="J151" s="156">
        <f t="shared" si="0"/>
        <v>0</v>
      </c>
      <c r="K151" s="152" t="s">
        <v>1</v>
      </c>
      <c r="L151" s="31"/>
      <c r="M151" s="157" t="s">
        <v>1</v>
      </c>
      <c r="N151" s="158" t="s">
        <v>43</v>
      </c>
      <c r="O151" s="54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AR151" s="161" t="s">
        <v>139</v>
      </c>
      <c r="AT151" s="161" t="s">
        <v>134</v>
      </c>
      <c r="AU151" s="161" t="s">
        <v>86</v>
      </c>
      <c r="AY151" s="16" t="s">
        <v>132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6" t="s">
        <v>86</v>
      </c>
      <c r="BK151" s="162">
        <f t="shared" si="9"/>
        <v>0</v>
      </c>
      <c r="BL151" s="16" t="s">
        <v>139</v>
      </c>
      <c r="BM151" s="161" t="s">
        <v>351</v>
      </c>
    </row>
    <row r="152" spans="2:65" s="1" customFormat="1" ht="24" customHeight="1" x14ac:dyDescent="0.2">
      <c r="B152" s="149"/>
      <c r="C152" s="150" t="s">
        <v>255</v>
      </c>
      <c r="D152" s="150" t="s">
        <v>134</v>
      </c>
      <c r="E152" s="151" t="s">
        <v>734</v>
      </c>
      <c r="F152" s="152" t="s">
        <v>735</v>
      </c>
      <c r="G152" s="153" t="s">
        <v>159</v>
      </c>
      <c r="H152" s="154">
        <v>200</v>
      </c>
      <c r="I152" s="155"/>
      <c r="J152" s="156">
        <f t="shared" si="0"/>
        <v>0</v>
      </c>
      <c r="K152" s="152" t="s">
        <v>1</v>
      </c>
      <c r="L152" s="31"/>
      <c r="M152" s="157" t="s">
        <v>1</v>
      </c>
      <c r="N152" s="158" t="s">
        <v>43</v>
      </c>
      <c r="O152" s="54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AR152" s="161" t="s">
        <v>139</v>
      </c>
      <c r="AT152" s="161" t="s">
        <v>134</v>
      </c>
      <c r="AU152" s="161" t="s">
        <v>86</v>
      </c>
      <c r="AY152" s="16" t="s">
        <v>132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6" t="s">
        <v>86</v>
      </c>
      <c r="BK152" s="162">
        <f t="shared" si="9"/>
        <v>0</v>
      </c>
      <c r="BL152" s="16" t="s">
        <v>139</v>
      </c>
      <c r="BM152" s="161" t="s">
        <v>361</v>
      </c>
    </row>
    <row r="153" spans="2:65" s="1" customFormat="1" ht="16.5" customHeight="1" x14ac:dyDescent="0.2">
      <c r="B153" s="149"/>
      <c r="C153" s="150" t="s">
        <v>259</v>
      </c>
      <c r="D153" s="150" t="s">
        <v>134</v>
      </c>
      <c r="E153" s="151" t="s">
        <v>754</v>
      </c>
      <c r="F153" s="152" t="s">
        <v>755</v>
      </c>
      <c r="G153" s="153" t="s">
        <v>340</v>
      </c>
      <c r="H153" s="154">
        <v>6</v>
      </c>
      <c r="I153" s="155"/>
      <c r="J153" s="156">
        <f t="shared" si="0"/>
        <v>0</v>
      </c>
      <c r="K153" s="152" t="s">
        <v>1</v>
      </c>
      <c r="L153" s="31"/>
      <c r="M153" s="157" t="s">
        <v>1</v>
      </c>
      <c r="N153" s="158" t="s">
        <v>43</v>
      </c>
      <c r="O153" s="54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AR153" s="161" t="s">
        <v>139</v>
      </c>
      <c r="AT153" s="161" t="s">
        <v>134</v>
      </c>
      <c r="AU153" s="161" t="s">
        <v>86</v>
      </c>
      <c r="AY153" s="16" t="s">
        <v>132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6" t="s">
        <v>86</v>
      </c>
      <c r="BK153" s="162">
        <f t="shared" si="9"/>
        <v>0</v>
      </c>
      <c r="BL153" s="16" t="s">
        <v>139</v>
      </c>
      <c r="BM153" s="161" t="s">
        <v>369</v>
      </c>
    </row>
    <row r="154" spans="2:65" s="1" customFormat="1" ht="16.5" customHeight="1" x14ac:dyDescent="0.2">
      <c r="B154" s="149"/>
      <c r="C154" s="150" t="s">
        <v>265</v>
      </c>
      <c r="D154" s="150" t="s">
        <v>134</v>
      </c>
      <c r="E154" s="151" t="s">
        <v>746</v>
      </c>
      <c r="F154" s="152" t="s">
        <v>747</v>
      </c>
      <c r="G154" s="153" t="s">
        <v>340</v>
      </c>
      <c r="H154" s="154">
        <v>6</v>
      </c>
      <c r="I154" s="155"/>
      <c r="J154" s="156">
        <f t="shared" si="0"/>
        <v>0</v>
      </c>
      <c r="K154" s="152" t="s">
        <v>1</v>
      </c>
      <c r="L154" s="31"/>
      <c r="M154" s="157" t="s">
        <v>1</v>
      </c>
      <c r="N154" s="158" t="s">
        <v>43</v>
      </c>
      <c r="O154" s="54"/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AR154" s="161" t="s">
        <v>139</v>
      </c>
      <c r="AT154" s="161" t="s">
        <v>134</v>
      </c>
      <c r="AU154" s="161" t="s">
        <v>86</v>
      </c>
      <c r="AY154" s="16" t="s">
        <v>132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6" t="s">
        <v>86</v>
      </c>
      <c r="BK154" s="162">
        <f t="shared" si="9"/>
        <v>0</v>
      </c>
      <c r="BL154" s="16" t="s">
        <v>139</v>
      </c>
      <c r="BM154" s="161" t="s">
        <v>377</v>
      </c>
    </row>
    <row r="155" spans="2:65" s="1" customFormat="1" ht="16.5" customHeight="1" x14ac:dyDescent="0.2">
      <c r="B155" s="149"/>
      <c r="C155" s="150" t="s">
        <v>272</v>
      </c>
      <c r="D155" s="150" t="s">
        <v>134</v>
      </c>
      <c r="E155" s="151" t="s">
        <v>756</v>
      </c>
      <c r="F155" s="152" t="s">
        <v>757</v>
      </c>
      <c r="G155" s="153" t="s">
        <v>340</v>
      </c>
      <c r="H155" s="154">
        <v>6</v>
      </c>
      <c r="I155" s="155"/>
      <c r="J155" s="156">
        <f t="shared" si="0"/>
        <v>0</v>
      </c>
      <c r="K155" s="152" t="s">
        <v>1</v>
      </c>
      <c r="L155" s="31"/>
      <c r="M155" s="157" t="s">
        <v>1</v>
      </c>
      <c r="N155" s="158" t="s">
        <v>43</v>
      </c>
      <c r="O155" s="54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AR155" s="161" t="s">
        <v>139</v>
      </c>
      <c r="AT155" s="161" t="s">
        <v>134</v>
      </c>
      <c r="AU155" s="161" t="s">
        <v>86</v>
      </c>
      <c r="AY155" s="16" t="s">
        <v>132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6" t="s">
        <v>86</v>
      </c>
      <c r="BK155" s="162">
        <f t="shared" si="9"/>
        <v>0</v>
      </c>
      <c r="BL155" s="16" t="s">
        <v>139</v>
      </c>
      <c r="BM155" s="161" t="s">
        <v>386</v>
      </c>
    </row>
    <row r="156" spans="2:65" s="1" customFormat="1" ht="16.5" customHeight="1" x14ac:dyDescent="0.2">
      <c r="B156" s="149"/>
      <c r="C156" s="150" t="s">
        <v>276</v>
      </c>
      <c r="D156" s="150" t="s">
        <v>134</v>
      </c>
      <c r="E156" s="151" t="s">
        <v>758</v>
      </c>
      <c r="F156" s="152" t="s">
        <v>759</v>
      </c>
      <c r="G156" s="153" t="s">
        <v>340</v>
      </c>
      <c r="H156" s="154">
        <v>19</v>
      </c>
      <c r="I156" s="155"/>
      <c r="J156" s="156">
        <f t="shared" si="0"/>
        <v>0</v>
      </c>
      <c r="K156" s="152" t="s">
        <v>1</v>
      </c>
      <c r="L156" s="31"/>
      <c r="M156" s="157" t="s">
        <v>1</v>
      </c>
      <c r="N156" s="158" t="s">
        <v>43</v>
      </c>
      <c r="O156" s="54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AR156" s="161" t="s">
        <v>139</v>
      </c>
      <c r="AT156" s="161" t="s">
        <v>134</v>
      </c>
      <c r="AU156" s="161" t="s">
        <v>86</v>
      </c>
      <c r="AY156" s="16" t="s">
        <v>132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6" t="s">
        <v>86</v>
      </c>
      <c r="BK156" s="162">
        <f t="shared" si="9"/>
        <v>0</v>
      </c>
      <c r="BL156" s="16" t="s">
        <v>139</v>
      </c>
      <c r="BM156" s="161" t="s">
        <v>394</v>
      </c>
    </row>
    <row r="157" spans="2:65" s="1" customFormat="1" ht="16.5" customHeight="1" x14ac:dyDescent="0.2">
      <c r="B157" s="149"/>
      <c r="C157" s="150" t="s">
        <v>280</v>
      </c>
      <c r="D157" s="150" t="s">
        <v>134</v>
      </c>
      <c r="E157" s="151" t="s">
        <v>760</v>
      </c>
      <c r="F157" s="152" t="s">
        <v>761</v>
      </c>
      <c r="G157" s="153" t="s">
        <v>340</v>
      </c>
      <c r="H157" s="154">
        <v>10</v>
      </c>
      <c r="I157" s="155"/>
      <c r="J157" s="156">
        <f t="shared" si="0"/>
        <v>0</v>
      </c>
      <c r="K157" s="152" t="s">
        <v>1</v>
      </c>
      <c r="L157" s="31"/>
      <c r="M157" s="157" t="s">
        <v>1</v>
      </c>
      <c r="N157" s="158" t="s">
        <v>43</v>
      </c>
      <c r="O157" s="54"/>
      <c r="P157" s="159">
        <f t="shared" si="1"/>
        <v>0</v>
      </c>
      <c r="Q157" s="159">
        <v>0</v>
      </c>
      <c r="R157" s="159">
        <f t="shared" si="2"/>
        <v>0</v>
      </c>
      <c r="S157" s="159">
        <v>0</v>
      </c>
      <c r="T157" s="160">
        <f t="shared" si="3"/>
        <v>0</v>
      </c>
      <c r="AR157" s="161" t="s">
        <v>139</v>
      </c>
      <c r="AT157" s="161" t="s">
        <v>134</v>
      </c>
      <c r="AU157" s="161" t="s">
        <v>86</v>
      </c>
      <c r="AY157" s="16" t="s">
        <v>132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6" t="s">
        <v>86</v>
      </c>
      <c r="BK157" s="162">
        <f t="shared" si="9"/>
        <v>0</v>
      </c>
      <c r="BL157" s="16" t="s">
        <v>139</v>
      </c>
      <c r="BM157" s="161" t="s">
        <v>402</v>
      </c>
    </row>
    <row r="158" spans="2:65" s="1" customFormat="1" ht="16.5" customHeight="1" x14ac:dyDescent="0.2">
      <c r="B158" s="149"/>
      <c r="C158" s="150" t="s">
        <v>285</v>
      </c>
      <c r="D158" s="150" t="s">
        <v>134</v>
      </c>
      <c r="E158" s="151" t="s">
        <v>762</v>
      </c>
      <c r="F158" s="152" t="s">
        <v>763</v>
      </c>
      <c r="G158" s="153" t="s">
        <v>340</v>
      </c>
      <c r="H158" s="154">
        <v>2</v>
      </c>
      <c r="I158" s="155"/>
      <c r="J158" s="156">
        <f t="shared" si="0"/>
        <v>0</v>
      </c>
      <c r="K158" s="152" t="s">
        <v>1</v>
      </c>
      <c r="L158" s="31"/>
      <c r="M158" s="157" t="s">
        <v>1</v>
      </c>
      <c r="N158" s="158" t="s">
        <v>43</v>
      </c>
      <c r="O158" s="54"/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AR158" s="161" t="s">
        <v>139</v>
      </c>
      <c r="AT158" s="161" t="s">
        <v>134</v>
      </c>
      <c r="AU158" s="161" t="s">
        <v>86</v>
      </c>
      <c r="AY158" s="16" t="s">
        <v>132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6" t="s">
        <v>86</v>
      </c>
      <c r="BK158" s="162">
        <f t="shared" si="9"/>
        <v>0</v>
      </c>
      <c r="BL158" s="16" t="s">
        <v>139</v>
      </c>
      <c r="BM158" s="161" t="s">
        <v>410</v>
      </c>
    </row>
    <row r="159" spans="2:65" s="11" customFormat="1" ht="25.9" customHeight="1" x14ac:dyDescent="0.2">
      <c r="B159" s="136"/>
      <c r="D159" s="137" t="s">
        <v>77</v>
      </c>
      <c r="E159" s="138" t="s">
        <v>708</v>
      </c>
      <c r="F159" s="138" t="s">
        <v>891</v>
      </c>
      <c r="I159" s="139"/>
      <c r="J159" s="140">
        <f>BK159</f>
        <v>0</v>
      </c>
      <c r="L159" s="136"/>
      <c r="M159" s="141"/>
      <c r="N159" s="142"/>
      <c r="O159" s="142"/>
      <c r="P159" s="143">
        <f>SUM(P160:P162)</f>
        <v>0</v>
      </c>
      <c r="Q159" s="142"/>
      <c r="R159" s="143">
        <f>SUM(R160:R162)</f>
        <v>0</v>
      </c>
      <c r="S159" s="142"/>
      <c r="T159" s="144">
        <f>SUM(T160:T162)</f>
        <v>0</v>
      </c>
      <c r="AR159" s="137" t="s">
        <v>86</v>
      </c>
      <c r="AT159" s="145" t="s">
        <v>77</v>
      </c>
      <c r="AU159" s="145" t="s">
        <v>78</v>
      </c>
      <c r="AY159" s="137" t="s">
        <v>132</v>
      </c>
      <c r="BK159" s="146">
        <f>SUM(BK160:BK162)</f>
        <v>0</v>
      </c>
    </row>
    <row r="160" spans="2:65" s="1" customFormat="1" ht="16.5" customHeight="1" x14ac:dyDescent="0.2">
      <c r="B160" s="149"/>
      <c r="C160" s="150" t="s">
        <v>290</v>
      </c>
      <c r="D160" s="150" t="s">
        <v>134</v>
      </c>
      <c r="E160" s="151" t="s">
        <v>764</v>
      </c>
      <c r="F160" s="152" t="s">
        <v>765</v>
      </c>
      <c r="G160" s="153" t="s">
        <v>340</v>
      </c>
      <c r="H160" s="154">
        <v>3</v>
      </c>
      <c r="I160" s="155"/>
      <c r="J160" s="156">
        <f>ROUND(I160*H160,2)</f>
        <v>0</v>
      </c>
      <c r="K160" s="152" t="s">
        <v>1</v>
      </c>
      <c r="L160" s="31"/>
      <c r="M160" s="157" t="s">
        <v>1</v>
      </c>
      <c r="N160" s="158" t="s">
        <v>43</v>
      </c>
      <c r="O160" s="54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61" t="s">
        <v>139</v>
      </c>
      <c r="AT160" s="161" t="s">
        <v>134</v>
      </c>
      <c r="AU160" s="161" t="s">
        <v>86</v>
      </c>
      <c r="AY160" s="16" t="s">
        <v>132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86</v>
      </c>
      <c r="BK160" s="162">
        <f>ROUND(I160*H160,2)</f>
        <v>0</v>
      </c>
      <c r="BL160" s="16" t="s">
        <v>139</v>
      </c>
      <c r="BM160" s="161" t="s">
        <v>432</v>
      </c>
    </row>
    <row r="161" spans="2:65" s="1" customFormat="1" ht="16.5" customHeight="1" x14ac:dyDescent="0.2">
      <c r="B161" s="149"/>
      <c r="C161" s="150" t="s">
        <v>295</v>
      </c>
      <c r="D161" s="150" t="s">
        <v>134</v>
      </c>
      <c r="E161" s="151" t="s">
        <v>766</v>
      </c>
      <c r="F161" s="152" t="s">
        <v>767</v>
      </c>
      <c r="G161" s="153" t="s">
        <v>340</v>
      </c>
      <c r="H161" s="154">
        <v>1</v>
      </c>
      <c r="I161" s="155"/>
      <c r="J161" s="156">
        <f>ROUND(I161*H161,2)</f>
        <v>0</v>
      </c>
      <c r="K161" s="152" t="s">
        <v>1</v>
      </c>
      <c r="L161" s="31"/>
      <c r="M161" s="157" t="s">
        <v>1</v>
      </c>
      <c r="N161" s="158" t="s">
        <v>43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139</v>
      </c>
      <c r="AT161" s="161" t="s">
        <v>134</v>
      </c>
      <c r="AU161" s="161" t="s">
        <v>86</v>
      </c>
      <c r="AY161" s="16" t="s">
        <v>132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86</v>
      </c>
      <c r="BK161" s="162">
        <f>ROUND(I161*H161,2)</f>
        <v>0</v>
      </c>
      <c r="BL161" s="16" t="s">
        <v>139</v>
      </c>
      <c r="BM161" s="161" t="s">
        <v>440</v>
      </c>
    </row>
    <row r="162" spans="2:65" s="1" customFormat="1" ht="16.5" customHeight="1" x14ac:dyDescent="0.2">
      <c r="B162" s="149"/>
      <c r="C162" s="150" t="s">
        <v>299</v>
      </c>
      <c r="D162" s="150" t="s">
        <v>134</v>
      </c>
      <c r="E162" s="151" t="s">
        <v>768</v>
      </c>
      <c r="F162" s="152" t="s">
        <v>769</v>
      </c>
      <c r="G162" s="153" t="s">
        <v>340</v>
      </c>
      <c r="H162" s="154">
        <v>1</v>
      </c>
      <c r="I162" s="155"/>
      <c r="J162" s="156">
        <f>ROUND(I162*H162,2)</f>
        <v>0</v>
      </c>
      <c r="K162" s="152" t="s">
        <v>1</v>
      </c>
      <c r="L162" s="31"/>
      <c r="M162" s="157" t="s">
        <v>1</v>
      </c>
      <c r="N162" s="158" t="s">
        <v>43</v>
      </c>
      <c r="O162" s="54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AR162" s="161" t="s">
        <v>139</v>
      </c>
      <c r="AT162" s="161" t="s">
        <v>134</v>
      </c>
      <c r="AU162" s="161" t="s">
        <v>86</v>
      </c>
      <c r="AY162" s="16" t="s">
        <v>132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6" t="s">
        <v>86</v>
      </c>
      <c r="BK162" s="162">
        <f>ROUND(I162*H162,2)</f>
        <v>0</v>
      </c>
      <c r="BL162" s="16" t="s">
        <v>139</v>
      </c>
      <c r="BM162" s="161" t="s">
        <v>451</v>
      </c>
    </row>
    <row r="163" spans="2:65" s="11" customFormat="1" ht="25.9" customHeight="1" x14ac:dyDescent="0.2">
      <c r="B163" s="136"/>
      <c r="D163" s="137" t="s">
        <v>77</v>
      </c>
      <c r="E163" s="138" t="s">
        <v>708</v>
      </c>
      <c r="F163" s="138" t="s">
        <v>892</v>
      </c>
      <c r="I163" s="139"/>
      <c r="J163" s="140">
        <f>BK163</f>
        <v>0</v>
      </c>
      <c r="L163" s="136"/>
      <c r="M163" s="141"/>
      <c r="N163" s="142"/>
      <c r="O163" s="142"/>
      <c r="P163" s="143">
        <f>SUM(P164:P174)</f>
        <v>0</v>
      </c>
      <c r="Q163" s="142"/>
      <c r="R163" s="143">
        <f>SUM(R164:R174)</f>
        <v>0</v>
      </c>
      <c r="S163" s="142"/>
      <c r="T163" s="144">
        <f>SUM(T164:T174)</f>
        <v>0</v>
      </c>
      <c r="AR163" s="137" t="s">
        <v>86</v>
      </c>
      <c r="AT163" s="145" t="s">
        <v>77</v>
      </c>
      <c r="AU163" s="145" t="s">
        <v>78</v>
      </c>
      <c r="AY163" s="137" t="s">
        <v>132</v>
      </c>
      <c r="BK163" s="146">
        <f>SUM(BK164:BK174)</f>
        <v>0</v>
      </c>
    </row>
    <row r="164" spans="2:65" s="1" customFormat="1" ht="16.5" customHeight="1" x14ac:dyDescent="0.2">
      <c r="B164" s="149"/>
      <c r="C164" s="150" t="s">
        <v>306</v>
      </c>
      <c r="D164" s="150" t="s">
        <v>134</v>
      </c>
      <c r="E164" s="151" t="s">
        <v>770</v>
      </c>
      <c r="F164" s="152" t="s">
        <v>771</v>
      </c>
      <c r="G164" s="153" t="s">
        <v>340</v>
      </c>
      <c r="H164" s="154">
        <v>20</v>
      </c>
      <c r="I164" s="155"/>
      <c r="J164" s="156">
        <f t="shared" ref="J164:J171" si="10">ROUND(I164*H164,2)</f>
        <v>0</v>
      </c>
      <c r="K164" s="152" t="s">
        <v>1</v>
      </c>
      <c r="L164" s="31"/>
      <c r="M164" s="157" t="s">
        <v>1</v>
      </c>
      <c r="N164" s="158" t="s">
        <v>43</v>
      </c>
      <c r="O164" s="54"/>
      <c r="P164" s="159">
        <f t="shared" ref="P164:P171" si="11">O164*H164</f>
        <v>0</v>
      </c>
      <c r="Q164" s="159">
        <v>0</v>
      </c>
      <c r="R164" s="159">
        <f t="shared" ref="R164:R171" si="12">Q164*H164</f>
        <v>0</v>
      </c>
      <c r="S164" s="159">
        <v>0</v>
      </c>
      <c r="T164" s="160">
        <f t="shared" ref="T164:T171" si="13">S164*H164</f>
        <v>0</v>
      </c>
      <c r="AR164" s="161" t="s">
        <v>139</v>
      </c>
      <c r="AT164" s="161" t="s">
        <v>134</v>
      </c>
      <c r="AU164" s="161" t="s">
        <v>86</v>
      </c>
      <c r="AY164" s="16" t="s">
        <v>132</v>
      </c>
      <c r="BE164" s="162">
        <f t="shared" ref="BE164:BE171" si="14">IF(N164="základní",J164,0)</f>
        <v>0</v>
      </c>
      <c r="BF164" s="162">
        <f t="shared" ref="BF164:BF171" si="15">IF(N164="snížená",J164,0)</f>
        <v>0</v>
      </c>
      <c r="BG164" s="162">
        <f t="shared" ref="BG164:BG171" si="16">IF(N164="zákl. přenesená",J164,0)</f>
        <v>0</v>
      </c>
      <c r="BH164" s="162">
        <f t="shared" ref="BH164:BH171" si="17">IF(N164="sníž. přenesená",J164,0)</f>
        <v>0</v>
      </c>
      <c r="BI164" s="162">
        <f t="shared" ref="BI164:BI171" si="18">IF(N164="nulová",J164,0)</f>
        <v>0</v>
      </c>
      <c r="BJ164" s="16" t="s">
        <v>86</v>
      </c>
      <c r="BK164" s="162">
        <f t="shared" ref="BK164:BK171" si="19">ROUND(I164*H164,2)</f>
        <v>0</v>
      </c>
      <c r="BL164" s="16" t="s">
        <v>139</v>
      </c>
      <c r="BM164" s="161" t="s">
        <v>460</v>
      </c>
    </row>
    <row r="165" spans="2:65" s="1" customFormat="1" ht="16.5" customHeight="1" x14ac:dyDescent="0.2">
      <c r="B165" s="149"/>
      <c r="C165" s="150" t="s">
        <v>311</v>
      </c>
      <c r="D165" s="150" t="s">
        <v>134</v>
      </c>
      <c r="E165" s="151" t="s">
        <v>772</v>
      </c>
      <c r="F165" s="152" t="s">
        <v>773</v>
      </c>
      <c r="G165" s="153" t="s">
        <v>340</v>
      </c>
      <c r="H165" s="154">
        <v>25</v>
      </c>
      <c r="I165" s="155"/>
      <c r="J165" s="156">
        <f t="shared" si="10"/>
        <v>0</v>
      </c>
      <c r="K165" s="152" t="s">
        <v>1</v>
      </c>
      <c r="L165" s="31"/>
      <c r="M165" s="157" t="s">
        <v>1</v>
      </c>
      <c r="N165" s="158" t="s">
        <v>43</v>
      </c>
      <c r="O165" s="54"/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AR165" s="161" t="s">
        <v>139</v>
      </c>
      <c r="AT165" s="161" t="s">
        <v>134</v>
      </c>
      <c r="AU165" s="161" t="s">
        <v>86</v>
      </c>
      <c r="AY165" s="16" t="s">
        <v>132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6" t="s">
        <v>86</v>
      </c>
      <c r="BK165" s="162">
        <f t="shared" si="19"/>
        <v>0</v>
      </c>
      <c r="BL165" s="16" t="s">
        <v>139</v>
      </c>
      <c r="BM165" s="161" t="s">
        <v>469</v>
      </c>
    </row>
    <row r="166" spans="2:65" s="1" customFormat="1" ht="16.5" customHeight="1" x14ac:dyDescent="0.2">
      <c r="B166" s="149"/>
      <c r="C166" s="150" t="s">
        <v>316</v>
      </c>
      <c r="D166" s="150" t="s">
        <v>134</v>
      </c>
      <c r="E166" s="151" t="s">
        <v>774</v>
      </c>
      <c r="F166" s="152" t="s">
        <v>775</v>
      </c>
      <c r="G166" s="153" t="s">
        <v>340</v>
      </c>
      <c r="H166" s="154">
        <v>6</v>
      </c>
      <c r="I166" s="155"/>
      <c r="J166" s="156">
        <f t="shared" si="10"/>
        <v>0</v>
      </c>
      <c r="K166" s="152" t="s">
        <v>1</v>
      </c>
      <c r="L166" s="31"/>
      <c r="M166" s="157" t="s">
        <v>1</v>
      </c>
      <c r="N166" s="158" t="s">
        <v>43</v>
      </c>
      <c r="O166" s="54"/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AR166" s="161" t="s">
        <v>139</v>
      </c>
      <c r="AT166" s="161" t="s">
        <v>134</v>
      </c>
      <c r="AU166" s="161" t="s">
        <v>86</v>
      </c>
      <c r="AY166" s="16" t="s">
        <v>132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6" t="s">
        <v>86</v>
      </c>
      <c r="BK166" s="162">
        <f t="shared" si="19"/>
        <v>0</v>
      </c>
      <c r="BL166" s="16" t="s">
        <v>139</v>
      </c>
      <c r="BM166" s="161" t="s">
        <v>477</v>
      </c>
    </row>
    <row r="167" spans="2:65" s="1" customFormat="1" ht="16.5" customHeight="1" x14ac:dyDescent="0.2">
      <c r="B167" s="149"/>
      <c r="C167" s="150" t="s">
        <v>321</v>
      </c>
      <c r="D167" s="150" t="s">
        <v>134</v>
      </c>
      <c r="E167" s="151" t="s">
        <v>776</v>
      </c>
      <c r="F167" s="152" t="s">
        <v>777</v>
      </c>
      <c r="G167" s="153" t="s">
        <v>340</v>
      </c>
      <c r="H167" s="154">
        <v>3</v>
      </c>
      <c r="I167" s="155"/>
      <c r="J167" s="156">
        <f t="shared" si="10"/>
        <v>0</v>
      </c>
      <c r="K167" s="152" t="s">
        <v>1</v>
      </c>
      <c r="L167" s="31"/>
      <c r="M167" s="157" t="s">
        <v>1</v>
      </c>
      <c r="N167" s="158" t="s">
        <v>43</v>
      </c>
      <c r="O167" s="54"/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AR167" s="161" t="s">
        <v>139</v>
      </c>
      <c r="AT167" s="161" t="s">
        <v>134</v>
      </c>
      <c r="AU167" s="161" t="s">
        <v>86</v>
      </c>
      <c r="AY167" s="16" t="s">
        <v>132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6" t="s">
        <v>86</v>
      </c>
      <c r="BK167" s="162">
        <f t="shared" si="19"/>
        <v>0</v>
      </c>
      <c r="BL167" s="16" t="s">
        <v>139</v>
      </c>
      <c r="BM167" s="161" t="s">
        <v>485</v>
      </c>
    </row>
    <row r="168" spans="2:65" s="1" customFormat="1" ht="16.5" customHeight="1" x14ac:dyDescent="0.2">
      <c r="B168" s="149"/>
      <c r="C168" s="150" t="s">
        <v>316</v>
      </c>
      <c r="D168" s="150" t="s">
        <v>134</v>
      </c>
      <c r="E168" s="151" t="s">
        <v>778</v>
      </c>
      <c r="F168" s="152" t="s">
        <v>779</v>
      </c>
      <c r="G168" s="153" t="s">
        <v>340</v>
      </c>
      <c r="H168" s="154">
        <v>2</v>
      </c>
      <c r="I168" s="155"/>
      <c r="J168" s="156">
        <f t="shared" si="10"/>
        <v>0</v>
      </c>
      <c r="K168" s="152" t="s">
        <v>1</v>
      </c>
      <c r="L168" s="31"/>
      <c r="M168" s="157" t="s">
        <v>1</v>
      </c>
      <c r="N168" s="158" t="s">
        <v>43</v>
      </c>
      <c r="O168" s="54"/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AR168" s="161" t="s">
        <v>139</v>
      </c>
      <c r="AT168" s="161" t="s">
        <v>134</v>
      </c>
      <c r="AU168" s="161" t="s">
        <v>86</v>
      </c>
      <c r="AY168" s="16" t="s">
        <v>132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6" t="s">
        <v>86</v>
      </c>
      <c r="BK168" s="162">
        <f t="shared" si="19"/>
        <v>0</v>
      </c>
      <c r="BL168" s="16" t="s">
        <v>139</v>
      </c>
      <c r="BM168" s="161" t="s">
        <v>497</v>
      </c>
    </row>
    <row r="169" spans="2:65" s="1" customFormat="1" ht="16.5" customHeight="1" x14ac:dyDescent="0.2">
      <c r="B169" s="149"/>
      <c r="C169" s="150" t="s">
        <v>321</v>
      </c>
      <c r="D169" s="150" t="s">
        <v>134</v>
      </c>
      <c r="E169" s="151" t="s">
        <v>780</v>
      </c>
      <c r="F169" s="152" t="s">
        <v>781</v>
      </c>
      <c r="G169" s="153" t="s">
        <v>340</v>
      </c>
      <c r="H169" s="154">
        <v>25</v>
      </c>
      <c r="I169" s="155"/>
      <c r="J169" s="156">
        <f t="shared" si="10"/>
        <v>0</v>
      </c>
      <c r="K169" s="152" t="s">
        <v>1</v>
      </c>
      <c r="L169" s="31"/>
      <c r="M169" s="157" t="s">
        <v>1</v>
      </c>
      <c r="N169" s="158" t="s">
        <v>43</v>
      </c>
      <c r="O169" s="54"/>
      <c r="P169" s="159">
        <f t="shared" si="11"/>
        <v>0</v>
      </c>
      <c r="Q169" s="159">
        <v>0</v>
      </c>
      <c r="R169" s="159">
        <f t="shared" si="12"/>
        <v>0</v>
      </c>
      <c r="S169" s="159">
        <v>0</v>
      </c>
      <c r="T169" s="160">
        <f t="shared" si="13"/>
        <v>0</v>
      </c>
      <c r="AR169" s="161" t="s">
        <v>139</v>
      </c>
      <c r="AT169" s="161" t="s">
        <v>134</v>
      </c>
      <c r="AU169" s="161" t="s">
        <v>86</v>
      </c>
      <c r="AY169" s="16" t="s">
        <v>132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6" t="s">
        <v>86</v>
      </c>
      <c r="BK169" s="162">
        <f t="shared" si="19"/>
        <v>0</v>
      </c>
      <c r="BL169" s="16" t="s">
        <v>139</v>
      </c>
      <c r="BM169" s="161" t="s">
        <v>507</v>
      </c>
    </row>
    <row r="170" spans="2:65" s="1" customFormat="1" ht="16.5" customHeight="1" x14ac:dyDescent="0.2">
      <c r="B170" s="149"/>
      <c r="C170" s="150" t="s">
        <v>326</v>
      </c>
      <c r="D170" s="150" t="s">
        <v>134</v>
      </c>
      <c r="E170" s="151" t="s">
        <v>782</v>
      </c>
      <c r="F170" s="152" t="s">
        <v>783</v>
      </c>
      <c r="G170" s="153" t="s">
        <v>340</v>
      </c>
      <c r="H170" s="154">
        <v>25</v>
      </c>
      <c r="I170" s="155"/>
      <c r="J170" s="156">
        <f t="shared" si="10"/>
        <v>0</v>
      </c>
      <c r="K170" s="152" t="s">
        <v>1</v>
      </c>
      <c r="L170" s="31"/>
      <c r="M170" s="157" t="s">
        <v>1</v>
      </c>
      <c r="N170" s="158" t="s">
        <v>43</v>
      </c>
      <c r="O170" s="54"/>
      <c r="P170" s="159">
        <f t="shared" si="11"/>
        <v>0</v>
      </c>
      <c r="Q170" s="159">
        <v>0</v>
      </c>
      <c r="R170" s="159">
        <f t="shared" si="12"/>
        <v>0</v>
      </c>
      <c r="S170" s="159">
        <v>0</v>
      </c>
      <c r="T170" s="160">
        <f t="shared" si="13"/>
        <v>0</v>
      </c>
      <c r="AR170" s="161" t="s">
        <v>139</v>
      </c>
      <c r="AT170" s="161" t="s">
        <v>134</v>
      </c>
      <c r="AU170" s="161" t="s">
        <v>86</v>
      </c>
      <c r="AY170" s="16" t="s">
        <v>132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6" t="s">
        <v>86</v>
      </c>
      <c r="BK170" s="162">
        <f t="shared" si="19"/>
        <v>0</v>
      </c>
      <c r="BL170" s="16" t="s">
        <v>139</v>
      </c>
      <c r="BM170" s="161" t="s">
        <v>517</v>
      </c>
    </row>
    <row r="171" spans="2:65" s="1" customFormat="1" ht="16.5" customHeight="1" x14ac:dyDescent="0.2">
      <c r="B171" s="149"/>
      <c r="C171" s="150" t="s">
        <v>332</v>
      </c>
      <c r="D171" s="150" t="s">
        <v>134</v>
      </c>
      <c r="E171" s="151" t="s">
        <v>784</v>
      </c>
      <c r="F171" s="152" t="s">
        <v>785</v>
      </c>
      <c r="G171" s="153" t="s">
        <v>340</v>
      </c>
      <c r="H171" s="154">
        <v>6</v>
      </c>
      <c r="I171" s="155"/>
      <c r="J171" s="156">
        <f t="shared" si="10"/>
        <v>0</v>
      </c>
      <c r="K171" s="152" t="s">
        <v>1</v>
      </c>
      <c r="L171" s="31"/>
      <c r="M171" s="157" t="s">
        <v>1</v>
      </c>
      <c r="N171" s="158" t="s">
        <v>43</v>
      </c>
      <c r="O171" s="54"/>
      <c r="P171" s="159">
        <f t="shared" si="11"/>
        <v>0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AR171" s="161" t="s">
        <v>139</v>
      </c>
      <c r="AT171" s="161" t="s">
        <v>134</v>
      </c>
      <c r="AU171" s="161" t="s">
        <v>86</v>
      </c>
      <c r="AY171" s="16" t="s">
        <v>132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6" t="s">
        <v>86</v>
      </c>
      <c r="BK171" s="162">
        <f t="shared" si="19"/>
        <v>0</v>
      </c>
      <c r="BL171" s="16" t="s">
        <v>139</v>
      </c>
      <c r="BM171" s="161" t="s">
        <v>528</v>
      </c>
    </row>
    <row r="172" spans="2:65" s="1" customFormat="1" ht="19.5" x14ac:dyDescent="0.2">
      <c r="B172" s="31"/>
      <c r="D172" s="164" t="s">
        <v>603</v>
      </c>
      <c r="F172" s="197" t="s">
        <v>786</v>
      </c>
      <c r="I172" s="90"/>
      <c r="L172" s="31"/>
      <c r="M172" s="198"/>
      <c r="N172" s="54"/>
      <c r="O172" s="54"/>
      <c r="P172" s="54"/>
      <c r="Q172" s="54"/>
      <c r="R172" s="54"/>
      <c r="S172" s="54"/>
      <c r="T172" s="55"/>
      <c r="AT172" s="16" t="s">
        <v>603</v>
      </c>
      <c r="AU172" s="16" t="s">
        <v>86</v>
      </c>
    </row>
    <row r="173" spans="2:65" s="1" customFormat="1" ht="16.5" customHeight="1" x14ac:dyDescent="0.2">
      <c r="B173" s="149"/>
      <c r="C173" s="150" t="s">
        <v>337</v>
      </c>
      <c r="D173" s="150" t="s">
        <v>134</v>
      </c>
      <c r="E173" s="151" t="s">
        <v>787</v>
      </c>
      <c r="F173" s="152" t="s">
        <v>788</v>
      </c>
      <c r="G173" s="153" t="s">
        <v>340</v>
      </c>
      <c r="H173" s="154">
        <v>25</v>
      </c>
      <c r="I173" s="155"/>
      <c r="J173" s="156">
        <f>ROUND(I173*H173,2)</f>
        <v>0</v>
      </c>
      <c r="K173" s="152" t="s">
        <v>1</v>
      </c>
      <c r="L173" s="31"/>
      <c r="M173" s="157" t="s">
        <v>1</v>
      </c>
      <c r="N173" s="158" t="s">
        <v>43</v>
      </c>
      <c r="O173" s="54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139</v>
      </c>
      <c r="AT173" s="161" t="s">
        <v>134</v>
      </c>
      <c r="AU173" s="161" t="s">
        <v>86</v>
      </c>
      <c r="AY173" s="16" t="s">
        <v>132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86</v>
      </c>
      <c r="BK173" s="162">
        <f>ROUND(I173*H173,2)</f>
        <v>0</v>
      </c>
      <c r="BL173" s="16" t="s">
        <v>139</v>
      </c>
      <c r="BM173" s="161" t="s">
        <v>536</v>
      </c>
    </row>
    <row r="174" spans="2:65" s="1" customFormat="1" ht="16.5" customHeight="1" x14ac:dyDescent="0.2">
      <c r="B174" s="149"/>
      <c r="C174" s="150" t="s">
        <v>343</v>
      </c>
      <c r="D174" s="150" t="s">
        <v>134</v>
      </c>
      <c r="E174" s="151" t="s">
        <v>789</v>
      </c>
      <c r="F174" s="152" t="s">
        <v>790</v>
      </c>
      <c r="G174" s="153" t="s">
        <v>354</v>
      </c>
      <c r="H174" s="154">
        <v>1</v>
      </c>
      <c r="I174" s="155"/>
      <c r="J174" s="156">
        <f>ROUND(I174*H174,2)</f>
        <v>0</v>
      </c>
      <c r="K174" s="152" t="s">
        <v>1</v>
      </c>
      <c r="L174" s="31"/>
      <c r="M174" s="157" t="s">
        <v>1</v>
      </c>
      <c r="N174" s="158" t="s">
        <v>43</v>
      </c>
      <c r="O174" s="54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AR174" s="161" t="s">
        <v>139</v>
      </c>
      <c r="AT174" s="161" t="s">
        <v>134</v>
      </c>
      <c r="AU174" s="161" t="s">
        <v>86</v>
      </c>
      <c r="AY174" s="16" t="s">
        <v>132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6" t="s">
        <v>86</v>
      </c>
      <c r="BK174" s="162">
        <f>ROUND(I174*H174,2)</f>
        <v>0</v>
      </c>
      <c r="BL174" s="16" t="s">
        <v>139</v>
      </c>
      <c r="BM174" s="161" t="s">
        <v>545</v>
      </c>
    </row>
    <row r="175" spans="2:65" s="11" customFormat="1" ht="25.9" customHeight="1" x14ac:dyDescent="0.2">
      <c r="B175" s="136"/>
      <c r="D175" s="137" t="s">
        <v>77</v>
      </c>
      <c r="E175" s="138" t="s">
        <v>708</v>
      </c>
      <c r="F175" s="138" t="s">
        <v>893</v>
      </c>
      <c r="I175" s="139"/>
      <c r="J175" s="140">
        <f>BK175</f>
        <v>0</v>
      </c>
      <c r="L175" s="136"/>
      <c r="M175" s="141"/>
      <c r="N175" s="142"/>
      <c r="O175" s="142"/>
      <c r="P175" s="143">
        <f>SUM(P176:P183)</f>
        <v>0</v>
      </c>
      <c r="Q175" s="142"/>
      <c r="R175" s="143">
        <f>SUM(R176:R183)</f>
        <v>0</v>
      </c>
      <c r="S175" s="142"/>
      <c r="T175" s="144">
        <f>SUM(T176:T183)</f>
        <v>0</v>
      </c>
      <c r="AR175" s="137" t="s">
        <v>86</v>
      </c>
      <c r="AT175" s="145" t="s">
        <v>77</v>
      </c>
      <c r="AU175" s="145" t="s">
        <v>78</v>
      </c>
      <c r="AY175" s="137" t="s">
        <v>132</v>
      </c>
      <c r="BK175" s="146">
        <f>SUM(BK176:BK183)</f>
        <v>0</v>
      </c>
    </row>
    <row r="176" spans="2:65" s="1" customFormat="1" ht="24" customHeight="1" x14ac:dyDescent="0.2">
      <c r="B176" s="149"/>
      <c r="C176" s="150" t="s">
        <v>347</v>
      </c>
      <c r="D176" s="150" t="s">
        <v>134</v>
      </c>
      <c r="E176" s="151" t="s">
        <v>791</v>
      </c>
      <c r="F176" s="152" t="s">
        <v>792</v>
      </c>
      <c r="G176" s="153" t="s">
        <v>159</v>
      </c>
      <c r="H176" s="154">
        <v>200</v>
      </c>
      <c r="I176" s="155"/>
      <c r="J176" s="156">
        <f>ROUND(I176*H176,2)</f>
        <v>0</v>
      </c>
      <c r="K176" s="152" t="s">
        <v>1</v>
      </c>
      <c r="L176" s="31"/>
      <c r="M176" s="157" t="s">
        <v>1</v>
      </c>
      <c r="N176" s="158" t="s">
        <v>43</v>
      </c>
      <c r="O176" s="54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139</v>
      </c>
      <c r="AT176" s="161" t="s">
        <v>134</v>
      </c>
      <c r="AU176" s="161" t="s">
        <v>86</v>
      </c>
      <c r="AY176" s="16" t="s">
        <v>132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86</v>
      </c>
      <c r="BK176" s="162">
        <f>ROUND(I176*H176,2)</f>
        <v>0</v>
      </c>
      <c r="BL176" s="16" t="s">
        <v>139</v>
      </c>
      <c r="BM176" s="161" t="s">
        <v>557</v>
      </c>
    </row>
    <row r="177" spans="2:65" s="1" customFormat="1" ht="19.5" x14ac:dyDescent="0.2">
      <c r="B177" s="31"/>
      <c r="D177" s="164" t="s">
        <v>603</v>
      </c>
      <c r="F177" s="197" t="s">
        <v>793</v>
      </c>
      <c r="I177" s="90"/>
      <c r="L177" s="31"/>
      <c r="M177" s="198"/>
      <c r="N177" s="54"/>
      <c r="O177" s="54"/>
      <c r="P177" s="54"/>
      <c r="Q177" s="54"/>
      <c r="R177" s="54"/>
      <c r="S177" s="54"/>
      <c r="T177" s="55"/>
      <c r="AT177" s="16" t="s">
        <v>603</v>
      </c>
      <c r="AU177" s="16" t="s">
        <v>86</v>
      </c>
    </row>
    <row r="178" spans="2:65" s="1" customFormat="1" ht="24" customHeight="1" x14ac:dyDescent="0.2">
      <c r="B178" s="149"/>
      <c r="C178" s="150" t="s">
        <v>351</v>
      </c>
      <c r="D178" s="150" t="s">
        <v>134</v>
      </c>
      <c r="E178" s="151" t="s">
        <v>794</v>
      </c>
      <c r="F178" s="152" t="s">
        <v>795</v>
      </c>
      <c r="G178" s="153" t="s">
        <v>340</v>
      </c>
      <c r="H178" s="154">
        <v>1</v>
      </c>
      <c r="I178" s="155"/>
      <c r="J178" s="156">
        <f t="shared" ref="J178:J183" si="20">ROUND(I178*H178,2)</f>
        <v>0</v>
      </c>
      <c r="K178" s="152" t="s">
        <v>1</v>
      </c>
      <c r="L178" s="31"/>
      <c r="M178" s="157" t="s">
        <v>1</v>
      </c>
      <c r="N178" s="158" t="s">
        <v>43</v>
      </c>
      <c r="O178" s="54"/>
      <c r="P178" s="159">
        <f t="shared" ref="P178:P183" si="21">O178*H178</f>
        <v>0</v>
      </c>
      <c r="Q178" s="159">
        <v>0</v>
      </c>
      <c r="R178" s="159">
        <f t="shared" ref="R178:R183" si="22">Q178*H178</f>
        <v>0</v>
      </c>
      <c r="S178" s="159">
        <v>0</v>
      </c>
      <c r="T178" s="160">
        <f t="shared" ref="T178:T183" si="23">S178*H178</f>
        <v>0</v>
      </c>
      <c r="AR178" s="161" t="s">
        <v>139</v>
      </c>
      <c r="AT178" s="161" t="s">
        <v>134</v>
      </c>
      <c r="AU178" s="161" t="s">
        <v>86</v>
      </c>
      <c r="AY178" s="16" t="s">
        <v>132</v>
      </c>
      <c r="BE178" s="162">
        <f t="shared" ref="BE178:BE183" si="24">IF(N178="základní",J178,0)</f>
        <v>0</v>
      </c>
      <c r="BF178" s="162">
        <f t="shared" ref="BF178:BF183" si="25">IF(N178="snížená",J178,0)</f>
        <v>0</v>
      </c>
      <c r="BG178" s="162">
        <f t="shared" ref="BG178:BG183" si="26">IF(N178="zákl. přenesená",J178,0)</f>
        <v>0</v>
      </c>
      <c r="BH178" s="162">
        <f t="shared" ref="BH178:BH183" si="27">IF(N178="sníž. přenesená",J178,0)</f>
        <v>0</v>
      </c>
      <c r="BI178" s="162">
        <f t="shared" ref="BI178:BI183" si="28">IF(N178="nulová",J178,0)</f>
        <v>0</v>
      </c>
      <c r="BJ178" s="16" t="s">
        <v>86</v>
      </c>
      <c r="BK178" s="162">
        <f t="shared" ref="BK178:BK183" si="29">ROUND(I178*H178,2)</f>
        <v>0</v>
      </c>
      <c r="BL178" s="16" t="s">
        <v>139</v>
      </c>
      <c r="BM178" s="161" t="s">
        <v>566</v>
      </c>
    </row>
    <row r="179" spans="2:65" s="1" customFormat="1" ht="16.5" customHeight="1" x14ac:dyDescent="0.2">
      <c r="B179" s="149"/>
      <c r="C179" s="150" t="s">
        <v>361</v>
      </c>
      <c r="D179" s="150" t="s">
        <v>134</v>
      </c>
      <c r="E179" s="151" t="s">
        <v>796</v>
      </c>
      <c r="F179" s="152" t="s">
        <v>797</v>
      </c>
      <c r="G179" s="153" t="s">
        <v>340</v>
      </c>
      <c r="H179" s="154">
        <v>1</v>
      </c>
      <c r="I179" s="155"/>
      <c r="J179" s="156">
        <f t="shared" si="20"/>
        <v>0</v>
      </c>
      <c r="K179" s="152" t="s">
        <v>1</v>
      </c>
      <c r="L179" s="31"/>
      <c r="M179" s="157" t="s">
        <v>1</v>
      </c>
      <c r="N179" s="158" t="s">
        <v>43</v>
      </c>
      <c r="O179" s="54"/>
      <c r="P179" s="159">
        <f t="shared" si="21"/>
        <v>0</v>
      </c>
      <c r="Q179" s="159">
        <v>0</v>
      </c>
      <c r="R179" s="159">
        <f t="shared" si="22"/>
        <v>0</v>
      </c>
      <c r="S179" s="159">
        <v>0</v>
      </c>
      <c r="T179" s="160">
        <f t="shared" si="23"/>
        <v>0</v>
      </c>
      <c r="AR179" s="161" t="s">
        <v>139</v>
      </c>
      <c r="AT179" s="161" t="s">
        <v>134</v>
      </c>
      <c r="AU179" s="161" t="s">
        <v>86</v>
      </c>
      <c r="AY179" s="16" t="s">
        <v>132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6" t="s">
        <v>86</v>
      </c>
      <c r="BK179" s="162">
        <f t="shared" si="29"/>
        <v>0</v>
      </c>
      <c r="BL179" s="16" t="s">
        <v>139</v>
      </c>
      <c r="BM179" s="161" t="s">
        <v>575</v>
      </c>
    </row>
    <row r="180" spans="2:65" s="1" customFormat="1" ht="16.5" customHeight="1" x14ac:dyDescent="0.2">
      <c r="B180" s="149"/>
      <c r="C180" s="150" t="s">
        <v>365</v>
      </c>
      <c r="D180" s="150" t="s">
        <v>134</v>
      </c>
      <c r="E180" s="151" t="s">
        <v>798</v>
      </c>
      <c r="F180" s="152" t="s">
        <v>799</v>
      </c>
      <c r="G180" s="153" t="s">
        <v>340</v>
      </c>
      <c r="H180" s="154">
        <v>1</v>
      </c>
      <c r="I180" s="155"/>
      <c r="J180" s="156">
        <f t="shared" si="20"/>
        <v>0</v>
      </c>
      <c r="K180" s="152" t="s">
        <v>1</v>
      </c>
      <c r="L180" s="31"/>
      <c r="M180" s="157" t="s">
        <v>1</v>
      </c>
      <c r="N180" s="158" t="s">
        <v>43</v>
      </c>
      <c r="O180" s="54"/>
      <c r="P180" s="159">
        <f t="shared" si="21"/>
        <v>0</v>
      </c>
      <c r="Q180" s="159">
        <v>0</v>
      </c>
      <c r="R180" s="159">
        <f t="shared" si="22"/>
        <v>0</v>
      </c>
      <c r="S180" s="159">
        <v>0</v>
      </c>
      <c r="T180" s="160">
        <f t="shared" si="23"/>
        <v>0</v>
      </c>
      <c r="AR180" s="161" t="s">
        <v>139</v>
      </c>
      <c r="AT180" s="161" t="s">
        <v>134</v>
      </c>
      <c r="AU180" s="161" t="s">
        <v>86</v>
      </c>
      <c r="AY180" s="16" t="s">
        <v>132</v>
      </c>
      <c r="BE180" s="162">
        <f t="shared" si="24"/>
        <v>0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6" t="s">
        <v>86</v>
      </c>
      <c r="BK180" s="162">
        <f t="shared" si="29"/>
        <v>0</v>
      </c>
      <c r="BL180" s="16" t="s">
        <v>139</v>
      </c>
      <c r="BM180" s="161" t="s">
        <v>585</v>
      </c>
    </row>
    <row r="181" spans="2:65" s="1" customFormat="1" ht="24" customHeight="1" x14ac:dyDescent="0.2">
      <c r="B181" s="149"/>
      <c r="C181" s="150" t="s">
        <v>369</v>
      </c>
      <c r="D181" s="150" t="s">
        <v>134</v>
      </c>
      <c r="E181" s="151" t="s">
        <v>800</v>
      </c>
      <c r="F181" s="152" t="s">
        <v>801</v>
      </c>
      <c r="G181" s="153" t="s">
        <v>340</v>
      </c>
      <c r="H181" s="154">
        <v>1</v>
      </c>
      <c r="I181" s="155"/>
      <c r="J181" s="156">
        <f t="shared" si="20"/>
        <v>0</v>
      </c>
      <c r="K181" s="152" t="s">
        <v>1</v>
      </c>
      <c r="L181" s="31"/>
      <c r="M181" s="157" t="s">
        <v>1</v>
      </c>
      <c r="N181" s="158" t="s">
        <v>43</v>
      </c>
      <c r="O181" s="54"/>
      <c r="P181" s="159">
        <f t="shared" si="21"/>
        <v>0</v>
      </c>
      <c r="Q181" s="159">
        <v>0</v>
      </c>
      <c r="R181" s="159">
        <f t="shared" si="22"/>
        <v>0</v>
      </c>
      <c r="S181" s="159">
        <v>0</v>
      </c>
      <c r="T181" s="160">
        <f t="shared" si="23"/>
        <v>0</v>
      </c>
      <c r="AR181" s="161" t="s">
        <v>139</v>
      </c>
      <c r="AT181" s="161" t="s">
        <v>134</v>
      </c>
      <c r="AU181" s="161" t="s">
        <v>86</v>
      </c>
      <c r="AY181" s="16" t="s">
        <v>132</v>
      </c>
      <c r="BE181" s="162">
        <f t="shared" si="24"/>
        <v>0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6" t="s">
        <v>86</v>
      </c>
      <c r="BK181" s="162">
        <f t="shared" si="29"/>
        <v>0</v>
      </c>
      <c r="BL181" s="16" t="s">
        <v>139</v>
      </c>
      <c r="BM181" s="161" t="s">
        <v>599</v>
      </c>
    </row>
    <row r="182" spans="2:65" s="1" customFormat="1" ht="16.5" customHeight="1" x14ac:dyDescent="0.2">
      <c r="B182" s="149"/>
      <c r="C182" s="150" t="s">
        <v>373</v>
      </c>
      <c r="D182" s="150" t="s">
        <v>134</v>
      </c>
      <c r="E182" s="151" t="s">
        <v>802</v>
      </c>
      <c r="F182" s="152" t="s">
        <v>803</v>
      </c>
      <c r="G182" s="153" t="s">
        <v>340</v>
      </c>
      <c r="H182" s="154">
        <v>1</v>
      </c>
      <c r="I182" s="155"/>
      <c r="J182" s="156">
        <f t="shared" si="20"/>
        <v>0</v>
      </c>
      <c r="K182" s="152" t="s">
        <v>1</v>
      </c>
      <c r="L182" s="31"/>
      <c r="M182" s="157" t="s">
        <v>1</v>
      </c>
      <c r="N182" s="158" t="s">
        <v>43</v>
      </c>
      <c r="O182" s="54"/>
      <c r="P182" s="159">
        <f t="shared" si="21"/>
        <v>0</v>
      </c>
      <c r="Q182" s="159">
        <v>0</v>
      </c>
      <c r="R182" s="159">
        <f t="shared" si="22"/>
        <v>0</v>
      </c>
      <c r="S182" s="159">
        <v>0</v>
      </c>
      <c r="T182" s="160">
        <f t="shared" si="23"/>
        <v>0</v>
      </c>
      <c r="AR182" s="161" t="s">
        <v>139</v>
      </c>
      <c r="AT182" s="161" t="s">
        <v>134</v>
      </c>
      <c r="AU182" s="161" t="s">
        <v>86</v>
      </c>
      <c r="AY182" s="16" t="s">
        <v>132</v>
      </c>
      <c r="BE182" s="162">
        <f t="shared" si="24"/>
        <v>0</v>
      </c>
      <c r="BF182" s="162">
        <f t="shared" si="25"/>
        <v>0</v>
      </c>
      <c r="BG182" s="162">
        <f t="shared" si="26"/>
        <v>0</v>
      </c>
      <c r="BH182" s="162">
        <f t="shared" si="27"/>
        <v>0</v>
      </c>
      <c r="BI182" s="162">
        <f t="shared" si="28"/>
        <v>0</v>
      </c>
      <c r="BJ182" s="16" t="s">
        <v>86</v>
      </c>
      <c r="BK182" s="162">
        <f t="shared" si="29"/>
        <v>0</v>
      </c>
      <c r="BL182" s="16" t="s">
        <v>139</v>
      </c>
      <c r="BM182" s="161" t="s">
        <v>612</v>
      </c>
    </row>
    <row r="183" spans="2:65" s="1" customFormat="1" ht="16.5" customHeight="1" x14ac:dyDescent="0.2">
      <c r="B183" s="149"/>
      <c r="C183" s="150" t="s">
        <v>377</v>
      </c>
      <c r="D183" s="150" t="s">
        <v>134</v>
      </c>
      <c r="E183" s="151" t="s">
        <v>804</v>
      </c>
      <c r="F183" s="152" t="s">
        <v>805</v>
      </c>
      <c r="G183" s="153" t="s">
        <v>340</v>
      </c>
      <c r="H183" s="154">
        <v>1</v>
      </c>
      <c r="I183" s="155"/>
      <c r="J183" s="156">
        <f t="shared" si="20"/>
        <v>0</v>
      </c>
      <c r="K183" s="152" t="s">
        <v>1</v>
      </c>
      <c r="L183" s="31"/>
      <c r="M183" s="157" t="s">
        <v>1</v>
      </c>
      <c r="N183" s="158" t="s">
        <v>43</v>
      </c>
      <c r="O183" s="54"/>
      <c r="P183" s="159">
        <f t="shared" si="21"/>
        <v>0</v>
      </c>
      <c r="Q183" s="159">
        <v>0</v>
      </c>
      <c r="R183" s="159">
        <f t="shared" si="22"/>
        <v>0</v>
      </c>
      <c r="S183" s="159">
        <v>0</v>
      </c>
      <c r="T183" s="160">
        <f t="shared" si="23"/>
        <v>0</v>
      </c>
      <c r="AR183" s="161" t="s">
        <v>139</v>
      </c>
      <c r="AT183" s="161" t="s">
        <v>134</v>
      </c>
      <c r="AU183" s="161" t="s">
        <v>86</v>
      </c>
      <c r="AY183" s="16" t="s">
        <v>132</v>
      </c>
      <c r="BE183" s="162">
        <f t="shared" si="24"/>
        <v>0</v>
      </c>
      <c r="BF183" s="162">
        <f t="shared" si="25"/>
        <v>0</v>
      </c>
      <c r="BG183" s="162">
        <f t="shared" si="26"/>
        <v>0</v>
      </c>
      <c r="BH183" s="162">
        <f t="shared" si="27"/>
        <v>0</v>
      </c>
      <c r="BI183" s="162">
        <f t="shared" si="28"/>
        <v>0</v>
      </c>
      <c r="BJ183" s="16" t="s">
        <v>86</v>
      </c>
      <c r="BK183" s="162">
        <f t="shared" si="29"/>
        <v>0</v>
      </c>
      <c r="BL183" s="16" t="s">
        <v>139</v>
      </c>
      <c r="BM183" s="161" t="s">
        <v>621</v>
      </c>
    </row>
    <row r="184" spans="2:65" s="11" customFormat="1" ht="25.9" customHeight="1" x14ac:dyDescent="0.2">
      <c r="B184" s="136"/>
      <c r="D184" s="137" t="s">
        <v>77</v>
      </c>
      <c r="E184" s="138" t="s">
        <v>708</v>
      </c>
      <c r="F184" s="138" t="s">
        <v>894</v>
      </c>
      <c r="I184" s="139"/>
      <c r="J184" s="140">
        <f>BK184</f>
        <v>0</v>
      </c>
      <c r="L184" s="136"/>
      <c r="M184" s="141"/>
      <c r="N184" s="142"/>
      <c r="O184" s="142"/>
      <c r="P184" s="143">
        <f>SUM(P185:P193)</f>
        <v>0</v>
      </c>
      <c r="Q184" s="142"/>
      <c r="R184" s="143">
        <f>SUM(R185:R193)</f>
        <v>0</v>
      </c>
      <c r="S184" s="142"/>
      <c r="T184" s="144">
        <f>SUM(T185:T193)</f>
        <v>0</v>
      </c>
      <c r="AR184" s="137" t="s">
        <v>86</v>
      </c>
      <c r="AT184" s="145" t="s">
        <v>77</v>
      </c>
      <c r="AU184" s="145" t="s">
        <v>78</v>
      </c>
      <c r="AY184" s="137" t="s">
        <v>132</v>
      </c>
      <c r="BK184" s="146">
        <f>SUM(BK185:BK193)</f>
        <v>0</v>
      </c>
    </row>
    <row r="185" spans="2:65" s="1" customFormat="1" ht="16.5" customHeight="1" x14ac:dyDescent="0.2">
      <c r="B185" s="149"/>
      <c r="C185" s="150" t="s">
        <v>381</v>
      </c>
      <c r="D185" s="150" t="s">
        <v>134</v>
      </c>
      <c r="E185" s="151" t="s">
        <v>806</v>
      </c>
      <c r="F185" s="152" t="s">
        <v>807</v>
      </c>
      <c r="G185" s="153" t="s">
        <v>340</v>
      </c>
      <c r="H185" s="154">
        <v>1</v>
      </c>
      <c r="I185" s="155"/>
      <c r="J185" s="156">
        <f>ROUND(I185*H185,2)</f>
        <v>0</v>
      </c>
      <c r="K185" s="152" t="s">
        <v>1</v>
      </c>
      <c r="L185" s="31"/>
      <c r="M185" s="157" t="s">
        <v>1</v>
      </c>
      <c r="N185" s="158" t="s">
        <v>43</v>
      </c>
      <c r="O185" s="54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61" t="s">
        <v>139</v>
      </c>
      <c r="AT185" s="161" t="s">
        <v>134</v>
      </c>
      <c r="AU185" s="161" t="s">
        <v>86</v>
      </c>
      <c r="AY185" s="16" t="s">
        <v>132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6" t="s">
        <v>86</v>
      </c>
      <c r="BK185" s="162">
        <f>ROUND(I185*H185,2)</f>
        <v>0</v>
      </c>
      <c r="BL185" s="16" t="s">
        <v>139</v>
      </c>
      <c r="BM185" s="161" t="s">
        <v>638</v>
      </c>
    </row>
    <row r="186" spans="2:65" s="1" customFormat="1" ht="19.5" x14ac:dyDescent="0.2">
      <c r="B186" s="31"/>
      <c r="D186" s="164" t="s">
        <v>603</v>
      </c>
      <c r="F186" s="197" t="s">
        <v>808</v>
      </c>
      <c r="I186" s="90"/>
      <c r="L186" s="31"/>
      <c r="M186" s="198"/>
      <c r="N186" s="54"/>
      <c r="O186" s="54"/>
      <c r="P186" s="54"/>
      <c r="Q186" s="54"/>
      <c r="R186" s="54"/>
      <c r="S186" s="54"/>
      <c r="T186" s="55"/>
      <c r="AT186" s="16" t="s">
        <v>603</v>
      </c>
      <c r="AU186" s="16" t="s">
        <v>86</v>
      </c>
    </row>
    <row r="187" spans="2:65" s="1" customFormat="1" ht="16.5" customHeight="1" x14ac:dyDescent="0.2">
      <c r="B187" s="149"/>
      <c r="C187" s="150" t="s">
        <v>386</v>
      </c>
      <c r="D187" s="150" t="s">
        <v>134</v>
      </c>
      <c r="E187" s="151" t="s">
        <v>809</v>
      </c>
      <c r="F187" s="152" t="s">
        <v>810</v>
      </c>
      <c r="G187" s="153" t="s">
        <v>340</v>
      </c>
      <c r="H187" s="154">
        <v>1</v>
      </c>
      <c r="I187" s="155"/>
      <c r="J187" s="156">
        <f>ROUND(I187*H187,2)</f>
        <v>0</v>
      </c>
      <c r="K187" s="152" t="s">
        <v>1</v>
      </c>
      <c r="L187" s="31"/>
      <c r="M187" s="157" t="s">
        <v>1</v>
      </c>
      <c r="N187" s="158" t="s">
        <v>43</v>
      </c>
      <c r="O187" s="54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AR187" s="161" t="s">
        <v>139</v>
      </c>
      <c r="AT187" s="161" t="s">
        <v>134</v>
      </c>
      <c r="AU187" s="161" t="s">
        <v>86</v>
      </c>
      <c r="AY187" s="16" t="s">
        <v>132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6" t="s">
        <v>86</v>
      </c>
      <c r="BK187" s="162">
        <f>ROUND(I187*H187,2)</f>
        <v>0</v>
      </c>
      <c r="BL187" s="16" t="s">
        <v>139</v>
      </c>
      <c r="BM187" s="161" t="s">
        <v>646</v>
      </c>
    </row>
    <row r="188" spans="2:65" s="1" customFormat="1" ht="39" x14ac:dyDescent="0.2">
      <c r="B188" s="31"/>
      <c r="D188" s="164" t="s">
        <v>603</v>
      </c>
      <c r="F188" s="197" t="s">
        <v>811</v>
      </c>
      <c r="I188" s="90"/>
      <c r="L188" s="31"/>
      <c r="M188" s="198"/>
      <c r="N188" s="54"/>
      <c r="O188" s="54"/>
      <c r="P188" s="54"/>
      <c r="Q188" s="54"/>
      <c r="R188" s="54"/>
      <c r="S188" s="54"/>
      <c r="T188" s="55"/>
      <c r="AT188" s="16" t="s">
        <v>603</v>
      </c>
      <c r="AU188" s="16" t="s">
        <v>86</v>
      </c>
    </row>
    <row r="189" spans="2:65" s="1" customFormat="1" ht="16.5" customHeight="1" x14ac:dyDescent="0.2">
      <c r="B189" s="149"/>
      <c r="C189" s="150" t="s">
        <v>390</v>
      </c>
      <c r="D189" s="150" t="s">
        <v>134</v>
      </c>
      <c r="E189" s="151" t="s">
        <v>812</v>
      </c>
      <c r="F189" s="152" t="s">
        <v>813</v>
      </c>
      <c r="G189" s="153" t="s">
        <v>340</v>
      </c>
      <c r="H189" s="154">
        <v>1</v>
      </c>
      <c r="I189" s="155"/>
      <c r="J189" s="156">
        <f>ROUND(I189*H189,2)</f>
        <v>0</v>
      </c>
      <c r="K189" s="152" t="s">
        <v>1</v>
      </c>
      <c r="L189" s="31"/>
      <c r="M189" s="157" t="s">
        <v>1</v>
      </c>
      <c r="N189" s="158" t="s">
        <v>43</v>
      </c>
      <c r="O189" s="54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AR189" s="161" t="s">
        <v>139</v>
      </c>
      <c r="AT189" s="161" t="s">
        <v>134</v>
      </c>
      <c r="AU189" s="161" t="s">
        <v>86</v>
      </c>
      <c r="AY189" s="16" t="s">
        <v>132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86</v>
      </c>
      <c r="BK189" s="162">
        <f>ROUND(I189*H189,2)</f>
        <v>0</v>
      </c>
      <c r="BL189" s="16" t="s">
        <v>139</v>
      </c>
      <c r="BM189" s="161" t="s">
        <v>657</v>
      </c>
    </row>
    <row r="190" spans="2:65" s="1" customFormat="1" ht="39" x14ac:dyDescent="0.2">
      <c r="B190" s="31"/>
      <c r="D190" s="164" t="s">
        <v>603</v>
      </c>
      <c r="F190" s="197" t="s">
        <v>814</v>
      </c>
      <c r="I190" s="90"/>
      <c r="L190" s="31"/>
      <c r="M190" s="198"/>
      <c r="N190" s="54"/>
      <c r="O190" s="54"/>
      <c r="P190" s="54"/>
      <c r="Q190" s="54"/>
      <c r="R190" s="54"/>
      <c r="S190" s="54"/>
      <c r="T190" s="55"/>
      <c r="AT190" s="16" t="s">
        <v>603</v>
      </c>
      <c r="AU190" s="16" t="s">
        <v>86</v>
      </c>
    </row>
    <row r="191" spans="2:65" s="1" customFormat="1" ht="24" customHeight="1" x14ac:dyDescent="0.2">
      <c r="B191" s="149"/>
      <c r="C191" s="150" t="s">
        <v>394</v>
      </c>
      <c r="D191" s="150" t="s">
        <v>134</v>
      </c>
      <c r="E191" s="151" t="s">
        <v>815</v>
      </c>
      <c r="F191" s="152" t="s">
        <v>816</v>
      </c>
      <c r="G191" s="153" t="s">
        <v>340</v>
      </c>
      <c r="H191" s="154">
        <v>1</v>
      </c>
      <c r="I191" s="155"/>
      <c r="J191" s="156">
        <f>ROUND(I191*H191,2)</f>
        <v>0</v>
      </c>
      <c r="K191" s="152" t="s">
        <v>1</v>
      </c>
      <c r="L191" s="31"/>
      <c r="M191" s="157" t="s">
        <v>1</v>
      </c>
      <c r="N191" s="158" t="s">
        <v>43</v>
      </c>
      <c r="O191" s="54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AR191" s="161" t="s">
        <v>139</v>
      </c>
      <c r="AT191" s="161" t="s">
        <v>134</v>
      </c>
      <c r="AU191" s="161" t="s">
        <v>86</v>
      </c>
      <c r="AY191" s="16" t="s">
        <v>132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86</v>
      </c>
      <c r="BK191" s="162">
        <f>ROUND(I191*H191,2)</f>
        <v>0</v>
      </c>
      <c r="BL191" s="16" t="s">
        <v>139</v>
      </c>
      <c r="BM191" s="161" t="s">
        <v>668</v>
      </c>
    </row>
    <row r="192" spans="2:65" s="1" customFormat="1" ht="29.25" x14ac:dyDescent="0.2">
      <c r="B192" s="31"/>
      <c r="D192" s="164" t="s">
        <v>603</v>
      </c>
      <c r="F192" s="197" t="s">
        <v>817</v>
      </c>
      <c r="I192" s="90"/>
      <c r="L192" s="31"/>
      <c r="M192" s="198"/>
      <c r="N192" s="54"/>
      <c r="O192" s="54"/>
      <c r="P192" s="54"/>
      <c r="Q192" s="54"/>
      <c r="R192" s="54"/>
      <c r="S192" s="54"/>
      <c r="T192" s="55"/>
      <c r="AT192" s="16" t="s">
        <v>603</v>
      </c>
      <c r="AU192" s="16" t="s">
        <v>86</v>
      </c>
    </row>
    <row r="193" spans="2:65" s="1" customFormat="1" ht="16.5" customHeight="1" x14ac:dyDescent="0.2">
      <c r="B193" s="149"/>
      <c r="C193" s="150" t="s">
        <v>398</v>
      </c>
      <c r="D193" s="150" t="s">
        <v>134</v>
      </c>
      <c r="E193" s="151" t="s">
        <v>818</v>
      </c>
      <c r="F193" s="152" t="s">
        <v>819</v>
      </c>
      <c r="G193" s="153" t="s">
        <v>340</v>
      </c>
      <c r="H193" s="154">
        <v>1</v>
      </c>
      <c r="I193" s="155"/>
      <c r="J193" s="156">
        <f>ROUND(I193*H193,2)</f>
        <v>0</v>
      </c>
      <c r="K193" s="152" t="s">
        <v>1</v>
      </c>
      <c r="L193" s="31"/>
      <c r="M193" s="199" t="s">
        <v>1</v>
      </c>
      <c r="N193" s="200" t="s">
        <v>43</v>
      </c>
      <c r="O193" s="201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AR193" s="161" t="s">
        <v>139</v>
      </c>
      <c r="AT193" s="161" t="s">
        <v>134</v>
      </c>
      <c r="AU193" s="161" t="s">
        <v>86</v>
      </c>
      <c r="AY193" s="16" t="s">
        <v>132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6" t="s">
        <v>86</v>
      </c>
      <c r="BK193" s="162">
        <f>ROUND(I193*H193,2)</f>
        <v>0</v>
      </c>
      <c r="BL193" s="16" t="s">
        <v>139</v>
      </c>
      <c r="BM193" s="161" t="s">
        <v>676</v>
      </c>
    </row>
    <row r="194" spans="2:65" s="1" customFormat="1" ht="6.95" customHeight="1" x14ac:dyDescent="0.2">
      <c r="B194" s="43"/>
      <c r="C194" s="44"/>
      <c r="D194" s="44"/>
      <c r="E194" s="44"/>
      <c r="F194" s="44"/>
      <c r="G194" s="44"/>
      <c r="H194" s="44"/>
      <c r="I194" s="111"/>
      <c r="J194" s="44"/>
      <c r="K194" s="44"/>
      <c r="L194" s="31"/>
    </row>
  </sheetData>
  <autoFilter ref="C121:K193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5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6" t="s">
        <v>94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 x14ac:dyDescent="0.2">
      <c r="B4" s="19"/>
      <c r="D4" s="20" t="s">
        <v>95</v>
      </c>
      <c r="L4" s="19"/>
      <c r="M4" s="89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43" t="str">
        <f>'Rekapitulace stavby'!K6</f>
        <v>Sportovní centrum UK Praha - Stavební úpravy softbalového hřiště</v>
      </c>
      <c r="F7" s="244"/>
      <c r="G7" s="244"/>
      <c r="H7" s="244"/>
      <c r="L7" s="19"/>
    </row>
    <row r="8" spans="2:46" s="1" customFormat="1" ht="12" customHeight="1" x14ac:dyDescent="0.2">
      <c r="B8" s="31"/>
      <c r="D8" s="26" t="s">
        <v>96</v>
      </c>
      <c r="I8" s="90"/>
      <c r="L8" s="31"/>
    </row>
    <row r="9" spans="2:46" s="1" customFormat="1" ht="36.950000000000003" customHeight="1" x14ac:dyDescent="0.2">
      <c r="B9" s="31"/>
      <c r="E9" s="223" t="s">
        <v>820</v>
      </c>
      <c r="F9" s="245"/>
      <c r="G9" s="245"/>
      <c r="H9" s="245"/>
      <c r="I9" s="90"/>
      <c r="L9" s="31"/>
    </row>
    <row r="10" spans="2:46" s="1" customFormat="1" ht="11.25" x14ac:dyDescent="0.2">
      <c r="B10" s="31"/>
      <c r="I10" s="90"/>
      <c r="L10" s="31"/>
    </row>
    <row r="11" spans="2:46" s="1" customFormat="1" ht="12" customHeight="1" x14ac:dyDescent="0.2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21</v>
      </c>
      <c r="I12" s="91" t="s">
        <v>22</v>
      </c>
      <c r="J12" s="51" t="str">
        <f>'Rekapitulace stavby'!AN8</f>
        <v>26. 4. 2019</v>
      </c>
      <c r="L12" s="31"/>
    </row>
    <row r="13" spans="2:46" s="1" customFormat="1" ht="10.9" customHeight="1" x14ac:dyDescent="0.2">
      <c r="B13" s="31"/>
      <c r="I13" s="90"/>
      <c r="L13" s="31"/>
    </row>
    <row r="14" spans="2:46" s="1" customFormat="1" ht="12" customHeight="1" x14ac:dyDescent="0.2">
      <c r="B14" s="31"/>
      <c r="D14" s="26" t="s">
        <v>24</v>
      </c>
      <c r="I14" s="91" t="s">
        <v>25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26</v>
      </c>
      <c r="I15" s="91" t="s">
        <v>27</v>
      </c>
      <c r="J15" s="24" t="s">
        <v>1</v>
      </c>
      <c r="L15" s="31"/>
    </row>
    <row r="16" spans="2:46" s="1" customFormat="1" ht="6.95" customHeight="1" x14ac:dyDescent="0.2">
      <c r="B16" s="31"/>
      <c r="I16" s="90"/>
      <c r="L16" s="31"/>
    </row>
    <row r="17" spans="2:12" s="1" customFormat="1" ht="12" customHeight="1" x14ac:dyDescent="0.2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246" t="str">
        <f>'Rekapitulace stavby'!E14</f>
        <v>Vyplň údaj</v>
      </c>
      <c r="F18" s="226"/>
      <c r="G18" s="226"/>
      <c r="H18" s="226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I19" s="90"/>
      <c r="L19" s="31"/>
    </row>
    <row r="20" spans="2:12" s="1" customFormat="1" ht="12" customHeight="1" x14ac:dyDescent="0.2">
      <c r="B20" s="31"/>
      <c r="D20" s="26" t="s">
        <v>30</v>
      </c>
      <c r="I20" s="91" t="s">
        <v>25</v>
      </c>
      <c r="J20" s="24" t="s">
        <v>1</v>
      </c>
      <c r="L20" s="31"/>
    </row>
    <row r="21" spans="2:12" s="1" customFormat="1" ht="18" customHeight="1" x14ac:dyDescent="0.2">
      <c r="B21" s="31"/>
      <c r="E21" s="24" t="s">
        <v>31</v>
      </c>
      <c r="I21" s="91" t="s">
        <v>27</v>
      </c>
      <c r="J21" s="24" t="s">
        <v>1</v>
      </c>
      <c r="L21" s="31"/>
    </row>
    <row r="22" spans="2:12" s="1" customFormat="1" ht="6.95" customHeight="1" x14ac:dyDescent="0.2">
      <c r="B22" s="31"/>
      <c r="I22" s="90"/>
      <c r="L22" s="31"/>
    </row>
    <row r="23" spans="2:12" s="1" customFormat="1" ht="12" customHeight="1" x14ac:dyDescent="0.2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 x14ac:dyDescent="0.2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 x14ac:dyDescent="0.2">
      <c r="B25" s="31"/>
      <c r="I25" s="90"/>
      <c r="L25" s="31"/>
    </row>
    <row r="26" spans="2:12" s="1" customFormat="1" ht="12" customHeight="1" x14ac:dyDescent="0.2">
      <c r="B26" s="31"/>
      <c r="D26" s="26" t="s">
        <v>37</v>
      </c>
      <c r="I26" s="90"/>
      <c r="L26" s="31"/>
    </row>
    <row r="27" spans="2:12" s="7" customFormat="1" ht="16.5" customHeight="1" x14ac:dyDescent="0.2">
      <c r="B27" s="92"/>
      <c r="E27" s="230" t="s">
        <v>1</v>
      </c>
      <c r="F27" s="230"/>
      <c r="G27" s="230"/>
      <c r="H27" s="230"/>
      <c r="I27" s="93"/>
      <c r="L27" s="92"/>
    </row>
    <row r="28" spans="2:12" s="1" customFormat="1" ht="6.95" customHeight="1" x14ac:dyDescent="0.2">
      <c r="B28" s="31"/>
      <c r="I28" s="90"/>
      <c r="L28" s="31"/>
    </row>
    <row r="29" spans="2:12" s="1" customFormat="1" ht="6.95" customHeight="1" x14ac:dyDescent="0.2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 x14ac:dyDescent="0.2">
      <c r="B30" s="31"/>
      <c r="D30" s="95" t="s">
        <v>38</v>
      </c>
      <c r="I30" s="90"/>
      <c r="J30" s="65">
        <f>ROUND(J121, 2)</f>
        <v>0</v>
      </c>
      <c r="L30" s="31"/>
    </row>
    <row r="31" spans="2:12" s="1" customFormat="1" ht="6.95" customHeight="1" x14ac:dyDescent="0.2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 x14ac:dyDescent="0.2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 x14ac:dyDescent="0.2">
      <c r="B33" s="31"/>
      <c r="D33" s="97" t="s">
        <v>42</v>
      </c>
      <c r="E33" s="26" t="s">
        <v>43</v>
      </c>
      <c r="F33" s="98">
        <f>ROUND((SUM(BE121:BE144)),  2)</f>
        <v>0</v>
      </c>
      <c r="I33" s="99">
        <v>0.21</v>
      </c>
      <c r="J33" s="98">
        <f>ROUND(((SUM(BE121:BE144))*I33),  2)</f>
        <v>0</v>
      </c>
      <c r="L33" s="31"/>
    </row>
    <row r="34" spans="2:12" s="1" customFormat="1" ht="14.45" customHeight="1" x14ac:dyDescent="0.2">
      <c r="B34" s="31"/>
      <c r="E34" s="26" t="s">
        <v>44</v>
      </c>
      <c r="F34" s="98">
        <f>ROUND((SUM(BF121:BF144)),  2)</f>
        <v>0</v>
      </c>
      <c r="I34" s="99">
        <v>0.15</v>
      </c>
      <c r="J34" s="98">
        <f>ROUND(((SUM(BF121:BF144))*I34),  2)</f>
        <v>0</v>
      </c>
      <c r="L34" s="31"/>
    </row>
    <row r="35" spans="2:12" s="1" customFormat="1" ht="14.45" hidden="1" customHeight="1" x14ac:dyDescent="0.2">
      <c r="B35" s="31"/>
      <c r="E35" s="26" t="s">
        <v>45</v>
      </c>
      <c r="F35" s="98">
        <f>ROUND((SUM(BG121:BG144)),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 x14ac:dyDescent="0.2">
      <c r="B36" s="31"/>
      <c r="E36" s="26" t="s">
        <v>46</v>
      </c>
      <c r="F36" s="98">
        <f>ROUND((SUM(BH121:BH144)),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 x14ac:dyDescent="0.2">
      <c r="B37" s="31"/>
      <c r="E37" s="26" t="s">
        <v>47</v>
      </c>
      <c r="F37" s="98">
        <f>ROUND((SUM(BI121:BI144)),  2)</f>
        <v>0</v>
      </c>
      <c r="I37" s="99">
        <v>0</v>
      </c>
      <c r="J37" s="98">
        <f>0</f>
        <v>0</v>
      </c>
      <c r="L37" s="31"/>
    </row>
    <row r="38" spans="2:12" s="1" customFormat="1" ht="6.95" customHeight="1" x14ac:dyDescent="0.2">
      <c r="B38" s="31"/>
      <c r="I38" s="90"/>
      <c r="L38" s="31"/>
    </row>
    <row r="39" spans="2:12" s="1" customFormat="1" ht="25.35" customHeight="1" x14ac:dyDescent="0.2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 x14ac:dyDescent="0.2">
      <c r="B40" s="31"/>
      <c r="I40" s="90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 x14ac:dyDescent="0.2">
      <c r="B82" s="31"/>
      <c r="C82" s="20" t="s">
        <v>98</v>
      </c>
      <c r="I82" s="90"/>
      <c r="L82" s="31"/>
    </row>
    <row r="83" spans="2:47" s="1" customFormat="1" ht="6.95" customHeight="1" x14ac:dyDescent="0.2">
      <c r="B83" s="31"/>
      <c r="I83" s="90"/>
      <c r="L83" s="31"/>
    </row>
    <row r="84" spans="2:47" s="1" customFormat="1" ht="12" customHeight="1" x14ac:dyDescent="0.2">
      <c r="B84" s="31"/>
      <c r="C84" s="26" t="s">
        <v>16</v>
      </c>
      <c r="I84" s="90"/>
      <c r="L84" s="31"/>
    </row>
    <row r="85" spans="2:47" s="1" customFormat="1" ht="16.5" customHeight="1" x14ac:dyDescent="0.2">
      <c r="B85" s="31"/>
      <c r="E85" s="243" t="str">
        <f>E7</f>
        <v>Sportovní centrum UK Praha - Stavební úpravy softbalového hřiště</v>
      </c>
      <c r="F85" s="244"/>
      <c r="G85" s="244"/>
      <c r="H85" s="244"/>
      <c r="I85" s="90"/>
      <c r="L85" s="31"/>
    </row>
    <row r="86" spans="2:47" s="1" customFormat="1" ht="12" customHeight="1" x14ac:dyDescent="0.2">
      <c r="B86" s="31"/>
      <c r="C86" s="26" t="s">
        <v>96</v>
      </c>
      <c r="I86" s="90"/>
      <c r="L86" s="31"/>
    </row>
    <row r="87" spans="2:47" s="1" customFormat="1" ht="16.5" customHeight="1" x14ac:dyDescent="0.2">
      <c r="B87" s="31"/>
      <c r="E87" s="223" t="str">
        <f>E9</f>
        <v>VORN - Vedlejší a ostatní rozpočtové náklady</v>
      </c>
      <c r="F87" s="245"/>
      <c r="G87" s="245"/>
      <c r="H87" s="245"/>
      <c r="I87" s="90"/>
      <c r="L87" s="31"/>
    </row>
    <row r="88" spans="2:47" s="1" customFormat="1" ht="6.95" customHeight="1" x14ac:dyDescent="0.2">
      <c r="B88" s="31"/>
      <c r="I88" s="90"/>
      <c r="L88" s="31"/>
    </row>
    <row r="89" spans="2:47" s="1" customFormat="1" ht="12" customHeight="1" x14ac:dyDescent="0.2">
      <c r="B89" s="31"/>
      <c r="C89" s="26" t="s">
        <v>20</v>
      </c>
      <c r="F89" s="24" t="str">
        <f>F12</f>
        <v>Bruslařská 1132/10, 102 00</v>
      </c>
      <c r="I89" s="91" t="s">
        <v>22</v>
      </c>
      <c r="J89" s="51" t="str">
        <f>IF(J12="","",J12)</f>
        <v>26. 4. 2019</v>
      </c>
      <c r="L89" s="31"/>
    </row>
    <row r="90" spans="2:47" s="1" customFormat="1" ht="6.95" customHeight="1" x14ac:dyDescent="0.2">
      <c r="B90" s="31"/>
      <c r="I90" s="90"/>
      <c r="L90" s="31"/>
    </row>
    <row r="91" spans="2:47" s="1" customFormat="1" ht="27.95" customHeight="1" x14ac:dyDescent="0.2">
      <c r="B91" s="31"/>
      <c r="C91" s="26" t="s">
        <v>24</v>
      </c>
      <c r="F91" s="24" t="str">
        <f>E15</f>
        <v>Univerzita Karlova v Praze</v>
      </c>
      <c r="I91" s="91" t="s">
        <v>30</v>
      </c>
      <c r="J91" s="29" t="str">
        <f>E21</f>
        <v>SPORTOVNÍ PROJEKTY s.r.o.</v>
      </c>
      <c r="L91" s="31"/>
    </row>
    <row r="92" spans="2:47" s="1" customFormat="1" ht="15.2" customHeight="1" x14ac:dyDescent="0.2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Jan Petr</v>
      </c>
      <c r="L92" s="31"/>
    </row>
    <row r="93" spans="2:47" s="1" customFormat="1" ht="10.35" customHeight="1" x14ac:dyDescent="0.2">
      <c r="B93" s="31"/>
      <c r="I93" s="90"/>
      <c r="L93" s="31"/>
    </row>
    <row r="94" spans="2:47" s="1" customFormat="1" ht="29.25" customHeight="1" x14ac:dyDescent="0.2">
      <c r="B94" s="31"/>
      <c r="C94" s="113" t="s">
        <v>99</v>
      </c>
      <c r="D94" s="100"/>
      <c r="E94" s="100"/>
      <c r="F94" s="100"/>
      <c r="G94" s="100"/>
      <c r="H94" s="100"/>
      <c r="I94" s="114"/>
      <c r="J94" s="115" t="s">
        <v>100</v>
      </c>
      <c r="K94" s="100"/>
      <c r="L94" s="31"/>
    </row>
    <row r="95" spans="2:47" s="1" customFormat="1" ht="10.35" customHeight="1" x14ac:dyDescent="0.2">
      <c r="B95" s="31"/>
      <c r="I95" s="90"/>
      <c r="L95" s="31"/>
    </row>
    <row r="96" spans="2:47" s="1" customFormat="1" ht="22.9" customHeight="1" x14ac:dyDescent="0.2">
      <c r="B96" s="31"/>
      <c r="C96" s="116" t="s">
        <v>101</v>
      </c>
      <c r="I96" s="90"/>
      <c r="J96" s="65">
        <f>J121</f>
        <v>0</v>
      </c>
      <c r="L96" s="31"/>
      <c r="AU96" s="16" t="s">
        <v>102</v>
      </c>
    </row>
    <row r="97" spans="2:12" s="8" customFormat="1" ht="24.95" customHeight="1" x14ac:dyDescent="0.2">
      <c r="B97" s="117"/>
      <c r="D97" s="118" t="s">
        <v>821</v>
      </c>
      <c r="E97" s="119"/>
      <c r="F97" s="119"/>
      <c r="G97" s="119"/>
      <c r="H97" s="119"/>
      <c r="I97" s="120"/>
      <c r="J97" s="121">
        <f>J122</f>
        <v>0</v>
      </c>
      <c r="L97" s="117"/>
    </row>
    <row r="98" spans="2:12" s="9" customFormat="1" ht="19.899999999999999" customHeight="1" x14ac:dyDescent="0.2">
      <c r="B98" s="122"/>
      <c r="D98" s="123" t="s">
        <v>822</v>
      </c>
      <c r="E98" s="124"/>
      <c r="F98" s="124"/>
      <c r="G98" s="124"/>
      <c r="H98" s="124"/>
      <c r="I98" s="125"/>
      <c r="J98" s="126">
        <f>J123</f>
        <v>0</v>
      </c>
      <c r="L98" s="122"/>
    </row>
    <row r="99" spans="2:12" s="9" customFormat="1" ht="19.899999999999999" customHeight="1" x14ac:dyDescent="0.2">
      <c r="B99" s="122"/>
      <c r="D99" s="123" t="s">
        <v>823</v>
      </c>
      <c r="E99" s="124"/>
      <c r="F99" s="124"/>
      <c r="G99" s="124"/>
      <c r="H99" s="124"/>
      <c r="I99" s="125"/>
      <c r="J99" s="126">
        <f>J129</f>
        <v>0</v>
      </c>
      <c r="L99" s="122"/>
    </row>
    <row r="100" spans="2:12" s="9" customFormat="1" ht="19.899999999999999" customHeight="1" x14ac:dyDescent="0.2">
      <c r="B100" s="122"/>
      <c r="D100" s="123" t="s">
        <v>824</v>
      </c>
      <c r="E100" s="124"/>
      <c r="F100" s="124"/>
      <c r="G100" s="124"/>
      <c r="H100" s="124"/>
      <c r="I100" s="125"/>
      <c r="J100" s="126">
        <f>J141</f>
        <v>0</v>
      </c>
      <c r="L100" s="122"/>
    </row>
    <row r="101" spans="2:12" s="9" customFormat="1" ht="19.899999999999999" customHeight="1" x14ac:dyDescent="0.2">
      <c r="B101" s="122"/>
      <c r="D101" s="123" t="s">
        <v>825</v>
      </c>
      <c r="E101" s="124"/>
      <c r="F101" s="124"/>
      <c r="G101" s="124"/>
      <c r="H101" s="124"/>
      <c r="I101" s="125"/>
      <c r="J101" s="126">
        <f>J143</f>
        <v>0</v>
      </c>
      <c r="L101" s="122"/>
    </row>
    <row r="102" spans="2:12" s="1" customFormat="1" ht="21.75" customHeight="1" x14ac:dyDescent="0.2">
      <c r="B102" s="31"/>
      <c r="I102" s="90"/>
      <c r="L102" s="31"/>
    </row>
    <row r="103" spans="2:12" s="1" customFormat="1" ht="6.95" customHeight="1" x14ac:dyDescent="0.2">
      <c r="B103" s="43"/>
      <c r="C103" s="44"/>
      <c r="D103" s="44"/>
      <c r="E103" s="44"/>
      <c r="F103" s="44"/>
      <c r="G103" s="44"/>
      <c r="H103" s="44"/>
      <c r="I103" s="111"/>
      <c r="J103" s="44"/>
      <c r="K103" s="44"/>
      <c r="L103" s="31"/>
    </row>
    <row r="107" spans="2:12" s="1" customFormat="1" ht="6.95" customHeight="1" x14ac:dyDescent="0.2">
      <c r="B107" s="45"/>
      <c r="C107" s="46"/>
      <c r="D107" s="46"/>
      <c r="E107" s="46"/>
      <c r="F107" s="46"/>
      <c r="G107" s="46"/>
      <c r="H107" s="46"/>
      <c r="I107" s="112"/>
      <c r="J107" s="46"/>
      <c r="K107" s="46"/>
      <c r="L107" s="31"/>
    </row>
    <row r="108" spans="2:12" s="1" customFormat="1" ht="24.95" customHeight="1" x14ac:dyDescent="0.2">
      <c r="B108" s="31"/>
      <c r="C108" s="20" t="s">
        <v>117</v>
      </c>
      <c r="I108" s="90"/>
      <c r="L108" s="31"/>
    </row>
    <row r="109" spans="2:12" s="1" customFormat="1" ht="6.95" customHeight="1" x14ac:dyDescent="0.2">
      <c r="B109" s="31"/>
      <c r="I109" s="90"/>
      <c r="L109" s="31"/>
    </row>
    <row r="110" spans="2:12" s="1" customFormat="1" ht="12" customHeight="1" x14ac:dyDescent="0.2">
      <c r="B110" s="31"/>
      <c r="C110" s="26" t="s">
        <v>16</v>
      </c>
      <c r="I110" s="90"/>
      <c r="L110" s="31"/>
    </row>
    <row r="111" spans="2:12" s="1" customFormat="1" ht="16.5" customHeight="1" x14ac:dyDescent="0.2">
      <c r="B111" s="31"/>
      <c r="E111" s="243" t="str">
        <f>E7</f>
        <v>Sportovní centrum UK Praha - Stavební úpravy softbalového hřiště</v>
      </c>
      <c r="F111" s="244"/>
      <c r="G111" s="244"/>
      <c r="H111" s="244"/>
      <c r="I111" s="90"/>
      <c r="L111" s="31"/>
    </row>
    <row r="112" spans="2:12" s="1" customFormat="1" ht="12" customHeight="1" x14ac:dyDescent="0.2">
      <c r="B112" s="31"/>
      <c r="C112" s="26" t="s">
        <v>96</v>
      </c>
      <c r="I112" s="90"/>
      <c r="L112" s="31"/>
    </row>
    <row r="113" spans="2:65" s="1" customFormat="1" ht="16.5" customHeight="1" x14ac:dyDescent="0.2">
      <c r="B113" s="31"/>
      <c r="E113" s="223" t="str">
        <f>E9</f>
        <v>VORN - Vedlejší a ostatní rozpočtové náklady</v>
      </c>
      <c r="F113" s="245"/>
      <c r="G113" s="245"/>
      <c r="H113" s="245"/>
      <c r="I113" s="90"/>
      <c r="L113" s="31"/>
    </row>
    <row r="114" spans="2:65" s="1" customFormat="1" ht="6.95" customHeight="1" x14ac:dyDescent="0.2">
      <c r="B114" s="31"/>
      <c r="I114" s="90"/>
      <c r="L114" s="31"/>
    </row>
    <row r="115" spans="2:65" s="1" customFormat="1" ht="12" customHeight="1" x14ac:dyDescent="0.2">
      <c r="B115" s="31"/>
      <c r="C115" s="26" t="s">
        <v>20</v>
      </c>
      <c r="F115" s="24" t="str">
        <f>F12</f>
        <v>Bruslařská 1132/10, 102 00</v>
      </c>
      <c r="I115" s="91" t="s">
        <v>22</v>
      </c>
      <c r="J115" s="51" t="str">
        <f>IF(J12="","",J12)</f>
        <v>26. 4. 2019</v>
      </c>
      <c r="L115" s="31"/>
    </row>
    <row r="116" spans="2:65" s="1" customFormat="1" ht="6.95" customHeight="1" x14ac:dyDescent="0.2">
      <c r="B116" s="31"/>
      <c r="I116" s="90"/>
      <c r="L116" s="31"/>
    </row>
    <row r="117" spans="2:65" s="1" customFormat="1" ht="27.95" customHeight="1" x14ac:dyDescent="0.2">
      <c r="B117" s="31"/>
      <c r="C117" s="26" t="s">
        <v>24</v>
      </c>
      <c r="F117" s="24" t="str">
        <f>E15</f>
        <v>Univerzita Karlova v Praze</v>
      </c>
      <c r="I117" s="91" t="s">
        <v>30</v>
      </c>
      <c r="J117" s="29" t="str">
        <f>E21</f>
        <v>SPORTOVNÍ PROJEKTY s.r.o.</v>
      </c>
      <c r="L117" s="31"/>
    </row>
    <row r="118" spans="2:65" s="1" customFormat="1" ht="15.2" customHeight="1" x14ac:dyDescent="0.2">
      <c r="B118" s="31"/>
      <c r="C118" s="26" t="s">
        <v>28</v>
      </c>
      <c r="F118" s="24" t="str">
        <f>IF(E18="","",E18)</f>
        <v>Vyplň údaj</v>
      </c>
      <c r="I118" s="91" t="s">
        <v>33</v>
      </c>
      <c r="J118" s="29" t="str">
        <f>E24</f>
        <v>Jan Petr</v>
      </c>
      <c r="L118" s="31"/>
    </row>
    <row r="119" spans="2:65" s="1" customFormat="1" ht="10.35" customHeight="1" x14ac:dyDescent="0.2">
      <c r="B119" s="31"/>
      <c r="I119" s="90"/>
      <c r="L119" s="31"/>
    </row>
    <row r="120" spans="2:65" s="10" customFormat="1" ht="29.25" customHeight="1" x14ac:dyDescent="0.2">
      <c r="B120" s="127"/>
      <c r="C120" s="128" t="s">
        <v>118</v>
      </c>
      <c r="D120" s="129" t="s">
        <v>63</v>
      </c>
      <c r="E120" s="129" t="s">
        <v>59</v>
      </c>
      <c r="F120" s="129" t="s">
        <v>60</v>
      </c>
      <c r="G120" s="129" t="s">
        <v>119</v>
      </c>
      <c r="H120" s="129" t="s">
        <v>120</v>
      </c>
      <c r="I120" s="130" t="s">
        <v>121</v>
      </c>
      <c r="J120" s="129" t="s">
        <v>100</v>
      </c>
      <c r="K120" s="131" t="s">
        <v>122</v>
      </c>
      <c r="L120" s="127"/>
      <c r="M120" s="58" t="s">
        <v>1</v>
      </c>
      <c r="N120" s="59" t="s">
        <v>42</v>
      </c>
      <c r="O120" s="59" t="s">
        <v>123</v>
      </c>
      <c r="P120" s="59" t="s">
        <v>124</v>
      </c>
      <c r="Q120" s="59" t="s">
        <v>125</v>
      </c>
      <c r="R120" s="59" t="s">
        <v>126</v>
      </c>
      <c r="S120" s="59" t="s">
        <v>127</v>
      </c>
      <c r="T120" s="60" t="s">
        <v>128</v>
      </c>
    </row>
    <row r="121" spans="2:65" s="1" customFormat="1" ht="22.9" customHeight="1" x14ac:dyDescent="0.25">
      <c r="B121" s="31"/>
      <c r="C121" s="63" t="s">
        <v>129</v>
      </c>
      <c r="I121" s="90"/>
      <c r="J121" s="132">
        <f>BK121</f>
        <v>0</v>
      </c>
      <c r="L121" s="31"/>
      <c r="M121" s="61"/>
      <c r="N121" s="52"/>
      <c r="O121" s="52"/>
      <c r="P121" s="133">
        <f>P122</f>
        <v>0</v>
      </c>
      <c r="Q121" s="52"/>
      <c r="R121" s="133">
        <f>R122</f>
        <v>0</v>
      </c>
      <c r="S121" s="52"/>
      <c r="T121" s="134">
        <f>T122</f>
        <v>0</v>
      </c>
      <c r="AT121" s="16" t="s">
        <v>77</v>
      </c>
      <c r="AU121" s="16" t="s">
        <v>102</v>
      </c>
      <c r="BK121" s="135">
        <f>BK122</f>
        <v>0</v>
      </c>
    </row>
    <row r="122" spans="2:65" s="11" customFormat="1" ht="25.9" customHeight="1" x14ac:dyDescent="0.2">
      <c r="B122" s="136"/>
      <c r="D122" s="137" t="s">
        <v>77</v>
      </c>
      <c r="E122" s="138" t="s">
        <v>826</v>
      </c>
      <c r="F122" s="138" t="s">
        <v>827</v>
      </c>
      <c r="I122" s="139"/>
      <c r="J122" s="140">
        <f>BK122</f>
        <v>0</v>
      </c>
      <c r="L122" s="136"/>
      <c r="M122" s="141"/>
      <c r="N122" s="142"/>
      <c r="O122" s="142"/>
      <c r="P122" s="143">
        <f>P123+P129+P141+P143</f>
        <v>0</v>
      </c>
      <c r="Q122" s="142"/>
      <c r="R122" s="143">
        <f>R123+R129+R141+R143</f>
        <v>0</v>
      </c>
      <c r="S122" s="142"/>
      <c r="T122" s="144">
        <f>T123+T129+T141+T143</f>
        <v>0</v>
      </c>
      <c r="AR122" s="137" t="s">
        <v>156</v>
      </c>
      <c r="AT122" s="145" t="s">
        <v>77</v>
      </c>
      <c r="AU122" s="145" t="s">
        <v>78</v>
      </c>
      <c r="AY122" s="137" t="s">
        <v>132</v>
      </c>
      <c r="BK122" s="146">
        <f>BK123+BK129+BK141+BK143</f>
        <v>0</v>
      </c>
    </row>
    <row r="123" spans="2:65" s="11" customFormat="1" ht="22.9" customHeight="1" x14ac:dyDescent="0.2">
      <c r="B123" s="136"/>
      <c r="D123" s="137" t="s">
        <v>77</v>
      </c>
      <c r="E123" s="147" t="s">
        <v>828</v>
      </c>
      <c r="F123" s="147" t="s">
        <v>829</v>
      </c>
      <c r="I123" s="139"/>
      <c r="J123" s="148">
        <f>BK123</f>
        <v>0</v>
      </c>
      <c r="L123" s="136"/>
      <c r="M123" s="141"/>
      <c r="N123" s="142"/>
      <c r="O123" s="142"/>
      <c r="P123" s="143">
        <f>SUM(P124:P128)</f>
        <v>0</v>
      </c>
      <c r="Q123" s="142"/>
      <c r="R123" s="143">
        <f>SUM(R124:R128)</f>
        <v>0</v>
      </c>
      <c r="S123" s="142"/>
      <c r="T123" s="144">
        <f>SUM(T124:T128)</f>
        <v>0</v>
      </c>
      <c r="AR123" s="137" t="s">
        <v>156</v>
      </c>
      <c r="AT123" s="145" t="s">
        <v>77</v>
      </c>
      <c r="AU123" s="145" t="s">
        <v>86</v>
      </c>
      <c r="AY123" s="137" t="s">
        <v>132</v>
      </c>
      <c r="BK123" s="146">
        <f>SUM(BK124:BK128)</f>
        <v>0</v>
      </c>
    </row>
    <row r="124" spans="2:65" s="1" customFormat="1" ht="16.5" customHeight="1" x14ac:dyDescent="0.2">
      <c r="B124" s="149"/>
      <c r="C124" s="150" t="s">
        <v>86</v>
      </c>
      <c r="D124" s="150" t="s">
        <v>134</v>
      </c>
      <c r="E124" s="151" t="s">
        <v>830</v>
      </c>
      <c r="F124" s="152" t="s">
        <v>831</v>
      </c>
      <c r="G124" s="153" t="s">
        <v>832</v>
      </c>
      <c r="H124" s="154">
        <v>1</v>
      </c>
      <c r="I124" s="155"/>
      <c r="J124" s="156">
        <f>ROUND(I124*H124,2)</f>
        <v>0</v>
      </c>
      <c r="K124" s="152" t="s">
        <v>138</v>
      </c>
      <c r="L124" s="31"/>
      <c r="M124" s="157" t="s">
        <v>1</v>
      </c>
      <c r="N124" s="158" t="s">
        <v>43</v>
      </c>
      <c r="O124" s="54"/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61" t="s">
        <v>833</v>
      </c>
      <c r="AT124" s="161" t="s">
        <v>134</v>
      </c>
      <c r="AU124" s="161" t="s">
        <v>88</v>
      </c>
      <c r="AY124" s="16" t="s">
        <v>132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16" t="s">
        <v>86</v>
      </c>
      <c r="BK124" s="162">
        <f>ROUND(I124*H124,2)</f>
        <v>0</v>
      </c>
      <c r="BL124" s="16" t="s">
        <v>833</v>
      </c>
      <c r="BM124" s="161" t="s">
        <v>834</v>
      </c>
    </row>
    <row r="125" spans="2:65" s="1" customFormat="1" ht="16.5" customHeight="1" x14ac:dyDescent="0.2">
      <c r="B125" s="149"/>
      <c r="C125" s="150" t="s">
        <v>88</v>
      </c>
      <c r="D125" s="150" t="s">
        <v>134</v>
      </c>
      <c r="E125" s="151" t="s">
        <v>835</v>
      </c>
      <c r="F125" s="152" t="s">
        <v>836</v>
      </c>
      <c r="G125" s="153" t="s">
        <v>832</v>
      </c>
      <c r="H125" s="154">
        <v>1</v>
      </c>
      <c r="I125" s="155"/>
      <c r="J125" s="156">
        <f>ROUND(I125*H125,2)</f>
        <v>0</v>
      </c>
      <c r="K125" s="152" t="s">
        <v>138</v>
      </c>
      <c r="L125" s="31"/>
      <c r="M125" s="157" t="s">
        <v>1</v>
      </c>
      <c r="N125" s="158" t="s">
        <v>43</v>
      </c>
      <c r="O125" s="54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61" t="s">
        <v>833</v>
      </c>
      <c r="AT125" s="161" t="s">
        <v>134</v>
      </c>
      <c r="AU125" s="161" t="s">
        <v>88</v>
      </c>
      <c r="AY125" s="16" t="s">
        <v>132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6" t="s">
        <v>86</v>
      </c>
      <c r="BK125" s="162">
        <f>ROUND(I125*H125,2)</f>
        <v>0</v>
      </c>
      <c r="BL125" s="16" t="s">
        <v>833</v>
      </c>
      <c r="BM125" s="161" t="s">
        <v>837</v>
      </c>
    </row>
    <row r="126" spans="2:65" s="1" customFormat="1" ht="16.5" customHeight="1" x14ac:dyDescent="0.2">
      <c r="B126" s="149"/>
      <c r="C126" s="150" t="s">
        <v>147</v>
      </c>
      <c r="D126" s="150" t="s">
        <v>134</v>
      </c>
      <c r="E126" s="151" t="s">
        <v>838</v>
      </c>
      <c r="F126" s="152" t="s">
        <v>839</v>
      </c>
      <c r="G126" s="153" t="s">
        <v>832</v>
      </c>
      <c r="H126" s="154">
        <v>1</v>
      </c>
      <c r="I126" s="155"/>
      <c r="J126" s="156">
        <f>ROUND(I126*H126,2)</f>
        <v>0</v>
      </c>
      <c r="K126" s="152" t="s">
        <v>138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833</v>
      </c>
      <c r="AT126" s="161" t="s">
        <v>134</v>
      </c>
      <c r="AU126" s="161" t="s">
        <v>88</v>
      </c>
      <c r="AY126" s="16" t="s">
        <v>132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833</v>
      </c>
      <c r="BM126" s="161" t="s">
        <v>840</v>
      </c>
    </row>
    <row r="127" spans="2:65" s="1" customFormat="1" ht="16.5" customHeight="1" x14ac:dyDescent="0.2">
      <c r="B127" s="149"/>
      <c r="C127" s="150" t="s">
        <v>139</v>
      </c>
      <c r="D127" s="150" t="s">
        <v>134</v>
      </c>
      <c r="E127" s="151" t="s">
        <v>841</v>
      </c>
      <c r="F127" s="152" t="s">
        <v>842</v>
      </c>
      <c r="G127" s="153" t="s">
        <v>832</v>
      </c>
      <c r="H127" s="154">
        <v>1</v>
      </c>
      <c r="I127" s="155"/>
      <c r="J127" s="156">
        <f>ROUND(I127*H127,2)</f>
        <v>0</v>
      </c>
      <c r="K127" s="152" t="s">
        <v>138</v>
      </c>
      <c r="L127" s="31"/>
      <c r="M127" s="157" t="s">
        <v>1</v>
      </c>
      <c r="N127" s="158" t="s">
        <v>43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833</v>
      </c>
      <c r="AT127" s="161" t="s">
        <v>134</v>
      </c>
      <c r="AU127" s="161" t="s">
        <v>88</v>
      </c>
      <c r="AY127" s="16" t="s">
        <v>132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86</v>
      </c>
      <c r="BK127" s="162">
        <f>ROUND(I127*H127,2)</f>
        <v>0</v>
      </c>
      <c r="BL127" s="16" t="s">
        <v>833</v>
      </c>
      <c r="BM127" s="161" t="s">
        <v>843</v>
      </c>
    </row>
    <row r="128" spans="2:65" s="1" customFormat="1" ht="16.5" customHeight="1" x14ac:dyDescent="0.2">
      <c r="B128" s="149"/>
      <c r="C128" s="150" t="s">
        <v>156</v>
      </c>
      <c r="D128" s="150" t="s">
        <v>134</v>
      </c>
      <c r="E128" s="151" t="s">
        <v>844</v>
      </c>
      <c r="F128" s="152" t="s">
        <v>845</v>
      </c>
      <c r="G128" s="153" t="s">
        <v>832</v>
      </c>
      <c r="H128" s="154">
        <v>1</v>
      </c>
      <c r="I128" s="155"/>
      <c r="J128" s="156">
        <f>ROUND(I128*H128,2)</f>
        <v>0</v>
      </c>
      <c r="K128" s="152" t="s">
        <v>1</v>
      </c>
      <c r="L128" s="31"/>
      <c r="M128" s="157" t="s">
        <v>1</v>
      </c>
      <c r="N128" s="158" t="s">
        <v>43</v>
      </c>
      <c r="O128" s="54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61" t="s">
        <v>833</v>
      </c>
      <c r="AT128" s="161" t="s">
        <v>134</v>
      </c>
      <c r="AU128" s="161" t="s">
        <v>88</v>
      </c>
      <c r="AY128" s="16" t="s">
        <v>132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6" t="s">
        <v>86</v>
      </c>
      <c r="BK128" s="162">
        <f>ROUND(I128*H128,2)</f>
        <v>0</v>
      </c>
      <c r="BL128" s="16" t="s">
        <v>833</v>
      </c>
      <c r="BM128" s="161" t="s">
        <v>846</v>
      </c>
    </row>
    <row r="129" spans="2:65" s="11" customFormat="1" ht="22.9" customHeight="1" x14ac:dyDescent="0.2">
      <c r="B129" s="136"/>
      <c r="D129" s="137" t="s">
        <v>77</v>
      </c>
      <c r="E129" s="147" t="s">
        <v>847</v>
      </c>
      <c r="F129" s="147" t="s">
        <v>848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SUM(P130:P140)</f>
        <v>0</v>
      </c>
      <c r="Q129" s="142"/>
      <c r="R129" s="143">
        <f>SUM(R130:R140)</f>
        <v>0</v>
      </c>
      <c r="S129" s="142"/>
      <c r="T129" s="144">
        <f>SUM(T130:T140)</f>
        <v>0</v>
      </c>
      <c r="AR129" s="137" t="s">
        <v>156</v>
      </c>
      <c r="AT129" s="145" t="s">
        <v>77</v>
      </c>
      <c r="AU129" s="145" t="s">
        <v>86</v>
      </c>
      <c r="AY129" s="137" t="s">
        <v>132</v>
      </c>
      <c r="BK129" s="146">
        <f>SUM(BK130:BK140)</f>
        <v>0</v>
      </c>
    </row>
    <row r="130" spans="2:65" s="1" customFormat="1" ht="16.5" customHeight="1" x14ac:dyDescent="0.2">
      <c r="B130" s="149"/>
      <c r="C130" s="150" t="s">
        <v>162</v>
      </c>
      <c r="D130" s="150" t="s">
        <v>134</v>
      </c>
      <c r="E130" s="151" t="s">
        <v>849</v>
      </c>
      <c r="F130" s="152" t="s">
        <v>850</v>
      </c>
      <c r="G130" s="153" t="s">
        <v>832</v>
      </c>
      <c r="H130" s="154">
        <v>1</v>
      </c>
      <c r="I130" s="155"/>
      <c r="J130" s="156">
        <f t="shared" ref="J130:J140" si="0">ROUND(I130*H130,2)</f>
        <v>0</v>
      </c>
      <c r="K130" s="152" t="s">
        <v>138</v>
      </c>
      <c r="L130" s="31"/>
      <c r="M130" s="157" t="s">
        <v>1</v>
      </c>
      <c r="N130" s="158" t="s">
        <v>43</v>
      </c>
      <c r="O130" s="54"/>
      <c r="P130" s="159">
        <f t="shared" ref="P130:P140" si="1">O130*H130</f>
        <v>0</v>
      </c>
      <c r="Q130" s="159">
        <v>0</v>
      </c>
      <c r="R130" s="159">
        <f t="shared" ref="R130:R140" si="2">Q130*H130</f>
        <v>0</v>
      </c>
      <c r="S130" s="159">
        <v>0</v>
      </c>
      <c r="T130" s="160">
        <f t="shared" ref="T130:T140" si="3">S130*H130</f>
        <v>0</v>
      </c>
      <c r="AR130" s="161" t="s">
        <v>833</v>
      </c>
      <c r="AT130" s="161" t="s">
        <v>134</v>
      </c>
      <c r="AU130" s="161" t="s">
        <v>88</v>
      </c>
      <c r="AY130" s="16" t="s">
        <v>132</v>
      </c>
      <c r="BE130" s="162">
        <f t="shared" ref="BE130:BE140" si="4">IF(N130="základní",J130,0)</f>
        <v>0</v>
      </c>
      <c r="BF130" s="162">
        <f t="shared" ref="BF130:BF140" si="5">IF(N130="snížená",J130,0)</f>
        <v>0</v>
      </c>
      <c r="BG130" s="162">
        <f t="shared" ref="BG130:BG140" si="6">IF(N130="zákl. přenesená",J130,0)</f>
        <v>0</v>
      </c>
      <c r="BH130" s="162">
        <f t="shared" ref="BH130:BH140" si="7">IF(N130="sníž. přenesená",J130,0)</f>
        <v>0</v>
      </c>
      <c r="BI130" s="162">
        <f t="shared" ref="BI130:BI140" si="8">IF(N130="nulová",J130,0)</f>
        <v>0</v>
      </c>
      <c r="BJ130" s="16" t="s">
        <v>86</v>
      </c>
      <c r="BK130" s="162">
        <f t="shared" ref="BK130:BK140" si="9">ROUND(I130*H130,2)</f>
        <v>0</v>
      </c>
      <c r="BL130" s="16" t="s">
        <v>833</v>
      </c>
      <c r="BM130" s="161" t="s">
        <v>851</v>
      </c>
    </row>
    <row r="131" spans="2:65" s="1" customFormat="1" ht="16.5" customHeight="1" x14ac:dyDescent="0.2">
      <c r="B131" s="149"/>
      <c r="C131" s="150" t="s">
        <v>168</v>
      </c>
      <c r="D131" s="150" t="s">
        <v>134</v>
      </c>
      <c r="E131" s="151" t="s">
        <v>852</v>
      </c>
      <c r="F131" s="152" t="s">
        <v>853</v>
      </c>
      <c r="G131" s="153" t="s">
        <v>832</v>
      </c>
      <c r="H131" s="154">
        <v>1</v>
      </c>
      <c r="I131" s="155"/>
      <c r="J131" s="156">
        <f t="shared" si="0"/>
        <v>0</v>
      </c>
      <c r="K131" s="152" t="s">
        <v>138</v>
      </c>
      <c r="L131" s="31"/>
      <c r="M131" s="157" t="s">
        <v>1</v>
      </c>
      <c r="N131" s="158" t="s">
        <v>43</v>
      </c>
      <c r="O131" s="54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833</v>
      </c>
      <c r="AT131" s="161" t="s">
        <v>134</v>
      </c>
      <c r="AU131" s="161" t="s">
        <v>88</v>
      </c>
      <c r="AY131" s="16" t="s">
        <v>132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6" t="s">
        <v>86</v>
      </c>
      <c r="BK131" s="162">
        <f t="shared" si="9"/>
        <v>0</v>
      </c>
      <c r="BL131" s="16" t="s">
        <v>833</v>
      </c>
      <c r="BM131" s="161" t="s">
        <v>854</v>
      </c>
    </row>
    <row r="132" spans="2:65" s="1" customFormat="1" ht="16.5" customHeight="1" x14ac:dyDescent="0.2">
      <c r="B132" s="149"/>
      <c r="C132" s="150" t="s">
        <v>176</v>
      </c>
      <c r="D132" s="150" t="s">
        <v>134</v>
      </c>
      <c r="E132" s="151" t="s">
        <v>855</v>
      </c>
      <c r="F132" s="152" t="s">
        <v>856</v>
      </c>
      <c r="G132" s="153" t="s">
        <v>832</v>
      </c>
      <c r="H132" s="154">
        <v>1</v>
      </c>
      <c r="I132" s="155"/>
      <c r="J132" s="156">
        <f t="shared" si="0"/>
        <v>0</v>
      </c>
      <c r="K132" s="152" t="s">
        <v>138</v>
      </c>
      <c r="L132" s="31"/>
      <c r="M132" s="157" t="s">
        <v>1</v>
      </c>
      <c r="N132" s="158" t="s">
        <v>43</v>
      </c>
      <c r="O132" s="54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833</v>
      </c>
      <c r="AT132" s="161" t="s">
        <v>134</v>
      </c>
      <c r="AU132" s="161" t="s">
        <v>88</v>
      </c>
      <c r="AY132" s="16" t="s">
        <v>132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6" t="s">
        <v>86</v>
      </c>
      <c r="BK132" s="162">
        <f t="shared" si="9"/>
        <v>0</v>
      </c>
      <c r="BL132" s="16" t="s">
        <v>833</v>
      </c>
      <c r="BM132" s="161" t="s">
        <v>857</v>
      </c>
    </row>
    <row r="133" spans="2:65" s="1" customFormat="1" ht="16.5" customHeight="1" x14ac:dyDescent="0.2">
      <c r="B133" s="149"/>
      <c r="C133" s="150" t="s">
        <v>180</v>
      </c>
      <c r="D133" s="150" t="s">
        <v>134</v>
      </c>
      <c r="E133" s="151" t="s">
        <v>858</v>
      </c>
      <c r="F133" s="152" t="s">
        <v>859</v>
      </c>
      <c r="G133" s="153" t="s">
        <v>832</v>
      </c>
      <c r="H133" s="154">
        <v>1</v>
      </c>
      <c r="I133" s="155"/>
      <c r="J133" s="156">
        <f t="shared" si="0"/>
        <v>0</v>
      </c>
      <c r="K133" s="152" t="s">
        <v>138</v>
      </c>
      <c r="L133" s="31"/>
      <c r="M133" s="157" t="s">
        <v>1</v>
      </c>
      <c r="N133" s="158" t="s">
        <v>43</v>
      </c>
      <c r="O133" s="54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833</v>
      </c>
      <c r="AT133" s="161" t="s">
        <v>134</v>
      </c>
      <c r="AU133" s="161" t="s">
        <v>88</v>
      </c>
      <c r="AY133" s="16" t="s">
        <v>132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6" t="s">
        <v>86</v>
      </c>
      <c r="BK133" s="162">
        <f t="shared" si="9"/>
        <v>0</v>
      </c>
      <c r="BL133" s="16" t="s">
        <v>833</v>
      </c>
      <c r="BM133" s="161" t="s">
        <v>860</v>
      </c>
    </row>
    <row r="134" spans="2:65" s="1" customFormat="1" ht="16.5" customHeight="1" x14ac:dyDescent="0.2">
      <c r="B134" s="149"/>
      <c r="C134" s="150" t="s">
        <v>189</v>
      </c>
      <c r="D134" s="150" t="s">
        <v>134</v>
      </c>
      <c r="E134" s="151" t="s">
        <v>861</v>
      </c>
      <c r="F134" s="152" t="s">
        <v>862</v>
      </c>
      <c r="G134" s="153" t="s">
        <v>832</v>
      </c>
      <c r="H134" s="154">
        <v>1</v>
      </c>
      <c r="I134" s="155"/>
      <c r="J134" s="156">
        <f t="shared" si="0"/>
        <v>0</v>
      </c>
      <c r="K134" s="152" t="s">
        <v>138</v>
      </c>
      <c r="L134" s="31"/>
      <c r="M134" s="157" t="s">
        <v>1</v>
      </c>
      <c r="N134" s="158" t="s">
        <v>43</v>
      </c>
      <c r="O134" s="54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833</v>
      </c>
      <c r="AT134" s="161" t="s">
        <v>134</v>
      </c>
      <c r="AU134" s="161" t="s">
        <v>88</v>
      </c>
      <c r="AY134" s="16" t="s">
        <v>132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6" t="s">
        <v>86</v>
      </c>
      <c r="BK134" s="162">
        <f t="shared" si="9"/>
        <v>0</v>
      </c>
      <c r="BL134" s="16" t="s">
        <v>833</v>
      </c>
      <c r="BM134" s="161" t="s">
        <v>863</v>
      </c>
    </row>
    <row r="135" spans="2:65" s="1" customFormat="1" ht="16.5" customHeight="1" x14ac:dyDescent="0.2">
      <c r="B135" s="149"/>
      <c r="C135" s="150" t="s">
        <v>193</v>
      </c>
      <c r="D135" s="150" t="s">
        <v>134</v>
      </c>
      <c r="E135" s="151" t="s">
        <v>864</v>
      </c>
      <c r="F135" s="152" t="s">
        <v>865</v>
      </c>
      <c r="G135" s="153" t="s">
        <v>832</v>
      </c>
      <c r="H135" s="154">
        <v>1</v>
      </c>
      <c r="I135" s="155"/>
      <c r="J135" s="156">
        <f t="shared" si="0"/>
        <v>0</v>
      </c>
      <c r="K135" s="152" t="s">
        <v>138</v>
      </c>
      <c r="L135" s="31"/>
      <c r="M135" s="157" t="s">
        <v>1</v>
      </c>
      <c r="N135" s="158" t="s">
        <v>43</v>
      </c>
      <c r="O135" s="54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833</v>
      </c>
      <c r="AT135" s="161" t="s">
        <v>134</v>
      </c>
      <c r="AU135" s="161" t="s">
        <v>88</v>
      </c>
      <c r="AY135" s="16" t="s">
        <v>132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6" t="s">
        <v>86</v>
      </c>
      <c r="BK135" s="162">
        <f t="shared" si="9"/>
        <v>0</v>
      </c>
      <c r="BL135" s="16" t="s">
        <v>833</v>
      </c>
      <c r="BM135" s="161" t="s">
        <v>866</v>
      </c>
    </row>
    <row r="136" spans="2:65" s="1" customFormat="1" ht="16.5" customHeight="1" x14ac:dyDescent="0.2">
      <c r="B136" s="149"/>
      <c r="C136" s="150" t="s">
        <v>202</v>
      </c>
      <c r="D136" s="150" t="s">
        <v>134</v>
      </c>
      <c r="E136" s="151" t="s">
        <v>867</v>
      </c>
      <c r="F136" s="152" t="s">
        <v>868</v>
      </c>
      <c r="G136" s="153" t="s">
        <v>832</v>
      </c>
      <c r="H136" s="154">
        <v>1</v>
      </c>
      <c r="I136" s="155"/>
      <c r="J136" s="156">
        <f t="shared" si="0"/>
        <v>0</v>
      </c>
      <c r="K136" s="152" t="s">
        <v>138</v>
      </c>
      <c r="L136" s="31"/>
      <c r="M136" s="157" t="s">
        <v>1</v>
      </c>
      <c r="N136" s="158" t="s">
        <v>43</v>
      </c>
      <c r="O136" s="54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833</v>
      </c>
      <c r="AT136" s="161" t="s">
        <v>134</v>
      </c>
      <c r="AU136" s="161" t="s">
        <v>88</v>
      </c>
      <c r="AY136" s="16" t="s">
        <v>132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6" t="s">
        <v>86</v>
      </c>
      <c r="BK136" s="162">
        <f t="shared" si="9"/>
        <v>0</v>
      </c>
      <c r="BL136" s="16" t="s">
        <v>833</v>
      </c>
      <c r="BM136" s="161" t="s">
        <v>869</v>
      </c>
    </row>
    <row r="137" spans="2:65" s="1" customFormat="1" ht="16.5" customHeight="1" x14ac:dyDescent="0.2">
      <c r="B137" s="149"/>
      <c r="C137" s="150" t="s">
        <v>206</v>
      </c>
      <c r="D137" s="150" t="s">
        <v>134</v>
      </c>
      <c r="E137" s="151" t="s">
        <v>870</v>
      </c>
      <c r="F137" s="152" t="s">
        <v>871</v>
      </c>
      <c r="G137" s="153" t="s">
        <v>832</v>
      </c>
      <c r="H137" s="154">
        <v>1</v>
      </c>
      <c r="I137" s="155"/>
      <c r="J137" s="156">
        <f t="shared" si="0"/>
        <v>0</v>
      </c>
      <c r="K137" s="152" t="s">
        <v>138</v>
      </c>
      <c r="L137" s="31"/>
      <c r="M137" s="157" t="s">
        <v>1</v>
      </c>
      <c r="N137" s="158" t="s">
        <v>43</v>
      </c>
      <c r="O137" s="54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833</v>
      </c>
      <c r="AT137" s="161" t="s">
        <v>134</v>
      </c>
      <c r="AU137" s="161" t="s">
        <v>88</v>
      </c>
      <c r="AY137" s="16" t="s">
        <v>132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6" t="s">
        <v>86</v>
      </c>
      <c r="BK137" s="162">
        <f t="shared" si="9"/>
        <v>0</v>
      </c>
      <c r="BL137" s="16" t="s">
        <v>833</v>
      </c>
      <c r="BM137" s="161" t="s">
        <v>872</v>
      </c>
    </row>
    <row r="138" spans="2:65" s="1" customFormat="1" ht="16.5" customHeight="1" x14ac:dyDescent="0.2">
      <c r="B138" s="149"/>
      <c r="C138" s="150" t="s">
        <v>211</v>
      </c>
      <c r="D138" s="150" t="s">
        <v>134</v>
      </c>
      <c r="E138" s="151" t="s">
        <v>873</v>
      </c>
      <c r="F138" s="152" t="s">
        <v>874</v>
      </c>
      <c r="G138" s="153" t="s">
        <v>832</v>
      </c>
      <c r="H138" s="154">
        <v>1</v>
      </c>
      <c r="I138" s="155"/>
      <c r="J138" s="156">
        <f t="shared" si="0"/>
        <v>0</v>
      </c>
      <c r="K138" s="152" t="s">
        <v>138</v>
      </c>
      <c r="L138" s="31"/>
      <c r="M138" s="157" t="s">
        <v>1</v>
      </c>
      <c r="N138" s="158" t="s">
        <v>43</v>
      </c>
      <c r="O138" s="54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833</v>
      </c>
      <c r="AT138" s="161" t="s">
        <v>134</v>
      </c>
      <c r="AU138" s="161" t="s">
        <v>88</v>
      </c>
      <c r="AY138" s="16" t="s">
        <v>132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6" t="s">
        <v>86</v>
      </c>
      <c r="BK138" s="162">
        <f t="shared" si="9"/>
        <v>0</v>
      </c>
      <c r="BL138" s="16" t="s">
        <v>833</v>
      </c>
      <c r="BM138" s="161" t="s">
        <v>875</v>
      </c>
    </row>
    <row r="139" spans="2:65" s="1" customFormat="1" ht="16.5" customHeight="1" x14ac:dyDescent="0.2">
      <c r="B139" s="149"/>
      <c r="C139" s="150" t="s">
        <v>8</v>
      </c>
      <c r="D139" s="150" t="s">
        <v>134</v>
      </c>
      <c r="E139" s="151" t="s">
        <v>876</v>
      </c>
      <c r="F139" s="152" t="s">
        <v>877</v>
      </c>
      <c r="G139" s="153" t="s">
        <v>832</v>
      </c>
      <c r="H139" s="154">
        <v>1</v>
      </c>
      <c r="I139" s="155"/>
      <c r="J139" s="156">
        <f t="shared" si="0"/>
        <v>0</v>
      </c>
      <c r="K139" s="152" t="s">
        <v>138</v>
      </c>
      <c r="L139" s="31"/>
      <c r="M139" s="157" t="s">
        <v>1</v>
      </c>
      <c r="N139" s="158" t="s">
        <v>43</v>
      </c>
      <c r="O139" s="54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833</v>
      </c>
      <c r="AT139" s="161" t="s">
        <v>134</v>
      </c>
      <c r="AU139" s="161" t="s">
        <v>88</v>
      </c>
      <c r="AY139" s="16" t="s">
        <v>132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6" t="s">
        <v>86</v>
      </c>
      <c r="BK139" s="162">
        <f t="shared" si="9"/>
        <v>0</v>
      </c>
      <c r="BL139" s="16" t="s">
        <v>833</v>
      </c>
      <c r="BM139" s="161" t="s">
        <v>878</v>
      </c>
    </row>
    <row r="140" spans="2:65" s="1" customFormat="1" ht="16.5" customHeight="1" x14ac:dyDescent="0.2">
      <c r="B140" s="149"/>
      <c r="C140" s="150" t="s">
        <v>220</v>
      </c>
      <c r="D140" s="150" t="s">
        <v>134</v>
      </c>
      <c r="E140" s="151" t="s">
        <v>879</v>
      </c>
      <c r="F140" s="152" t="s">
        <v>880</v>
      </c>
      <c r="G140" s="153" t="s">
        <v>832</v>
      </c>
      <c r="H140" s="154">
        <v>1</v>
      </c>
      <c r="I140" s="155"/>
      <c r="J140" s="156">
        <f t="shared" si="0"/>
        <v>0</v>
      </c>
      <c r="K140" s="152" t="s">
        <v>138</v>
      </c>
      <c r="L140" s="31"/>
      <c r="M140" s="157" t="s">
        <v>1</v>
      </c>
      <c r="N140" s="158" t="s">
        <v>43</v>
      </c>
      <c r="O140" s="54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833</v>
      </c>
      <c r="AT140" s="161" t="s">
        <v>134</v>
      </c>
      <c r="AU140" s="161" t="s">
        <v>88</v>
      </c>
      <c r="AY140" s="16" t="s">
        <v>132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6" t="s">
        <v>86</v>
      </c>
      <c r="BK140" s="162">
        <f t="shared" si="9"/>
        <v>0</v>
      </c>
      <c r="BL140" s="16" t="s">
        <v>833</v>
      </c>
      <c r="BM140" s="161" t="s">
        <v>881</v>
      </c>
    </row>
    <row r="141" spans="2:65" s="11" customFormat="1" ht="22.9" customHeight="1" x14ac:dyDescent="0.2">
      <c r="B141" s="136"/>
      <c r="D141" s="137" t="s">
        <v>77</v>
      </c>
      <c r="E141" s="147" t="s">
        <v>882</v>
      </c>
      <c r="F141" s="147" t="s">
        <v>883</v>
      </c>
      <c r="I141" s="139"/>
      <c r="J141" s="148">
        <f>BK141</f>
        <v>0</v>
      </c>
      <c r="L141" s="136"/>
      <c r="M141" s="141"/>
      <c r="N141" s="142"/>
      <c r="O141" s="142"/>
      <c r="P141" s="143">
        <f>P142</f>
        <v>0</v>
      </c>
      <c r="Q141" s="142"/>
      <c r="R141" s="143">
        <f>R142</f>
        <v>0</v>
      </c>
      <c r="S141" s="142"/>
      <c r="T141" s="144">
        <f>T142</f>
        <v>0</v>
      </c>
      <c r="AR141" s="137" t="s">
        <v>156</v>
      </c>
      <c r="AT141" s="145" t="s">
        <v>77</v>
      </c>
      <c r="AU141" s="145" t="s">
        <v>86</v>
      </c>
      <c r="AY141" s="137" t="s">
        <v>132</v>
      </c>
      <c r="BK141" s="146">
        <f>BK142</f>
        <v>0</v>
      </c>
    </row>
    <row r="142" spans="2:65" s="1" customFormat="1" ht="16.5" customHeight="1" x14ac:dyDescent="0.2">
      <c r="B142" s="149"/>
      <c r="C142" s="150" t="s">
        <v>224</v>
      </c>
      <c r="D142" s="150" t="s">
        <v>134</v>
      </c>
      <c r="E142" s="151" t="s">
        <v>884</v>
      </c>
      <c r="F142" s="152" t="s">
        <v>883</v>
      </c>
      <c r="G142" s="153" t="s">
        <v>832</v>
      </c>
      <c r="H142" s="154">
        <v>1</v>
      </c>
      <c r="I142" s="155"/>
      <c r="J142" s="156">
        <f>ROUND(I142*H142,2)</f>
        <v>0</v>
      </c>
      <c r="K142" s="152" t="s">
        <v>138</v>
      </c>
      <c r="L142" s="31"/>
      <c r="M142" s="157" t="s">
        <v>1</v>
      </c>
      <c r="N142" s="158" t="s">
        <v>43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61" t="s">
        <v>833</v>
      </c>
      <c r="AT142" s="161" t="s">
        <v>134</v>
      </c>
      <c r="AU142" s="161" t="s">
        <v>88</v>
      </c>
      <c r="AY142" s="16" t="s">
        <v>132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86</v>
      </c>
      <c r="BK142" s="162">
        <f>ROUND(I142*H142,2)</f>
        <v>0</v>
      </c>
      <c r="BL142" s="16" t="s">
        <v>833</v>
      </c>
      <c r="BM142" s="161" t="s">
        <v>885</v>
      </c>
    </row>
    <row r="143" spans="2:65" s="11" customFormat="1" ht="22.9" customHeight="1" x14ac:dyDescent="0.2">
      <c r="B143" s="136"/>
      <c r="D143" s="137" t="s">
        <v>77</v>
      </c>
      <c r="E143" s="147" t="s">
        <v>886</v>
      </c>
      <c r="F143" s="147" t="s">
        <v>887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156</v>
      </c>
      <c r="AT143" s="145" t="s">
        <v>77</v>
      </c>
      <c r="AU143" s="145" t="s">
        <v>86</v>
      </c>
      <c r="AY143" s="137" t="s">
        <v>132</v>
      </c>
      <c r="BK143" s="146">
        <f>BK144</f>
        <v>0</v>
      </c>
    </row>
    <row r="144" spans="2:65" s="1" customFormat="1" ht="16.5" customHeight="1" x14ac:dyDescent="0.2">
      <c r="B144" s="149"/>
      <c r="C144" s="150" t="s">
        <v>230</v>
      </c>
      <c r="D144" s="150" t="s">
        <v>134</v>
      </c>
      <c r="E144" s="151" t="s">
        <v>888</v>
      </c>
      <c r="F144" s="152" t="s">
        <v>887</v>
      </c>
      <c r="G144" s="153" t="s">
        <v>832</v>
      </c>
      <c r="H144" s="154">
        <v>1</v>
      </c>
      <c r="I144" s="155"/>
      <c r="J144" s="156">
        <f>ROUND(I144*H144,2)</f>
        <v>0</v>
      </c>
      <c r="K144" s="152" t="s">
        <v>138</v>
      </c>
      <c r="L144" s="31"/>
      <c r="M144" s="199" t="s">
        <v>1</v>
      </c>
      <c r="N144" s="200" t="s">
        <v>43</v>
      </c>
      <c r="O144" s="20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161" t="s">
        <v>833</v>
      </c>
      <c r="AT144" s="161" t="s">
        <v>134</v>
      </c>
      <c r="AU144" s="161" t="s">
        <v>88</v>
      </c>
      <c r="AY144" s="16" t="s">
        <v>132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86</v>
      </c>
      <c r="BK144" s="162">
        <f>ROUND(I144*H144,2)</f>
        <v>0</v>
      </c>
      <c r="BL144" s="16" t="s">
        <v>833</v>
      </c>
      <c r="BM144" s="161" t="s">
        <v>889</v>
      </c>
    </row>
    <row r="145" spans="2:12" s="1" customFormat="1" ht="6.95" customHeight="1" x14ac:dyDescent="0.2">
      <c r="B145" s="43"/>
      <c r="C145" s="44"/>
      <c r="D145" s="44"/>
      <c r="E145" s="44"/>
      <c r="F145" s="44"/>
      <c r="G145" s="44"/>
      <c r="H145" s="44"/>
      <c r="I145" s="111"/>
      <c r="J145" s="44"/>
      <c r="K145" s="44"/>
      <c r="L145" s="31"/>
    </row>
  </sheetData>
  <autoFilter ref="C120:K144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Softbalové hřiště</vt:lpstr>
      <vt:lpstr>02 - Závlahový systém</vt:lpstr>
      <vt:lpstr>VORN - Vedlejší a ostatní...</vt:lpstr>
      <vt:lpstr>'01 - Softbalové hřiště'!Názvy_tisku</vt:lpstr>
      <vt:lpstr>'02 - Závlahový systém'!Názvy_tisku</vt:lpstr>
      <vt:lpstr>'Rekapitulace stavby'!Názvy_tisku</vt:lpstr>
      <vt:lpstr>'VORN - Vedlejší a ostatní...'!Názvy_tisku</vt:lpstr>
      <vt:lpstr>'01 - Softbalové hřiště'!Oblast_tisku</vt:lpstr>
      <vt:lpstr>'02 - Závlahový systém'!Oblast_tisku</vt:lpstr>
      <vt:lpstr>'Rekapitulace stavby'!Oblast_tisku</vt:lpstr>
      <vt:lpstr>'VORN - Vedlejší a ostatní...'!Oblast_tisku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Jan Petr</cp:lastModifiedBy>
  <dcterms:created xsi:type="dcterms:W3CDTF">2019-05-10T07:31:20Z</dcterms:created>
  <dcterms:modified xsi:type="dcterms:W3CDTF">2019-05-10T07:45:14Z</dcterms:modified>
</cp:coreProperties>
</file>