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885" windowHeight="9405" firstSheet="1" activeTab="3"/>
  </bookViews>
  <sheets>
    <sheet name="Rekapitulace stavby" sheetId="1" r:id="rId1"/>
    <sheet name="a - šatny č.dveří 1,2" sheetId="2" r:id="rId2"/>
    <sheet name="b - šatny č.dveří 3,4,5" sheetId="3" r:id="rId3"/>
    <sheet name="c - šatny č.dveří 6" sheetId="4" r:id="rId4"/>
    <sheet name="d - šatny č.dveří 7" sheetId="5" r:id="rId5"/>
    <sheet name="e - šatny č.dveří 8,9,10" sheetId="6" r:id="rId6"/>
    <sheet name="f - šatny č.dveří 12,13,14" sheetId="7" r:id="rId7"/>
    <sheet name="g - ELE" sheetId="8" r:id="rId8"/>
    <sheet name="h - skříňky šatny" sheetId="9" r:id="rId9"/>
    <sheet name="ch - VRN" sheetId="10" r:id="rId10"/>
  </sheets>
  <definedNames>
    <definedName name="_xlnm._FilterDatabase" localSheetId="1" hidden="1">'a - šatny č.dveří 1,2'!$C$131:$K$345</definedName>
    <definedName name="_xlnm._FilterDatabase" localSheetId="2" hidden="1">'b - šatny č.dveří 3,4,5'!$C$132:$K$380</definedName>
    <definedName name="_xlnm._FilterDatabase" localSheetId="3" hidden="1">'c - šatny č.dveří 6'!$C$130:$K$312</definedName>
    <definedName name="_xlnm._FilterDatabase" localSheetId="4" hidden="1">'d - šatny č.dveří 7'!$C$131:$K$298</definedName>
    <definedName name="_xlnm._FilterDatabase" localSheetId="5" hidden="1">'e - šatny č.dveří 8,9,10'!$C$131:$K$304</definedName>
    <definedName name="_xlnm._FilterDatabase" localSheetId="6" hidden="1">'f - šatny č.dveří 12,13,14'!$C$133:$K$295</definedName>
    <definedName name="_xlnm._FilterDatabase" localSheetId="7" hidden="1">'g - ELE'!$C$120:$K$157</definedName>
    <definedName name="_xlnm._FilterDatabase" localSheetId="8" hidden="1">'h - skříňky šatny'!$C$117:$K$124</definedName>
    <definedName name="_xlnm._FilterDatabase" localSheetId="9" hidden="1">'ch - VRN'!$C$120:$K$132</definedName>
    <definedName name="_xlnm.Print_Area" localSheetId="1">'a - šatny č.dveří 1,2'!$C$4:$J$76,'a - šatny č.dveří 1,2'!$C$82:$J$113,'a - šatny č.dveří 1,2'!$C$119:$K$345</definedName>
    <definedName name="_xlnm.Print_Area" localSheetId="2">'b - šatny č.dveří 3,4,5'!$C$4:$J$76,'b - šatny č.dveří 3,4,5'!$C$82:$J$114,'b - šatny č.dveří 3,4,5'!$C$120:$K$380</definedName>
    <definedName name="_xlnm.Print_Area" localSheetId="3">'c - šatny č.dveří 6'!$C$4:$J$76,'c - šatny č.dveří 6'!$C$82:$J$112,'c - šatny č.dveří 6'!$C$118:$K$312</definedName>
    <definedName name="_xlnm.Print_Area" localSheetId="4">'d - šatny č.dveří 7'!$C$4:$J$76,'d - šatny č.dveří 7'!$C$82:$J$113,'d - šatny č.dveří 7'!$C$119:$K$298</definedName>
    <definedName name="_xlnm.Print_Area" localSheetId="5">'e - šatny č.dveří 8,9,10'!$C$4:$J$76,'e - šatny č.dveří 8,9,10'!$C$82:$J$113,'e - šatny č.dveří 8,9,10'!$C$119:$K$304</definedName>
    <definedName name="_xlnm.Print_Area" localSheetId="6">'f - šatny č.dveří 12,13,14'!$C$4:$J$76,'f - šatny č.dveří 12,13,14'!$C$82:$J$115,'f - šatny č.dveří 12,13,14'!$C$121:$K$295</definedName>
    <definedName name="_xlnm.Print_Area" localSheetId="7">'g - ELE'!$C$4:$J$76,'g - ELE'!$C$82:$J$102,'g - ELE'!$C$108:$K$157</definedName>
    <definedName name="_xlnm.Print_Area" localSheetId="8">'h - skříňky šatny'!$C$4:$J$76,'h - skříňky šatny'!$C$82:$J$99,'h - skříňky šatny'!$C$105:$K$124</definedName>
    <definedName name="_xlnm.Print_Area" localSheetId="9">'ch - VRN'!$C$4:$J$76,'ch - VRN'!$C$82:$J$102,'ch - VRN'!$C$108:$K$132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3">'c - šatny č.dveří 6'!$130:$130</definedName>
    <definedName name="_xlnm.Print_Titles" localSheetId="4">'d - šatny č.dveří 7'!$131:$131</definedName>
    <definedName name="_xlnm.Print_Titles" localSheetId="7">'g - ELE'!$120:$120</definedName>
    <definedName name="_xlnm.Print_Titles" localSheetId="8">'h - skříňky šatny'!$117:$117</definedName>
    <definedName name="_xlnm.Print_Titles" localSheetId="9">'ch - VRN'!$120:$120</definedName>
  </definedNames>
  <calcPr calcId="162913"/>
</workbook>
</file>

<file path=xl/sharedStrings.xml><?xml version="1.0" encoding="utf-8"?>
<sst xmlns="http://schemas.openxmlformats.org/spreadsheetml/2006/main" count="14889" uniqueCount="1352">
  <si>
    <t>Export Komplet</t>
  </si>
  <si>
    <t/>
  </si>
  <si>
    <t>2.0</t>
  </si>
  <si>
    <t>ZAMOK</t>
  </si>
  <si>
    <t>False</t>
  </si>
  <si>
    <t>{86c1c48a-ad7d-49dd-b0ae-8c0c2b51aea7}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</si>
  <si>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</si>
  <si>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</si>
  <si>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</si>
  <si>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</si>
  <si>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</si>
  <si>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</si>
  <si>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</si>
  <si>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</si>
  <si>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</si>
  <si>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</si>
  <si>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</si>
  <si>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šaten v 1.NP - SC Hostivař</t>
  </si>
  <si>
    <t>KSO:</t>
  </si>
  <si>
    <t>CC-CZ:</t>
  </si>
  <si>
    <t>Místo:</t>
  </si>
  <si>
    <t xml:space="preserve">Praha </t>
  </si>
  <si>
    <t>Datum:</t>
  </si>
  <si>
    <t>29. 4. 2019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</si>
  <si>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</si>
  <si>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</si>
  <si>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</si>
  <si>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</si>
  <si>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</si>
  <si>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</si>
  <si>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</si>
  <si>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62664441</t>
  </si>
  <si>
    <t>Ing. Regina Zaoralova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</si>
  <si>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</si>
  <si>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</si>
  <si>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</si>
  <si>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</si>
  <si>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</si>
  <si>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</si>
  <si>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</si>
  <si>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</si>
  <si>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</si>
  <si>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</si>
  <si>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</si>
  <si>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</si>
  <si>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</si>
  <si>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</si>
  <si>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</si>
  <si>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</si>
  <si>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</si>
  <si>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</si>
  <si>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</si>
  <si>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</si>
  <si>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</si>
  <si>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</si>
  <si>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</si>
  <si>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</si>
  <si>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</si>
  <si>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</si>
  <si>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</si>
  <si>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</si>
  <si>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</si>
  <si>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</si>
  <si>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</si>
  <si>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</si>
  <si>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</si>
  <si>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</si>
  <si>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</si>
  <si>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</si>
  <si>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</si>
  <si>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</si>
  <si>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</si>
  <si>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</si>
  <si>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</si>
  <si>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</si>
  <si>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</si>
  <si>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</si>
  <si>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</si>
  <si>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</si>
  <si>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</si>
  <si>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</si>
  <si>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</si>
  <si>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šatny č.dveří 1,2</t>
  </si>
  <si>
    <t>STA</t>
  </si>
  <si>
    <t>1</t>
  </si>
  <si>
    <t>{ca6339f1-614f-48a4-b1e3-1d73b63fe2ea}</t>
  </si>
  <si>
    <t>2</t>
  </si>
  <si>
    <t>b</t>
  </si>
  <si>
    <t>šatny č.dveří 3,4,5</t>
  </si>
  <si>
    <t>{737e01a5-b81c-4b69-9202-a83346a81aa0}</t>
  </si>
  <si>
    <t>c</t>
  </si>
  <si>
    <t>šatny č.dveří 6</t>
  </si>
  <si>
    <t>{53c85c3d-6b4f-4e13-acea-b977175f57c9}</t>
  </si>
  <si>
    <t>d</t>
  </si>
  <si>
    <t>šatny č.dveří 7</t>
  </si>
  <si>
    <t>{23f6faa0-75d6-43ca-91a0-274996574239}</t>
  </si>
  <si>
    <t>e</t>
  </si>
  <si>
    <t>šatny č.dveří 8,9,10</t>
  </si>
  <si>
    <t>{c5e4a2f1-4e59-4332-98f3-a281632a44ee}</t>
  </si>
  <si>
    <t>f</t>
  </si>
  <si>
    <t>šatny č.dveří 12,13,14</t>
  </si>
  <si>
    <t>{c13b4af4-6fbc-4817-bcfc-41dacd490081}</t>
  </si>
  <si>
    <t>g</t>
  </si>
  <si>
    <t>ELE</t>
  </si>
  <si>
    <t>{edcd4ad2-1426-4b66-a5e5-804bfcd0dd57}</t>
  </si>
  <si>
    <t>h</t>
  </si>
  <si>
    <t>skříňky šatny</t>
  </si>
  <si>
    <t>{66e04b38-7de0-4927-bf1f-7d51f7d6e2cd}</t>
  </si>
  <si>
    <t>ch</t>
  </si>
  <si>
    <t>VRN</t>
  </si>
  <si>
    <t>{13c2a3c3-70e5-4d25-8865-98ada7785379}</t>
  </si>
  <si>
    <t>KRYCÍ LIST SOUPISU PRACÍ</t>
  </si>
  <si>
    <t>Objekt:</t>
  </si>
  <si>
    <t>a - šatny č.dveří 1,2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</si>
  <si>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</si>
  <si>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</si>
  <si>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</si>
  <si>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</si>
  <si>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</si>
  <si>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</si>
  <si>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</si>
  <si>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</si>
  <si>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</si>
  <si>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</si>
  <si>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</si>
  <si>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</si>
  <si>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</si>
  <si>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</si>
  <si>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</si>
  <si>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</si>
  <si>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</si>
  <si>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</si>
  <si>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</si>
  <si>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</si>
  <si>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</si>
  <si>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</si>
  <si>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</si>
  <si>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</si>
  <si>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</si>
  <si>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</si>
  <si>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</si>
  <si>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</si>
  <si>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</si>
  <si>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</si>
  <si>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</si>
  <si>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</si>
  <si>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</si>
  <si>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</si>
  <si>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</si>
  <si>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</si>
  <si>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</si>
  <si>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</si>
  <si>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</si>
  <si>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83</t>
  </si>
  <si>
    <t>K</t>
  </si>
  <si>
    <t>949101111</t>
  </si>
  <si>
    <t>Lešení pomocné pro objekty pozemních staveb s lešeňovou podlahou v do 1,9 m zatížení do 150 kg/m2</t>
  </si>
  <si>
    <t>m2</t>
  </si>
  <si>
    <t>CS ÚRS 2019 01</t>
  </si>
  <si>
    <t>4</t>
  </si>
  <si>
    <t>-1280272542</t>
  </si>
  <si>
    <t>13</t>
  </si>
  <si>
    <t>965042141</t>
  </si>
  <si>
    <t>Bourání podkladů pod dlažby nebo mazanin betonových nebo z litého asfaltu tl do 100 mm pl přes 4 m2</t>
  </si>
  <si>
    <t>m3</t>
  </si>
  <si>
    <t>1735553544</t>
  </si>
  <si>
    <t>VV</t>
  </si>
  <si>
    <t>10*0,05</t>
  </si>
  <si>
    <t>6</t>
  </si>
  <si>
    <t>968072245</t>
  </si>
  <si>
    <t>Vybourání kovových rámů oken jednoduchých včetně křídel pl do 2 m2</t>
  </si>
  <si>
    <t>1570702203</t>
  </si>
  <si>
    <t>m1007</t>
  </si>
  <si>
    <t>0,8*1,97</t>
  </si>
  <si>
    <t>Součet</t>
  </si>
  <si>
    <t>16</t>
  </si>
  <si>
    <t>974031132</t>
  </si>
  <si>
    <t>Vysekání rýh ve zdivu cihelném hl do 50 mm š do 70 mm</t>
  </si>
  <si>
    <t>m</t>
  </si>
  <si>
    <t>-1759280734</t>
  </si>
  <si>
    <t>997</t>
  </si>
  <si>
    <t>Přesun sutě</t>
  </si>
  <si>
    <t>18</t>
  </si>
  <si>
    <t>997013152</t>
  </si>
  <si>
    <t>Vnitrostaveništní doprava suti a vybouraných hmot pro budovy v do 9 m s omezením mechanizace</t>
  </si>
  <si>
    <t>t</t>
  </si>
  <si>
    <t>1197856088</t>
  </si>
  <si>
    <t>19</t>
  </si>
  <si>
    <t>997013501</t>
  </si>
  <si>
    <t>Odvoz suti a vybouraných hmot na skládku nebo meziskládku do 1 km se složením</t>
  </si>
  <si>
    <t>1351055116</t>
  </si>
  <si>
    <t>20</t>
  </si>
  <si>
    <t>997013509</t>
  </si>
  <si>
    <t>Příplatek k odvozu suti a vybouraných hmot na skládku ZKD 1 km přes 1 km</t>
  </si>
  <si>
    <t>1612600302</t>
  </si>
  <si>
    <t>13,207*14</t>
  </si>
  <si>
    <t>997013831</t>
  </si>
  <si>
    <t>Poplatek za uložení na skládce (skládkovné) stavebního odpadu směsného kód odpadu 170 904</t>
  </si>
  <si>
    <t>1693281314</t>
  </si>
  <si>
    <t>PSV</t>
  </si>
  <si>
    <t>Práce a dodávky PSV</t>
  </si>
  <si>
    <t>721</t>
  </si>
  <si>
    <t>Zdravotechnika - vnitřní kanalizace</t>
  </si>
  <si>
    <t>14</t>
  </si>
  <si>
    <t>721140802</t>
  </si>
  <si>
    <t>Demontáž potrubí litinové do DN 100</t>
  </si>
  <si>
    <t>1028338585</t>
  </si>
  <si>
    <t>71</t>
  </si>
  <si>
    <t>721173723</t>
  </si>
  <si>
    <t>Potrubí kanalizační z PE připojovací DN 50</t>
  </si>
  <si>
    <t>1499809514</t>
  </si>
  <si>
    <t>10+5+10+5</t>
  </si>
  <si>
    <t>11</t>
  </si>
  <si>
    <t>721210817</t>
  </si>
  <si>
    <t>Demontáž vpustí vanových DN 70</t>
  </si>
  <si>
    <t>kus</t>
  </si>
  <si>
    <t>1235918050</t>
  </si>
  <si>
    <t>m1005</t>
  </si>
  <si>
    <t>3</t>
  </si>
  <si>
    <t>72</t>
  </si>
  <si>
    <t>721211422</t>
  </si>
  <si>
    <t>Vpusť podlahová se svislým odtokem DN 50/75/110 mřížka nerez 138x138</t>
  </si>
  <si>
    <t>1290701627</t>
  </si>
  <si>
    <t>70</t>
  </si>
  <si>
    <t>721212124</t>
  </si>
  <si>
    <t>Odtokový sprchový žlab délky 850 mm s krycím roštem a zápachovou uzávěrkou</t>
  </si>
  <si>
    <t>-1934889059</t>
  </si>
  <si>
    <t>76</t>
  </si>
  <si>
    <t>998721102</t>
  </si>
  <si>
    <t>Přesun hmot tonážní pro vnitřní kanalizace v objektech v do 12 m</t>
  </si>
  <si>
    <t>-946019444</t>
  </si>
  <si>
    <t>722</t>
  </si>
  <si>
    <t>Zdravotechnika - vnitřní vodovod</t>
  </si>
  <si>
    <t>722110811</t>
  </si>
  <si>
    <t>Demontáž potrubí litinové přírubové do DN 80</t>
  </si>
  <si>
    <t>2043442484</t>
  </si>
  <si>
    <t>725</t>
  </si>
  <si>
    <t>Zdravotechnika - zařizovací předměty</t>
  </si>
  <si>
    <t>10</t>
  </si>
  <si>
    <t>725210821</t>
  </si>
  <si>
    <t>Demontáž umyvadel bez výtokových armatur</t>
  </si>
  <si>
    <t>soubor</t>
  </si>
  <si>
    <t>-1512634270</t>
  </si>
  <si>
    <t>67</t>
  </si>
  <si>
    <t>725211618</t>
  </si>
  <si>
    <t>Umyvadlo keramické bílé šířky 650 mm s krytem na sifon připevněné na stěnu šrouby</t>
  </si>
  <si>
    <t>2137383341</t>
  </si>
  <si>
    <t>79</t>
  </si>
  <si>
    <t>725822611</t>
  </si>
  <si>
    <t>Baterie umyvadlová stojánková páková bez výpusti</t>
  </si>
  <si>
    <t>-1016991086</t>
  </si>
  <si>
    <t>8</t>
  </si>
  <si>
    <t>725840851</t>
  </si>
  <si>
    <t>Demontáž baterie sprch diferenciální do G 5/4x6/4</t>
  </si>
  <si>
    <t>-2145640006</t>
  </si>
  <si>
    <t>725840860</t>
  </si>
  <si>
    <t>Demontáž ramen sprchových nebo sprch táhlových</t>
  </si>
  <si>
    <t>859557648</t>
  </si>
  <si>
    <t>68</t>
  </si>
  <si>
    <t>725841311</t>
  </si>
  <si>
    <t>Baterie sprchová nástěnná pákové</t>
  </si>
  <si>
    <t>-1827442690</t>
  </si>
  <si>
    <t>69</t>
  </si>
  <si>
    <t>725.1</t>
  </si>
  <si>
    <t>D+M sprchová hlavice pevná</t>
  </si>
  <si>
    <t>ks</t>
  </si>
  <si>
    <t>328288977</t>
  </si>
  <si>
    <t>77</t>
  </si>
  <si>
    <t>998725102</t>
  </si>
  <si>
    <t>Přesun hmot tonážní pro zařizovací předměty v objektech v do 12 m</t>
  </si>
  <si>
    <t>1718438877</t>
  </si>
  <si>
    <t>735</t>
  </si>
  <si>
    <t>Ústřední vytápění - otopná tělesa</t>
  </si>
  <si>
    <t>73</t>
  </si>
  <si>
    <t>735164511</t>
  </si>
  <si>
    <t>Montáž otopného tělesa trubkového na stěnu výšky tělesa do 1500 mm</t>
  </si>
  <si>
    <t>-1557700976</t>
  </si>
  <si>
    <t>74</t>
  </si>
  <si>
    <t>M</t>
  </si>
  <si>
    <t>54153018</t>
  </si>
  <si>
    <t>těleso trubkové přímotopné 1220x600mm 300W</t>
  </si>
  <si>
    <t>32</t>
  </si>
  <si>
    <t>971934408</t>
  </si>
  <si>
    <t>80</t>
  </si>
  <si>
    <t>735.1</t>
  </si>
  <si>
    <t>úprava stávajícího připojení</t>
  </si>
  <si>
    <t>55330172</t>
  </si>
  <si>
    <t>78</t>
  </si>
  <si>
    <t>998735102</t>
  </si>
  <si>
    <t>Přesun hmot tonážní pro otopná tělesa v objektech v do 12 m</t>
  </si>
  <si>
    <t>144007042</t>
  </si>
  <si>
    <t>751</t>
  </si>
  <si>
    <t>Vzduchotechnika</t>
  </si>
  <si>
    <t>75</t>
  </si>
  <si>
    <t>751311012R</t>
  </si>
  <si>
    <t>D+M vyústi lineární podhledové do 0,200 m2</t>
  </si>
  <si>
    <t>-852012413</t>
  </si>
  <si>
    <t>763</t>
  </si>
  <si>
    <t>Konstrukce suché výstavby</t>
  </si>
  <si>
    <t>34</t>
  </si>
  <si>
    <t>763431001</t>
  </si>
  <si>
    <t>Montáž minerálního podhledu s vyjímatelnými panely vel. do 0,36 m2 na zavěšený viditelný rošt</t>
  </si>
  <si>
    <t>1509943392</t>
  </si>
  <si>
    <t>m1004</t>
  </si>
  <si>
    <t>16,74</t>
  </si>
  <si>
    <t>m1006</t>
  </si>
  <si>
    <t>16,72</t>
  </si>
  <si>
    <t>35</t>
  </si>
  <si>
    <t>59036512</t>
  </si>
  <si>
    <t>deska podhledová minerální rovná bílá hladká perforovaná 15x600x600mm</t>
  </si>
  <si>
    <t>1936324686</t>
  </si>
  <si>
    <t>33,46*1,05 'Přepočtené koeficientem množství</t>
  </si>
  <si>
    <t>763431031</t>
  </si>
  <si>
    <t>Montáž minerálního podhledu s vyjímatelnými panely na zavěšený skrytý rošt</t>
  </si>
  <si>
    <t>-1499652190</t>
  </si>
  <si>
    <t>8,7</t>
  </si>
  <si>
    <t>8,16</t>
  </si>
  <si>
    <t>33</t>
  </si>
  <si>
    <t>59036126</t>
  </si>
  <si>
    <t>panel akustický pro vlhké prostory, barvená hrana, bílá, tl 40mm</t>
  </si>
  <si>
    <t>-301203192</t>
  </si>
  <si>
    <t>16,86*1,05 'Přepočtené koeficientem množství</t>
  </si>
  <si>
    <t>61</t>
  </si>
  <si>
    <t>713191132</t>
  </si>
  <si>
    <t>Montáž izolace tepelné podlah, stropů vrchem nebo střech překrytí separační fólií z PE</t>
  </si>
  <si>
    <t>1020173846</t>
  </si>
  <si>
    <t>33,46+16,86</t>
  </si>
  <si>
    <t>62</t>
  </si>
  <si>
    <t>28329012</t>
  </si>
  <si>
    <t>fólie PE vyztužená pro parotěsnou vrstvu (reakce na oheň - třída F) 140g/m2</t>
  </si>
  <si>
    <t>-869495326</t>
  </si>
  <si>
    <t>50,32*1,1 'Přepočtené koeficientem množství</t>
  </si>
  <si>
    <t>63</t>
  </si>
  <si>
    <t>998763302</t>
  </si>
  <si>
    <t>Přesun hmot tonážní pro sádrokartonové konstrukce v objektech v do 12 m</t>
  </si>
  <si>
    <t>570925435</t>
  </si>
  <si>
    <t>766</t>
  </si>
  <si>
    <t>Konstrukce truhlářské</t>
  </si>
  <si>
    <t>48</t>
  </si>
  <si>
    <t>766660051</t>
  </si>
  <si>
    <t>Montáž dveřních křídel otvíravých jednokřídlových š do 0,8 m masivní dřevo s polodrážkou do ocel zárubně</t>
  </si>
  <si>
    <t>1222789520</t>
  </si>
  <si>
    <t>49</t>
  </si>
  <si>
    <t>61161721</t>
  </si>
  <si>
    <t>dveře vnitřní hladké dýhované plné 1křídlé 800x1970mm dub</t>
  </si>
  <si>
    <t>207106032</t>
  </si>
  <si>
    <t>54</t>
  </si>
  <si>
    <t>766660351</t>
  </si>
  <si>
    <t>Montáž posuvných dveří jednokřídlových průchozí výšky do 2,5 m a šířky do 800 mm do pojezdu na stěnu</t>
  </si>
  <si>
    <t>2040625692</t>
  </si>
  <si>
    <t>55</t>
  </si>
  <si>
    <t>766.1</t>
  </si>
  <si>
    <t>posuvné dveře laminát vč.madla</t>
  </si>
  <si>
    <t>-671492205</t>
  </si>
  <si>
    <t>50</t>
  </si>
  <si>
    <t>766660733R</t>
  </si>
  <si>
    <t>Montáž dveřního kování - štítku s klikou</t>
  </si>
  <si>
    <t>74845920</t>
  </si>
  <si>
    <t>51</t>
  </si>
  <si>
    <t>54914620</t>
  </si>
  <si>
    <t>kování dveřní vrchní klika včetně rozet a montážního materiálu R PZ nerez PK</t>
  </si>
  <si>
    <t>1289250823</t>
  </si>
  <si>
    <t>12</t>
  </si>
  <si>
    <t>766691914</t>
  </si>
  <si>
    <t>Vyvěšení nebo zavěšení dřevěných křídel dveří pl do 2 m2</t>
  </si>
  <si>
    <t>112151657</t>
  </si>
  <si>
    <t>56</t>
  </si>
  <si>
    <t>766695212</t>
  </si>
  <si>
    <t>Montáž truhlářských prahů dveří jednokřídlových šířky do 10 cm</t>
  </si>
  <si>
    <t>22812789</t>
  </si>
  <si>
    <t>57</t>
  </si>
  <si>
    <t>61187156</t>
  </si>
  <si>
    <t>práh dveřní dřevěný dubový tl 20mm dl 820mm š 100mm</t>
  </si>
  <si>
    <t>1487713936</t>
  </si>
  <si>
    <t>64</t>
  </si>
  <si>
    <t>998766102</t>
  </si>
  <si>
    <t>Přesun hmot tonážní pro konstrukce truhlářské v objektech v do 12 m</t>
  </si>
  <si>
    <t>1591058610</t>
  </si>
  <si>
    <t>767</t>
  </si>
  <si>
    <t>Konstrukce zámečnické</t>
  </si>
  <si>
    <t>767581802</t>
  </si>
  <si>
    <t>Demontáž podhledu lamel</t>
  </si>
  <si>
    <t>-1012948560</t>
  </si>
  <si>
    <t>767810811</t>
  </si>
  <si>
    <t>Demontáž mřížek větracích ocelových čtyřhranných nebo kruhových</t>
  </si>
  <si>
    <t>-318496556</t>
  </si>
  <si>
    <t>58</t>
  </si>
  <si>
    <t>767.1</t>
  </si>
  <si>
    <t>D+M ventilační mřížky nerez 400/150</t>
  </si>
  <si>
    <t>-1118738018</t>
  </si>
  <si>
    <t>59</t>
  </si>
  <si>
    <t>767.2</t>
  </si>
  <si>
    <t>D+M ochranný nerezový úhelník v1500mm</t>
  </si>
  <si>
    <t>1266569023</t>
  </si>
  <si>
    <t>771</t>
  </si>
  <si>
    <t>Podlahy z dlaždic</t>
  </si>
  <si>
    <t>22</t>
  </si>
  <si>
    <t>771121011</t>
  </si>
  <si>
    <t>Nátěr penetrační na podlahu</t>
  </si>
  <si>
    <t>-237798002</t>
  </si>
  <si>
    <t>pod nivelaci</t>
  </si>
  <si>
    <t>16,74+8,7+16,72+8,16</t>
  </si>
  <si>
    <t>pod dlažbu</t>
  </si>
  <si>
    <t>23</t>
  </si>
  <si>
    <t>771151012</t>
  </si>
  <si>
    <t>Samonivelační stěrka podlah pevnosti 20 MPa tl 5 mm</t>
  </si>
  <si>
    <t>684383116</t>
  </si>
  <si>
    <t>5</t>
  </si>
  <si>
    <t>771471810</t>
  </si>
  <si>
    <t>Demontáž soklíků z dlaždic keramických kladených do malty rovných</t>
  </si>
  <si>
    <t>766650915</t>
  </si>
  <si>
    <t>15,5</t>
  </si>
  <si>
    <t>15,3</t>
  </si>
  <si>
    <t>30</t>
  </si>
  <si>
    <t>771474113</t>
  </si>
  <si>
    <t>Montáž soklů z dlaždic keramických rovných flexibilní lepidlo v do 120 mm</t>
  </si>
  <si>
    <t>779073718</t>
  </si>
  <si>
    <t>5,99*4+2,795*4</t>
  </si>
  <si>
    <t>31</t>
  </si>
  <si>
    <t>59761416</t>
  </si>
  <si>
    <t>sokl-dlažba keramická slinutá hladká do interiéru i exteriéru 300x80mm</t>
  </si>
  <si>
    <t>732560017</t>
  </si>
  <si>
    <t>35,140*3,1</t>
  </si>
  <si>
    <t>26</t>
  </si>
  <si>
    <t>771474142</t>
  </si>
  <si>
    <t>Montáž soklů z dlaždic keramických s požlábkem flexibilní lepidlo v do 120 mm</t>
  </si>
  <si>
    <t>1786247874</t>
  </si>
  <si>
    <t>2,9*4+5,99*2</t>
  </si>
  <si>
    <t>27</t>
  </si>
  <si>
    <t>59761279</t>
  </si>
  <si>
    <t>sokl s položlábkem-dlažba keramická hutná hladká do interiéru 200x200mm</t>
  </si>
  <si>
    <t>-1430428173</t>
  </si>
  <si>
    <t>23,580*5</t>
  </si>
  <si>
    <t>771571810</t>
  </si>
  <si>
    <t>Demontáž podlah z dlaždic keramických kladených do malty</t>
  </si>
  <si>
    <t>-1735996587</t>
  </si>
  <si>
    <t>28</t>
  </si>
  <si>
    <t>771574263</t>
  </si>
  <si>
    <t>Montáž podlah keramických pro mechanické zatížení protiskluzných lepených flexibilním lepidlem do 12 ks/m2</t>
  </si>
  <si>
    <t>402302711</t>
  </si>
  <si>
    <t>29</t>
  </si>
  <si>
    <t>59761409</t>
  </si>
  <si>
    <t>dlažba keramická slinutá protiskluzná do interiéru i exteriéru pro vysoké mechanické namáhání přes 9 do 12 ks/m2</t>
  </si>
  <si>
    <t>920753166</t>
  </si>
  <si>
    <t>33,46*1,1 'Přepočtené koeficientem množství</t>
  </si>
  <si>
    <t>24</t>
  </si>
  <si>
    <t>771574266</t>
  </si>
  <si>
    <t>Montáž podlah keramických pro mechanické zatížení protiskluzných lepených flexibilním lepidlem do 25 ks/m2</t>
  </si>
  <si>
    <t>-1827719302</t>
  </si>
  <si>
    <t>25</t>
  </si>
  <si>
    <t>59761406</t>
  </si>
  <si>
    <t>dlažba keramická slinutá protiskluzná do interiéru i exteriéru pro vysoké mechanické namáhání přes 22 do 25ks/m2</t>
  </si>
  <si>
    <t>507920381</t>
  </si>
  <si>
    <t>16,86*1,1 'Přepočtené koeficientem množství</t>
  </si>
  <si>
    <t>36</t>
  </si>
  <si>
    <t>771591112</t>
  </si>
  <si>
    <t>Izolace pod dlažbu nátěrem nebo stěrkou ve dvou vrstvách</t>
  </si>
  <si>
    <t>351158828</t>
  </si>
  <si>
    <t>65</t>
  </si>
  <si>
    <t>998771102</t>
  </si>
  <si>
    <t>Přesun hmot tonážní pro podlahy z dlaždic v objektech v do 12 m</t>
  </si>
  <si>
    <t>-1919694694</t>
  </si>
  <si>
    <t>781</t>
  </si>
  <si>
    <t>Dokončovací práce - obklady</t>
  </si>
  <si>
    <t>40</t>
  </si>
  <si>
    <t>781121011</t>
  </si>
  <si>
    <t>Nátěr penetrační na stěnu</t>
  </si>
  <si>
    <t>-1413592575</t>
  </si>
  <si>
    <t>41</t>
  </si>
  <si>
    <t>781131112</t>
  </si>
  <si>
    <t>Izolace pod obklad nátěrem nebo stěrkou ve dvou vrstvách</t>
  </si>
  <si>
    <t>-185719643</t>
  </si>
  <si>
    <t>42</t>
  </si>
  <si>
    <t>781131264</t>
  </si>
  <si>
    <t>Izolace pod obklad těsnícími pásy mezi podlahou a stěnou</t>
  </si>
  <si>
    <t>379655470</t>
  </si>
  <si>
    <t>781471810</t>
  </si>
  <si>
    <t>Demontáž obkladů z obkladaček keramických kladených do malty</t>
  </si>
  <si>
    <t>-1563215346</t>
  </si>
  <si>
    <t>30,8</t>
  </si>
  <si>
    <t>38</t>
  </si>
  <si>
    <t>781474113</t>
  </si>
  <si>
    <t>Montáž obkladů vnitřních keramických hladkých do 19 ks/m2 lepených flexibilním lepidlem</t>
  </si>
  <si>
    <t>21064213</t>
  </si>
  <si>
    <t>39</t>
  </si>
  <si>
    <t>59761071</t>
  </si>
  <si>
    <t>obklad keramický hladký přes 12 do 19ks/m2</t>
  </si>
  <si>
    <t>851717413</t>
  </si>
  <si>
    <t>62,8*1,1 'Přepočtené koeficientem množství</t>
  </si>
  <si>
    <t>37</t>
  </si>
  <si>
    <t>781789194R</t>
  </si>
  <si>
    <t>Příplatek k montáži obkladů za nerovný povrch</t>
  </si>
  <si>
    <t>-2082711859</t>
  </si>
  <si>
    <t>66</t>
  </si>
  <si>
    <t>998781102</t>
  </si>
  <si>
    <t>Přesun hmot tonážní pro obklady keramické v objektech v do 12 m</t>
  </si>
  <si>
    <t>1575395572</t>
  </si>
  <si>
    <t>783</t>
  </si>
  <si>
    <t>Dokončovací práce - nátěry</t>
  </si>
  <si>
    <t>47</t>
  </si>
  <si>
    <t>783.1</t>
  </si>
  <si>
    <t>nátěr stávající zárubně zárubně</t>
  </si>
  <si>
    <t>2015698690</t>
  </si>
  <si>
    <t>60</t>
  </si>
  <si>
    <t>783.2</t>
  </si>
  <si>
    <t>nátěr potrubí hydrant</t>
  </si>
  <si>
    <t>-1127240176</t>
  </si>
  <si>
    <t>784</t>
  </si>
  <si>
    <t>Dokončovací práce - malby a tapety</t>
  </si>
  <si>
    <t>43</t>
  </si>
  <si>
    <t>784111011</t>
  </si>
  <si>
    <t>Obroušení podkladu omítnutého v místnostech výšky do 3,80 m</t>
  </si>
  <si>
    <t>-684827649</t>
  </si>
  <si>
    <t>2,795*2*2,8+5,99*2*2,8</t>
  </si>
  <si>
    <t>5,99*2*2,8+2,85*2*2,8</t>
  </si>
  <si>
    <t>81</t>
  </si>
  <si>
    <t>784171101</t>
  </si>
  <si>
    <t>Zakrytí vnitřních podlah včetně pozdějšího odkrytí</t>
  </si>
  <si>
    <t>-583673870</t>
  </si>
  <si>
    <t>82</t>
  </si>
  <si>
    <t>58124844</t>
  </si>
  <si>
    <t>fólie pro malířské potřeby zakrývací tl 25µ 4x5m</t>
  </si>
  <si>
    <t>1152541309</t>
  </si>
  <si>
    <t>60*1,05 'Přepočtené koeficientem množství</t>
  </si>
  <si>
    <t>44</t>
  </si>
  <si>
    <t>784181101</t>
  </si>
  <si>
    <t>Základní akrylátová jednonásobná penetrace podkladu v místnostech výšky do 3,80m</t>
  </si>
  <si>
    <t>-1078065504</t>
  </si>
  <si>
    <t>45</t>
  </si>
  <si>
    <t>784211101</t>
  </si>
  <si>
    <t>Dvojnásobné bílé malby ze směsí za mokra výborně otěruvzdorných v místnostech výšky do 3,80 m</t>
  </si>
  <si>
    <t>-436964936</t>
  </si>
  <si>
    <t>(2,795*2+5,99*2)*1,5</t>
  </si>
  <si>
    <t>(2,85*2+5,99*2)*1,5</t>
  </si>
  <si>
    <t>46</t>
  </si>
  <si>
    <t>784221101</t>
  </si>
  <si>
    <t>Dvojnásobné bílé malby ze směsí za sucha dobře otěruvzdorných v místnostech do 3,80 m</t>
  </si>
  <si>
    <t>1402870236</t>
  </si>
  <si>
    <t>98,7-52,875</t>
  </si>
  <si>
    <t>b - šatny č.dveří 3,4,5</t>
  </si>
  <si>
    <t xml:space="preserve">    776 - Podlahy povlakové</t>
  </si>
  <si>
    <t>90</t>
  </si>
  <si>
    <t>1152964326</t>
  </si>
  <si>
    <t>1077507482</t>
  </si>
  <si>
    <t>-2083644857</t>
  </si>
  <si>
    <t>m1061</t>
  </si>
  <si>
    <t>m1063</t>
  </si>
  <si>
    <t>-1627958575</t>
  </si>
  <si>
    <t>-326614906</t>
  </si>
  <si>
    <t>-120009270</t>
  </si>
  <si>
    <t>1092575791</t>
  </si>
  <si>
    <t>13,451*14</t>
  </si>
  <si>
    <t>7</t>
  </si>
  <si>
    <t>1441647693</t>
  </si>
  <si>
    <t>-921725572</t>
  </si>
  <si>
    <t>217102384</t>
  </si>
  <si>
    <t>-1159837901</t>
  </si>
  <si>
    <t>-2115354315</t>
  </si>
  <si>
    <t>-975152449</t>
  </si>
  <si>
    <t>85</t>
  </si>
  <si>
    <t>608815287</t>
  </si>
  <si>
    <t>-322511794</t>
  </si>
  <si>
    <t>-241363523</t>
  </si>
  <si>
    <t>-53868634</t>
  </si>
  <si>
    <t>1494498285</t>
  </si>
  <si>
    <t>88</t>
  </si>
  <si>
    <t>1056405784</t>
  </si>
  <si>
    <t>520359640</t>
  </si>
  <si>
    <t>-921865358</t>
  </si>
  <si>
    <t>-527091916</t>
  </si>
  <si>
    <t>86</t>
  </si>
  <si>
    <t>1988487289</t>
  </si>
  <si>
    <t>-349043587</t>
  </si>
  <si>
    <t>397026712</t>
  </si>
  <si>
    <t>89</t>
  </si>
  <si>
    <t>-544499855</t>
  </si>
  <si>
    <t>87</t>
  </si>
  <si>
    <t>-825489428</t>
  </si>
  <si>
    <t>84</t>
  </si>
  <si>
    <t>1129227905</t>
  </si>
  <si>
    <t>516426495</t>
  </si>
  <si>
    <t>34,05+16,86</t>
  </si>
  <si>
    <t>832411714</t>
  </si>
  <si>
    <t>50,91*1,1 'Přepočtené koeficientem množství</t>
  </si>
  <si>
    <t>763164212</t>
  </si>
  <si>
    <t>SDK obklad dřevěných kcí tvaru U š do 0,6 m desky 1xA 15</t>
  </si>
  <si>
    <t>-2086677365</t>
  </si>
  <si>
    <t>opláštění SDK</t>
  </si>
  <si>
    <t>2,8</t>
  </si>
  <si>
    <t>1396361469</t>
  </si>
  <si>
    <t>m1060</t>
  </si>
  <si>
    <t>17,14</t>
  </si>
  <si>
    <t>m1062</t>
  </si>
  <si>
    <t>16,91</t>
  </si>
  <si>
    <t>-383621915</t>
  </si>
  <si>
    <t>34,05*1,05 'Přepočtené koeficientem množství</t>
  </si>
  <si>
    <t>-2035484058</t>
  </si>
  <si>
    <t>8,70</t>
  </si>
  <si>
    <t>1298075447</t>
  </si>
  <si>
    <t>-363188957</t>
  </si>
  <si>
    <t>766660001</t>
  </si>
  <si>
    <t>Montáž dveřních křídel otvíravých jednokřídlových š do 0,8 m do ocelové zárubně</t>
  </si>
  <si>
    <t>2076585838</t>
  </si>
  <si>
    <t>61162934</t>
  </si>
  <si>
    <t>dveře vnitřní hladké laminované světlý plné 1křídlé 800x1970mm dub</t>
  </si>
  <si>
    <t>-409662297</t>
  </si>
  <si>
    <t>-1138708320</t>
  </si>
  <si>
    <t>-840211071</t>
  </si>
  <si>
    <t>1638591567</t>
  </si>
  <si>
    <t>2066543156</t>
  </si>
  <si>
    <t>2018911110</t>
  </si>
  <si>
    <t>899401715</t>
  </si>
  <si>
    <t>1851203011</t>
  </si>
  <si>
    <t>m1059</t>
  </si>
  <si>
    <t>995612120</t>
  </si>
  <si>
    <t>-429541053</t>
  </si>
  <si>
    <t>2041480315</t>
  </si>
  <si>
    <t>2054811244</t>
  </si>
  <si>
    <t>2+2+2</t>
  </si>
  <si>
    <t>1900500803</t>
  </si>
  <si>
    <t>-848591045</t>
  </si>
  <si>
    <t>693559299</t>
  </si>
  <si>
    <t>2+2+3+2+3</t>
  </si>
  <si>
    <t>144635026</t>
  </si>
  <si>
    <t>17,14+8,16+16,91+8,7</t>
  </si>
  <si>
    <t>1142366371</t>
  </si>
  <si>
    <t>50,91</t>
  </si>
  <si>
    <t>17</t>
  </si>
  <si>
    <t>1353527718</t>
  </si>
  <si>
    <t>15,2</t>
  </si>
  <si>
    <t>-1481661469</t>
  </si>
  <si>
    <t>5,99*2+2,86*2</t>
  </si>
  <si>
    <t>5,99*2+2,825*2</t>
  </si>
  <si>
    <t>-788864116</t>
  </si>
  <si>
    <t>35,33*3,1</t>
  </si>
  <si>
    <t>-716563294</t>
  </si>
  <si>
    <t>5,99*2+2,9*4</t>
  </si>
  <si>
    <t>-486539692</t>
  </si>
  <si>
    <t>1423913067</t>
  </si>
  <si>
    <t>8,56</t>
  </si>
  <si>
    <t>-2099139604</t>
  </si>
  <si>
    <t>1711772568</t>
  </si>
  <si>
    <t>34,05*1,1 'Přepočtené koeficientem množství</t>
  </si>
  <si>
    <t>1167980976</t>
  </si>
  <si>
    <t>-393152512</t>
  </si>
  <si>
    <t>212932875</t>
  </si>
  <si>
    <t>145722201</t>
  </si>
  <si>
    <t>776</t>
  </si>
  <si>
    <t>Podlahy povlakové</t>
  </si>
  <si>
    <t>776111116</t>
  </si>
  <si>
    <t>Odstranění zbytků lepidla z podkladu povlakových podlah broušením</t>
  </si>
  <si>
    <t>1769332770</t>
  </si>
  <si>
    <t>16,96</t>
  </si>
  <si>
    <t>776121111</t>
  </si>
  <si>
    <t>Vodou ředitelná penetrace savého podkladu povlakových podlah ředěná v poměru 1:3</t>
  </si>
  <si>
    <t>-1541551655</t>
  </si>
  <si>
    <t>776141112</t>
  </si>
  <si>
    <t>Vyrovnání podkladu povlakových podlah stěrkou pevnosti 20 MPa tl 5 mm</t>
  </si>
  <si>
    <t>-73903143</t>
  </si>
  <si>
    <t>776201811</t>
  </si>
  <si>
    <t>Demontáž lepených povlakových podlah bez podložky ručně</t>
  </si>
  <si>
    <t>1686053449</t>
  </si>
  <si>
    <t>16,52</t>
  </si>
  <si>
    <t>776221111</t>
  </si>
  <si>
    <t>Lepení pásů z PVC standardním lepidlem</t>
  </si>
  <si>
    <t>1736732026</t>
  </si>
  <si>
    <t>28412285</t>
  </si>
  <si>
    <t>krytina podlahová heterogenní tl 2mm</t>
  </si>
  <si>
    <t>-1743643881</t>
  </si>
  <si>
    <t>16,96*1,1 'Přepočtené koeficientem množství</t>
  </si>
  <si>
    <t>776410811</t>
  </si>
  <si>
    <t>Odstranění soklíků a lišt pryžových nebo plastových</t>
  </si>
  <si>
    <t>1423790295</t>
  </si>
  <si>
    <t>5,99*2+2,835*2</t>
  </si>
  <si>
    <t>776411112</t>
  </si>
  <si>
    <t>Montáž obvodových soklíků výšky do 100 mm</t>
  </si>
  <si>
    <t>619349274</t>
  </si>
  <si>
    <t>28411009</t>
  </si>
  <si>
    <t>lišta soklová PVC 18x80mm</t>
  </si>
  <si>
    <t>-447592378</t>
  </si>
  <si>
    <t>17,65*1,02 'Přepočtené koeficientem množství</t>
  </si>
  <si>
    <t>998776102</t>
  </si>
  <si>
    <t>Přesun hmot tonážní pro podlahy povlakové v objektech v do 12 m</t>
  </si>
  <si>
    <t>-1483360249</t>
  </si>
  <si>
    <t>447968727</t>
  </si>
  <si>
    <t>52</t>
  </si>
  <si>
    <t>-50837444</t>
  </si>
  <si>
    <t>53</t>
  </si>
  <si>
    <t>-1598362084</t>
  </si>
  <si>
    <t>-1045079695</t>
  </si>
  <si>
    <t>1957859751</t>
  </si>
  <si>
    <t>1826396829</t>
  </si>
  <si>
    <t>1999848918</t>
  </si>
  <si>
    <t>-1120246982</t>
  </si>
  <si>
    <t>-640201424</t>
  </si>
  <si>
    <t>1540991599</t>
  </si>
  <si>
    <t>5,9*2*3+2,835*2*3</t>
  </si>
  <si>
    <t>5,99*2*2,8+2,86*2*2,8</t>
  </si>
  <si>
    <t>5,99*2*2,8+2,825*2*2,8</t>
  </si>
  <si>
    <t>91</t>
  </si>
  <si>
    <t>-1771388725</t>
  </si>
  <si>
    <t>92</t>
  </si>
  <si>
    <t>2074798489</t>
  </si>
  <si>
    <t>70*1,05 'Přepočtené koeficientem množství</t>
  </si>
  <si>
    <t>1549173868</t>
  </si>
  <si>
    <t>-2042252788</t>
  </si>
  <si>
    <t>(2,86*2+5,99*2)*1,5</t>
  </si>
  <si>
    <t>(2,825*2+5,99*2)*1,5</t>
  </si>
  <si>
    <t>581201130</t>
  </si>
  <si>
    <t>151,334-52,995</t>
  </si>
  <si>
    <t>c - šatny č.dveří 6</t>
  </si>
  <si>
    <t>1923926918</t>
  </si>
  <si>
    <t>1263901971</t>
  </si>
  <si>
    <t>9,6*0,05</t>
  </si>
  <si>
    <t>-1603442597</t>
  </si>
  <si>
    <t>-1038719196</t>
  </si>
  <si>
    <t>763376873</t>
  </si>
  <si>
    <t>17,47*14</t>
  </si>
  <si>
    <t>2136736374</t>
  </si>
  <si>
    <t>-500007497</t>
  </si>
  <si>
    <t>742953833</t>
  </si>
  <si>
    <t>542855070</t>
  </si>
  <si>
    <t>m1065</t>
  </si>
  <si>
    <t>1467030234</t>
  </si>
  <si>
    <t>1190142371</t>
  </si>
  <si>
    <t>1025073988</t>
  </si>
  <si>
    <t>725.2</t>
  </si>
  <si>
    <t>D+M sprchova hlavice hadicová</t>
  </si>
  <si>
    <t>1066885949</t>
  </si>
  <si>
    <t>-794621691</t>
  </si>
  <si>
    <t>725211615</t>
  </si>
  <si>
    <t>Umyvadlo keramické bílé šířky 500 mm s krytem na sifon připevněné na stěnu šrouby</t>
  </si>
  <si>
    <t>-1792150269</t>
  </si>
  <si>
    <t>725291642</t>
  </si>
  <si>
    <t>Doplňky zařízení koupelen a záchodů nerezové sedačky do sprchy</t>
  </si>
  <si>
    <t>637787958</t>
  </si>
  <si>
    <t>-527923318</t>
  </si>
  <si>
    <t>332006068</t>
  </si>
  <si>
    <t>1288071498</t>
  </si>
  <si>
    <t>1650916552</t>
  </si>
  <si>
    <t>1495428775</t>
  </si>
  <si>
    <t>735111810</t>
  </si>
  <si>
    <t>Demontáž otopného tělesa litinového článkového</t>
  </si>
  <si>
    <t>1917338132</t>
  </si>
  <si>
    <t>2+2+2+2</t>
  </si>
  <si>
    <t>735152156</t>
  </si>
  <si>
    <t>Otopné těleso panel VK jednodeskové bez přídavné přestupní plochy výška/délka 500/900 mm výkon 463 W</t>
  </si>
  <si>
    <t>-907068040</t>
  </si>
  <si>
    <t>1+3</t>
  </si>
  <si>
    <t>579474593</t>
  </si>
  <si>
    <t>-2085771909</t>
  </si>
  <si>
    <t>347823465</t>
  </si>
  <si>
    <t>751398022R</t>
  </si>
  <si>
    <t>D+M větrací mřížky stěnové do 0,100 m2</t>
  </si>
  <si>
    <t>590695404</t>
  </si>
  <si>
    <t>-985495020</t>
  </si>
  <si>
    <t>20,71+62,88</t>
  </si>
  <si>
    <t>-1099128530</t>
  </si>
  <si>
    <t>83,59*1,1 'Přepočtené koeficientem množství</t>
  </si>
  <si>
    <t>763131821</t>
  </si>
  <si>
    <t>Demontáž SDK podhledu s dvouvrstvou nosnou kcí z ocelových profilů opláštění jednoduché</t>
  </si>
  <si>
    <t>-559603543</t>
  </si>
  <si>
    <t>m1066</t>
  </si>
  <si>
    <t>62,88</t>
  </si>
  <si>
    <t>763164161</t>
  </si>
  <si>
    <t>SDK obklad dřevěných kcí tvaru L š přes 0,8 m desky 1xH2 12,5</t>
  </si>
  <si>
    <t>-1240997317</t>
  </si>
  <si>
    <t>5,99*0,6+5,99*0,6</t>
  </si>
  <si>
    <t>1450011492</t>
  </si>
  <si>
    <t>-2141020172</t>
  </si>
  <si>
    <t>62,88*1,05 'Přepočtené koeficientem množství</t>
  </si>
  <si>
    <t>2140445027</t>
  </si>
  <si>
    <t>20,71</t>
  </si>
  <si>
    <t>-565042052</t>
  </si>
  <si>
    <t>20,71*1,05 'Přepočtené koeficientem množství</t>
  </si>
  <si>
    <t>581467609</t>
  </si>
  <si>
    <t>809552969</t>
  </si>
  <si>
    <t>-937026260</t>
  </si>
  <si>
    <t>1652589836</t>
  </si>
  <si>
    <t>-1311974629</t>
  </si>
  <si>
    <t>82112800</t>
  </si>
  <si>
    <t>534960746</t>
  </si>
  <si>
    <t>-1889942437</t>
  </si>
  <si>
    <t>907328339</t>
  </si>
  <si>
    <t>2+2</t>
  </si>
  <si>
    <t>-2064096239</t>
  </si>
  <si>
    <t>886934492</t>
  </si>
  <si>
    <t>652004689</t>
  </si>
  <si>
    <t>550910917</t>
  </si>
  <si>
    <t>11,145+5,99*2+5,095+1,675*2+2,3+3,75</t>
  </si>
  <si>
    <t>218757742</t>
  </si>
  <si>
    <t>37,62*3,1</t>
  </si>
  <si>
    <t>404959567</t>
  </si>
  <si>
    <t>3,48*2+5,99*2</t>
  </si>
  <si>
    <t>-693321436</t>
  </si>
  <si>
    <t>18,94*5</t>
  </si>
  <si>
    <t>-1376716237</t>
  </si>
  <si>
    <t>822616194</t>
  </si>
  <si>
    <t>391365155</t>
  </si>
  <si>
    <t>62,88*1,1 'Přepočtené koeficientem množství</t>
  </si>
  <si>
    <t>1770694745</t>
  </si>
  <si>
    <t>1932258869</t>
  </si>
  <si>
    <t>20,71*1,1 'Přepočtené koeficientem množství</t>
  </si>
  <si>
    <t>2129537533</t>
  </si>
  <si>
    <t>646956177</t>
  </si>
  <si>
    <t>893798204</t>
  </si>
  <si>
    <t>17+51+12</t>
  </si>
  <si>
    <t>3,48*2*2,5+5,99*2*2,8</t>
  </si>
  <si>
    <t>-361413818</t>
  </si>
  <si>
    <t>-420143730</t>
  </si>
  <si>
    <t>1908381446</t>
  </si>
  <si>
    <t>12+17</t>
  </si>
  <si>
    <t>-589895092</t>
  </si>
  <si>
    <t>-1357407934</t>
  </si>
  <si>
    <t>130,944*1,1 'Přepočtené koeficientem množství</t>
  </si>
  <si>
    <t>1542093483</t>
  </si>
  <si>
    <t>-464034204</t>
  </si>
  <si>
    <t>743342719</t>
  </si>
  <si>
    <t>472577608</t>
  </si>
  <si>
    <t>11,1458*2*1,3+5,99*2*1,3</t>
  </si>
  <si>
    <t>-34189006</t>
  </si>
  <si>
    <t>-383669683</t>
  </si>
  <si>
    <t>80*1,05 'Přepočtené koeficientem množství</t>
  </si>
  <si>
    <t>-1983558094</t>
  </si>
  <si>
    <t>-1574540246</t>
  </si>
  <si>
    <t>d - šatny č.dveří 7</t>
  </si>
  <si>
    <t>-1785510888</t>
  </si>
  <si>
    <t>30*0,05</t>
  </si>
  <si>
    <t>-1660974067</t>
  </si>
  <si>
    <t>341473012</t>
  </si>
  <si>
    <t>-1897766170</t>
  </si>
  <si>
    <t>-1561499481</t>
  </si>
  <si>
    <t>-119083539</t>
  </si>
  <si>
    <t>19,941*14</t>
  </si>
  <si>
    <t>-312653712</t>
  </si>
  <si>
    <t>-336132852</t>
  </si>
  <si>
    <t>769010052</t>
  </si>
  <si>
    <t>1041600983</t>
  </si>
  <si>
    <t>721212123</t>
  </si>
  <si>
    <t>Odtokový sprchový žlab délky 800 mm s krycím roštem a zápachovou uzávěrkou</t>
  </si>
  <si>
    <t>691858930</t>
  </si>
  <si>
    <t>-1337806442</t>
  </si>
  <si>
    <t>410430715</t>
  </si>
  <si>
    <t>346174939</t>
  </si>
  <si>
    <t>774168150</t>
  </si>
  <si>
    <t>336526547</t>
  </si>
  <si>
    <t>-864762417</t>
  </si>
  <si>
    <t>2048974975</t>
  </si>
  <si>
    <t>-1187905955</t>
  </si>
  <si>
    <t>1173854525</t>
  </si>
  <si>
    <t>998122572</t>
  </si>
  <si>
    <t>1257340079</t>
  </si>
  <si>
    <t>-1515682567</t>
  </si>
  <si>
    <t>-138923494</t>
  </si>
  <si>
    <t>410931066</t>
  </si>
  <si>
    <t>1168045573</t>
  </si>
  <si>
    <t>701711698</t>
  </si>
  <si>
    <t>-267616306</t>
  </si>
  <si>
    <t>-1006711019</t>
  </si>
  <si>
    <t>-990320804</t>
  </si>
  <si>
    <t>7,725*5,85+3,625*5,85</t>
  </si>
  <si>
    <t>1802993556</t>
  </si>
  <si>
    <t>66,398*1,1 'Přepočtené koeficientem množství</t>
  </si>
  <si>
    <t>1369927828</t>
  </si>
  <si>
    <t>22+47,16</t>
  </si>
  <si>
    <t>625947230</t>
  </si>
  <si>
    <t>5,85*0,6+5,85*0,6</t>
  </si>
  <si>
    <t>2115726068</t>
  </si>
  <si>
    <t>m1125</t>
  </si>
  <si>
    <t>7,725*5,85</t>
  </si>
  <si>
    <t>117371879</t>
  </si>
  <si>
    <t>45,191*1,05 'Přepočtené koeficientem množství</t>
  </si>
  <si>
    <t>-1097661329</t>
  </si>
  <si>
    <t>m1124</t>
  </si>
  <si>
    <t>3,625*5,85</t>
  </si>
  <si>
    <t>47362598</t>
  </si>
  <si>
    <t>21,206*1,05 'Přepočtené koeficientem množství</t>
  </si>
  <si>
    <t>-1919647356</t>
  </si>
  <si>
    <t>766660052</t>
  </si>
  <si>
    <t>Montáž dveřních křídel otvíravých jednokřídlových š přes 0,8 m masivní dřevo s polodrážkou do oc zárubně</t>
  </si>
  <si>
    <t>-218236700</t>
  </si>
  <si>
    <t>61161725</t>
  </si>
  <si>
    <t>dveře vnitřní hladké dýhované plné 1křídlé 900x1970mm dub</t>
  </si>
  <si>
    <t>821876905</t>
  </si>
  <si>
    <t>638087561</t>
  </si>
  <si>
    <t>99027613</t>
  </si>
  <si>
    <t>-901901307</t>
  </si>
  <si>
    <t>614781053</t>
  </si>
  <si>
    <t>-310225029</t>
  </si>
  <si>
    <t>-2102958272</t>
  </si>
  <si>
    <t>1962967308</t>
  </si>
  <si>
    <t>7,725*5,85+3,628*5,85</t>
  </si>
  <si>
    <t>1448696100</t>
  </si>
  <si>
    <t>66,145</t>
  </si>
  <si>
    <t>1429758506</t>
  </si>
  <si>
    <t>17,7</t>
  </si>
  <si>
    <t>1246084037</t>
  </si>
  <si>
    <t>7,725*2+5,85*2</t>
  </si>
  <si>
    <t>-2074498204</t>
  </si>
  <si>
    <t>27,150*3,1</t>
  </si>
  <si>
    <t>1884569556</t>
  </si>
  <si>
    <t>169051427</t>
  </si>
  <si>
    <t>1612909169</t>
  </si>
  <si>
    <t>19,44+47,16</t>
  </si>
  <si>
    <t>-317745182</t>
  </si>
  <si>
    <t>7,7205*5,85</t>
  </si>
  <si>
    <t>-1670512027</t>
  </si>
  <si>
    <t>45,165*1,1 'Přepočtené koeficientem množství</t>
  </si>
  <si>
    <t>-1426388073</t>
  </si>
  <si>
    <t>-132866798</t>
  </si>
  <si>
    <t>21,206*1,1 'Přepočtené koeficientem množství</t>
  </si>
  <si>
    <t>-666015391</t>
  </si>
  <si>
    <t>-1607529281</t>
  </si>
  <si>
    <t>1560347761</t>
  </si>
  <si>
    <t>17+30+12</t>
  </si>
  <si>
    <t>3,628*2*2,8+5,85*2*2,8</t>
  </si>
  <si>
    <t>187643692</t>
  </si>
  <si>
    <t>-2056995870</t>
  </si>
  <si>
    <t>3,625*2+5,85*2</t>
  </si>
  <si>
    <t>-667201043</t>
  </si>
  <si>
    <t>55+12+17</t>
  </si>
  <si>
    <t>672446965</t>
  </si>
  <si>
    <t>1404333394</t>
  </si>
  <si>
    <t>112,077*1,1 'Přepočtené koeficientem množství</t>
  </si>
  <si>
    <t>474693578</t>
  </si>
  <si>
    <t>1716463027</t>
  </si>
  <si>
    <t>-1466217832</t>
  </si>
  <si>
    <t>1248594314</t>
  </si>
  <si>
    <t>7,725*2*1,3+5,85*2*1,3</t>
  </si>
  <si>
    <t>1772690966</t>
  </si>
  <si>
    <t>-1924595094</t>
  </si>
  <si>
    <t>1570095295</t>
  </si>
  <si>
    <t>1076215202</t>
  </si>
  <si>
    <t>e - šatny č.dveří 8,9,10</t>
  </si>
  <si>
    <t>1892752150</t>
  </si>
  <si>
    <t>-1863693035</t>
  </si>
  <si>
    <t>(2,6+2,6+2,6)*0,05</t>
  </si>
  <si>
    <t>1403714462</t>
  </si>
  <si>
    <t>(0,8*1,97)*3</t>
  </si>
  <si>
    <t>1982442167</t>
  </si>
  <si>
    <t>-219773494</t>
  </si>
  <si>
    <t>1772060262</t>
  </si>
  <si>
    <t>17,918*14</t>
  </si>
  <si>
    <t>1025445283</t>
  </si>
  <si>
    <t>-517714862</t>
  </si>
  <si>
    <t>1012915381</t>
  </si>
  <si>
    <t>-313796006</t>
  </si>
  <si>
    <t>3+3+3</t>
  </si>
  <si>
    <t>708267590</t>
  </si>
  <si>
    <t>1+1+1</t>
  </si>
  <si>
    <t>-1119650478</t>
  </si>
  <si>
    <t>-1540552344</t>
  </si>
  <si>
    <t>-388816672</t>
  </si>
  <si>
    <t>-569362768</t>
  </si>
  <si>
    <t>1756202325</t>
  </si>
  <si>
    <t>901093306</t>
  </si>
  <si>
    <t>-1615687556</t>
  </si>
  <si>
    <t>-1941632549</t>
  </si>
  <si>
    <t>1116281153</t>
  </si>
  <si>
    <t>683289344</t>
  </si>
  <si>
    <t>1190742764</t>
  </si>
  <si>
    <t>876758935</t>
  </si>
  <si>
    <t>735152153</t>
  </si>
  <si>
    <t>Otopné těleso panel VK jednodeskové bez přídavné přestupní plochy výška/délka 500/600 mm výkon 308 W</t>
  </si>
  <si>
    <t>683735792</t>
  </si>
  <si>
    <t>1+1</t>
  </si>
  <si>
    <t>735164512</t>
  </si>
  <si>
    <t>Montáž otopného tělesa trubkového na stěnu výšky tělesa přes 1500 mm</t>
  </si>
  <si>
    <t>23094297</t>
  </si>
  <si>
    <t>54153026R</t>
  </si>
  <si>
    <t xml:space="preserve">těleso trubkové přímotopné 1800x600mm </t>
  </si>
  <si>
    <t>-1783353905</t>
  </si>
  <si>
    <t>-244777615</t>
  </si>
  <si>
    <t>609301596</t>
  </si>
  <si>
    <t>-381833441</t>
  </si>
  <si>
    <t>1484097133</t>
  </si>
  <si>
    <t>16,67+8,16+16,82+8,16+16,78+8,16</t>
  </si>
  <si>
    <t>-1940442611</t>
  </si>
  <si>
    <t>74,75*1,1 'Přepočtené koeficientem množství</t>
  </si>
  <si>
    <t>763121811</t>
  </si>
  <si>
    <t>Demontáž SDK předsazené/šachtové stěny s jednoduchou nosnou kcí opláštění jednoduché</t>
  </si>
  <si>
    <t>-347437340</t>
  </si>
  <si>
    <t>5,85*1,4</t>
  </si>
  <si>
    <t>763164561</t>
  </si>
  <si>
    <t>SDK obklad kovových kcí tvaru L š přes 0,8 m desky 1xH2 12,5</t>
  </si>
  <si>
    <t>-53052817</t>
  </si>
  <si>
    <t>5,9*0,6*0,4</t>
  </si>
  <si>
    <t>-205684369</t>
  </si>
  <si>
    <t>16,67+16,82+16,78</t>
  </si>
  <si>
    <t>-65628702</t>
  </si>
  <si>
    <t>50,27*1,05 'Přepočtené koeficientem množství</t>
  </si>
  <si>
    <t>-1111697501</t>
  </si>
  <si>
    <t>8,16+8,16+8,16</t>
  </si>
  <si>
    <t>-147855002</t>
  </si>
  <si>
    <t>24,48*1,05 'Přepočtené koeficientem množství</t>
  </si>
  <si>
    <t>-2006931836</t>
  </si>
  <si>
    <t>-194432710</t>
  </si>
  <si>
    <t>32101127</t>
  </si>
  <si>
    <t>1563138904</t>
  </si>
  <si>
    <t>1596261328</t>
  </si>
  <si>
    <t>884715793</t>
  </si>
  <si>
    <t>-633281514</t>
  </si>
  <si>
    <t>-738143387</t>
  </si>
  <si>
    <t>-1227115465</t>
  </si>
  <si>
    <t>-1121336715</t>
  </si>
  <si>
    <t>-596720576</t>
  </si>
  <si>
    <t>-1474343210</t>
  </si>
  <si>
    <t>1515801720</t>
  </si>
  <si>
    <t>1+2+3</t>
  </si>
  <si>
    <t>1451693297</t>
  </si>
  <si>
    <t>-1929223442</t>
  </si>
  <si>
    <t>74,75</t>
  </si>
  <si>
    <t>1085292791</t>
  </si>
  <si>
    <t>15,6+15,6+15,6</t>
  </si>
  <si>
    <t>-403861603</t>
  </si>
  <si>
    <t>5,85*6+2,85*2+2,675*2+2,875*2</t>
  </si>
  <si>
    <t>1597047465</t>
  </si>
  <si>
    <t>51,9*3,1</t>
  </si>
  <si>
    <t>-341846274</t>
  </si>
  <si>
    <t>5,85*2+2,875*2+2,9*6</t>
  </si>
  <si>
    <t>-758880556</t>
  </si>
  <si>
    <t>34,85*5</t>
  </si>
  <si>
    <t>355295661</t>
  </si>
  <si>
    <t>16,67+8,16+16,82++8,16+16,78+8,16</t>
  </si>
  <si>
    <t>334292211</t>
  </si>
  <si>
    <t>-415900490</t>
  </si>
  <si>
    <t>50,27*1,1 'Přepočtené koeficientem množství</t>
  </si>
  <si>
    <t>1829694621</t>
  </si>
  <si>
    <t>-1610573348</t>
  </si>
  <si>
    <t>24,48*1,1 'Přepočtené koeficientem množství</t>
  </si>
  <si>
    <t>-1275337818</t>
  </si>
  <si>
    <t>-238104431</t>
  </si>
  <si>
    <t>-998999702</t>
  </si>
  <si>
    <t>2,875*6*2,8+2,9*6*2,8</t>
  </si>
  <si>
    <t>1244708358</t>
  </si>
  <si>
    <t>780181199</t>
  </si>
  <si>
    <t>(2,9*2+2,875*2)*3</t>
  </si>
  <si>
    <t>-782809368</t>
  </si>
  <si>
    <t>30,1+30,1+30,1</t>
  </si>
  <si>
    <t>1163208256</t>
  </si>
  <si>
    <t>371170992</t>
  </si>
  <si>
    <t>97,02*1,1 'Přepočtené koeficientem množství</t>
  </si>
  <si>
    <t>66940637</t>
  </si>
  <si>
    <t>-1690380852</t>
  </si>
  <si>
    <t>573595366</t>
  </si>
  <si>
    <t>219898615</t>
  </si>
  <si>
    <t>(5,85*6+2,875*2+2,675*2+2,85*2)*2,8</t>
  </si>
  <si>
    <t>1994047491</t>
  </si>
  <si>
    <t>309962548</t>
  </si>
  <si>
    <t>75*1,05 'Přepočtené koeficientem množství</t>
  </si>
  <si>
    <t>1656442625</t>
  </si>
  <si>
    <t>1362233612</t>
  </si>
  <si>
    <t>(5,85*6+2,875*2+2,675*2+2,85*2)*1,5</t>
  </si>
  <si>
    <t>1309167844</t>
  </si>
  <si>
    <t>145,32-77,85</t>
  </si>
  <si>
    <t>f - šatny č.dveří 12,13,14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</si>
  <si>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</si>
  <si>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</si>
  <si>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</si>
  <si>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>Svislé a kompletní konstrukce</t>
  </si>
  <si>
    <t>310279842</t>
  </si>
  <si>
    <t>Zazdívka otvorů pl do 4 m2 ve zdivu nadzákladovém z nepálených tvárnic tl do 300 mm</t>
  </si>
  <si>
    <t>-185566131</t>
  </si>
  <si>
    <t>0,8*2*0,15*3</t>
  </si>
  <si>
    <t>317941121</t>
  </si>
  <si>
    <t>Osazování ocelových válcovaných nosníků na zdivu I, IE, U, UE nebo L do č 12</t>
  </si>
  <si>
    <t>-1131575041</t>
  </si>
  <si>
    <t>0,11</t>
  </si>
  <si>
    <t>13010712</t>
  </si>
  <si>
    <t>ocel profilová IPN 100 jakost 11 375</t>
  </si>
  <si>
    <t>1283332322</t>
  </si>
  <si>
    <t>0,00834*1,3</t>
  </si>
  <si>
    <t>346272236.XLA</t>
  </si>
  <si>
    <t>Přizdívka z tvárnic Ytong Klasik tl 100 mm</t>
  </si>
  <si>
    <t>592612139</t>
  </si>
  <si>
    <t>1,81*3</t>
  </si>
  <si>
    <t>Úpravy povrchů, podlahy a osazování výplní</t>
  </si>
  <si>
    <t>631341123</t>
  </si>
  <si>
    <t>Mazanina tl do 120 mm z betonu lehkého keramického LC 16/18</t>
  </si>
  <si>
    <t>-557638326</t>
  </si>
  <si>
    <t>2,71*1</t>
  </si>
  <si>
    <t>-532059215</t>
  </si>
  <si>
    <t>962086111</t>
  </si>
  <si>
    <t>Bourání příček z plynosilikátu tl do 150 mm</t>
  </si>
  <si>
    <t>295991509</t>
  </si>
  <si>
    <t>0,9*2</t>
  </si>
  <si>
    <t>4,17*3*2</t>
  </si>
  <si>
    <t>-535243713</t>
  </si>
  <si>
    <t>0,8*1,97*3</t>
  </si>
  <si>
    <t>972054491</t>
  </si>
  <si>
    <t>Vybourání otvorů v ŽB stropech nebo klenbách pl do 1 m2 tl přes 80 mm</t>
  </si>
  <si>
    <t>-70918116</t>
  </si>
  <si>
    <t>3,14*0,07*0,4</t>
  </si>
  <si>
    <t>3,14*0,15*0,4</t>
  </si>
  <si>
    <t>3,14*0,05*0,4*2</t>
  </si>
  <si>
    <t>-1315590925</t>
  </si>
  <si>
    <t>-675598427</t>
  </si>
  <si>
    <t>-282751331</t>
  </si>
  <si>
    <t>-1225142868</t>
  </si>
  <si>
    <t>6,212*14</t>
  </si>
  <si>
    <t>897056244</t>
  </si>
  <si>
    <t>998</t>
  </si>
  <si>
    <t>Přesun hmot</t>
  </si>
  <si>
    <t>998011002</t>
  </si>
  <si>
    <t>Přesun hmot pro budovy zděné v do 12 m</t>
  </si>
  <si>
    <t>1211378832</t>
  </si>
  <si>
    <t>1363825462</t>
  </si>
  <si>
    <t>2081056195</t>
  </si>
  <si>
    <t>721.1</t>
  </si>
  <si>
    <t>napojení na stávající rozvod</t>
  </si>
  <si>
    <t>kpl</t>
  </si>
  <si>
    <t>858039142</t>
  </si>
  <si>
    <t>-648470416</t>
  </si>
  <si>
    <t>-1055101611</t>
  </si>
  <si>
    <t>-212363230</t>
  </si>
  <si>
    <t>706565756</t>
  </si>
  <si>
    <t>1107158535</t>
  </si>
  <si>
    <t>-1501903207</t>
  </si>
  <si>
    <t>1762063539</t>
  </si>
  <si>
    <t>1741539702</t>
  </si>
  <si>
    <t>1942397687</t>
  </si>
  <si>
    <t>751.1</t>
  </si>
  <si>
    <t>napojení na system VZT</t>
  </si>
  <si>
    <t>1306175420</t>
  </si>
  <si>
    <t>1816348831</t>
  </si>
  <si>
    <t>27+6,25</t>
  </si>
  <si>
    <t>-1974311575</t>
  </si>
  <si>
    <t>33,25*1,1 'Přepočtené koeficientem množství</t>
  </si>
  <si>
    <t>-1318247592</t>
  </si>
  <si>
    <t>7,09</t>
  </si>
  <si>
    <t>1134753272</t>
  </si>
  <si>
    <t>-1894358316</t>
  </si>
  <si>
    <t>27*1,05 'Přepočtené koeficientem množství</t>
  </si>
  <si>
    <t>-292244588</t>
  </si>
  <si>
    <t>6,25</t>
  </si>
  <si>
    <t>2011857335</t>
  </si>
  <si>
    <t>6,25*1,05 'Přepočtené koeficientem množství</t>
  </si>
  <si>
    <t>789253988</t>
  </si>
  <si>
    <t>1923445566</t>
  </si>
  <si>
    <t>1098642356</t>
  </si>
  <si>
    <t>-461662594</t>
  </si>
  <si>
    <t>639506029</t>
  </si>
  <si>
    <t>503235592</t>
  </si>
  <si>
    <t>381097530</t>
  </si>
  <si>
    <t>751398832</t>
  </si>
  <si>
    <t>Demontáž ventilační mřížky ze dveří do průřezu 0,100 m2</t>
  </si>
  <si>
    <t>-993971711</t>
  </si>
  <si>
    <t>341545325</t>
  </si>
  <si>
    <t>-1665736188</t>
  </si>
  <si>
    <t>7,92+17,17</t>
  </si>
  <si>
    <t>1686167003</t>
  </si>
  <si>
    <t>3+2+2</t>
  </si>
  <si>
    <t>1514547060</t>
  </si>
  <si>
    <t>-652960415</t>
  </si>
  <si>
    <t>6,25+27</t>
  </si>
  <si>
    <t>2138572432</t>
  </si>
  <si>
    <t>842381826</t>
  </si>
  <si>
    <t>4,17*2+6,625*2</t>
  </si>
  <si>
    <t>997732956</t>
  </si>
  <si>
    <t>21,59*3,1</t>
  </si>
  <si>
    <t>572786852</t>
  </si>
  <si>
    <t>1,81+2,275*2+2,71</t>
  </si>
  <si>
    <t>-545345364</t>
  </si>
  <si>
    <t>9,07*5</t>
  </si>
  <si>
    <t>191577532</t>
  </si>
  <si>
    <t>17,17</t>
  </si>
  <si>
    <t>-939591330</t>
  </si>
  <si>
    <t>4,17*6,625</t>
  </si>
  <si>
    <t>-1918659777</t>
  </si>
  <si>
    <t>27,626*1,1 'Přepočtené koeficientem množství</t>
  </si>
  <si>
    <t>-206713357</t>
  </si>
  <si>
    <t>1230996588</t>
  </si>
  <si>
    <t>6,25*1,1 'Přepočtené koeficientem množství</t>
  </si>
  <si>
    <t>2083027581</t>
  </si>
  <si>
    <t>979253831</t>
  </si>
  <si>
    <t>343007972</t>
  </si>
  <si>
    <t>7,09+7,95</t>
  </si>
  <si>
    <t>-1951586570</t>
  </si>
  <si>
    <t>1,7*2+4,17*2</t>
  </si>
  <si>
    <t>1570770157</t>
  </si>
  <si>
    <t>2,71*2*2,8+2,275*2*2,8</t>
  </si>
  <si>
    <t>-1983469836</t>
  </si>
  <si>
    <t>527619699</t>
  </si>
  <si>
    <t>2,71*2+2,275*2</t>
  </si>
  <si>
    <t>2027450571</t>
  </si>
  <si>
    <t>1411924375</t>
  </si>
  <si>
    <t>27,916*1,1 'Přepočtené koeficientem množství</t>
  </si>
  <si>
    <t>-753092485</t>
  </si>
  <si>
    <t>-1896881668</t>
  </si>
  <si>
    <t>598971855</t>
  </si>
  <si>
    <t>4,17*2*2,7+6,625*2*2,7</t>
  </si>
  <si>
    <t>-1705818246</t>
  </si>
  <si>
    <t>-451032740</t>
  </si>
  <si>
    <t>35*1,05 'Přepočtené koeficientem množství</t>
  </si>
  <si>
    <t>-1566194760</t>
  </si>
  <si>
    <t>905735769</t>
  </si>
  <si>
    <t>4,17*2*1,5+6,625*2*1,5</t>
  </si>
  <si>
    <t>-1674700239</t>
  </si>
  <si>
    <t>58,293-32,385</t>
  </si>
  <si>
    <t>g - ELE</t>
  </si>
  <si>
    <t>D1 - Elektromontáže</t>
  </si>
  <si>
    <t xml:space="preserve">    D2 - Demontáže</t>
  </si>
  <si>
    <t xml:space="preserve">    D3 - Montáže a dodávky</t>
  </si>
  <si>
    <t xml:space="preserve">    D4 - Úprava rozváděče</t>
  </si>
  <si>
    <t xml:space="preserve">    D5 - ostatní náklady</t>
  </si>
  <si>
    <t>D1</t>
  </si>
  <si>
    <t>Elektromontáže</t>
  </si>
  <si>
    <t>D2</t>
  </si>
  <si>
    <t>Demontáže</t>
  </si>
  <si>
    <t>Pol1</t>
  </si>
  <si>
    <t>svítidlo bytové vestavné 1 zdroj</t>
  </si>
  <si>
    <t>1552259991</t>
  </si>
  <si>
    <t>Pol2</t>
  </si>
  <si>
    <t>svítidlo bytové vestavné 2 zdroje</t>
  </si>
  <si>
    <t>31291120</t>
  </si>
  <si>
    <t>Pol3</t>
  </si>
  <si>
    <t>svítidlo přisazené 1 zdroj s krytem</t>
  </si>
  <si>
    <t>344053871</t>
  </si>
  <si>
    <t>Pol4</t>
  </si>
  <si>
    <t>svítidlo přisazené 2 zdroje s krytem</t>
  </si>
  <si>
    <t>-1725384557</t>
  </si>
  <si>
    <t>Pol5</t>
  </si>
  <si>
    <t>zásuvka domovní 2P + PE</t>
  </si>
  <si>
    <t>-743755721</t>
  </si>
  <si>
    <t>Pol6</t>
  </si>
  <si>
    <t>spínač 1-jednopólový</t>
  </si>
  <si>
    <t>736926296</t>
  </si>
  <si>
    <t>Pol7</t>
  </si>
  <si>
    <t>spínač 6-střídavý</t>
  </si>
  <si>
    <t>1061190598</t>
  </si>
  <si>
    <t>Pol8</t>
  </si>
  <si>
    <t>izolovaný vodič 3 x 1,5 mm2</t>
  </si>
  <si>
    <t>964055997</t>
  </si>
  <si>
    <t>D3</t>
  </si>
  <si>
    <t>Montáže a dodávky</t>
  </si>
  <si>
    <t>Pol10</t>
  </si>
  <si>
    <t>LED svítidlo vestavné, IP54, vestavné do rastru - modul 600, čtverec A, kryt opál, 3000K LED, NONSELV, 4100lm, 32W, nestmívatelný driver 250mA</t>
  </si>
  <si>
    <t>-700873844</t>
  </si>
  <si>
    <t>Pol9</t>
  </si>
  <si>
    <t>LED svítidlo vestavné do rastru - modul 600, IP40, čtverec A, kryt opál, 3000K LED, NONSELV, 3100lm, 23W, nestmívatelný driver 350mA</t>
  </si>
  <si>
    <t>-1846748685</t>
  </si>
  <si>
    <t>Pol11</t>
  </si>
  <si>
    <t>montáž světel</t>
  </si>
  <si>
    <t>1962412425</t>
  </si>
  <si>
    <t>Pol12</t>
  </si>
  <si>
    <t>Spínač jednopólový domovní s krytem; řazení 1; d; b. jasně bílá</t>
  </si>
  <si>
    <t>466661686</t>
  </si>
  <si>
    <t>Pol13</t>
  </si>
  <si>
    <t>Přepínač střídavý domovní s krytem; řazení 6; d.; b. jasně bílá</t>
  </si>
  <si>
    <t>1065367961</t>
  </si>
  <si>
    <t>Pol14</t>
  </si>
  <si>
    <t>Přepínač domovní střídavý IP 44, zapuštěná montáž; řazení 6 (1);  b. bílá</t>
  </si>
  <si>
    <t>904987952</t>
  </si>
  <si>
    <t>Pol15</t>
  </si>
  <si>
    <t>montáž spínač zapuštěný1-jednopólový</t>
  </si>
  <si>
    <t>-1442833184</t>
  </si>
  <si>
    <t>Pol16</t>
  </si>
  <si>
    <t>montáž spínač zapuštěný 6-střídavý</t>
  </si>
  <si>
    <t>1163546758</t>
  </si>
  <si>
    <t>Pol17</t>
  </si>
  <si>
    <t>Zásuvka domovní dvojnásobná polozapuštěná 81x81 mm, s ochrannými kolíky; řazení 2x(2P+PE);  b. jasně bílá</t>
  </si>
  <si>
    <t>-911789175</t>
  </si>
  <si>
    <t>Pol18</t>
  </si>
  <si>
    <t>montáž zásuvka 2P + PE</t>
  </si>
  <si>
    <t>1990897319</t>
  </si>
  <si>
    <t>Pol19</t>
  </si>
  <si>
    <t>8107 KRABICE</t>
  </si>
  <si>
    <t>-162886885</t>
  </si>
  <si>
    <t>Pol20</t>
  </si>
  <si>
    <t>montáž krabice</t>
  </si>
  <si>
    <t>1082102493</t>
  </si>
  <si>
    <t>Pol21</t>
  </si>
  <si>
    <t>KP 64/2 KRABICE PŘÍSTROJOVÁ - POD OMÍTKU</t>
  </si>
  <si>
    <t>1925395732</t>
  </si>
  <si>
    <t>Pol22</t>
  </si>
  <si>
    <t>montáž KU68/2-1902, KO97</t>
  </si>
  <si>
    <t>-1946336137</t>
  </si>
  <si>
    <t>Pol23</t>
  </si>
  <si>
    <t>CYKY-J 3x1.5 , pod omítkou</t>
  </si>
  <si>
    <t>-1266528519</t>
  </si>
  <si>
    <t>Pol24</t>
  </si>
  <si>
    <t>CYKY-O 3x1.5 , pod omítkou</t>
  </si>
  <si>
    <t>-926975964</t>
  </si>
  <si>
    <t>Pol25</t>
  </si>
  <si>
    <t>CYKY-J 3x1.5 , volně</t>
  </si>
  <si>
    <t>-1868241341</t>
  </si>
  <si>
    <t>Pol26</t>
  </si>
  <si>
    <t>CYKY-J 5x1.5 , pod omítkou</t>
  </si>
  <si>
    <t>1909605427</t>
  </si>
  <si>
    <t>Pol27</t>
  </si>
  <si>
    <t>CYKY-J 3x2.5 , pod omítkou</t>
  </si>
  <si>
    <t>-876712660</t>
  </si>
  <si>
    <t>D4</t>
  </si>
  <si>
    <t>Úprava rozváděče</t>
  </si>
  <si>
    <t>Pol28</t>
  </si>
  <si>
    <t>10A/B-1N-30mA, AC, 6kA Proudový chránič s nadproudovou ochranou</t>
  </si>
  <si>
    <t>Ks</t>
  </si>
  <si>
    <t>-1308276803</t>
  </si>
  <si>
    <t>Pol29</t>
  </si>
  <si>
    <t>16A/B-1N-30mA, AC, 6kA Proudový chránič s nadproudovou ochranou</t>
  </si>
  <si>
    <t>294701869</t>
  </si>
  <si>
    <t>Pol30</t>
  </si>
  <si>
    <t>25A-2-30mA, AC, 6kA Proudový chránič</t>
  </si>
  <si>
    <t>1374177275</t>
  </si>
  <si>
    <t>D5</t>
  </si>
  <si>
    <t>ostatní náklady</t>
  </si>
  <si>
    <t>Pol31</t>
  </si>
  <si>
    <t>podružný materiál</t>
  </si>
  <si>
    <t>1471519451</t>
  </si>
  <si>
    <t>h - skříňky šatny</t>
  </si>
  <si>
    <t>skříňka s lavičkou</t>
  </si>
  <si>
    <t>2042464474</t>
  </si>
  <si>
    <t>766.2</t>
  </si>
  <si>
    <t xml:space="preserve">PIN zámek </t>
  </si>
  <si>
    <t>423448669</t>
  </si>
  <si>
    <t>766.3</t>
  </si>
  <si>
    <t>montáž a manipulace</t>
  </si>
  <si>
    <t>140137164</t>
  </si>
  <si>
    <t>766.4</t>
  </si>
  <si>
    <t>doprava</t>
  </si>
  <si>
    <t>225931243</t>
  </si>
  <si>
    <t>ch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</si>
  <si>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</si>
  <si>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</si>
  <si>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</si>
  <si>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</si>
  <si>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</si>
  <si>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</si>
  <si>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</si>
  <si>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</si>
  <si>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</si>
  <si>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</si>
  <si>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</si>
  <si>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-127059061</t>
  </si>
  <si>
    <t>VRN3</t>
  </si>
  <si>
    <t>Zařízení staveniště</t>
  </si>
  <si>
    <t>030001000</t>
  </si>
  <si>
    <t>1114368983</t>
  </si>
  <si>
    <t>VRN4</t>
  </si>
  <si>
    <t>Inženýrská činnost</t>
  </si>
  <si>
    <t>040001000</t>
  </si>
  <si>
    <t>-431671190</t>
  </si>
  <si>
    <t>041403000</t>
  </si>
  <si>
    <t>Koordinátor BOZP na staveništi</t>
  </si>
  <si>
    <t>1735602683</t>
  </si>
  <si>
    <t>043002000</t>
  </si>
  <si>
    <t>Zkoušky a ostatní měření</t>
  </si>
  <si>
    <t>-1831556818</t>
  </si>
  <si>
    <t>VRN6</t>
  </si>
  <si>
    <t>Územní vlivy</t>
  </si>
  <si>
    <t>060001000</t>
  </si>
  <si>
    <t>-360808436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</si>
</sst>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 topLeftCell="A1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1"/>
      <c r="AQ5" s="21"/>
      <c r="AR5" s="19"/>
      <c r="BE5" s="291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1"/>
      <c r="AQ6" s="21"/>
      <c r="AR6" s="19"/>
      <c r="BE6" s="292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92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92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2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92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92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2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92"/>
      <c r="BS13" s="16" t="s">
        <v>6</v>
      </c>
    </row>
    <row r="14" spans="2:71" ht="12.75">
      <c r="B14" s="20"/>
      <c r="C14" s="21"/>
      <c r="D14" s="21"/>
      <c r="E14" s="286" t="s">
        <v>29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92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2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292"/>
      <c r="BS16" s="16" t="s">
        <v>4</v>
      </c>
    </row>
    <row r="17" spans="2:7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92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2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92"/>
      <c r="BS19" s="16" t="s">
        <v>6</v>
      </c>
    </row>
    <row r="20" spans="2:7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92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2"/>
    </row>
    <row r="22" spans="2:57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2"/>
    </row>
    <row r="23" spans="2:57" ht="16.5" customHeight="1">
      <c r="B23" s="20"/>
      <c r="C23" s="21"/>
      <c r="D23" s="21"/>
      <c r="E23" s="288" t="s">
        <v>1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1"/>
      <c r="AP23" s="21"/>
      <c r="AQ23" s="21"/>
      <c r="AR23" s="19"/>
      <c r="BE23" s="292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2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2"/>
    </row>
    <row r="26" spans="2:57" s="1" customFormat="1" ht="25.9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4">
        <f>ROUND(AG94,2)</f>
        <v>0</v>
      </c>
      <c r="AL26" s="295"/>
      <c r="AM26" s="295"/>
      <c r="AN26" s="295"/>
      <c r="AO26" s="295"/>
      <c r="AP26" s="34"/>
      <c r="AQ26" s="34"/>
      <c r="AR26" s="37"/>
      <c r="BE26" s="292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92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9" t="s">
        <v>37</v>
      </c>
      <c r="M28" s="289"/>
      <c r="N28" s="289"/>
      <c r="O28" s="289"/>
      <c r="P28" s="289"/>
      <c r="Q28" s="34"/>
      <c r="R28" s="34"/>
      <c r="S28" s="34"/>
      <c r="T28" s="34"/>
      <c r="U28" s="34"/>
      <c r="V28" s="34"/>
      <c r="W28" s="289" t="s">
        <v>38</v>
      </c>
      <c r="X28" s="289"/>
      <c r="Y28" s="289"/>
      <c r="Z28" s="289"/>
      <c r="AA28" s="289"/>
      <c r="AB28" s="289"/>
      <c r="AC28" s="289"/>
      <c r="AD28" s="289"/>
      <c r="AE28" s="289"/>
      <c r="AF28" s="34"/>
      <c r="AG28" s="34"/>
      <c r="AH28" s="34"/>
      <c r="AI28" s="34"/>
      <c r="AJ28" s="34"/>
      <c r="AK28" s="289" t="s">
        <v>39</v>
      </c>
      <c r="AL28" s="289"/>
      <c r="AM28" s="289"/>
      <c r="AN28" s="289"/>
      <c r="AO28" s="289"/>
      <c r="AP28" s="34"/>
      <c r="AQ28" s="34"/>
      <c r="AR28" s="37"/>
      <c r="BE28" s="292"/>
    </row>
    <row r="29" spans="2:57" s="2" customFormat="1" ht="14.45" customHeight="1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263">
        <v>0.21</v>
      </c>
      <c r="M29" s="264"/>
      <c r="N29" s="264"/>
      <c r="O29" s="264"/>
      <c r="P29" s="264"/>
      <c r="Q29" s="39"/>
      <c r="R29" s="39"/>
      <c r="S29" s="39"/>
      <c r="T29" s="39"/>
      <c r="U29" s="39"/>
      <c r="V29" s="39"/>
      <c r="W29" s="290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39"/>
      <c r="AG29" s="39"/>
      <c r="AH29" s="39"/>
      <c r="AI29" s="39"/>
      <c r="AJ29" s="39"/>
      <c r="AK29" s="290">
        <f>ROUND(AV94,2)</f>
        <v>0</v>
      </c>
      <c r="AL29" s="264"/>
      <c r="AM29" s="264"/>
      <c r="AN29" s="264"/>
      <c r="AO29" s="264"/>
      <c r="AP29" s="39"/>
      <c r="AQ29" s="39"/>
      <c r="AR29" s="40"/>
      <c r="BE29" s="293"/>
    </row>
    <row r="30" spans="2:57" s="2" customFormat="1" ht="14.45" customHeight="1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263">
        <v>0.15</v>
      </c>
      <c r="M30" s="264"/>
      <c r="N30" s="264"/>
      <c r="O30" s="264"/>
      <c r="P30" s="264"/>
      <c r="Q30" s="39"/>
      <c r="R30" s="39"/>
      <c r="S30" s="39"/>
      <c r="T30" s="39"/>
      <c r="U30" s="39"/>
      <c r="V30" s="39"/>
      <c r="W30" s="290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39"/>
      <c r="AG30" s="39"/>
      <c r="AH30" s="39"/>
      <c r="AI30" s="39"/>
      <c r="AJ30" s="39"/>
      <c r="AK30" s="290">
        <f>ROUND(AW94,2)</f>
        <v>0</v>
      </c>
      <c r="AL30" s="264"/>
      <c r="AM30" s="264"/>
      <c r="AN30" s="264"/>
      <c r="AO30" s="264"/>
      <c r="AP30" s="39"/>
      <c r="AQ30" s="39"/>
      <c r="AR30" s="40"/>
      <c r="BE30" s="293"/>
    </row>
    <row r="31" spans="2:57" s="2" customFormat="1" ht="14.45" customHeight="1" hidden="1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263">
        <v>0.21</v>
      </c>
      <c r="M31" s="264"/>
      <c r="N31" s="264"/>
      <c r="O31" s="264"/>
      <c r="P31" s="264"/>
      <c r="Q31" s="39"/>
      <c r="R31" s="39"/>
      <c r="S31" s="39"/>
      <c r="T31" s="39"/>
      <c r="U31" s="39"/>
      <c r="V31" s="39"/>
      <c r="W31" s="290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39"/>
      <c r="AG31" s="39"/>
      <c r="AH31" s="39"/>
      <c r="AI31" s="39"/>
      <c r="AJ31" s="39"/>
      <c r="AK31" s="290">
        <v>0</v>
      </c>
      <c r="AL31" s="264"/>
      <c r="AM31" s="264"/>
      <c r="AN31" s="264"/>
      <c r="AO31" s="264"/>
      <c r="AP31" s="39"/>
      <c r="AQ31" s="39"/>
      <c r="AR31" s="40"/>
      <c r="BE31" s="293"/>
    </row>
    <row r="32" spans="2:57" s="2" customFormat="1" ht="14.45" customHeight="1" hidden="1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263">
        <v>0.15</v>
      </c>
      <c r="M32" s="264"/>
      <c r="N32" s="264"/>
      <c r="O32" s="264"/>
      <c r="P32" s="264"/>
      <c r="Q32" s="39"/>
      <c r="R32" s="39"/>
      <c r="S32" s="39"/>
      <c r="T32" s="39"/>
      <c r="U32" s="39"/>
      <c r="V32" s="39"/>
      <c r="W32" s="290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39"/>
      <c r="AG32" s="39"/>
      <c r="AH32" s="39"/>
      <c r="AI32" s="39"/>
      <c r="AJ32" s="39"/>
      <c r="AK32" s="290">
        <v>0</v>
      </c>
      <c r="AL32" s="264"/>
      <c r="AM32" s="264"/>
      <c r="AN32" s="264"/>
      <c r="AO32" s="264"/>
      <c r="AP32" s="39"/>
      <c r="AQ32" s="39"/>
      <c r="AR32" s="40"/>
      <c r="BE32" s="293"/>
    </row>
    <row r="33" spans="2:57" s="2" customFormat="1" ht="14.45" customHeight="1" hidden="1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263">
        <v>0</v>
      </c>
      <c r="M33" s="264"/>
      <c r="N33" s="264"/>
      <c r="O33" s="264"/>
      <c r="P33" s="264"/>
      <c r="Q33" s="39"/>
      <c r="R33" s="39"/>
      <c r="S33" s="39"/>
      <c r="T33" s="39"/>
      <c r="U33" s="39"/>
      <c r="V33" s="39"/>
      <c r="W33" s="290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39"/>
      <c r="AG33" s="39"/>
      <c r="AH33" s="39"/>
      <c r="AI33" s="39"/>
      <c r="AJ33" s="39"/>
      <c r="AK33" s="290">
        <v>0</v>
      </c>
      <c r="AL33" s="264"/>
      <c r="AM33" s="264"/>
      <c r="AN33" s="264"/>
      <c r="AO33" s="264"/>
      <c r="AP33" s="39"/>
      <c r="AQ33" s="39"/>
      <c r="AR33" s="40"/>
      <c r="BE33" s="293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92"/>
    </row>
    <row r="35" spans="2:44" s="1" customFormat="1" ht="25.9" customHeight="1"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67" t="s">
        <v>48</v>
      </c>
      <c r="Y35" s="268"/>
      <c r="Z35" s="268"/>
      <c r="AA35" s="268"/>
      <c r="AB35" s="268"/>
      <c r="AC35" s="43"/>
      <c r="AD35" s="43"/>
      <c r="AE35" s="43"/>
      <c r="AF35" s="43"/>
      <c r="AG35" s="43"/>
      <c r="AH35" s="43"/>
      <c r="AI35" s="43"/>
      <c r="AJ35" s="43"/>
      <c r="AK35" s="269">
        <f>SUM(AK26:AK33)</f>
        <v>0</v>
      </c>
      <c r="AL35" s="268"/>
      <c r="AM35" s="268"/>
      <c r="AN35" s="268"/>
      <c r="AO35" s="270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50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51</v>
      </c>
      <c r="AI60" s="36"/>
      <c r="AJ60" s="36"/>
      <c r="AK60" s="36"/>
      <c r="AL60" s="36"/>
      <c r="AM60" s="47" t="s">
        <v>52</v>
      </c>
      <c r="AN60" s="36"/>
      <c r="AO60" s="36"/>
      <c r="AP60" s="34"/>
      <c r="AQ60" s="34"/>
      <c r="AR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54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51</v>
      </c>
      <c r="AI75" s="36"/>
      <c r="AJ75" s="36"/>
      <c r="AK75" s="36"/>
      <c r="AL75" s="36"/>
      <c r="AM75" s="47" t="s">
        <v>52</v>
      </c>
      <c r="AN75" s="36"/>
      <c r="AO75" s="36"/>
      <c r="AP75" s="34"/>
      <c r="AQ75" s="34"/>
      <c r="AR75" s="37"/>
    </row>
    <row r="76" spans="2:44" s="1" customFormat="1" ht="12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01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80" t="str">
        <f>K6</f>
        <v>Stavební úpravy šaten v 1.NP - SC Hostivař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 xml:space="preserve">Praha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82" t="str">
        <f>IF(AN8="","",AN8)</f>
        <v>29. 4. 2019</v>
      </c>
      <c r="AN87" s="282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78" t="str">
        <f>IF(E17="","",E17)</f>
        <v>Ing. Regina Zaoralova</v>
      </c>
      <c r="AN89" s="279"/>
      <c r="AO89" s="279"/>
      <c r="AP89" s="279"/>
      <c r="AQ89" s="34"/>
      <c r="AR89" s="37"/>
      <c r="AS89" s="272" t="s">
        <v>56</v>
      </c>
      <c r="AT89" s="273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34</v>
      </c>
      <c r="AJ90" s="34"/>
      <c r="AK90" s="34"/>
      <c r="AL90" s="34"/>
      <c r="AM90" s="278" t="str">
        <f>IF(E20="","",E20)</f>
        <v xml:space="preserve"> </v>
      </c>
      <c r="AN90" s="279"/>
      <c r="AO90" s="279"/>
      <c r="AP90" s="279"/>
      <c r="AQ90" s="34"/>
      <c r="AR90" s="37"/>
      <c r="AS90" s="274"/>
      <c r="AT90" s="275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6"/>
      <c r="AT91" s="277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59" t="s">
        <v>57</v>
      </c>
      <c r="D92" s="260"/>
      <c r="E92" s="260"/>
      <c r="F92" s="260"/>
      <c r="G92" s="260"/>
      <c r="H92" s="67"/>
      <c r="I92" s="261" t="s">
        <v>58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6" t="s">
        <v>59</v>
      </c>
      <c r="AH92" s="260"/>
      <c r="AI92" s="260"/>
      <c r="AJ92" s="260"/>
      <c r="AK92" s="260"/>
      <c r="AL92" s="260"/>
      <c r="AM92" s="260"/>
      <c r="AN92" s="261" t="s">
        <v>60</v>
      </c>
      <c r="AO92" s="260"/>
      <c r="AP92" s="265"/>
      <c r="AQ92" s="68" t="s">
        <v>61</v>
      </c>
      <c r="AR92" s="37"/>
      <c r="AS92" s="69" t="s">
        <v>62</v>
      </c>
      <c r="AT92" s="70" t="s">
        <v>63</v>
      </c>
      <c r="AU92" s="70" t="s">
        <v>64</v>
      </c>
      <c r="AV92" s="70" t="s">
        <v>65</v>
      </c>
      <c r="AW92" s="70" t="s">
        <v>66</v>
      </c>
      <c r="AX92" s="70" t="s">
        <v>67</v>
      </c>
      <c r="AY92" s="70" t="s">
        <v>68</v>
      </c>
      <c r="AZ92" s="70" t="s">
        <v>69</v>
      </c>
      <c r="BA92" s="70" t="s">
        <v>70</v>
      </c>
      <c r="BB92" s="70" t="s">
        <v>71</v>
      </c>
      <c r="BC92" s="70" t="s">
        <v>72</v>
      </c>
      <c r="BD92" s="71" t="s">
        <v>73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74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57">
        <f>ROUND(SUM(AG95:AG103),2)</f>
        <v>0</v>
      </c>
      <c r="AH94" s="257"/>
      <c r="AI94" s="257"/>
      <c r="AJ94" s="257"/>
      <c r="AK94" s="257"/>
      <c r="AL94" s="257"/>
      <c r="AM94" s="257"/>
      <c r="AN94" s="258">
        <f aca="true" t="shared" si="0" ref="AN94:AN103">SUM(AG94,AT94)</f>
        <v>0</v>
      </c>
      <c r="AO94" s="258"/>
      <c r="AP94" s="258"/>
      <c r="AQ94" s="79" t="s">
        <v>1</v>
      </c>
      <c r="AR94" s="80"/>
      <c r="AS94" s="81">
        <f>ROUND(SUM(AS95:AS103),2)</f>
        <v>0</v>
      </c>
      <c r="AT94" s="82">
        <f aca="true" t="shared" si="1" ref="AT94:AT103">ROUND(SUM(AV94:AW94),2)</f>
        <v>0</v>
      </c>
      <c r="AU94" s="83">
        <f>ROUND(SUM(AU95:AU103),5)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ROUND(SUM(AZ95:AZ103),2)</f>
        <v>0</v>
      </c>
      <c r="BA94" s="82">
        <f>ROUND(SUM(BA95:BA103),2)</f>
        <v>0</v>
      </c>
      <c r="BB94" s="82">
        <f>ROUND(SUM(BB95:BB103),2)</f>
        <v>0</v>
      </c>
      <c r="BC94" s="82">
        <f>ROUND(SUM(BC95:BC103),2)</f>
        <v>0</v>
      </c>
      <c r="BD94" s="84">
        <f>ROUND(SUM(BD95:BD103),2)</f>
        <v>0</v>
      </c>
      <c r="BS94" s="85" t="s">
        <v>75</v>
      </c>
      <c r="BT94" s="85" t="s">
        <v>76</v>
      </c>
      <c r="BU94" s="86" t="s">
        <v>77</v>
      </c>
      <c r="BV94" s="85" t="s">
        <v>78</v>
      </c>
      <c r="BW94" s="85" t="s">
        <v>5</v>
      </c>
      <c r="BX94" s="85" t="s">
        <v>79</v>
      </c>
      <c r="CL94" s="85" t="s">
        <v>1</v>
      </c>
    </row>
    <row r="95" spans="1:91" s="6" customFormat="1" ht="16.5" customHeight="1">
      <c r="A95" s="87" t="s">
        <v>80</v>
      </c>
      <c r="B95" s="88"/>
      <c r="C95" s="89"/>
      <c r="D95" s="262" t="s">
        <v>81</v>
      </c>
      <c r="E95" s="262"/>
      <c r="F95" s="262"/>
      <c r="G95" s="262"/>
      <c r="H95" s="262"/>
      <c r="I95" s="90"/>
      <c r="J95" s="262" t="s">
        <v>82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55">
        <f>'a - šatny č.dveří 1,2'!J30</f>
        <v>0</v>
      </c>
      <c r="AH95" s="256"/>
      <c r="AI95" s="256"/>
      <c r="AJ95" s="256"/>
      <c r="AK95" s="256"/>
      <c r="AL95" s="256"/>
      <c r="AM95" s="256"/>
      <c r="AN95" s="255">
        <f t="shared" si="0"/>
        <v>0</v>
      </c>
      <c r="AO95" s="256"/>
      <c r="AP95" s="256"/>
      <c r="AQ95" s="91" t="s">
        <v>83</v>
      </c>
      <c r="AR95" s="92"/>
      <c r="AS95" s="93">
        <v>0</v>
      </c>
      <c r="AT95" s="94">
        <f t="shared" si="1"/>
        <v>0</v>
      </c>
      <c r="AU95" s="95">
        <f>'a - šatny č.dveří 1,2'!P132</f>
        <v>0</v>
      </c>
      <c r="AV95" s="94">
        <f>'a - šatny č.dveří 1,2'!J33</f>
        <v>0</v>
      </c>
      <c r="AW95" s="94">
        <f>'a - šatny č.dveří 1,2'!J34</f>
        <v>0</v>
      </c>
      <c r="AX95" s="94">
        <f>'a - šatny č.dveří 1,2'!J35</f>
        <v>0</v>
      </c>
      <c r="AY95" s="94">
        <f>'a - šatny č.dveří 1,2'!J36</f>
        <v>0</v>
      </c>
      <c r="AZ95" s="94">
        <f>'a - šatny č.dveří 1,2'!F33</f>
        <v>0</v>
      </c>
      <c r="BA95" s="94">
        <f>'a - šatny č.dveří 1,2'!F34</f>
        <v>0</v>
      </c>
      <c r="BB95" s="94">
        <f>'a - šatny č.dveří 1,2'!F35</f>
        <v>0</v>
      </c>
      <c r="BC95" s="94">
        <f>'a - šatny č.dveří 1,2'!F36</f>
        <v>0</v>
      </c>
      <c r="BD95" s="96">
        <f>'a - šatny č.dveří 1,2'!F37</f>
        <v>0</v>
      </c>
      <c r="BT95" s="97" t="s">
        <v>84</v>
      </c>
      <c r="BV95" s="97" t="s">
        <v>78</v>
      </c>
      <c r="BW95" s="97" t="s">
        <v>85</v>
      </c>
      <c r="BX95" s="97" t="s">
        <v>5</v>
      </c>
      <c r="CL95" s="97" t="s">
        <v>1</v>
      </c>
      <c r="CM95" s="97" t="s">
        <v>86</v>
      </c>
    </row>
    <row r="96" spans="1:91" s="6" customFormat="1" ht="16.5" customHeight="1">
      <c r="A96" s="87" t="s">
        <v>80</v>
      </c>
      <c r="B96" s="88"/>
      <c r="C96" s="89"/>
      <c r="D96" s="262" t="s">
        <v>87</v>
      </c>
      <c r="E96" s="262"/>
      <c r="F96" s="262"/>
      <c r="G96" s="262"/>
      <c r="H96" s="262"/>
      <c r="I96" s="90"/>
      <c r="J96" s="262" t="s">
        <v>88</v>
      </c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55">
        <f>'b - šatny č.dveří 3,4,5'!J30</f>
        <v>0</v>
      </c>
      <c r="AH96" s="256"/>
      <c r="AI96" s="256"/>
      <c r="AJ96" s="256"/>
      <c r="AK96" s="256"/>
      <c r="AL96" s="256"/>
      <c r="AM96" s="256"/>
      <c r="AN96" s="255">
        <f t="shared" si="0"/>
        <v>0</v>
      </c>
      <c r="AO96" s="256"/>
      <c r="AP96" s="256"/>
      <c r="AQ96" s="91" t="s">
        <v>83</v>
      </c>
      <c r="AR96" s="92"/>
      <c r="AS96" s="93">
        <v>0</v>
      </c>
      <c r="AT96" s="94">
        <f t="shared" si="1"/>
        <v>0</v>
      </c>
      <c r="AU96" s="95">
        <f>'b - šatny č.dveří 3,4,5'!P133</f>
        <v>0</v>
      </c>
      <c r="AV96" s="94">
        <f>'b - šatny č.dveří 3,4,5'!J33</f>
        <v>0</v>
      </c>
      <c r="AW96" s="94">
        <f>'b - šatny č.dveří 3,4,5'!J34</f>
        <v>0</v>
      </c>
      <c r="AX96" s="94">
        <f>'b - šatny č.dveří 3,4,5'!J35</f>
        <v>0</v>
      </c>
      <c r="AY96" s="94">
        <f>'b - šatny č.dveří 3,4,5'!J36</f>
        <v>0</v>
      </c>
      <c r="AZ96" s="94">
        <f>'b - šatny č.dveří 3,4,5'!F33</f>
        <v>0</v>
      </c>
      <c r="BA96" s="94">
        <f>'b - šatny č.dveří 3,4,5'!F34</f>
        <v>0</v>
      </c>
      <c r="BB96" s="94">
        <f>'b - šatny č.dveří 3,4,5'!F35</f>
        <v>0</v>
      </c>
      <c r="BC96" s="94">
        <f>'b - šatny č.dveří 3,4,5'!F36</f>
        <v>0</v>
      </c>
      <c r="BD96" s="96">
        <f>'b - šatny č.dveří 3,4,5'!F37</f>
        <v>0</v>
      </c>
      <c r="BT96" s="97" t="s">
        <v>84</v>
      </c>
      <c r="BV96" s="97" t="s">
        <v>78</v>
      </c>
      <c r="BW96" s="97" t="s">
        <v>89</v>
      </c>
      <c r="BX96" s="97" t="s">
        <v>5</v>
      </c>
      <c r="CL96" s="97" t="s">
        <v>1</v>
      </c>
      <c r="CM96" s="97" t="s">
        <v>86</v>
      </c>
    </row>
    <row r="97" spans="1:91" s="6" customFormat="1" ht="16.5" customHeight="1">
      <c r="A97" s="87" t="s">
        <v>80</v>
      </c>
      <c r="B97" s="88"/>
      <c r="C97" s="89"/>
      <c r="D97" s="262" t="s">
        <v>90</v>
      </c>
      <c r="E97" s="262"/>
      <c r="F97" s="262"/>
      <c r="G97" s="262"/>
      <c r="H97" s="262"/>
      <c r="I97" s="90"/>
      <c r="J97" s="262" t="s">
        <v>91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55">
        <f>'c - šatny č.dveří 6'!J30</f>
        <v>0</v>
      </c>
      <c r="AH97" s="256"/>
      <c r="AI97" s="256"/>
      <c r="AJ97" s="256"/>
      <c r="AK97" s="256"/>
      <c r="AL97" s="256"/>
      <c r="AM97" s="256"/>
      <c r="AN97" s="255">
        <f t="shared" si="0"/>
        <v>0</v>
      </c>
      <c r="AO97" s="256"/>
      <c r="AP97" s="256"/>
      <c r="AQ97" s="91" t="s">
        <v>83</v>
      </c>
      <c r="AR97" s="92"/>
      <c r="AS97" s="93">
        <v>0</v>
      </c>
      <c r="AT97" s="94">
        <f t="shared" si="1"/>
        <v>0</v>
      </c>
      <c r="AU97" s="95">
        <f>'c - šatny č.dveří 6'!P131</f>
        <v>0</v>
      </c>
      <c r="AV97" s="94">
        <f>'c - šatny č.dveří 6'!J33</f>
        <v>0</v>
      </c>
      <c r="AW97" s="94">
        <f>'c - šatny č.dveří 6'!J34</f>
        <v>0</v>
      </c>
      <c r="AX97" s="94">
        <f>'c - šatny č.dveří 6'!J35</f>
        <v>0</v>
      </c>
      <c r="AY97" s="94">
        <f>'c - šatny č.dveří 6'!J36</f>
        <v>0</v>
      </c>
      <c r="AZ97" s="94">
        <f>'c - šatny č.dveří 6'!F33</f>
        <v>0</v>
      </c>
      <c r="BA97" s="94">
        <f>'c - šatny č.dveří 6'!F34</f>
        <v>0</v>
      </c>
      <c r="BB97" s="94">
        <f>'c - šatny č.dveří 6'!F35</f>
        <v>0</v>
      </c>
      <c r="BC97" s="94">
        <f>'c - šatny č.dveří 6'!F36</f>
        <v>0</v>
      </c>
      <c r="BD97" s="96">
        <f>'c - šatny č.dveří 6'!F37</f>
        <v>0</v>
      </c>
      <c r="BT97" s="97" t="s">
        <v>84</v>
      </c>
      <c r="BV97" s="97" t="s">
        <v>78</v>
      </c>
      <c r="BW97" s="97" t="s">
        <v>92</v>
      </c>
      <c r="BX97" s="97" t="s">
        <v>5</v>
      </c>
      <c r="CL97" s="97" t="s">
        <v>1</v>
      </c>
      <c r="CM97" s="97" t="s">
        <v>86</v>
      </c>
    </row>
    <row r="98" spans="1:91" s="6" customFormat="1" ht="16.5" customHeight="1">
      <c r="A98" s="87" t="s">
        <v>80</v>
      </c>
      <c r="B98" s="88"/>
      <c r="C98" s="89"/>
      <c r="D98" s="262" t="s">
        <v>93</v>
      </c>
      <c r="E98" s="262"/>
      <c r="F98" s="262"/>
      <c r="G98" s="262"/>
      <c r="H98" s="262"/>
      <c r="I98" s="90"/>
      <c r="J98" s="262" t="s">
        <v>94</v>
      </c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55">
        <f>'d - šatny č.dveří 7'!J30</f>
        <v>0</v>
      </c>
      <c r="AH98" s="256"/>
      <c r="AI98" s="256"/>
      <c r="AJ98" s="256"/>
      <c r="AK98" s="256"/>
      <c r="AL98" s="256"/>
      <c r="AM98" s="256"/>
      <c r="AN98" s="255">
        <f t="shared" si="0"/>
        <v>0</v>
      </c>
      <c r="AO98" s="256"/>
      <c r="AP98" s="256"/>
      <c r="AQ98" s="91" t="s">
        <v>83</v>
      </c>
      <c r="AR98" s="92"/>
      <c r="AS98" s="93">
        <v>0</v>
      </c>
      <c r="AT98" s="94">
        <f t="shared" si="1"/>
        <v>0</v>
      </c>
      <c r="AU98" s="95">
        <f>'d - šatny č.dveří 7'!P132</f>
        <v>0</v>
      </c>
      <c r="AV98" s="94">
        <f>'d - šatny č.dveří 7'!J33</f>
        <v>0</v>
      </c>
      <c r="AW98" s="94">
        <f>'d - šatny č.dveří 7'!J34</f>
        <v>0</v>
      </c>
      <c r="AX98" s="94">
        <f>'d - šatny č.dveří 7'!J35</f>
        <v>0</v>
      </c>
      <c r="AY98" s="94">
        <f>'d - šatny č.dveří 7'!J36</f>
        <v>0</v>
      </c>
      <c r="AZ98" s="94">
        <f>'d - šatny č.dveří 7'!F33</f>
        <v>0</v>
      </c>
      <c r="BA98" s="94">
        <f>'d - šatny č.dveří 7'!F34</f>
        <v>0</v>
      </c>
      <c r="BB98" s="94">
        <f>'d - šatny č.dveří 7'!F35</f>
        <v>0</v>
      </c>
      <c r="BC98" s="94">
        <f>'d - šatny č.dveří 7'!F36</f>
        <v>0</v>
      </c>
      <c r="BD98" s="96">
        <f>'d - šatny č.dveří 7'!F37</f>
        <v>0</v>
      </c>
      <c r="BT98" s="97" t="s">
        <v>84</v>
      </c>
      <c r="BV98" s="97" t="s">
        <v>78</v>
      </c>
      <c r="BW98" s="97" t="s">
        <v>95</v>
      </c>
      <c r="BX98" s="97" t="s">
        <v>5</v>
      </c>
      <c r="CL98" s="97" t="s">
        <v>1</v>
      </c>
      <c r="CM98" s="97" t="s">
        <v>86</v>
      </c>
    </row>
    <row r="99" spans="1:91" s="6" customFormat="1" ht="16.5" customHeight="1">
      <c r="A99" s="87" t="s">
        <v>80</v>
      </c>
      <c r="B99" s="88"/>
      <c r="C99" s="89"/>
      <c r="D99" s="262" t="s">
        <v>96</v>
      </c>
      <c r="E99" s="262"/>
      <c r="F99" s="262"/>
      <c r="G99" s="262"/>
      <c r="H99" s="262"/>
      <c r="I99" s="90"/>
      <c r="J99" s="262" t="s">
        <v>97</v>
      </c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55">
        <f>'e - šatny č.dveří 8,9,10'!J30</f>
        <v>0</v>
      </c>
      <c r="AH99" s="256"/>
      <c r="AI99" s="256"/>
      <c r="AJ99" s="256"/>
      <c r="AK99" s="256"/>
      <c r="AL99" s="256"/>
      <c r="AM99" s="256"/>
      <c r="AN99" s="255">
        <f t="shared" si="0"/>
        <v>0</v>
      </c>
      <c r="AO99" s="256"/>
      <c r="AP99" s="256"/>
      <c r="AQ99" s="91" t="s">
        <v>83</v>
      </c>
      <c r="AR99" s="92"/>
      <c r="AS99" s="93">
        <v>0</v>
      </c>
      <c r="AT99" s="94">
        <f t="shared" si="1"/>
        <v>0</v>
      </c>
      <c r="AU99" s="95">
        <f>'e - šatny č.dveří 8,9,10'!P132</f>
        <v>0</v>
      </c>
      <c r="AV99" s="94">
        <f>'e - šatny č.dveří 8,9,10'!J33</f>
        <v>0</v>
      </c>
      <c r="AW99" s="94">
        <f>'e - šatny č.dveří 8,9,10'!J34</f>
        <v>0</v>
      </c>
      <c r="AX99" s="94">
        <f>'e - šatny č.dveří 8,9,10'!J35</f>
        <v>0</v>
      </c>
      <c r="AY99" s="94">
        <f>'e - šatny č.dveří 8,9,10'!J36</f>
        <v>0</v>
      </c>
      <c r="AZ99" s="94">
        <f>'e - šatny č.dveří 8,9,10'!F33</f>
        <v>0</v>
      </c>
      <c r="BA99" s="94">
        <f>'e - šatny č.dveří 8,9,10'!F34</f>
        <v>0</v>
      </c>
      <c r="BB99" s="94">
        <f>'e - šatny č.dveří 8,9,10'!F35</f>
        <v>0</v>
      </c>
      <c r="BC99" s="94">
        <f>'e - šatny č.dveří 8,9,10'!F36</f>
        <v>0</v>
      </c>
      <c r="BD99" s="96">
        <f>'e - šatny č.dveří 8,9,10'!F37</f>
        <v>0</v>
      </c>
      <c r="BT99" s="97" t="s">
        <v>84</v>
      </c>
      <c r="BV99" s="97" t="s">
        <v>78</v>
      </c>
      <c r="BW99" s="97" t="s">
        <v>98</v>
      </c>
      <c r="BX99" s="97" t="s">
        <v>5</v>
      </c>
      <c r="CL99" s="97" t="s">
        <v>1</v>
      </c>
      <c r="CM99" s="97" t="s">
        <v>86</v>
      </c>
    </row>
    <row r="100" spans="1:91" s="6" customFormat="1" ht="16.5" customHeight="1">
      <c r="A100" s="87" t="s">
        <v>80</v>
      </c>
      <c r="B100" s="88"/>
      <c r="C100" s="89"/>
      <c r="D100" s="262" t="s">
        <v>99</v>
      </c>
      <c r="E100" s="262"/>
      <c r="F100" s="262"/>
      <c r="G100" s="262"/>
      <c r="H100" s="262"/>
      <c r="I100" s="90"/>
      <c r="J100" s="262" t="s">
        <v>100</v>
      </c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55">
        <f>'f - šatny č.dveří 12,13,14'!J30</f>
        <v>0</v>
      </c>
      <c r="AH100" s="256"/>
      <c r="AI100" s="256"/>
      <c r="AJ100" s="256"/>
      <c r="AK100" s="256"/>
      <c r="AL100" s="256"/>
      <c r="AM100" s="256"/>
      <c r="AN100" s="255">
        <f t="shared" si="0"/>
        <v>0</v>
      </c>
      <c r="AO100" s="256"/>
      <c r="AP100" s="256"/>
      <c r="AQ100" s="91" t="s">
        <v>83</v>
      </c>
      <c r="AR100" s="92"/>
      <c r="AS100" s="93">
        <v>0</v>
      </c>
      <c r="AT100" s="94">
        <f t="shared" si="1"/>
        <v>0</v>
      </c>
      <c r="AU100" s="95">
        <f>'f - šatny č.dveří 12,13,14'!P134</f>
        <v>0</v>
      </c>
      <c r="AV100" s="94">
        <f>'f - šatny č.dveří 12,13,14'!J33</f>
        <v>0</v>
      </c>
      <c r="AW100" s="94">
        <f>'f - šatny č.dveří 12,13,14'!J34</f>
        <v>0</v>
      </c>
      <c r="AX100" s="94">
        <f>'f - šatny č.dveří 12,13,14'!J35</f>
        <v>0</v>
      </c>
      <c r="AY100" s="94">
        <f>'f - šatny č.dveří 12,13,14'!J36</f>
        <v>0</v>
      </c>
      <c r="AZ100" s="94">
        <f>'f - šatny č.dveří 12,13,14'!F33</f>
        <v>0</v>
      </c>
      <c r="BA100" s="94">
        <f>'f - šatny č.dveří 12,13,14'!F34</f>
        <v>0</v>
      </c>
      <c r="BB100" s="94">
        <f>'f - šatny č.dveří 12,13,14'!F35</f>
        <v>0</v>
      </c>
      <c r="BC100" s="94">
        <f>'f - šatny č.dveří 12,13,14'!F36</f>
        <v>0</v>
      </c>
      <c r="BD100" s="96">
        <f>'f - šatny č.dveří 12,13,14'!F37</f>
        <v>0</v>
      </c>
      <c r="BT100" s="97" t="s">
        <v>84</v>
      </c>
      <c r="BV100" s="97" t="s">
        <v>78</v>
      </c>
      <c r="BW100" s="97" t="s">
        <v>101</v>
      </c>
      <c r="BX100" s="97" t="s">
        <v>5</v>
      </c>
      <c r="CL100" s="97" t="s">
        <v>1</v>
      </c>
      <c r="CM100" s="97" t="s">
        <v>86</v>
      </c>
    </row>
    <row r="101" spans="1:91" s="6" customFormat="1" ht="16.5" customHeight="1">
      <c r="A101" s="87" t="s">
        <v>80</v>
      </c>
      <c r="B101" s="88"/>
      <c r="C101" s="89"/>
      <c r="D101" s="262" t="s">
        <v>102</v>
      </c>
      <c r="E101" s="262"/>
      <c r="F101" s="262"/>
      <c r="G101" s="262"/>
      <c r="H101" s="262"/>
      <c r="I101" s="90"/>
      <c r="J101" s="262" t="s">
        <v>103</v>
      </c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55">
        <f>'g - ELE'!J30</f>
        <v>0</v>
      </c>
      <c r="AH101" s="256"/>
      <c r="AI101" s="256"/>
      <c r="AJ101" s="256"/>
      <c r="AK101" s="256"/>
      <c r="AL101" s="256"/>
      <c r="AM101" s="256"/>
      <c r="AN101" s="255">
        <f t="shared" si="0"/>
        <v>0</v>
      </c>
      <c r="AO101" s="256"/>
      <c r="AP101" s="256"/>
      <c r="AQ101" s="91" t="s">
        <v>83</v>
      </c>
      <c r="AR101" s="92"/>
      <c r="AS101" s="93">
        <v>0</v>
      </c>
      <c r="AT101" s="94">
        <f t="shared" si="1"/>
        <v>0</v>
      </c>
      <c r="AU101" s="95">
        <f>'g - ELE'!P121</f>
        <v>0</v>
      </c>
      <c r="AV101" s="94">
        <f>'g - ELE'!J33</f>
        <v>0</v>
      </c>
      <c r="AW101" s="94">
        <f>'g - ELE'!J34</f>
        <v>0</v>
      </c>
      <c r="AX101" s="94">
        <f>'g - ELE'!J35</f>
        <v>0</v>
      </c>
      <c r="AY101" s="94">
        <f>'g - ELE'!J36</f>
        <v>0</v>
      </c>
      <c r="AZ101" s="94">
        <f>'g - ELE'!F33</f>
        <v>0</v>
      </c>
      <c r="BA101" s="94">
        <f>'g - ELE'!F34</f>
        <v>0</v>
      </c>
      <c r="BB101" s="94">
        <f>'g - ELE'!F35</f>
        <v>0</v>
      </c>
      <c r="BC101" s="94">
        <f>'g - ELE'!F36</f>
        <v>0</v>
      </c>
      <c r="BD101" s="96">
        <f>'g - ELE'!F37</f>
        <v>0</v>
      </c>
      <c r="BT101" s="97" t="s">
        <v>84</v>
      </c>
      <c r="BV101" s="97" t="s">
        <v>78</v>
      </c>
      <c r="BW101" s="97" t="s">
        <v>104</v>
      </c>
      <c r="BX101" s="97" t="s">
        <v>5</v>
      </c>
      <c r="CL101" s="97" t="s">
        <v>1</v>
      </c>
      <c r="CM101" s="97" t="s">
        <v>86</v>
      </c>
    </row>
    <row r="102" spans="1:91" s="6" customFormat="1" ht="16.5" customHeight="1">
      <c r="A102" s="87" t="s">
        <v>80</v>
      </c>
      <c r="B102" s="88"/>
      <c r="C102" s="89"/>
      <c r="D102" s="262" t="s">
        <v>105</v>
      </c>
      <c r="E102" s="262"/>
      <c r="F102" s="262"/>
      <c r="G102" s="262"/>
      <c r="H102" s="262"/>
      <c r="I102" s="90"/>
      <c r="J102" s="262" t="s">
        <v>106</v>
      </c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55">
        <f>'h - skříňky šatny'!J30</f>
        <v>0</v>
      </c>
      <c r="AH102" s="256"/>
      <c r="AI102" s="256"/>
      <c r="AJ102" s="256"/>
      <c r="AK102" s="256"/>
      <c r="AL102" s="256"/>
      <c r="AM102" s="256"/>
      <c r="AN102" s="255">
        <f t="shared" si="0"/>
        <v>0</v>
      </c>
      <c r="AO102" s="256"/>
      <c r="AP102" s="256"/>
      <c r="AQ102" s="91" t="s">
        <v>83</v>
      </c>
      <c r="AR102" s="92"/>
      <c r="AS102" s="93">
        <v>0</v>
      </c>
      <c r="AT102" s="94">
        <f t="shared" si="1"/>
        <v>0</v>
      </c>
      <c r="AU102" s="95">
        <f>'h - skříňky šatny'!P118</f>
        <v>0</v>
      </c>
      <c r="AV102" s="94">
        <f>'h - skříňky šatny'!J33</f>
        <v>0</v>
      </c>
      <c r="AW102" s="94">
        <f>'h - skříňky šatny'!J34</f>
        <v>0</v>
      </c>
      <c r="AX102" s="94">
        <f>'h - skříňky šatny'!J35</f>
        <v>0</v>
      </c>
      <c r="AY102" s="94">
        <f>'h - skříňky šatny'!J36</f>
        <v>0</v>
      </c>
      <c r="AZ102" s="94">
        <f>'h - skříňky šatny'!F33</f>
        <v>0</v>
      </c>
      <c r="BA102" s="94">
        <f>'h - skříňky šatny'!F34</f>
        <v>0</v>
      </c>
      <c r="BB102" s="94">
        <f>'h - skříňky šatny'!F35</f>
        <v>0</v>
      </c>
      <c r="BC102" s="94">
        <f>'h - skříňky šatny'!F36</f>
        <v>0</v>
      </c>
      <c r="BD102" s="96">
        <f>'h - skříňky šatny'!F37</f>
        <v>0</v>
      </c>
      <c r="BT102" s="97" t="s">
        <v>84</v>
      </c>
      <c r="BV102" s="97" t="s">
        <v>78</v>
      </c>
      <c r="BW102" s="97" t="s">
        <v>107</v>
      </c>
      <c r="BX102" s="97" t="s">
        <v>5</v>
      </c>
      <c r="CL102" s="97" t="s">
        <v>1</v>
      </c>
      <c r="CM102" s="97" t="s">
        <v>86</v>
      </c>
    </row>
    <row r="103" spans="1:91" s="6" customFormat="1" ht="16.5" customHeight="1">
      <c r="A103" s="87" t="s">
        <v>80</v>
      </c>
      <c r="B103" s="88"/>
      <c r="C103" s="89"/>
      <c r="D103" s="262" t="s">
        <v>108</v>
      </c>
      <c r="E103" s="262"/>
      <c r="F103" s="262"/>
      <c r="G103" s="262"/>
      <c r="H103" s="262"/>
      <c r="I103" s="90"/>
      <c r="J103" s="262" t="s">
        <v>109</v>
      </c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55">
        <f>'ch - VRN'!J30</f>
        <v>0</v>
      </c>
      <c r="AH103" s="256"/>
      <c r="AI103" s="256"/>
      <c r="AJ103" s="256"/>
      <c r="AK103" s="256"/>
      <c r="AL103" s="256"/>
      <c r="AM103" s="256"/>
      <c r="AN103" s="255">
        <f t="shared" si="0"/>
        <v>0</v>
      </c>
      <c r="AO103" s="256"/>
      <c r="AP103" s="256"/>
      <c r="AQ103" s="91" t="s">
        <v>83</v>
      </c>
      <c r="AR103" s="92"/>
      <c r="AS103" s="98">
        <v>0</v>
      </c>
      <c r="AT103" s="99">
        <f t="shared" si="1"/>
        <v>0</v>
      </c>
      <c r="AU103" s="100">
        <f>'ch - VRN'!P121</f>
        <v>0</v>
      </c>
      <c r="AV103" s="99">
        <f>'ch - VRN'!J33</f>
        <v>0</v>
      </c>
      <c r="AW103" s="99">
        <f>'ch - VRN'!J34</f>
        <v>0</v>
      </c>
      <c r="AX103" s="99">
        <f>'ch - VRN'!J35</f>
        <v>0</v>
      </c>
      <c r="AY103" s="99">
        <f>'ch - VRN'!J36</f>
        <v>0</v>
      </c>
      <c r="AZ103" s="99">
        <f>'ch - VRN'!F33</f>
        <v>0</v>
      </c>
      <c r="BA103" s="99">
        <f>'ch - VRN'!F34</f>
        <v>0</v>
      </c>
      <c r="BB103" s="99">
        <f>'ch - VRN'!F35</f>
        <v>0</v>
      </c>
      <c r="BC103" s="99">
        <f>'ch - VRN'!F36</f>
        <v>0</v>
      </c>
      <c r="BD103" s="101">
        <f>'ch - VRN'!F37</f>
        <v>0</v>
      </c>
      <c r="BT103" s="97" t="s">
        <v>84</v>
      </c>
      <c r="BV103" s="97" t="s">
        <v>78</v>
      </c>
      <c r="BW103" s="97" t="s">
        <v>110</v>
      </c>
      <c r="BX103" s="97" t="s">
        <v>5</v>
      </c>
      <c r="CL103" s="97" t="s">
        <v>1</v>
      </c>
      <c r="CM103" s="97" t="s">
        <v>86</v>
      </c>
    </row>
    <row r="104" spans="2:44" s="1" customFormat="1" ht="30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7"/>
    </row>
    <row r="105" spans="2:44" s="1" customFormat="1" ht="6.95" customHeigh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37"/>
    </row>
  </sheetData>
  <sheetProtection algorithmName="SHA-512" hashValue="jZVoSVIeY1YoClAulkKoGcWZNv4U8YJxq7XFIuOk+aPhPikFKjBmaOZTQ8ljNr3mz5fjRuY6fKU6MxWQNr+QZw==" saltValue="lcbZQthCIvgb6nOhSdxzJ3gOidbITQt5J4kwsiy7cMAu/I71I+Vq4Lzr6DqEcTWUSS7B5x4xWk91wPPN4xLhIg==" spinCount="100000" sheet="1" objects="1" scenarios="1" formatColumns="0" formatRows="0"/>
  <mergeCells count="74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7:AM97"/>
    <mergeCell ref="AG98:AM98"/>
    <mergeCell ref="AG99:AM99"/>
    <mergeCell ref="AG100:AM100"/>
    <mergeCell ref="AG101:AM101"/>
    <mergeCell ref="X35:AB35"/>
    <mergeCell ref="AN103:AP103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AN95:AP95"/>
    <mergeCell ref="AG95:AM95"/>
    <mergeCell ref="AN96:AP96"/>
    <mergeCell ref="AG96:AM96"/>
    <mergeCell ref="AN97:AP97"/>
    <mergeCell ref="AG102:AM102"/>
    <mergeCell ref="AG103:AM103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AN102:AP102"/>
  </mergeCells>
  <hyperlinks>
    <hyperlink ref="A95" location="'a - šatny č.dveří 1,2'!C2" display="/"/>
    <hyperlink ref="A96" location="'b - šatny č.dveří 3,4,5'!C2" display="/"/>
    <hyperlink ref="A97" location="'c - šatny č.dveří 6'!C2" display="/"/>
    <hyperlink ref="A98" location="'d - šatny č.dveří 7'!C2" display="/"/>
    <hyperlink ref="A99" location="'e - šatny č.dveří 8,9,10'!C2" display="/"/>
    <hyperlink ref="A100" location="'f - šatny č.dveří 12,13,14'!C2" display="/"/>
    <hyperlink ref="A101" location="'g - ELE'!C2" display="/"/>
    <hyperlink ref="A102" location="'h - skříňky šatny'!C2" display="/"/>
    <hyperlink ref="A103" location="'ch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110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1321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ROUND(J121,2)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ROUND((SUM(BE121:BE132)),2)</f>
        <v>0</v>
      </c>
      <c r="I33" s="122">
        <v>0.21</v>
      </c>
      <c r="J33" s="121">
        <f>ROUND(((SUM(BE121:BE132))*I33),2)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ROUND((SUM(BF121:BF132)),2)</f>
        <v>0</v>
      </c>
      <c r="I34" s="122">
        <v>0.15</v>
      </c>
      <c r="J34" s="121">
        <f>ROUND(((SUM(BF121:BF132))*I34),2)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ROUND((SUM(BG121:BG132)),2)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ROUND((SUM(BH121:BH132)),2)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ROUND((SUM(BI121:BI132)),2)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ch - VRN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J121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1322</v>
      </c>
      <c r="E97" s="153"/>
      <c r="F97" s="153"/>
      <c r="G97" s="153"/>
      <c r="H97" s="153"/>
      <c r="I97" s="154"/>
      <c r="J97" s="155">
        <f>J122</f>
        <v>0</v>
      </c>
      <c r="K97" s="151"/>
      <c r="L97" s="156"/>
    </row>
    <row r="98" spans="2:12" s="9" customFormat="1" ht="19.9" customHeight="1">
      <c r="B98" s="157"/>
      <c r="C98" s="158"/>
      <c r="D98" s="159" t="s">
        <v>1323</v>
      </c>
      <c r="E98" s="160"/>
      <c r="F98" s="160"/>
      <c r="G98" s="160"/>
      <c r="H98" s="160"/>
      <c r="I98" s="161"/>
      <c r="J98" s="162">
        <f>J123</f>
        <v>0</v>
      </c>
      <c r="K98" s="158"/>
      <c r="L98" s="163"/>
    </row>
    <row r="99" spans="2:12" s="9" customFormat="1" ht="19.9" customHeight="1">
      <c r="B99" s="157"/>
      <c r="C99" s="158"/>
      <c r="D99" s="159" t="s">
        <v>1324</v>
      </c>
      <c r="E99" s="160"/>
      <c r="F99" s="160"/>
      <c r="G99" s="160"/>
      <c r="H99" s="160"/>
      <c r="I99" s="161"/>
      <c r="J99" s="162">
        <f>J125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1325</v>
      </c>
      <c r="E100" s="160"/>
      <c r="F100" s="160"/>
      <c r="G100" s="160"/>
      <c r="H100" s="160"/>
      <c r="I100" s="161"/>
      <c r="J100" s="162">
        <f>J127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1326</v>
      </c>
      <c r="E101" s="160"/>
      <c r="F101" s="160"/>
      <c r="G101" s="160"/>
      <c r="H101" s="160"/>
      <c r="I101" s="161"/>
      <c r="J101" s="162">
        <f>J131</f>
        <v>0</v>
      </c>
      <c r="K101" s="158"/>
      <c r="L101" s="163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09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1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44"/>
      <c r="J107" s="51"/>
      <c r="K107" s="51"/>
      <c r="L107" s="37"/>
    </row>
    <row r="108" spans="2:12" s="1" customFormat="1" ht="24.95" customHeight="1">
      <c r="B108" s="33"/>
      <c r="C108" s="22" t="s">
        <v>135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97" t="str">
        <f>E7</f>
        <v>Stavební úpravy šaten v 1.NP - SC Hostivař</v>
      </c>
      <c r="F111" s="298"/>
      <c r="G111" s="298"/>
      <c r="H111" s="298"/>
      <c r="I111" s="109"/>
      <c r="J111" s="34"/>
      <c r="K111" s="34"/>
      <c r="L111" s="37"/>
    </row>
    <row r="112" spans="2:12" s="1" customFormat="1" ht="12" customHeight="1">
      <c r="B112" s="33"/>
      <c r="C112" s="28" t="s">
        <v>112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280" t="str">
        <f>E9</f>
        <v>ch - VRN</v>
      </c>
      <c r="F113" s="296"/>
      <c r="G113" s="296"/>
      <c r="H113" s="296"/>
      <c r="I113" s="109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2" customHeight="1">
      <c r="B115" s="33"/>
      <c r="C115" s="28" t="s">
        <v>20</v>
      </c>
      <c r="D115" s="34"/>
      <c r="E115" s="34"/>
      <c r="F115" s="26" t="str">
        <f>F12</f>
        <v xml:space="preserve">Praha </v>
      </c>
      <c r="G115" s="34"/>
      <c r="H115" s="34"/>
      <c r="I115" s="111" t="s">
        <v>22</v>
      </c>
      <c r="J115" s="60" t="str">
        <f>IF(J12="","",J12)</f>
        <v>29. 4. 2019</v>
      </c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27.95" customHeight="1">
      <c r="B117" s="33"/>
      <c r="C117" s="28" t="s">
        <v>24</v>
      </c>
      <c r="D117" s="34"/>
      <c r="E117" s="34"/>
      <c r="F117" s="26" t="str">
        <f>E15</f>
        <v xml:space="preserve"> </v>
      </c>
      <c r="G117" s="34"/>
      <c r="H117" s="34"/>
      <c r="I117" s="111" t="s">
        <v>30</v>
      </c>
      <c r="J117" s="31" t="str">
        <f>E21</f>
        <v>Ing. Regina Zaoralova</v>
      </c>
      <c r="K117" s="34"/>
      <c r="L117" s="37"/>
    </row>
    <row r="118" spans="2:12" s="1" customFormat="1" ht="15.2" customHeight="1">
      <c r="B118" s="33"/>
      <c r="C118" s="28" t="s">
        <v>28</v>
      </c>
      <c r="D118" s="34"/>
      <c r="E118" s="34"/>
      <c r="F118" s="26" t="str">
        <f>IF(E18="","",E18)</f>
        <v>Vyplň údaj</v>
      </c>
      <c r="G118" s="34"/>
      <c r="H118" s="34"/>
      <c r="I118" s="111" t="s">
        <v>34</v>
      </c>
      <c r="J118" s="31" t="str">
        <f>E24</f>
        <v xml:space="preserve"> </v>
      </c>
      <c r="K118" s="34"/>
      <c r="L118" s="37"/>
    </row>
    <row r="119" spans="2:12" s="1" customFormat="1" ht="10.3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20" s="10" customFormat="1" ht="29.25" customHeight="1">
      <c r="B120" s="164"/>
      <c r="C120" s="165" t="s">
        <v>136</v>
      </c>
      <c r="D120" s="166" t="s">
        <v>61</v>
      </c>
      <c r="E120" s="166" t="s">
        <v>57</v>
      </c>
      <c r="F120" s="166" t="s">
        <v>58</v>
      </c>
      <c r="G120" s="166" t="s">
        <v>137</v>
      </c>
      <c r="H120" s="166" t="s">
        <v>138</v>
      </c>
      <c r="I120" s="167" t="s">
        <v>139</v>
      </c>
      <c r="J120" s="168" t="s">
        <v>116</v>
      </c>
      <c r="K120" s="169" t="s">
        <v>140</v>
      </c>
      <c r="L120" s="170"/>
      <c r="M120" s="69" t="s">
        <v>1</v>
      </c>
      <c r="N120" s="70" t="s">
        <v>40</v>
      </c>
      <c r="O120" s="70" t="s">
        <v>141</v>
      </c>
      <c r="P120" s="70" t="s">
        <v>142</v>
      </c>
      <c r="Q120" s="70" t="s">
        <v>143</v>
      </c>
      <c r="R120" s="70" t="s">
        <v>144</v>
      </c>
      <c r="S120" s="70" t="s">
        <v>145</v>
      </c>
      <c r="T120" s="71" t="s">
        <v>146</v>
      </c>
    </row>
    <row r="121" spans="2:63" s="1" customFormat="1" ht="22.9" customHeight="1">
      <c r="B121" s="33"/>
      <c r="C121" s="76" t="s">
        <v>147</v>
      </c>
      <c r="D121" s="34"/>
      <c r="E121" s="34"/>
      <c r="F121" s="34"/>
      <c r="G121" s="34"/>
      <c r="H121" s="34"/>
      <c r="I121" s="109"/>
      <c r="J121" s="171">
        <f>BK121</f>
        <v>0</v>
      </c>
      <c r="K121" s="34"/>
      <c r="L121" s="37"/>
      <c r="M121" s="72"/>
      <c r="N121" s="73"/>
      <c r="O121" s="73"/>
      <c r="P121" s="172">
        <f>P122</f>
        <v>0</v>
      </c>
      <c r="Q121" s="73"/>
      <c r="R121" s="172">
        <f>R122</f>
        <v>0</v>
      </c>
      <c r="S121" s="73"/>
      <c r="T121" s="173">
        <f>T122</f>
        <v>0</v>
      </c>
      <c r="AT121" s="16" t="s">
        <v>75</v>
      </c>
      <c r="AU121" s="16" t="s">
        <v>118</v>
      </c>
      <c r="BK121" s="174">
        <f>BK122</f>
        <v>0</v>
      </c>
    </row>
    <row r="122" spans="2:63" s="11" customFormat="1" ht="25.9" customHeight="1">
      <c r="B122" s="175"/>
      <c r="C122" s="176"/>
      <c r="D122" s="177" t="s">
        <v>75</v>
      </c>
      <c r="E122" s="178" t="s">
        <v>109</v>
      </c>
      <c r="F122" s="178" t="s">
        <v>1327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P123+P125+P127+P131</f>
        <v>0</v>
      </c>
      <c r="Q122" s="183"/>
      <c r="R122" s="184">
        <f>R123+R125+R127+R131</f>
        <v>0</v>
      </c>
      <c r="S122" s="183"/>
      <c r="T122" s="185">
        <f>T123+T125+T127+T131</f>
        <v>0</v>
      </c>
      <c r="AR122" s="186" t="s">
        <v>407</v>
      </c>
      <c r="AT122" s="187" t="s">
        <v>75</v>
      </c>
      <c r="AU122" s="187" t="s">
        <v>76</v>
      </c>
      <c r="AY122" s="186" t="s">
        <v>150</v>
      </c>
      <c r="BK122" s="188">
        <f>BK123+BK125+BK127+BK131</f>
        <v>0</v>
      </c>
    </row>
    <row r="123" spans="2:63" s="11" customFormat="1" ht="22.9" customHeight="1">
      <c r="B123" s="175"/>
      <c r="C123" s="176"/>
      <c r="D123" s="177" t="s">
        <v>75</v>
      </c>
      <c r="E123" s="189" t="s">
        <v>1328</v>
      </c>
      <c r="F123" s="189" t="s">
        <v>1329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407</v>
      </c>
      <c r="AT123" s="187" t="s">
        <v>75</v>
      </c>
      <c r="AU123" s="187" t="s">
        <v>84</v>
      </c>
      <c r="AY123" s="186" t="s">
        <v>150</v>
      </c>
      <c r="BK123" s="188">
        <f>BK124</f>
        <v>0</v>
      </c>
    </row>
    <row r="124" spans="2:65" s="1" customFormat="1" ht="16.5" customHeight="1">
      <c r="B124" s="33"/>
      <c r="C124" s="191" t="s">
        <v>407</v>
      </c>
      <c r="D124" s="191" t="s">
        <v>154</v>
      </c>
      <c r="E124" s="192" t="s">
        <v>1330</v>
      </c>
      <c r="F124" s="193" t="s">
        <v>1331</v>
      </c>
      <c r="G124" s="194" t="s">
        <v>1110</v>
      </c>
      <c r="H124" s="195">
        <v>1</v>
      </c>
      <c r="I124" s="196"/>
      <c r="J124" s="197">
        <f>ROUND(I124*H124,2)</f>
        <v>0</v>
      </c>
      <c r="K124" s="193" t="s">
        <v>158</v>
      </c>
      <c r="L124" s="37"/>
      <c r="M124" s="198" t="s">
        <v>1</v>
      </c>
      <c r="N124" s="199" t="s">
        <v>41</v>
      </c>
      <c r="O124" s="65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02" t="s">
        <v>1332</v>
      </c>
      <c r="AT124" s="202" t="s">
        <v>154</v>
      </c>
      <c r="AU124" s="202" t="s">
        <v>86</v>
      </c>
      <c r="AY124" s="16" t="s">
        <v>150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84</v>
      </c>
      <c r="BK124" s="203">
        <f>ROUND(I124*H124,2)</f>
        <v>0</v>
      </c>
      <c r="BL124" s="16" t="s">
        <v>1332</v>
      </c>
      <c r="BM124" s="202" t="s">
        <v>1333</v>
      </c>
    </row>
    <row r="125" spans="2:63" s="11" customFormat="1" ht="22.9" customHeight="1">
      <c r="B125" s="175"/>
      <c r="C125" s="176"/>
      <c r="D125" s="177" t="s">
        <v>75</v>
      </c>
      <c r="E125" s="189" t="s">
        <v>1334</v>
      </c>
      <c r="F125" s="189" t="s">
        <v>1335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P126</f>
        <v>0</v>
      </c>
      <c r="Q125" s="183"/>
      <c r="R125" s="184">
        <f>R126</f>
        <v>0</v>
      </c>
      <c r="S125" s="183"/>
      <c r="T125" s="185">
        <f>T126</f>
        <v>0</v>
      </c>
      <c r="AR125" s="186" t="s">
        <v>407</v>
      </c>
      <c r="AT125" s="187" t="s">
        <v>75</v>
      </c>
      <c r="AU125" s="187" t="s">
        <v>84</v>
      </c>
      <c r="AY125" s="186" t="s">
        <v>150</v>
      </c>
      <c r="BK125" s="188">
        <f>BK126</f>
        <v>0</v>
      </c>
    </row>
    <row r="126" spans="2:65" s="1" customFormat="1" ht="16.5" customHeight="1">
      <c r="B126" s="33"/>
      <c r="C126" s="191" t="s">
        <v>84</v>
      </c>
      <c r="D126" s="191" t="s">
        <v>154</v>
      </c>
      <c r="E126" s="192" t="s">
        <v>1336</v>
      </c>
      <c r="F126" s="193" t="s">
        <v>1335</v>
      </c>
      <c r="G126" s="194" t="s">
        <v>1110</v>
      </c>
      <c r="H126" s="195">
        <v>1</v>
      </c>
      <c r="I126" s="196"/>
      <c r="J126" s="197">
        <f>ROUND(I126*H126,2)</f>
        <v>0</v>
      </c>
      <c r="K126" s="193" t="s">
        <v>158</v>
      </c>
      <c r="L126" s="37"/>
      <c r="M126" s="198" t="s">
        <v>1</v>
      </c>
      <c r="N126" s="199" t="s">
        <v>41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1332</v>
      </c>
      <c r="AT126" s="202" t="s">
        <v>154</v>
      </c>
      <c r="AU126" s="202" t="s">
        <v>86</v>
      </c>
      <c r="AY126" s="16" t="s">
        <v>150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84</v>
      </c>
      <c r="BK126" s="203">
        <f>ROUND(I126*H126,2)</f>
        <v>0</v>
      </c>
      <c r="BL126" s="16" t="s">
        <v>1332</v>
      </c>
      <c r="BM126" s="202" t="s">
        <v>1337</v>
      </c>
    </row>
    <row r="127" spans="2:63" s="11" customFormat="1" ht="22.9" customHeight="1">
      <c r="B127" s="175"/>
      <c r="C127" s="176"/>
      <c r="D127" s="177" t="s">
        <v>75</v>
      </c>
      <c r="E127" s="189" t="s">
        <v>1338</v>
      </c>
      <c r="F127" s="189" t="s">
        <v>1339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SUM(P128:P130)</f>
        <v>0</v>
      </c>
      <c r="Q127" s="183"/>
      <c r="R127" s="184">
        <f>SUM(R128:R130)</f>
        <v>0</v>
      </c>
      <c r="S127" s="183"/>
      <c r="T127" s="185">
        <f>SUM(T128:T130)</f>
        <v>0</v>
      </c>
      <c r="AR127" s="186" t="s">
        <v>407</v>
      </c>
      <c r="AT127" s="187" t="s">
        <v>75</v>
      </c>
      <c r="AU127" s="187" t="s">
        <v>84</v>
      </c>
      <c r="AY127" s="186" t="s">
        <v>150</v>
      </c>
      <c r="BK127" s="188">
        <f>SUM(BK128:BK130)</f>
        <v>0</v>
      </c>
    </row>
    <row r="128" spans="2:65" s="1" customFormat="1" ht="16.5" customHeight="1">
      <c r="B128" s="33"/>
      <c r="C128" s="191" t="s">
        <v>86</v>
      </c>
      <c r="D128" s="191" t="s">
        <v>154</v>
      </c>
      <c r="E128" s="192" t="s">
        <v>1340</v>
      </c>
      <c r="F128" s="193" t="s">
        <v>1339</v>
      </c>
      <c r="G128" s="194" t="s">
        <v>1110</v>
      </c>
      <c r="H128" s="195">
        <v>1</v>
      </c>
      <c r="I128" s="196"/>
      <c r="J128" s="197">
        <f>ROUND(I128*H128,2)</f>
        <v>0</v>
      </c>
      <c r="K128" s="193" t="s">
        <v>158</v>
      </c>
      <c r="L128" s="37"/>
      <c r="M128" s="198" t="s">
        <v>1</v>
      </c>
      <c r="N128" s="199" t="s">
        <v>41</v>
      </c>
      <c r="O128" s="65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1332</v>
      </c>
      <c r="AT128" s="202" t="s">
        <v>154</v>
      </c>
      <c r="AU128" s="202" t="s">
        <v>86</v>
      </c>
      <c r="AY128" s="16" t="s">
        <v>150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84</v>
      </c>
      <c r="BK128" s="203">
        <f>ROUND(I128*H128,2)</f>
        <v>0</v>
      </c>
      <c r="BL128" s="16" t="s">
        <v>1332</v>
      </c>
      <c r="BM128" s="202" t="s">
        <v>1341</v>
      </c>
    </row>
    <row r="129" spans="2:65" s="1" customFormat="1" ht="16.5" customHeight="1">
      <c r="B129" s="33"/>
      <c r="C129" s="191" t="s">
        <v>168</v>
      </c>
      <c r="D129" s="191" t="s">
        <v>154</v>
      </c>
      <c r="E129" s="192" t="s">
        <v>1342</v>
      </c>
      <c r="F129" s="193" t="s">
        <v>1343</v>
      </c>
      <c r="G129" s="194" t="s">
        <v>1110</v>
      </c>
      <c r="H129" s="195">
        <v>1</v>
      </c>
      <c r="I129" s="196"/>
      <c r="J129" s="197">
        <f>ROUND(I129*H129,2)</f>
        <v>0</v>
      </c>
      <c r="K129" s="193" t="s">
        <v>158</v>
      </c>
      <c r="L129" s="37"/>
      <c r="M129" s="198" t="s">
        <v>1</v>
      </c>
      <c r="N129" s="199" t="s">
        <v>41</v>
      </c>
      <c r="O129" s="65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1332</v>
      </c>
      <c r="AT129" s="202" t="s">
        <v>154</v>
      </c>
      <c r="AU129" s="202" t="s">
        <v>86</v>
      </c>
      <c r="AY129" s="16" t="s">
        <v>150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84</v>
      </c>
      <c r="BK129" s="203">
        <f>ROUND(I129*H129,2)</f>
        <v>0</v>
      </c>
      <c r="BL129" s="16" t="s">
        <v>1332</v>
      </c>
      <c r="BM129" s="202" t="s">
        <v>1344</v>
      </c>
    </row>
    <row r="130" spans="2:65" s="1" customFormat="1" ht="16.5" customHeight="1">
      <c r="B130" s="33"/>
      <c r="C130" s="191" t="s">
        <v>218</v>
      </c>
      <c r="D130" s="191" t="s">
        <v>154</v>
      </c>
      <c r="E130" s="192" t="s">
        <v>1345</v>
      </c>
      <c r="F130" s="193" t="s">
        <v>1346</v>
      </c>
      <c r="G130" s="194" t="s">
        <v>1110</v>
      </c>
      <c r="H130" s="195">
        <v>1</v>
      </c>
      <c r="I130" s="196"/>
      <c r="J130" s="197">
        <f>ROUND(I130*H130,2)</f>
        <v>0</v>
      </c>
      <c r="K130" s="193" t="s">
        <v>158</v>
      </c>
      <c r="L130" s="37"/>
      <c r="M130" s="198" t="s">
        <v>1</v>
      </c>
      <c r="N130" s="199" t="s">
        <v>41</v>
      </c>
      <c r="O130" s="65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1332</v>
      </c>
      <c r="AT130" s="202" t="s">
        <v>154</v>
      </c>
      <c r="AU130" s="202" t="s">
        <v>86</v>
      </c>
      <c r="AY130" s="16" t="s">
        <v>150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84</v>
      </c>
      <c r="BK130" s="203">
        <f>ROUND(I130*H130,2)</f>
        <v>0</v>
      </c>
      <c r="BL130" s="16" t="s">
        <v>1332</v>
      </c>
      <c r="BM130" s="202" t="s">
        <v>1347</v>
      </c>
    </row>
    <row r="131" spans="2:63" s="11" customFormat="1" ht="22.9" customHeight="1">
      <c r="B131" s="175"/>
      <c r="C131" s="176"/>
      <c r="D131" s="177" t="s">
        <v>75</v>
      </c>
      <c r="E131" s="189" t="s">
        <v>1348</v>
      </c>
      <c r="F131" s="189" t="s">
        <v>1349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</v>
      </c>
      <c r="S131" s="183"/>
      <c r="T131" s="185">
        <f>T132</f>
        <v>0</v>
      </c>
      <c r="AR131" s="186" t="s">
        <v>407</v>
      </c>
      <c r="AT131" s="187" t="s">
        <v>75</v>
      </c>
      <c r="AU131" s="187" t="s">
        <v>84</v>
      </c>
      <c r="AY131" s="186" t="s">
        <v>150</v>
      </c>
      <c r="BK131" s="188">
        <f>BK132</f>
        <v>0</v>
      </c>
    </row>
    <row r="132" spans="2:65" s="1" customFormat="1" ht="16.5" customHeight="1">
      <c r="B132" s="33"/>
      <c r="C132" s="191" t="s">
        <v>159</v>
      </c>
      <c r="D132" s="191" t="s">
        <v>154</v>
      </c>
      <c r="E132" s="192" t="s">
        <v>1350</v>
      </c>
      <c r="F132" s="193" t="s">
        <v>1349</v>
      </c>
      <c r="G132" s="194" t="s">
        <v>1110</v>
      </c>
      <c r="H132" s="195">
        <v>1</v>
      </c>
      <c r="I132" s="196"/>
      <c r="J132" s="197">
        <f>ROUND(I132*H132,2)</f>
        <v>0</v>
      </c>
      <c r="K132" s="193" t="s">
        <v>158</v>
      </c>
      <c r="L132" s="37"/>
      <c r="M132" s="250" t="s">
        <v>1</v>
      </c>
      <c r="N132" s="251" t="s">
        <v>41</v>
      </c>
      <c r="O132" s="252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AR132" s="202" t="s">
        <v>1332</v>
      </c>
      <c r="AT132" s="202" t="s">
        <v>154</v>
      </c>
      <c r="AU132" s="202" t="s">
        <v>86</v>
      </c>
      <c r="AY132" s="16" t="s">
        <v>150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1332</v>
      </c>
      <c r="BM132" s="202" t="s">
        <v>1351</v>
      </c>
    </row>
    <row r="133" spans="2:12" s="1" customFormat="1" ht="6.95" customHeight="1">
      <c r="B133" s="48"/>
      <c r="C133" s="49"/>
      <c r="D133" s="49"/>
      <c r="E133" s="49"/>
      <c r="F133" s="49"/>
      <c r="G133" s="49"/>
      <c r="H133" s="49"/>
      <c r="I133" s="141"/>
      <c r="J133" s="49"/>
      <c r="K133" s="49"/>
      <c r="L133" s="37"/>
    </row>
  </sheetData>
  <sheetProtection algorithmName="SHA-512" hashValue="YVN+3qBZnNVUu8UY5JUjuJlagUCrrcPagpU/h8B1hyHjb4/ysiCd4ya46gKSjddkPMI8JQpN3OIwKK/I0gRzFQ==" saltValue="VO/QxI/DFrLniRc8RS79z1j8WdauG87YLo7hTsEvnG4zZ8KMsQ6jaHtRIOY9tViTWtRlYi88m5QbN5vM8u99hw==" spinCount="100000" sheet="1" objects="1" scenarios="1" formatColumns="0" formatRows="0" autoFilter="0"/>
  <autoFilter ref="C120:K13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6"/>
  <sheetViews>
    <sheetView showGridLines="0" workbookViewId="0" topLeftCell="A22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85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113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ROUND(J132,2)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ROUND((SUM(BE132:BE345)),2)</f>
        <v>0</v>
      </c>
      <c r="I33" s="122">
        <v>0.21</v>
      </c>
      <c r="J33" s="121">
        <f>ROUND(((SUM(BE132:BE345))*I33),2)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ROUND((SUM(BF132:BF345)),2)</f>
        <v>0</v>
      </c>
      <c r="I34" s="122">
        <v>0.15</v>
      </c>
      <c r="J34" s="121">
        <f>ROUND(((SUM(BF132:BF345))*I34),2)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ROUND((SUM(BG132:BG345)),2)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ROUND((SUM(BH132:BH345)),2)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ROUND((SUM(BI132:BI345)),2)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a - šatny č.dveří 1,2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J132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119</v>
      </c>
      <c r="E97" s="153"/>
      <c r="F97" s="153"/>
      <c r="G97" s="153"/>
      <c r="H97" s="153"/>
      <c r="I97" s="154"/>
      <c r="J97" s="155">
        <f>J133</f>
        <v>0</v>
      </c>
      <c r="K97" s="151"/>
      <c r="L97" s="156"/>
    </row>
    <row r="98" spans="2:12" s="9" customFormat="1" ht="19.9" customHeight="1">
      <c r="B98" s="157"/>
      <c r="C98" s="158"/>
      <c r="D98" s="159" t="s">
        <v>120</v>
      </c>
      <c r="E98" s="160"/>
      <c r="F98" s="160"/>
      <c r="G98" s="160"/>
      <c r="H98" s="160"/>
      <c r="I98" s="161"/>
      <c r="J98" s="162">
        <f>J134</f>
        <v>0</v>
      </c>
      <c r="K98" s="158"/>
      <c r="L98" s="163"/>
    </row>
    <row r="99" spans="2:12" s="9" customFormat="1" ht="19.9" customHeight="1">
      <c r="B99" s="157"/>
      <c r="C99" s="158"/>
      <c r="D99" s="159" t="s">
        <v>121</v>
      </c>
      <c r="E99" s="160"/>
      <c r="F99" s="160"/>
      <c r="G99" s="160"/>
      <c r="H99" s="160"/>
      <c r="I99" s="161"/>
      <c r="J99" s="162">
        <f>J143</f>
        <v>0</v>
      </c>
      <c r="K99" s="158"/>
      <c r="L99" s="163"/>
    </row>
    <row r="100" spans="2:12" s="8" customFormat="1" ht="24.95" customHeight="1">
      <c r="B100" s="150"/>
      <c r="C100" s="151"/>
      <c r="D100" s="152" t="s">
        <v>122</v>
      </c>
      <c r="E100" s="153"/>
      <c r="F100" s="153"/>
      <c r="G100" s="153"/>
      <c r="H100" s="153"/>
      <c r="I100" s="154"/>
      <c r="J100" s="155">
        <f>J149</f>
        <v>0</v>
      </c>
      <c r="K100" s="151"/>
      <c r="L100" s="156"/>
    </row>
    <row r="101" spans="2:12" s="9" customFormat="1" ht="19.9" customHeight="1">
      <c r="B101" s="157"/>
      <c r="C101" s="158"/>
      <c r="D101" s="159" t="s">
        <v>123</v>
      </c>
      <c r="E101" s="160"/>
      <c r="F101" s="160"/>
      <c r="G101" s="160"/>
      <c r="H101" s="160"/>
      <c r="I101" s="161"/>
      <c r="J101" s="162">
        <f>J150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124</v>
      </c>
      <c r="E102" s="160"/>
      <c r="F102" s="160"/>
      <c r="G102" s="160"/>
      <c r="H102" s="160"/>
      <c r="I102" s="161"/>
      <c r="J102" s="162">
        <f>J163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125</v>
      </c>
      <c r="E103" s="160"/>
      <c r="F103" s="160"/>
      <c r="G103" s="160"/>
      <c r="H103" s="160"/>
      <c r="I103" s="161"/>
      <c r="J103" s="162">
        <f>J165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126</v>
      </c>
      <c r="E104" s="160"/>
      <c r="F104" s="160"/>
      <c r="G104" s="160"/>
      <c r="H104" s="160"/>
      <c r="I104" s="161"/>
      <c r="J104" s="162">
        <f>J184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127</v>
      </c>
      <c r="E105" s="160"/>
      <c r="F105" s="160"/>
      <c r="G105" s="160"/>
      <c r="H105" s="160"/>
      <c r="I105" s="161"/>
      <c r="J105" s="162">
        <f>J189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128</v>
      </c>
      <c r="E106" s="160"/>
      <c r="F106" s="160"/>
      <c r="G106" s="160"/>
      <c r="H106" s="160"/>
      <c r="I106" s="161"/>
      <c r="J106" s="162">
        <f>J191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129</v>
      </c>
      <c r="E107" s="160"/>
      <c r="F107" s="160"/>
      <c r="G107" s="160"/>
      <c r="H107" s="160"/>
      <c r="I107" s="161"/>
      <c r="J107" s="162">
        <f>J214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130</v>
      </c>
      <c r="E108" s="160"/>
      <c r="F108" s="160"/>
      <c r="G108" s="160"/>
      <c r="H108" s="160"/>
      <c r="I108" s="161"/>
      <c r="J108" s="162">
        <f>J232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131</v>
      </c>
      <c r="E109" s="160"/>
      <c r="F109" s="160"/>
      <c r="G109" s="160"/>
      <c r="H109" s="160"/>
      <c r="I109" s="161"/>
      <c r="J109" s="162">
        <f>J251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132</v>
      </c>
      <c r="E110" s="160"/>
      <c r="F110" s="160"/>
      <c r="G110" s="160"/>
      <c r="H110" s="160"/>
      <c r="I110" s="161"/>
      <c r="J110" s="162">
        <f>J303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133</v>
      </c>
      <c r="E111" s="160"/>
      <c r="F111" s="160"/>
      <c r="G111" s="160"/>
      <c r="H111" s="160"/>
      <c r="I111" s="161"/>
      <c r="J111" s="162">
        <f>J324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134</v>
      </c>
      <c r="E112" s="160"/>
      <c r="F112" s="160"/>
      <c r="G112" s="160"/>
      <c r="H112" s="160"/>
      <c r="I112" s="161"/>
      <c r="J112" s="162">
        <f>J327</f>
        <v>0</v>
      </c>
      <c r="K112" s="158"/>
      <c r="L112" s="163"/>
    </row>
    <row r="113" spans="2:12" s="1" customFormat="1" ht="21.7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6.95" customHeight="1">
      <c r="B114" s="48"/>
      <c r="C114" s="49"/>
      <c r="D114" s="49"/>
      <c r="E114" s="49"/>
      <c r="F114" s="49"/>
      <c r="G114" s="49"/>
      <c r="H114" s="49"/>
      <c r="I114" s="141"/>
      <c r="J114" s="49"/>
      <c r="K114" s="49"/>
      <c r="L114" s="37"/>
    </row>
    <row r="118" spans="2:12" s="1" customFormat="1" ht="6.95" customHeight="1">
      <c r="B118" s="50"/>
      <c r="C118" s="51"/>
      <c r="D118" s="51"/>
      <c r="E118" s="51"/>
      <c r="F118" s="51"/>
      <c r="G118" s="51"/>
      <c r="H118" s="51"/>
      <c r="I118" s="144"/>
      <c r="J118" s="51"/>
      <c r="K118" s="51"/>
      <c r="L118" s="37"/>
    </row>
    <row r="119" spans="2:12" s="1" customFormat="1" ht="24.95" customHeight="1">
      <c r="B119" s="33"/>
      <c r="C119" s="22" t="s">
        <v>135</v>
      </c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6.9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12" s="1" customFormat="1" ht="12" customHeight="1">
      <c r="B121" s="33"/>
      <c r="C121" s="28" t="s">
        <v>16</v>
      </c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16.5" customHeight="1">
      <c r="B122" s="33"/>
      <c r="C122" s="34"/>
      <c r="D122" s="34"/>
      <c r="E122" s="297" t="str">
        <f>E7</f>
        <v>Stavební úpravy šaten v 1.NP - SC Hostivař</v>
      </c>
      <c r="F122" s="298"/>
      <c r="G122" s="298"/>
      <c r="H122" s="298"/>
      <c r="I122" s="109"/>
      <c r="J122" s="34"/>
      <c r="K122" s="34"/>
      <c r="L122" s="37"/>
    </row>
    <row r="123" spans="2:12" s="1" customFormat="1" ht="12" customHeight="1">
      <c r="B123" s="33"/>
      <c r="C123" s="28" t="s">
        <v>112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16.5" customHeight="1">
      <c r="B124" s="33"/>
      <c r="C124" s="34"/>
      <c r="D124" s="34"/>
      <c r="E124" s="280" t="str">
        <f>E9</f>
        <v>a - šatny č.dveří 1,2</v>
      </c>
      <c r="F124" s="296"/>
      <c r="G124" s="296"/>
      <c r="H124" s="296"/>
      <c r="I124" s="109"/>
      <c r="J124" s="34"/>
      <c r="K124" s="34"/>
      <c r="L124" s="37"/>
    </row>
    <row r="125" spans="2:12" s="1" customFormat="1" ht="6.95" customHeight="1">
      <c r="B125" s="33"/>
      <c r="C125" s="34"/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2" customHeight="1">
      <c r="B126" s="33"/>
      <c r="C126" s="28" t="s">
        <v>20</v>
      </c>
      <c r="D126" s="34"/>
      <c r="E126" s="34"/>
      <c r="F126" s="26" t="str">
        <f>F12</f>
        <v xml:space="preserve">Praha </v>
      </c>
      <c r="G126" s="34"/>
      <c r="H126" s="34"/>
      <c r="I126" s="111" t="s">
        <v>22</v>
      </c>
      <c r="J126" s="60" t="str">
        <f>IF(J12="","",J12)</f>
        <v>29. 4. 2019</v>
      </c>
      <c r="K126" s="34"/>
      <c r="L126" s="37"/>
    </row>
    <row r="127" spans="2:12" s="1" customFormat="1" ht="6.95" customHeight="1">
      <c r="B127" s="33"/>
      <c r="C127" s="34"/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27.95" customHeight="1">
      <c r="B128" s="33"/>
      <c r="C128" s="28" t="s">
        <v>24</v>
      </c>
      <c r="D128" s="34"/>
      <c r="E128" s="34"/>
      <c r="F128" s="26" t="str">
        <f>E15</f>
        <v xml:space="preserve"> </v>
      </c>
      <c r="G128" s="34"/>
      <c r="H128" s="34"/>
      <c r="I128" s="111" t="s">
        <v>30</v>
      </c>
      <c r="J128" s="31" t="str">
        <f>E21</f>
        <v>Ing. Regina Zaoralova</v>
      </c>
      <c r="K128" s="34"/>
      <c r="L128" s="37"/>
    </row>
    <row r="129" spans="2:12" s="1" customFormat="1" ht="15.2" customHeight="1">
      <c r="B129" s="33"/>
      <c r="C129" s="28" t="s">
        <v>28</v>
      </c>
      <c r="D129" s="34"/>
      <c r="E129" s="34"/>
      <c r="F129" s="26" t="str">
        <f>IF(E18="","",E18)</f>
        <v>Vyplň údaj</v>
      </c>
      <c r="G129" s="34"/>
      <c r="H129" s="34"/>
      <c r="I129" s="111" t="s">
        <v>34</v>
      </c>
      <c r="J129" s="31" t="str">
        <f>E24</f>
        <v xml:space="preserve"> </v>
      </c>
      <c r="K129" s="34"/>
      <c r="L129" s="37"/>
    </row>
    <row r="130" spans="2:12" s="1" customFormat="1" ht="10.35" customHeight="1">
      <c r="B130" s="33"/>
      <c r="C130" s="34"/>
      <c r="D130" s="34"/>
      <c r="E130" s="34"/>
      <c r="F130" s="34"/>
      <c r="G130" s="34"/>
      <c r="H130" s="34"/>
      <c r="I130" s="109"/>
      <c r="J130" s="34"/>
      <c r="K130" s="34"/>
      <c r="L130" s="37"/>
    </row>
    <row r="131" spans="2:20" s="10" customFormat="1" ht="29.25" customHeight="1">
      <c r="B131" s="164"/>
      <c r="C131" s="165" t="s">
        <v>136</v>
      </c>
      <c r="D131" s="166" t="s">
        <v>61</v>
      </c>
      <c r="E131" s="166" t="s">
        <v>57</v>
      </c>
      <c r="F131" s="166" t="s">
        <v>58</v>
      </c>
      <c r="G131" s="166" t="s">
        <v>137</v>
      </c>
      <c r="H131" s="166" t="s">
        <v>138</v>
      </c>
      <c r="I131" s="167" t="s">
        <v>139</v>
      </c>
      <c r="J131" s="168" t="s">
        <v>116</v>
      </c>
      <c r="K131" s="169" t="s">
        <v>140</v>
      </c>
      <c r="L131" s="170"/>
      <c r="M131" s="69" t="s">
        <v>1</v>
      </c>
      <c r="N131" s="70" t="s">
        <v>40</v>
      </c>
      <c r="O131" s="70" t="s">
        <v>141</v>
      </c>
      <c r="P131" s="70" t="s">
        <v>142</v>
      </c>
      <c r="Q131" s="70" t="s">
        <v>143</v>
      </c>
      <c r="R131" s="70" t="s">
        <v>144</v>
      </c>
      <c r="S131" s="70" t="s">
        <v>145</v>
      </c>
      <c r="T131" s="71" t="s">
        <v>146</v>
      </c>
    </row>
    <row r="132" spans="2:63" s="1" customFormat="1" ht="22.9" customHeight="1">
      <c r="B132" s="33"/>
      <c r="C132" s="76" t="s">
        <v>147</v>
      </c>
      <c r="D132" s="34"/>
      <c r="E132" s="34"/>
      <c r="F132" s="34"/>
      <c r="G132" s="34"/>
      <c r="H132" s="34"/>
      <c r="I132" s="109"/>
      <c r="J132" s="171">
        <f>BK132</f>
        <v>0</v>
      </c>
      <c r="K132" s="34"/>
      <c r="L132" s="37"/>
      <c r="M132" s="72"/>
      <c r="N132" s="73"/>
      <c r="O132" s="73"/>
      <c r="P132" s="172">
        <f>P133+P149</f>
        <v>0</v>
      </c>
      <c r="Q132" s="73"/>
      <c r="R132" s="172">
        <f>R133+R149</f>
        <v>4.49856195</v>
      </c>
      <c r="S132" s="73"/>
      <c r="T132" s="173">
        <f>T133+T149</f>
        <v>13.2221674</v>
      </c>
      <c r="AT132" s="16" t="s">
        <v>75</v>
      </c>
      <c r="AU132" s="16" t="s">
        <v>118</v>
      </c>
      <c r="BK132" s="174">
        <f>BK133+BK149</f>
        <v>0</v>
      </c>
    </row>
    <row r="133" spans="2:63" s="11" customFormat="1" ht="25.9" customHeight="1">
      <c r="B133" s="175"/>
      <c r="C133" s="176"/>
      <c r="D133" s="177" t="s">
        <v>75</v>
      </c>
      <c r="E133" s="178" t="s">
        <v>148</v>
      </c>
      <c r="F133" s="178" t="s">
        <v>149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P134+P143</f>
        <v>0</v>
      </c>
      <c r="Q133" s="183"/>
      <c r="R133" s="184">
        <f>R134+R143</f>
        <v>0.0078</v>
      </c>
      <c r="S133" s="183"/>
      <c r="T133" s="185">
        <f>T134+T143</f>
        <v>1.2846160000000002</v>
      </c>
      <c r="AR133" s="186" t="s">
        <v>84</v>
      </c>
      <c r="AT133" s="187" t="s">
        <v>75</v>
      </c>
      <c r="AU133" s="187" t="s">
        <v>76</v>
      </c>
      <c r="AY133" s="186" t="s">
        <v>150</v>
      </c>
      <c r="BK133" s="188">
        <f>BK134+BK143</f>
        <v>0</v>
      </c>
    </row>
    <row r="134" spans="2:63" s="11" customFormat="1" ht="22.9" customHeight="1">
      <c r="B134" s="175"/>
      <c r="C134" s="176"/>
      <c r="D134" s="177" t="s">
        <v>75</v>
      </c>
      <c r="E134" s="189" t="s">
        <v>151</v>
      </c>
      <c r="F134" s="189" t="s">
        <v>152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SUM(P135:P142)</f>
        <v>0</v>
      </c>
      <c r="Q134" s="183"/>
      <c r="R134" s="184">
        <f>SUM(R135:R142)</f>
        <v>0.0078</v>
      </c>
      <c r="S134" s="183"/>
      <c r="T134" s="185">
        <f>SUM(T135:T142)</f>
        <v>1.2846160000000002</v>
      </c>
      <c r="AR134" s="186" t="s">
        <v>84</v>
      </c>
      <c r="AT134" s="187" t="s">
        <v>75</v>
      </c>
      <c r="AU134" s="187" t="s">
        <v>84</v>
      </c>
      <c r="AY134" s="186" t="s">
        <v>150</v>
      </c>
      <c r="BK134" s="188">
        <f>SUM(BK135:BK142)</f>
        <v>0</v>
      </c>
    </row>
    <row r="135" spans="2:65" s="1" customFormat="1" ht="24" customHeight="1">
      <c r="B135" s="33"/>
      <c r="C135" s="191" t="s">
        <v>153</v>
      </c>
      <c r="D135" s="191" t="s">
        <v>154</v>
      </c>
      <c r="E135" s="192" t="s">
        <v>155</v>
      </c>
      <c r="F135" s="193" t="s">
        <v>156</v>
      </c>
      <c r="G135" s="194" t="s">
        <v>157</v>
      </c>
      <c r="H135" s="195">
        <v>60</v>
      </c>
      <c r="I135" s="196"/>
      <c r="J135" s="197">
        <f>ROUND(I135*H135,2)</f>
        <v>0</v>
      </c>
      <c r="K135" s="193" t="s">
        <v>158</v>
      </c>
      <c r="L135" s="37"/>
      <c r="M135" s="198" t="s">
        <v>1</v>
      </c>
      <c r="N135" s="199" t="s">
        <v>41</v>
      </c>
      <c r="O135" s="65"/>
      <c r="P135" s="200">
        <f>O135*H135</f>
        <v>0</v>
      </c>
      <c r="Q135" s="200">
        <v>0.00013</v>
      </c>
      <c r="R135" s="200">
        <f>Q135*H135</f>
        <v>0.0078</v>
      </c>
      <c r="S135" s="200">
        <v>0</v>
      </c>
      <c r="T135" s="201">
        <f>S135*H135</f>
        <v>0</v>
      </c>
      <c r="AR135" s="202" t="s">
        <v>159</v>
      </c>
      <c r="AT135" s="202" t="s">
        <v>154</v>
      </c>
      <c r="AU135" s="202" t="s">
        <v>86</v>
      </c>
      <c r="AY135" s="16" t="s">
        <v>150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84</v>
      </c>
      <c r="BK135" s="203">
        <f>ROUND(I135*H135,2)</f>
        <v>0</v>
      </c>
      <c r="BL135" s="16" t="s">
        <v>159</v>
      </c>
      <c r="BM135" s="202" t="s">
        <v>160</v>
      </c>
    </row>
    <row r="136" spans="2:65" s="1" customFormat="1" ht="36" customHeight="1">
      <c r="B136" s="33"/>
      <c r="C136" s="191" t="s">
        <v>161</v>
      </c>
      <c r="D136" s="191" t="s">
        <v>154</v>
      </c>
      <c r="E136" s="192" t="s">
        <v>162</v>
      </c>
      <c r="F136" s="193" t="s">
        <v>163</v>
      </c>
      <c r="G136" s="194" t="s">
        <v>164</v>
      </c>
      <c r="H136" s="195">
        <v>0.5</v>
      </c>
      <c r="I136" s="196"/>
      <c r="J136" s="197">
        <f>ROUND(I136*H136,2)</f>
        <v>0</v>
      </c>
      <c r="K136" s="193" t="s">
        <v>158</v>
      </c>
      <c r="L136" s="37"/>
      <c r="M136" s="198" t="s">
        <v>1</v>
      </c>
      <c r="N136" s="199" t="s">
        <v>41</v>
      </c>
      <c r="O136" s="65"/>
      <c r="P136" s="200">
        <f>O136*H136</f>
        <v>0</v>
      </c>
      <c r="Q136" s="200">
        <v>0</v>
      </c>
      <c r="R136" s="200">
        <f>Q136*H136</f>
        <v>0</v>
      </c>
      <c r="S136" s="200">
        <v>2.2</v>
      </c>
      <c r="T136" s="201">
        <f>S136*H136</f>
        <v>1.1</v>
      </c>
      <c r="AR136" s="202" t="s">
        <v>159</v>
      </c>
      <c r="AT136" s="202" t="s">
        <v>154</v>
      </c>
      <c r="AU136" s="202" t="s">
        <v>86</v>
      </c>
      <c r="AY136" s="16" t="s">
        <v>150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84</v>
      </c>
      <c r="BK136" s="203">
        <f>ROUND(I136*H136,2)</f>
        <v>0</v>
      </c>
      <c r="BL136" s="16" t="s">
        <v>159</v>
      </c>
      <c r="BM136" s="202" t="s">
        <v>165</v>
      </c>
    </row>
    <row r="137" spans="2:51" s="12" customFormat="1" ht="12">
      <c r="B137" s="204"/>
      <c r="C137" s="205"/>
      <c r="D137" s="206" t="s">
        <v>166</v>
      </c>
      <c r="E137" s="207" t="s">
        <v>1</v>
      </c>
      <c r="F137" s="208" t="s">
        <v>167</v>
      </c>
      <c r="G137" s="205"/>
      <c r="H137" s="209">
        <v>0.5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166</v>
      </c>
      <c r="AU137" s="215" t="s">
        <v>86</v>
      </c>
      <c r="AV137" s="12" t="s">
        <v>86</v>
      </c>
      <c r="AW137" s="12" t="s">
        <v>33</v>
      </c>
      <c r="AX137" s="12" t="s">
        <v>84</v>
      </c>
      <c r="AY137" s="215" t="s">
        <v>150</v>
      </c>
    </row>
    <row r="138" spans="2:65" s="1" customFormat="1" ht="24" customHeight="1">
      <c r="B138" s="33"/>
      <c r="C138" s="191" t="s">
        <v>168</v>
      </c>
      <c r="D138" s="191" t="s">
        <v>154</v>
      </c>
      <c r="E138" s="192" t="s">
        <v>169</v>
      </c>
      <c r="F138" s="193" t="s">
        <v>170</v>
      </c>
      <c r="G138" s="194" t="s">
        <v>157</v>
      </c>
      <c r="H138" s="195">
        <v>1.576</v>
      </c>
      <c r="I138" s="196"/>
      <c r="J138" s="197">
        <f>ROUND(I138*H138,2)</f>
        <v>0</v>
      </c>
      <c r="K138" s="193" t="s">
        <v>158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0.041</v>
      </c>
      <c r="T138" s="201">
        <f>S138*H138</f>
        <v>0.064616</v>
      </c>
      <c r="AR138" s="202" t="s">
        <v>159</v>
      </c>
      <c r="AT138" s="202" t="s">
        <v>154</v>
      </c>
      <c r="AU138" s="202" t="s">
        <v>86</v>
      </c>
      <c r="AY138" s="16" t="s">
        <v>150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159</v>
      </c>
      <c r="BM138" s="202" t="s">
        <v>171</v>
      </c>
    </row>
    <row r="139" spans="2:51" s="13" customFormat="1" ht="12">
      <c r="B139" s="216"/>
      <c r="C139" s="217"/>
      <c r="D139" s="206" t="s">
        <v>166</v>
      </c>
      <c r="E139" s="218" t="s">
        <v>1</v>
      </c>
      <c r="F139" s="219" t="s">
        <v>172</v>
      </c>
      <c r="G139" s="217"/>
      <c r="H139" s="218" t="s">
        <v>1</v>
      </c>
      <c r="I139" s="220"/>
      <c r="J139" s="217"/>
      <c r="K139" s="217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166</v>
      </c>
      <c r="AU139" s="225" t="s">
        <v>86</v>
      </c>
      <c r="AV139" s="13" t="s">
        <v>84</v>
      </c>
      <c r="AW139" s="13" t="s">
        <v>33</v>
      </c>
      <c r="AX139" s="13" t="s">
        <v>76</v>
      </c>
      <c r="AY139" s="225" t="s">
        <v>150</v>
      </c>
    </row>
    <row r="140" spans="2:51" s="12" customFormat="1" ht="12">
      <c r="B140" s="204"/>
      <c r="C140" s="205"/>
      <c r="D140" s="206" t="s">
        <v>166</v>
      </c>
      <c r="E140" s="207" t="s">
        <v>1</v>
      </c>
      <c r="F140" s="208" t="s">
        <v>173</v>
      </c>
      <c r="G140" s="205"/>
      <c r="H140" s="209">
        <v>1.576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166</v>
      </c>
      <c r="AU140" s="215" t="s">
        <v>86</v>
      </c>
      <c r="AV140" s="12" t="s">
        <v>86</v>
      </c>
      <c r="AW140" s="12" t="s">
        <v>33</v>
      </c>
      <c r="AX140" s="12" t="s">
        <v>76</v>
      </c>
      <c r="AY140" s="215" t="s">
        <v>150</v>
      </c>
    </row>
    <row r="141" spans="2:51" s="14" customFormat="1" ht="12">
      <c r="B141" s="226"/>
      <c r="C141" s="227"/>
      <c r="D141" s="206" t="s">
        <v>166</v>
      </c>
      <c r="E141" s="228" t="s">
        <v>1</v>
      </c>
      <c r="F141" s="229" t="s">
        <v>174</v>
      </c>
      <c r="G141" s="227"/>
      <c r="H141" s="230">
        <v>1.576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166</v>
      </c>
      <c r="AU141" s="236" t="s">
        <v>86</v>
      </c>
      <c r="AV141" s="14" t="s">
        <v>159</v>
      </c>
      <c r="AW141" s="14" t="s">
        <v>33</v>
      </c>
      <c r="AX141" s="14" t="s">
        <v>84</v>
      </c>
      <c r="AY141" s="236" t="s">
        <v>150</v>
      </c>
    </row>
    <row r="142" spans="2:65" s="1" customFormat="1" ht="24" customHeight="1">
      <c r="B142" s="33"/>
      <c r="C142" s="191" t="s">
        <v>175</v>
      </c>
      <c r="D142" s="191" t="s">
        <v>154</v>
      </c>
      <c r="E142" s="192" t="s">
        <v>176</v>
      </c>
      <c r="F142" s="193" t="s">
        <v>177</v>
      </c>
      <c r="G142" s="194" t="s">
        <v>178</v>
      </c>
      <c r="H142" s="195">
        <v>20</v>
      </c>
      <c r="I142" s="196"/>
      <c r="J142" s="197">
        <f>ROUND(I142*H142,2)</f>
        <v>0</v>
      </c>
      <c r="K142" s="193" t="s">
        <v>158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</v>
      </c>
      <c r="R142" s="200">
        <f>Q142*H142</f>
        <v>0</v>
      </c>
      <c r="S142" s="200">
        <v>0.006</v>
      </c>
      <c r="T142" s="201">
        <f>S142*H142</f>
        <v>0.12</v>
      </c>
      <c r="AR142" s="202" t="s">
        <v>159</v>
      </c>
      <c r="AT142" s="202" t="s">
        <v>154</v>
      </c>
      <c r="AU142" s="202" t="s">
        <v>86</v>
      </c>
      <c r="AY142" s="16" t="s">
        <v>150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159</v>
      </c>
      <c r="BM142" s="202" t="s">
        <v>179</v>
      </c>
    </row>
    <row r="143" spans="2:63" s="11" customFormat="1" ht="22.9" customHeight="1">
      <c r="B143" s="175"/>
      <c r="C143" s="176"/>
      <c r="D143" s="177" t="s">
        <v>75</v>
      </c>
      <c r="E143" s="189" t="s">
        <v>180</v>
      </c>
      <c r="F143" s="189" t="s">
        <v>181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SUM(P144:P148)</f>
        <v>0</v>
      </c>
      <c r="Q143" s="183"/>
      <c r="R143" s="184">
        <f>SUM(R144:R148)</f>
        <v>0</v>
      </c>
      <c r="S143" s="183"/>
      <c r="T143" s="185">
        <f>SUM(T144:T148)</f>
        <v>0</v>
      </c>
      <c r="AR143" s="186" t="s">
        <v>84</v>
      </c>
      <c r="AT143" s="187" t="s">
        <v>75</v>
      </c>
      <c r="AU143" s="187" t="s">
        <v>84</v>
      </c>
      <c r="AY143" s="186" t="s">
        <v>150</v>
      </c>
      <c r="BK143" s="188">
        <f>SUM(BK144:BK148)</f>
        <v>0</v>
      </c>
    </row>
    <row r="144" spans="2:65" s="1" customFormat="1" ht="24" customHeight="1">
      <c r="B144" s="33"/>
      <c r="C144" s="191" t="s">
        <v>182</v>
      </c>
      <c r="D144" s="191" t="s">
        <v>154</v>
      </c>
      <c r="E144" s="192" t="s">
        <v>183</v>
      </c>
      <c r="F144" s="193" t="s">
        <v>184</v>
      </c>
      <c r="G144" s="194" t="s">
        <v>185</v>
      </c>
      <c r="H144" s="195">
        <v>13.222</v>
      </c>
      <c r="I144" s="196"/>
      <c r="J144" s="197">
        <f>ROUND(I144*H144,2)</f>
        <v>0</v>
      </c>
      <c r="K144" s="193" t="s">
        <v>158</v>
      </c>
      <c r="L144" s="37"/>
      <c r="M144" s="198" t="s">
        <v>1</v>
      </c>
      <c r="N144" s="199" t="s">
        <v>41</v>
      </c>
      <c r="O144" s="65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02" t="s">
        <v>159</v>
      </c>
      <c r="AT144" s="202" t="s">
        <v>154</v>
      </c>
      <c r="AU144" s="202" t="s">
        <v>86</v>
      </c>
      <c r="AY144" s="16" t="s">
        <v>150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84</v>
      </c>
      <c r="BK144" s="203">
        <f>ROUND(I144*H144,2)</f>
        <v>0</v>
      </c>
      <c r="BL144" s="16" t="s">
        <v>159</v>
      </c>
      <c r="BM144" s="202" t="s">
        <v>186</v>
      </c>
    </row>
    <row r="145" spans="2:65" s="1" customFormat="1" ht="24" customHeight="1">
      <c r="B145" s="33"/>
      <c r="C145" s="191" t="s">
        <v>187</v>
      </c>
      <c r="D145" s="191" t="s">
        <v>154</v>
      </c>
      <c r="E145" s="192" t="s">
        <v>188</v>
      </c>
      <c r="F145" s="193" t="s">
        <v>189</v>
      </c>
      <c r="G145" s="194" t="s">
        <v>185</v>
      </c>
      <c r="H145" s="195">
        <v>13.222</v>
      </c>
      <c r="I145" s="196"/>
      <c r="J145" s="197">
        <f>ROUND(I145*H145,2)</f>
        <v>0</v>
      </c>
      <c r="K145" s="193" t="s">
        <v>158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02" t="s">
        <v>159</v>
      </c>
      <c r="AT145" s="202" t="s">
        <v>154</v>
      </c>
      <c r="AU145" s="202" t="s">
        <v>86</v>
      </c>
      <c r="AY145" s="16" t="s">
        <v>150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159</v>
      </c>
      <c r="BM145" s="202" t="s">
        <v>190</v>
      </c>
    </row>
    <row r="146" spans="2:65" s="1" customFormat="1" ht="24" customHeight="1">
      <c r="B146" s="33"/>
      <c r="C146" s="191" t="s">
        <v>191</v>
      </c>
      <c r="D146" s="191" t="s">
        <v>154</v>
      </c>
      <c r="E146" s="192" t="s">
        <v>192</v>
      </c>
      <c r="F146" s="193" t="s">
        <v>193</v>
      </c>
      <c r="G146" s="194" t="s">
        <v>185</v>
      </c>
      <c r="H146" s="195">
        <v>184.898</v>
      </c>
      <c r="I146" s="196"/>
      <c r="J146" s="197">
        <f>ROUND(I146*H146,2)</f>
        <v>0</v>
      </c>
      <c r="K146" s="193" t="s">
        <v>158</v>
      </c>
      <c r="L146" s="37"/>
      <c r="M146" s="198" t="s">
        <v>1</v>
      </c>
      <c r="N146" s="199" t="s">
        <v>41</v>
      </c>
      <c r="O146" s="65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159</v>
      </c>
      <c r="AT146" s="202" t="s">
        <v>154</v>
      </c>
      <c r="AU146" s="202" t="s">
        <v>86</v>
      </c>
      <c r="AY146" s="16" t="s">
        <v>150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84</v>
      </c>
      <c r="BK146" s="203">
        <f>ROUND(I146*H146,2)</f>
        <v>0</v>
      </c>
      <c r="BL146" s="16" t="s">
        <v>159</v>
      </c>
      <c r="BM146" s="202" t="s">
        <v>194</v>
      </c>
    </row>
    <row r="147" spans="2:51" s="12" customFormat="1" ht="12">
      <c r="B147" s="204"/>
      <c r="C147" s="205"/>
      <c r="D147" s="206" t="s">
        <v>166</v>
      </c>
      <c r="E147" s="207" t="s">
        <v>1</v>
      </c>
      <c r="F147" s="208" t="s">
        <v>195</v>
      </c>
      <c r="G147" s="205"/>
      <c r="H147" s="209">
        <v>184.898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166</v>
      </c>
      <c r="AU147" s="215" t="s">
        <v>86</v>
      </c>
      <c r="AV147" s="12" t="s">
        <v>86</v>
      </c>
      <c r="AW147" s="12" t="s">
        <v>33</v>
      </c>
      <c r="AX147" s="12" t="s">
        <v>84</v>
      </c>
      <c r="AY147" s="215" t="s">
        <v>150</v>
      </c>
    </row>
    <row r="148" spans="2:65" s="1" customFormat="1" ht="24" customHeight="1">
      <c r="B148" s="33"/>
      <c r="C148" s="191" t="s">
        <v>7</v>
      </c>
      <c r="D148" s="191" t="s">
        <v>154</v>
      </c>
      <c r="E148" s="192" t="s">
        <v>196</v>
      </c>
      <c r="F148" s="193" t="s">
        <v>197</v>
      </c>
      <c r="G148" s="194" t="s">
        <v>185</v>
      </c>
      <c r="H148" s="195">
        <v>13.207</v>
      </c>
      <c r="I148" s="196"/>
      <c r="J148" s="197">
        <f>ROUND(I148*H148,2)</f>
        <v>0</v>
      </c>
      <c r="K148" s="193" t="s">
        <v>158</v>
      </c>
      <c r="L148" s="37"/>
      <c r="M148" s="198" t="s">
        <v>1</v>
      </c>
      <c r="N148" s="199" t="s">
        <v>41</v>
      </c>
      <c r="O148" s="65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159</v>
      </c>
      <c r="AT148" s="202" t="s">
        <v>154</v>
      </c>
      <c r="AU148" s="202" t="s">
        <v>86</v>
      </c>
      <c r="AY148" s="16" t="s">
        <v>150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84</v>
      </c>
      <c r="BK148" s="203">
        <f>ROUND(I148*H148,2)</f>
        <v>0</v>
      </c>
      <c r="BL148" s="16" t="s">
        <v>159</v>
      </c>
      <c r="BM148" s="202" t="s">
        <v>198</v>
      </c>
    </row>
    <row r="149" spans="2:63" s="11" customFormat="1" ht="25.9" customHeight="1">
      <c r="B149" s="175"/>
      <c r="C149" s="176"/>
      <c r="D149" s="177" t="s">
        <v>75</v>
      </c>
      <c r="E149" s="178" t="s">
        <v>199</v>
      </c>
      <c r="F149" s="178" t="s">
        <v>200</v>
      </c>
      <c r="G149" s="176"/>
      <c r="H149" s="176"/>
      <c r="I149" s="179"/>
      <c r="J149" s="180">
        <f>BK149</f>
        <v>0</v>
      </c>
      <c r="K149" s="176"/>
      <c r="L149" s="181"/>
      <c r="M149" s="182"/>
      <c r="N149" s="183"/>
      <c r="O149" s="183"/>
      <c r="P149" s="184">
        <f>P150+P163+P165+P184+P189+P191+P214+P232+P251+P303+P324+P327</f>
        <v>0</v>
      </c>
      <c r="Q149" s="183"/>
      <c r="R149" s="184">
        <f>R150+R163+R165+R184+R189+R191+R214+R232+R251+R303+R324+R327</f>
        <v>4.4907619500000004</v>
      </c>
      <c r="S149" s="183"/>
      <c r="T149" s="185">
        <f>T150+T163+T165+T184+T189+T191+T214+T232+T251+T303+T324+T327</f>
        <v>11.9375514</v>
      </c>
      <c r="AR149" s="186" t="s">
        <v>86</v>
      </c>
      <c r="AT149" s="187" t="s">
        <v>75</v>
      </c>
      <c r="AU149" s="187" t="s">
        <v>76</v>
      </c>
      <c r="AY149" s="186" t="s">
        <v>150</v>
      </c>
      <c r="BK149" s="188">
        <f>BK150+BK163+BK165+BK184+BK189+BK191+BK214+BK232+BK251+BK303+BK324+BK327</f>
        <v>0</v>
      </c>
    </row>
    <row r="150" spans="2:63" s="11" customFormat="1" ht="22.9" customHeight="1">
      <c r="B150" s="175"/>
      <c r="C150" s="176"/>
      <c r="D150" s="177" t="s">
        <v>75</v>
      </c>
      <c r="E150" s="189" t="s">
        <v>201</v>
      </c>
      <c r="F150" s="189" t="s">
        <v>202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SUM(P151:P162)</f>
        <v>0</v>
      </c>
      <c r="Q150" s="183"/>
      <c r="R150" s="184">
        <f>SUM(R151:R162)</f>
        <v>0.0446</v>
      </c>
      <c r="S150" s="183"/>
      <c r="T150" s="185">
        <f>SUM(T151:T162)</f>
        <v>0.37148000000000003</v>
      </c>
      <c r="AR150" s="186" t="s">
        <v>86</v>
      </c>
      <c r="AT150" s="187" t="s">
        <v>75</v>
      </c>
      <c r="AU150" s="187" t="s">
        <v>84</v>
      </c>
      <c r="AY150" s="186" t="s">
        <v>150</v>
      </c>
      <c r="BK150" s="188">
        <f>SUM(BK151:BK162)</f>
        <v>0</v>
      </c>
    </row>
    <row r="151" spans="2:65" s="1" customFormat="1" ht="16.5" customHeight="1">
      <c r="B151" s="33"/>
      <c r="C151" s="191" t="s">
        <v>203</v>
      </c>
      <c r="D151" s="191" t="s">
        <v>154</v>
      </c>
      <c r="E151" s="192" t="s">
        <v>204</v>
      </c>
      <c r="F151" s="193" t="s">
        <v>205</v>
      </c>
      <c r="G151" s="194" t="s">
        <v>178</v>
      </c>
      <c r="H151" s="195">
        <v>20</v>
      </c>
      <c r="I151" s="196"/>
      <c r="J151" s="197">
        <f>ROUND(I151*H151,2)</f>
        <v>0</v>
      </c>
      <c r="K151" s="193" t="s">
        <v>158</v>
      </c>
      <c r="L151" s="37"/>
      <c r="M151" s="198" t="s">
        <v>1</v>
      </c>
      <c r="N151" s="199" t="s">
        <v>41</v>
      </c>
      <c r="O151" s="65"/>
      <c r="P151" s="200">
        <f>O151*H151</f>
        <v>0</v>
      </c>
      <c r="Q151" s="200">
        <v>0</v>
      </c>
      <c r="R151" s="200">
        <f>Q151*H151</f>
        <v>0</v>
      </c>
      <c r="S151" s="200">
        <v>0.01492</v>
      </c>
      <c r="T151" s="201">
        <f>S151*H151</f>
        <v>0.2984</v>
      </c>
      <c r="AR151" s="202" t="s">
        <v>175</v>
      </c>
      <c r="AT151" s="202" t="s">
        <v>154</v>
      </c>
      <c r="AU151" s="202" t="s">
        <v>86</v>
      </c>
      <c r="AY151" s="16" t="s">
        <v>150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84</v>
      </c>
      <c r="BK151" s="203">
        <f>ROUND(I151*H151,2)</f>
        <v>0</v>
      </c>
      <c r="BL151" s="16" t="s">
        <v>175</v>
      </c>
      <c r="BM151" s="202" t="s">
        <v>206</v>
      </c>
    </row>
    <row r="152" spans="2:65" s="1" customFormat="1" ht="16.5" customHeight="1">
      <c r="B152" s="33"/>
      <c r="C152" s="191" t="s">
        <v>207</v>
      </c>
      <c r="D152" s="191" t="s">
        <v>154</v>
      </c>
      <c r="E152" s="192" t="s">
        <v>208</v>
      </c>
      <c r="F152" s="193" t="s">
        <v>209</v>
      </c>
      <c r="G152" s="194" t="s">
        <v>178</v>
      </c>
      <c r="H152" s="195">
        <v>30</v>
      </c>
      <c r="I152" s="196"/>
      <c r="J152" s="197">
        <f>ROUND(I152*H152,2)</f>
        <v>0</v>
      </c>
      <c r="K152" s="193" t="s">
        <v>158</v>
      </c>
      <c r="L152" s="37"/>
      <c r="M152" s="198" t="s">
        <v>1</v>
      </c>
      <c r="N152" s="199" t="s">
        <v>41</v>
      </c>
      <c r="O152" s="65"/>
      <c r="P152" s="200">
        <f>O152*H152</f>
        <v>0</v>
      </c>
      <c r="Q152" s="200">
        <v>0.00046</v>
      </c>
      <c r="R152" s="200">
        <f>Q152*H152</f>
        <v>0.0138</v>
      </c>
      <c r="S152" s="200">
        <v>0</v>
      </c>
      <c r="T152" s="201">
        <f>S152*H152</f>
        <v>0</v>
      </c>
      <c r="AR152" s="202" t="s">
        <v>175</v>
      </c>
      <c r="AT152" s="202" t="s">
        <v>154</v>
      </c>
      <c r="AU152" s="202" t="s">
        <v>86</v>
      </c>
      <c r="AY152" s="16" t="s">
        <v>150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175</v>
      </c>
      <c r="BM152" s="202" t="s">
        <v>210</v>
      </c>
    </row>
    <row r="153" spans="2:51" s="12" customFormat="1" ht="12">
      <c r="B153" s="204"/>
      <c r="C153" s="205"/>
      <c r="D153" s="206" t="s">
        <v>166</v>
      </c>
      <c r="E153" s="207" t="s">
        <v>1</v>
      </c>
      <c r="F153" s="208" t="s">
        <v>211</v>
      </c>
      <c r="G153" s="205"/>
      <c r="H153" s="209">
        <v>30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166</v>
      </c>
      <c r="AU153" s="215" t="s">
        <v>86</v>
      </c>
      <c r="AV153" s="12" t="s">
        <v>86</v>
      </c>
      <c r="AW153" s="12" t="s">
        <v>33</v>
      </c>
      <c r="AX153" s="12" t="s">
        <v>84</v>
      </c>
      <c r="AY153" s="215" t="s">
        <v>150</v>
      </c>
    </row>
    <row r="154" spans="2:65" s="1" customFormat="1" ht="16.5" customHeight="1">
      <c r="B154" s="33"/>
      <c r="C154" s="191" t="s">
        <v>212</v>
      </c>
      <c r="D154" s="191" t="s">
        <v>154</v>
      </c>
      <c r="E154" s="192" t="s">
        <v>213</v>
      </c>
      <c r="F154" s="193" t="s">
        <v>214</v>
      </c>
      <c r="G154" s="194" t="s">
        <v>215</v>
      </c>
      <c r="H154" s="195">
        <v>6</v>
      </c>
      <c r="I154" s="196"/>
      <c r="J154" s="197">
        <f>ROUND(I154*H154,2)</f>
        <v>0</v>
      </c>
      <c r="K154" s="193" t="s">
        <v>158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</v>
      </c>
      <c r="R154" s="200">
        <f>Q154*H154</f>
        <v>0</v>
      </c>
      <c r="S154" s="200">
        <v>0.01218</v>
      </c>
      <c r="T154" s="201">
        <f>S154*H154</f>
        <v>0.07308</v>
      </c>
      <c r="AR154" s="202" t="s">
        <v>175</v>
      </c>
      <c r="AT154" s="202" t="s">
        <v>154</v>
      </c>
      <c r="AU154" s="202" t="s">
        <v>86</v>
      </c>
      <c r="AY154" s="16" t="s">
        <v>150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175</v>
      </c>
      <c r="BM154" s="202" t="s">
        <v>216</v>
      </c>
    </row>
    <row r="155" spans="2:51" s="13" customFormat="1" ht="12">
      <c r="B155" s="216"/>
      <c r="C155" s="217"/>
      <c r="D155" s="206" t="s">
        <v>166</v>
      </c>
      <c r="E155" s="218" t="s">
        <v>1</v>
      </c>
      <c r="F155" s="219" t="s">
        <v>217</v>
      </c>
      <c r="G155" s="217"/>
      <c r="H155" s="218" t="s">
        <v>1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166</v>
      </c>
      <c r="AU155" s="225" t="s">
        <v>86</v>
      </c>
      <c r="AV155" s="13" t="s">
        <v>84</v>
      </c>
      <c r="AW155" s="13" t="s">
        <v>33</v>
      </c>
      <c r="AX155" s="13" t="s">
        <v>76</v>
      </c>
      <c r="AY155" s="225" t="s">
        <v>150</v>
      </c>
    </row>
    <row r="156" spans="2:51" s="12" customFormat="1" ht="12">
      <c r="B156" s="204"/>
      <c r="C156" s="205"/>
      <c r="D156" s="206" t="s">
        <v>166</v>
      </c>
      <c r="E156" s="207" t="s">
        <v>1</v>
      </c>
      <c r="F156" s="208" t="s">
        <v>218</v>
      </c>
      <c r="G156" s="205"/>
      <c r="H156" s="209">
        <v>3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166</v>
      </c>
      <c r="AU156" s="215" t="s">
        <v>86</v>
      </c>
      <c r="AV156" s="12" t="s">
        <v>86</v>
      </c>
      <c r="AW156" s="12" t="s">
        <v>33</v>
      </c>
      <c r="AX156" s="12" t="s">
        <v>76</v>
      </c>
      <c r="AY156" s="215" t="s">
        <v>150</v>
      </c>
    </row>
    <row r="157" spans="2:51" s="13" customFormat="1" ht="12">
      <c r="B157" s="216"/>
      <c r="C157" s="217"/>
      <c r="D157" s="206" t="s">
        <v>166</v>
      </c>
      <c r="E157" s="218" t="s">
        <v>1</v>
      </c>
      <c r="F157" s="219" t="s">
        <v>172</v>
      </c>
      <c r="G157" s="217"/>
      <c r="H157" s="218" t="s">
        <v>1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166</v>
      </c>
      <c r="AU157" s="225" t="s">
        <v>86</v>
      </c>
      <c r="AV157" s="13" t="s">
        <v>84</v>
      </c>
      <c r="AW157" s="13" t="s">
        <v>33</v>
      </c>
      <c r="AX157" s="13" t="s">
        <v>76</v>
      </c>
      <c r="AY157" s="225" t="s">
        <v>150</v>
      </c>
    </row>
    <row r="158" spans="2:51" s="12" customFormat="1" ht="12">
      <c r="B158" s="204"/>
      <c r="C158" s="205"/>
      <c r="D158" s="206" t="s">
        <v>166</v>
      </c>
      <c r="E158" s="207" t="s">
        <v>1</v>
      </c>
      <c r="F158" s="208" t="s">
        <v>218</v>
      </c>
      <c r="G158" s="205"/>
      <c r="H158" s="209">
        <v>3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166</v>
      </c>
      <c r="AU158" s="215" t="s">
        <v>86</v>
      </c>
      <c r="AV158" s="12" t="s">
        <v>86</v>
      </c>
      <c r="AW158" s="12" t="s">
        <v>33</v>
      </c>
      <c r="AX158" s="12" t="s">
        <v>76</v>
      </c>
      <c r="AY158" s="215" t="s">
        <v>150</v>
      </c>
    </row>
    <row r="159" spans="2:51" s="14" customFormat="1" ht="12">
      <c r="B159" s="226"/>
      <c r="C159" s="227"/>
      <c r="D159" s="206" t="s">
        <v>166</v>
      </c>
      <c r="E159" s="228" t="s">
        <v>1</v>
      </c>
      <c r="F159" s="229" t="s">
        <v>174</v>
      </c>
      <c r="G159" s="227"/>
      <c r="H159" s="230">
        <v>6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166</v>
      </c>
      <c r="AU159" s="236" t="s">
        <v>86</v>
      </c>
      <c r="AV159" s="14" t="s">
        <v>159</v>
      </c>
      <c r="AW159" s="14" t="s">
        <v>33</v>
      </c>
      <c r="AX159" s="14" t="s">
        <v>84</v>
      </c>
      <c r="AY159" s="236" t="s">
        <v>150</v>
      </c>
    </row>
    <row r="160" spans="2:65" s="1" customFormat="1" ht="24" customHeight="1">
      <c r="B160" s="33"/>
      <c r="C160" s="191" t="s">
        <v>219</v>
      </c>
      <c r="D160" s="191" t="s">
        <v>154</v>
      </c>
      <c r="E160" s="192" t="s">
        <v>220</v>
      </c>
      <c r="F160" s="193" t="s">
        <v>221</v>
      </c>
      <c r="G160" s="194" t="s">
        <v>215</v>
      </c>
      <c r="H160" s="195">
        <v>2</v>
      </c>
      <c r="I160" s="196"/>
      <c r="J160" s="197">
        <f>ROUND(I160*H160,2)</f>
        <v>0</v>
      </c>
      <c r="K160" s="193" t="s">
        <v>158</v>
      </c>
      <c r="L160" s="37"/>
      <c r="M160" s="198" t="s">
        <v>1</v>
      </c>
      <c r="N160" s="199" t="s">
        <v>41</v>
      </c>
      <c r="O160" s="65"/>
      <c r="P160" s="200">
        <f>O160*H160</f>
        <v>0</v>
      </c>
      <c r="Q160" s="200">
        <v>0.00148</v>
      </c>
      <c r="R160" s="200">
        <f>Q160*H160</f>
        <v>0.00296</v>
      </c>
      <c r="S160" s="200">
        <v>0</v>
      </c>
      <c r="T160" s="201">
        <f>S160*H160</f>
        <v>0</v>
      </c>
      <c r="AR160" s="202" t="s">
        <v>175</v>
      </c>
      <c r="AT160" s="202" t="s">
        <v>154</v>
      </c>
      <c r="AU160" s="202" t="s">
        <v>86</v>
      </c>
      <c r="AY160" s="16" t="s">
        <v>150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175</v>
      </c>
      <c r="BM160" s="202" t="s">
        <v>222</v>
      </c>
    </row>
    <row r="161" spans="2:65" s="1" customFormat="1" ht="24" customHeight="1">
      <c r="B161" s="33"/>
      <c r="C161" s="191" t="s">
        <v>223</v>
      </c>
      <c r="D161" s="191" t="s">
        <v>154</v>
      </c>
      <c r="E161" s="192" t="s">
        <v>224</v>
      </c>
      <c r="F161" s="193" t="s">
        <v>225</v>
      </c>
      <c r="G161" s="194" t="s">
        <v>215</v>
      </c>
      <c r="H161" s="195">
        <v>6</v>
      </c>
      <c r="I161" s="196"/>
      <c r="J161" s="197">
        <f>ROUND(I161*H161,2)</f>
        <v>0</v>
      </c>
      <c r="K161" s="193" t="s">
        <v>158</v>
      </c>
      <c r="L161" s="37"/>
      <c r="M161" s="198" t="s">
        <v>1</v>
      </c>
      <c r="N161" s="199" t="s">
        <v>41</v>
      </c>
      <c r="O161" s="65"/>
      <c r="P161" s="200">
        <f>O161*H161</f>
        <v>0</v>
      </c>
      <c r="Q161" s="200">
        <v>0.00464</v>
      </c>
      <c r="R161" s="200">
        <f>Q161*H161</f>
        <v>0.02784</v>
      </c>
      <c r="S161" s="200">
        <v>0</v>
      </c>
      <c r="T161" s="201">
        <f>S161*H161</f>
        <v>0</v>
      </c>
      <c r="AR161" s="202" t="s">
        <v>175</v>
      </c>
      <c r="AT161" s="202" t="s">
        <v>154</v>
      </c>
      <c r="AU161" s="202" t="s">
        <v>86</v>
      </c>
      <c r="AY161" s="16" t="s">
        <v>150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84</v>
      </c>
      <c r="BK161" s="203">
        <f>ROUND(I161*H161,2)</f>
        <v>0</v>
      </c>
      <c r="BL161" s="16" t="s">
        <v>175</v>
      </c>
      <c r="BM161" s="202" t="s">
        <v>226</v>
      </c>
    </row>
    <row r="162" spans="2:65" s="1" customFormat="1" ht="24" customHeight="1">
      <c r="B162" s="33"/>
      <c r="C162" s="191" t="s">
        <v>227</v>
      </c>
      <c r="D162" s="191" t="s">
        <v>154</v>
      </c>
      <c r="E162" s="192" t="s">
        <v>228</v>
      </c>
      <c r="F162" s="193" t="s">
        <v>229</v>
      </c>
      <c r="G162" s="194" t="s">
        <v>185</v>
      </c>
      <c r="H162" s="195">
        <v>0.045</v>
      </c>
      <c r="I162" s="196"/>
      <c r="J162" s="197">
        <f>ROUND(I162*H162,2)</f>
        <v>0</v>
      </c>
      <c r="K162" s="193" t="s">
        <v>158</v>
      </c>
      <c r="L162" s="37"/>
      <c r="M162" s="198" t="s">
        <v>1</v>
      </c>
      <c r="N162" s="199" t="s">
        <v>41</v>
      </c>
      <c r="O162" s="65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175</v>
      </c>
      <c r="AT162" s="202" t="s">
        <v>154</v>
      </c>
      <c r="AU162" s="202" t="s">
        <v>86</v>
      </c>
      <c r="AY162" s="16" t="s">
        <v>150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84</v>
      </c>
      <c r="BK162" s="203">
        <f>ROUND(I162*H162,2)</f>
        <v>0</v>
      </c>
      <c r="BL162" s="16" t="s">
        <v>175</v>
      </c>
      <c r="BM162" s="202" t="s">
        <v>230</v>
      </c>
    </row>
    <row r="163" spans="2:63" s="11" customFormat="1" ht="22.9" customHeight="1">
      <c r="B163" s="175"/>
      <c r="C163" s="176"/>
      <c r="D163" s="177" t="s">
        <v>75</v>
      </c>
      <c r="E163" s="189" t="s">
        <v>231</v>
      </c>
      <c r="F163" s="189" t="s">
        <v>232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P164</f>
        <v>0</v>
      </c>
      <c r="Q163" s="183"/>
      <c r="R163" s="184">
        <f>R164</f>
        <v>0</v>
      </c>
      <c r="S163" s="183"/>
      <c r="T163" s="185">
        <f>T164</f>
        <v>1.4368</v>
      </c>
      <c r="AR163" s="186" t="s">
        <v>86</v>
      </c>
      <c r="AT163" s="187" t="s">
        <v>75</v>
      </c>
      <c r="AU163" s="187" t="s">
        <v>84</v>
      </c>
      <c r="AY163" s="186" t="s">
        <v>150</v>
      </c>
      <c r="BK163" s="188">
        <f>BK164</f>
        <v>0</v>
      </c>
    </row>
    <row r="164" spans="2:65" s="1" customFormat="1" ht="16.5" customHeight="1">
      <c r="B164" s="33"/>
      <c r="C164" s="191" t="s">
        <v>8</v>
      </c>
      <c r="D164" s="191" t="s">
        <v>154</v>
      </c>
      <c r="E164" s="192" t="s">
        <v>233</v>
      </c>
      <c r="F164" s="193" t="s">
        <v>234</v>
      </c>
      <c r="G164" s="194" t="s">
        <v>178</v>
      </c>
      <c r="H164" s="195">
        <v>40</v>
      </c>
      <c r="I164" s="196"/>
      <c r="J164" s="197">
        <f>ROUND(I164*H164,2)</f>
        <v>0</v>
      </c>
      <c r="K164" s="193" t="s">
        <v>158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</v>
      </c>
      <c r="R164" s="200">
        <f>Q164*H164</f>
        <v>0</v>
      </c>
      <c r="S164" s="200">
        <v>0.03592</v>
      </c>
      <c r="T164" s="201">
        <f>S164*H164</f>
        <v>1.4368</v>
      </c>
      <c r="AR164" s="202" t="s">
        <v>175</v>
      </c>
      <c r="AT164" s="202" t="s">
        <v>154</v>
      </c>
      <c r="AU164" s="202" t="s">
        <v>86</v>
      </c>
      <c r="AY164" s="16" t="s">
        <v>150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175</v>
      </c>
      <c r="BM164" s="202" t="s">
        <v>235</v>
      </c>
    </row>
    <row r="165" spans="2:63" s="11" customFormat="1" ht="22.9" customHeight="1">
      <c r="B165" s="175"/>
      <c r="C165" s="176"/>
      <c r="D165" s="177" t="s">
        <v>75</v>
      </c>
      <c r="E165" s="189" t="s">
        <v>236</v>
      </c>
      <c r="F165" s="189" t="s">
        <v>237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SUM(P166:P183)</f>
        <v>0</v>
      </c>
      <c r="Q165" s="183"/>
      <c r="R165" s="184">
        <f>SUM(R166:R183)</f>
        <v>0.10924</v>
      </c>
      <c r="S165" s="183"/>
      <c r="T165" s="185">
        <f>SUM(T166:T183)</f>
        <v>0.12668000000000001</v>
      </c>
      <c r="AR165" s="186" t="s">
        <v>86</v>
      </c>
      <c r="AT165" s="187" t="s">
        <v>75</v>
      </c>
      <c r="AU165" s="187" t="s">
        <v>84</v>
      </c>
      <c r="AY165" s="186" t="s">
        <v>150</v>
      </c>
      <c r="BK165" s="188">
        <f>SUM(BK166:BK183)</f>
        <v>0</v>
      </c>
    </row>
    <row r="166" spans="2:65" s="1" customFormat="1" ht="16.5" customHeight="1">
      <c r="B166" s="33"/>
      <c r="C166" s="191" t="s">
        <v>238</v>
      </c>
      <c r="D166" s="191" t="s">
        <v>154</v>
      </c>
      <c r="E166" s="192" t="s">
        <v>239</v>
      </c>
      <c r="F166" s="193" t="s">
        <v>240</v>
      </c>
      <c r="G166" s="194" t="s">
        <v>241</v>
      </c>
      <c r="H166" s="195">
        <v>4</v>
      </c>
      <c r="I166" s="196"/>
      <c r="J166" s="197">
        <f>ROUND(I166*H166,2)</f>
        <v>0</v>
      </c>
      <c r="K166" s="193" t="s">
        <v>158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0</v>
      </c>
      <c r="R166" s="200">
        <f>Q166*H166</f>
        <v>0</v>
      </c>
      <c r="S166" s="200">
        <v>0.01946</v>
      </c>
      <c r="T166" s="201">
        <f>S166*H166</f>
        <v>0.07784</v>
      </c>
      <c r="AR166" s="202" t="s">
        <v>175</v>
      </c>
      <c r="AT166" s="202" t="s">
        <v>154</v>
      </c>
      <c r="AU166" s="202" t="s">
        <v>86</v>
      </c>
      <c r="AY166" s="16" t="s">
        <v>150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175</v>
      </c>
      <c r="BM166" s="202" t="s">
        <v>242</v>
      </c>
    </row>
    <row r="167" spans="2:51" s="13" customFormat="1" ht="12">
      <c r="B167" s="216"/>
      <c r="C167" s="217"/>
      <c r="D167" s="206" t="s">
        <v>166</v>
      </c>
      <c r="E167" s="218" t="s">
        <v>1</v>
      </c>
      <c r="F167" s="219" t="s">
        <v>217</v>
      </c>
      <c r="G167" s="217"/>
      <c r="H167" s="218" t="s">
        <v>1</v>
      </c>
      <c r="I167" s="220"/>
      <c r="J167" s="217"/>
      <c r="K167" s="217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166</v>
      </c>
      <c r="AU167" s="225" t="s">
        <v>86</v>
      </c>
      <c r="AV167" s="13" t="s">
        <v>84</v>
      </c>
      <c r="AW167" s="13" t="s">
        <v>33</v>
      </c>
      <c r="AX167" s="13" t="s">
        <v>76</v>
      </c>
      <c r="AY167" s="225" t="s">
        <v>150</v>
      </c>
    </row>
    <row r="168" spans="2:51" s="12" customFormat="1" ht="12">
      <c r="B168" s="204"/>
      <c r="C168" s="205"/>
      <c r="D168" s="206" t="s">
        <v>166</v>
      </c>
      <c r="E168" s="207" t="s">
        <v>1</v>
      </c>
      <c r="F168" s="208" t="s">
        <v>86</v>
      </c>
      <c r="G168" s="205"/>
      <c r="H168" s="209">
        <v>2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166</v>
      </c>
      <c r="AU168" s="215" t="s">
        <v>86</v>
      </c>
      <c r="AV168" s="12" t="s">
        <v>86</v>
      </c>
      <c r="AW168" s="12" t="s">
        <v>33</v>
      </c>
      <c r="AX168" s="12" t="s">
        <v>76</v>
      </c>
      <c r="AY168" s="215" t="s">
        <v>150</v>
      </c>
    </row>
    <row r="169" spans="2:51" s="13" customFormat="1" ht="12">
      <c r="B169" s="216"/>
      <c r="C169" s="217"/>
      <c r="D169" s="206" t="s">
        <v>166</v>
      </c>
      <c r="E169" s="218" t="s">
        <v>1</v>
      </c>
      <c r="F169" s="219" t="s">
        <v>172</v>
      </c>
      <c r="G169" s="217"/>
      <c r="H169" s="218" t="s">
        <v>1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166</v>
      </c>
      <c r="AU169" s="225" t="s">
        <v>86</v>
      </c>
      <c r="AV169" s="13" t="s">
        <v>84</v>
      </c>
      <c r="AW169" s="13" t="s">
        <v>33</v>
      </c>
      <c r="AX169" s="13" t="s">
        <v>76</v>
      </c>
      <c r="AY169" s="225" t="s">
        <v>150</v>
      </c>
    </row>
    <row r="170" spans="2:51" s="12" customFormat="1" ht="12">
      <c r="B170" s="204"/>
      <c r="C170" s="205"/>
      <c r="D170" s="206" t="s">
        <v>166</v>
      </c>
      <c r="E170" s="207" t="s">
        <v>1</v>
      </c>
      <c r="F170" s="208" t="s">
        <v>86</v>
      </c>
      <c r="G170" s="205"/>
      <c r="H170" s="209">
        <v>2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166</v>
      </c>
      <c r="AU170" s="215" t="s">
        <v>86</v>
      </c>
      <c r="AV170" s="12" t="s">
        <v>86</v>
      </c>
      <c r="AW170" s="12" t="s">
        <v>33</v>
      </c>
      <c r="AX170" s="12" t="s">
        <v>76</v>
      </c>
      <c r="AY170" s="215" t="s">
        <v>150</v>
      </c>
    </row>
    <row r="171" spans="2:51" s="14" customFormat="1" ht="12">
      <c r="B171" s="226"/>
      <c r="C171" s="227"/>
      <c r="D171" s="206" t="s">
        <v>166</v>
      </c>
      <c r="E171" s="228" t="s">
        <v>1</v>
      </c>
      <c r="F171" s="229" t="s">
        <v>174</v>
      </c>
      <c r="G171" s="227"/>
      <c r="H171" s="230">
        <v>4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166</v>
      </c>
      <c r="AU171" s="236" t="s">
        <v>86</v>
      </c>
      <c r="AV171" s="14" t="s">
        <v>159</v>
      </c>
      <c r="AW171" s="14" t="s">
        <v>33</v>
      </c>
      <c r="AX171" s="14" t="s">
        <v>84</v>
      </c>
      <c r="AY171" s="236" t="s">
        <v>150</v>
      </c>
    </row>
    <row r="172" spans="2:65" s="1" customFormat="1" ht="24" customHeight="1">
      <c r="B172" s="33"/>
      <c r="C172" s="191" t="s">
        <v>243</v>
      </c>
      <c r="D172" s="191" t="s">
        <v>154</v>
      </c>
      <c r="E172" s="192" t="s">
        <v>244</v>
      </c>
      <c r="F172" s="193" t="s">
        <v>245</v>
      </c>
      <c r="G172" s="194" t="s">
        <v>241</v>
      </c>
      <c r="H172" s="195">
        <v>4</v>
      </c>
      <c r="I172" s="196"/>
      <c r="J172" s="197">
        <f>ROUND(I172*H172,2)</f>
        <v>0</v>
      </c>
      <c r="K172" s="193" t="s">
        <v>158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0.02275</v>
      </c>
      <c r="R172" s="200">
        <f>Q172*H172</f>
        <v>0.091</v>
      </c>
      <c r="S172" s="200">
        <v>0</v>
      </c>
      <c r="T172" s="201">
        <f>S172*H172</f>
        <v>0</v>
      </c>
      <c r="AR172" s="202" t="s">
        <v>159</v>
      </c>
      <c r="AT172" s="202" t="s">
        <v>154</v>
      </c>
      <c r="AU172" s="202" t="s">
        <v>86</v>
      </c>
      <c r="AY172" s="16" t="s">
        <v>150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159</v>
      </c>
      <c r="BM172" s="202" t="s">
        <v>246</v>
      </c>
    </row>
    <row r="173" spans="2:65" s="1" customFormat="1" ht="16.5" customHeight="1">
      <c r="B173" s="33"/>
      <c r="C173" s="191" t="s">
        <v>247</v>
      </c>
      <c r="D173" s="191" t="s">
        <v>154</v>
      </c>
      <c r="E173" s="192" t="s">
        <v>248</v>
      </c>
      <c r="F173" s="193" t="s">
        <v>249</v>
      </c>
      <c r="G173" s="194" t="s">
        <v>241</v>
      </c>
      <c r="H173" s="195">
        <v>4</v>
      </c>
      <c r="I173" s="196"/>
      <c r="J173" s="197">
        <f>ROUND(I173*H173,2)</f>
        <v>0</v>
      </c>
      <c r="K173" s="193" t="s">
        <v>158</v>
      </c>
      <c r="L173" s="37"/>
      <c r="M173" s="198" t="s">
        <v>1</v>
      </c>
      <c r="N173" s="199" t="s">
        <v>41</v>
      </c>
      <c r="O173" s="65"/>
      <c r="P173" s="200">
        <f>O173*H173</f>
        <v>0</v>
      </c>
      <c r="Q173" s="200">
        <v>0.0018</v>
      </c>
      <c r="R173" s="200">
        <f>Q173*H173</f>
        <v>0.0072</v>
      </c>
      <c r="S173" s="200">
        <v>0</v>
      </c>
      <c r="T173" s="201">
        <f>S173*H173</f>
        <v>0</v>
      </c>
      <c r="AR173" s="202" t="s">
        <v>175</v>
      </c>
      <c r="AT173" s="202" t="s">
        <v>154</v>
      </c>
      <c r="AU173" s="202" t="s">
        <v>86</v>
      </c>
      <c r="AY173" s="16" t="s">
        <v>150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84</v>
      </c>
      <c r="BK173" s="203">
        <f>ROUND(I173*H173,2)</f>
        <v>0</v>
      </c>
      <c r="BL173" s="16" t="s">
        <v>175</v>
      </c>
      <c r="BM173" s="202" t="s">
        <v>250</v>
      </c>
    </row>
    <row r="174" spans="2:65" s="1" customFormat="1" ht="16.5" customHeight="1">
      <c r="B174" s="33"/>
      <c r="C174" s="191" t="s">
        <v>251</v>
      </c>
      <c r="D174" s="191" t="s">
        <v>154</v>
      </c>
      <c r="E174" s="192" t="s">
        <v>252</v>
      </c>
      <c r="F174" s="193" t="s">
        <v>253</v>
      </c>
      <c r="G174" s="194" t="s">
        <v>215</v>
      </c>
      <c r="H174" s="195">
        <v>6</v>
      </c>
      <c r="I174" s="196"/>
      <c r="J174" s="197">
        <f>ROUND(I174*H174,2)</f>
        <v>0</v>
      </c>
      <c r="K174" s="193" t="s">
        <v>158</v>
      </c>
      <c r="L174" s="37"/>
      <c r="M174" s="198" t="s">
        <v>1</v>
      </c>
      <c r="N174" s="199" t="s">
        <v>41</v>
      </c>
      <c r="O174" s="65"/>
      <c r="P174" s="200">
        <f>O174*H174</f>
        <v>0</v>
      </c>
      <c r="Q174" s="200">
        <v>0</v>
      </c>
      <c r="R174" s="200">
        <f>Q174*H174</f>
        <v>0</v>
      </c>
      <c r="S174" s="200">
        <v>0.00762</v>
      </c>
      <c r="T174" s="201">
        <f>S174*H174</f>
        <v>0.04572</v>
      </c>
      <c r="AR174" s="202" t="s">
        <v>175</v>
      </c>
      <c r="AT174" s="202" t="s">
        <v>154</v>
      </c>
      <c r="AU174" s="202" t="s">
        <v>86</v>
      </c>
      <c r="AY174" s="16" t="s">
        <v>150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84</v>
      </c>
      <c r="BK174" s="203">
        <f>ROUND(I174*H174,2)</f>
        <v>0</v>
      </c>
      <c r="BL174" s="16" t="s">
        <v>175</v>
      </c>
      <c r="BM174" s="202" t="s">
        <v>254</v>
      </c>
    </row>
    <row r="175" spans="2:51" s="13" customFormat="1" ht="12">
      <c r="B175" s="216"/>
      <c r="C175" s="217"/>
      <c r="D175" s="206" t="s">
        <v>166</v>
      </c>
      <c r="E175" s="218" t="s">
        <v>1</v>
      </c>
      <c r="F175" s="219" t="s">
        <v>217</v>
      </c>
      <c r="G175" s="217"/>
      <c r="H175" s="218" t="s">
        <v>1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166</v>
      </c>
      <c r="AU175" s="225" t="s">
        <v>86</v>
      </c>
      <c r="AV175" s="13" t="s">
        <v>84</v>
      </c>
      <c r="AW175" s="13" t="s">
        <v>33</v>
      </c>
      <c r="AX175" s="13" t="s">
        <v>76</v>
      </c>
      <c r="AY175" s="225" t="s">
        <v>150</v>
      </c>
    </row>
    <row r="176" spans="2:51" s="12" customFormat="1" ht="12">
      <c r="B176" s="204"/>
      <c r="C176" s="205"/>
      <c r="D176" s="206" t="s">
        <v>166</v>
      </c>
      <c r="E176" s="207" t="s">
        <v>1</v>
      </c>
      <c r="F176" s="208" t="s">
        <v>218</v>
      </c>
      <c r="G176" s="205"/>
      <c r="H176" s="209">
        <v>3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166</v>
      </c>
      <c r="AU176" s="215" t="s">
        <v>86</v>
      </c>
      <c r="AV176" s="12" t="s">
        <v>86</v>
      </c>
      <c r="AW176" s="12" t="s">
        <v>33</v>
      </c>
      <c r="AX176" s="12" t="s">
        <v>76</v>
      </c>
      <c r="AY176" s="215" t="s">
        <v>150</v>
      </c>
    </row>
    <row r="177" spans="2:51" s="13" customFormat="1" ht="12">
      <c r="B177" s="216"/>
      <c r="C177" s="217"/>
      <c r="D177" s="206" t="s">
        <v>166</v>
      </c>
      <c r="E177" s="218" t="s">
        <v>1</v>
      </c>
      <c r="F177" s="219" t="s">
        <v>172</v>
      </c>
      <c r="G177" s="217"/>
      <c r="H177" s="218" t="s">
        <v>1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166</v>
      </c>
      <c r="AU177" s="225" t="s">
        <v>86</v>
      </c>
      <c r="AV177" s="13" t="s">
        <v>84</v>
      </c>
      <c r="AW177" s="13" t="s">
        <v>33</v>
      </c>
      <c r="AX177" s="13" t="s">
        <v>76</v>
      </c>
      <c r="AY177" s="225" t="s">
        <v>150</v>
      </c>
    </row>
    <row r="178" spans="2:51" s="12" customFormat="1" ht="12">
      <c r="B178" s="204"/>
      <c r="C178" s="205"/>
      <c r="D178" s="206" t="s">
        <v>166</v>
      </c>
      <c r="E178" s="207" t="s">
        <v>1</v>
      </c>
      <c r="F178" s="208" t="s">
        <v>218</v>
      </c>
      <c r="G178" s="205"/>
      <c r="H178" s="209">
        <v>3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166</v>
      </c>
      <c r="AU178" s="215" t="s">
        <v>86</v>
      </c>
      <c r="AV178" s="12" t="s">
        <v>86</v>
      </c>
      <c r="AW178" s="12" t="s">
        <v>33</v>
      </c>
      <c r="AX178" s="12" t="s">
        <v>76</v>
      </c>
      <c r="AY178" s="215" t="s">
        <v>150</v>
      </c>
    </row>
    <row r="179" spans="2:51" s="14" customFormat="1" ht="12">
      <c r="B179" s="226"/>
      <c r="C179" s="227"/>
      <c r="D179" s="206" t="s">
        <v>166</v>
      </c>
      <c r="E179" s="228" t="s">
        <v>1</v>
      </c>
      <c r="F179" s="229" t="s">
        <v>174</v>
      </c>
      <c r="G179" s="227"/>
      <c r="H179" s="230">
        <v>6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166</v>
      </c>
      <c r="AU179" s="236" t="s">
        <v>86</v>
      </c>
      <c r="AV179" s="14" t="s">
        <v>159</v>
      </c>
      <c r="AW179" s="14" t="s">
        <v>33</v>
      </c>
      <c r="AX179" s="14" t="s">
        <v>84</v>
      </c>
      <c r="AY179" s="236" t="s">
        <v>150</v>
      </c>
    </row>
    <row r="180" spans="2:65" s="1" customFormat="1" ht="16.5" customHeight="1">
      <c r="B180" s="33"/>
      <c r="C180" s="191" t="s">
        <v>151</v>
      </c>
      <c r="D180" s="191" t="s">
        <v>154</v>
      </c>
      <c r="E180" s="192" t="s">
        <v>255</v>
      </c>
      <c r="F180" s="193" t="s">
        <v>256</v>
      </c>
      <c r="G180" s="194" t="s">
        <v>215</v>
      </c>
      <c r="H180" s="195">
        <v>6</v>
      </c>
      <c r="I180" s="196"/>
      <c r="J180" s="197">
        <f>ROUND(I180*H180,2)</f>
        <v>0</v>
      </c>
      <c r="K180" s="193" t="s">
        <v>158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0.00052</v>
      </c>
      <c r="T180" s="201">
        <f>S180*H180</f>
        <v>0.0031199999999999995</v>
      </c>
      <c r="AR180" s="202" t="s">
        <v>175</v>
      </c>
      <c r="AT180" s="202" t="s">
        <v>154</v>
      </c>
      <c r="AU180" s="202" t="s">
        <v>86</v>
      </c>
      <c r="AY180" s="16" t="s">
        <v>150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175</v>
      </c>
      <c r="BM180" s="202" t="s">
        <v>257</v>
      </c>
    </row>
    <row r="181" spans="2:65" s="1" customFormat="1" ht="16.5" customHeight="1">
      <c r="B181" s="33"/>
      <c r="C181" s="191" t="s">
        <v>258</v>
      </c>
      <c r="D181" s="191" t="s">
        <v>154</v>
      </c>
      <c r="E181" s="192" t="s">
        <v>259</v>
      </c>
      <c r="F181" s="193" t="s">
        <v>260</v>
      </c>
      <c r="G181" s="194" t="s">
        <v>241</v>
      </c>
      <c r="H181" s="195">
        <v>6</v>
      </c>
      <c r="I181" s="196"/>
      <c r="J181" s="197">
        <f>ROUND(I181*H181,2)</f>
        <v>0</v>
      </c>
      <c r="K181" s="193" t="s">
        <v>158</v>
      </c>
      <c r="L181" s="37"/>
      <c r="M181" s="198" t="s">
        <v>1</v>
      </c>
      <c r="N181" s="199" t="s">
        <v>41</v>
      </c>
      <c r="O181" s="65"/>
      <c r="P181" s="200">
        <f>O181*H181</f>
        <v>0</v>
      </c>
      <c r="Q181" s="200">
        <v>0.00184</v>
      </c>
      <c r="R181" s="200">
        <f>Q181*H181</f>
        <v>0.011040000000000001</v>
      </c>
      <c r="S181" s="200">
        <v>0</v>
      </c>
      <c r="T181" s="201">
        <f>S181*H181</f>
        <v>0</v>
      </c>
      <c r="AR181" s="202" t="s">
        <v>175</v>
      </c>
      <c r="AT181" s="202" t="s">
        <v>154</v>
      </c>
      <c r="AU181" s="202" t="s">
        <v>86</v>
      </c>
      <c r="AY181" s="16" t="s">
        <v>150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84</v>
      </c>
      <c r="BK181" s="203">
        <f>ROUND(I181*H181,2)</f>
        <v>0</v>
      </c>
      <c r="BL181" s="16" t="s">
        <v>175</v>
      </c>
      <c r="BM181" s="202" t="s">
        <v>261</v>
      </c>
    </row>
    <row r="182" spans="2:65" s="1" customFormat="1" ht="16.5" customHeight="1">
      <c r="B182" s="33"/>
      <c r="C182" s="191" t="s">
        <v>262</v>
      </c>
      <c r="D182" s="191" t="s">
        <v>154</v>
      </c>
      <c r="E182" s="192" t="s">
        <v>263</v>
      </c>
      <c r="F182" s="193" t="s">
        <v>264</v>
      </c>
      <c r="G182" s="194" t="s">
        <v>265</v>
      </c>
      <c r="H182" s="195">
        <v>6</v>
      </c>
      <c r="I182" s="196"/>
      <c r="J182" s="197">
        <f>ROUND(I182*H182,2)</f>
        <v>0</v>
      </c>
      <c r="K182" s="193" t="s">
        <v>1</v>
      </c>
      <c r="L182" s="37"/>
      <c r="M182" s="198" t="s">
        <v>1</v>
      </c>
      <c r="N182" s="199" t="s">
        <v>41</v>
      </c>
      <c r="O182" s="65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02" t="s">
        <v>175</v>
      </c>
      <c r="AT182" s="202" t="s">
        <v>154</v>
      </c>
      <c r="AU182" s="202" t="s">
        <v>86</v>
      </c>
      <c r="AY182" s="16" t="s">
        <v>150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84</v>
      </c>
      <c r="BK182" s="203">
        <f>ROUND(I182*H182,2)</f>
        <v>0</v>
      </c>
      <c r="BL182" s="16" t="s">
        <v>175</v>
      </c>
      <c r="BM182" s="202" t="s">
        <v>266</v>
      </c>
    </row>
    <row r="183" spans="2:65" s="1" customFormat="1" ht="24" customHeight="1">
      <c r="B183" s="33"/>
      <c r="C183" s="191" t="s">
        <v>267</v>
      </c>
      <c r="D183" s="191" t="s">
        <v>154</v>
      </c>
      <c r="E183" s="192" t="s">
        <v>268</v>
      </c>
      <c r="F183" s="193" t="s">
        <v>269</v>
      </c>
      <c r="G183" s="194" t="s">
        <v>185</v>
      </c>
      <c r="H183" s="195">
        <v>0.102</v>
      </c>
      <c r="I183" s="196"/>
      <c r="J183" s="197">
        <f>ROUND(I183*H183,2)</f>
        <v>0</v>
      </c>
      <c r="K183" s="193" t="s">
        <v>158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175</v>
      </c>
      <c r="AT183" s="202" t="s">
        <v>154</v>
      </c>
      <c r="AU183" s="202" t="s">
        <v>86</v>
      </c>
      <c r="AY183" s="16" t="s">
        <v>150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175</v>
      </c>
      <c r="BM183" s="202" t="s">
        <v>270</v>
      </c>
    </row>
    <row r="184" spans="2:63" s="11" customFormat="1" ht="22.9" customHeight="1">
      <c r="B184" s="175"/>
      <c r="C184" s="176"/>
      <c r="D184" s="177" t="s">
        <v>75</v>
      </c>
      <c r="E184" s="189" t="s">
        <v>271</v>
      </c>
      <c r="F184" s="189" t="s">
        <v>272</v>
      </c>
      <c r="G184" s="176"/>
      <c r="H184" s="176"/>
      <c r="I184" s="179"/>
      <c r="J184" s="190">
        <f>BK184</f>
        <v>0</v>
      </c>
      <c r="K184" s="176"/>
      <c r="L184" s="181"/>
      <c r="M184" s="182"/>
      <c r="N184" s="183"/>
      <c r="O184" s="183"/>
      <c r="P184" s="184">
        <f>SUM(P185:P188)</f>
        <v>0</v>
      </c>
      <c r="Q184" s="183"/>
      <c r="R184" s="184">
        <f>SUM(R185:R188)</f>
        <v>0.046</v>
      </c>
      <c r="S184" s="183"/>
      <c r="T184" s="185">
        <f>SUM(T185:T188)</f>
        <v>0</v>
      </c>
      <c r="AR184" s="186" t="s">
        <v>86</v>
      </c>
      <c r="AT184" s="187" t="s">
        <v>75</v>
      </c>
      <c r="AU184" s="187" t="s">
        <v>84</v>
      </c>
      <c r="AY184" s="186" t="s">
        <v>150</v>
      </c>
      <c r="BK184" s="188">
        <f>SUM(BK185:BK188)</f>
        <v>0</v>
      </c>
    </row>
    <row r="185" spans="2:65" s="1" customFormat="1" ht="24" customHeight="1">
      <c r="B185" s="33"/>
      <c r="C185" s="191" t="s">
        <v>273</v>
      </c>
      <c r="D185" s="191" t="s">
        <v>154</v>
      </c>
      <c r="E185" s="192" t="s">
        <v>274</v>
      </c>
      <c r="F185" s="193" t="s">
        <v>275</v>
      </c>
      <c r="G185" s="194" t="s">
        <v>215</v>
      </c>
      <c r="H185" s="195">
        <v>2</v>
      </c>
      <c r="I185" s="196"/>
      <c r="J185" s="197">
        <f>ROUND(I185*H185,2)</f>
        <v>0</v>
      </c>
      <c r="K185" s="193" t="s">
        <v>158</v>
      </c>
      <c r="L185" s="37"/>
      <c r="M185" s="198" t="s">
        <v>1</v>
      </c>
      <c r="N185" s="199" t="s">
        <v>41</v>
      </c>
      <c r="O185" s="65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02" t="s">
        <v>175</v>
      </c>
      <c r="AT185" s="202" t="s">
        <v>154</v>
      </c>
      <c r="AU185" s="202" t="s">
        <v>86</v>
      </c>
      <c r="AY185" s="16" t="s">
        <v>150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84</v>
      </c>
      <c r="BK185" s="203">
        <f>ROUND(I185*H185,2)</f>
        <v>0</v>
      </c>
      <c r="BL185" s="16" t="s">
        <v>175</v>
      </c>
      <c r="BM185" s="202" t="s">
        <v>276</v>
      </c>
    </row>
    <row r="186" spans="2:65" s="1" customFormat="1" ht="16.5" customHeight="1">
      <c r="B186" s="33"/>
      <c r="C186" s="237" t="s">
        <v>277</v>
      </c>
      <c r="D186" s="237" t="s">
        <v>278</v>
      </c>
      <c r="E186" s="238" t="s">
        <v>279</v>
      </c>
      <c r="F186" s="239" t="s">
        <v>280</v>
      </c>
      <c r="G186" s="240" t="s">
        <v>215</v>
      </c>
      <c r="H186" s="241">
        <v>2</v>
      </c>
      <c r="I186" s="242"/>
      <c r="J186" s="243">
        <f>ROUND(I186*H186,2)</f>
        <v>0</v>
      </c>
      <c r="K186" s="239" t="s">
        <v>158</v>
      </c>
      <c r="L186" s="244"/>
      <c r="M186" s="245" t="s">
        <v>1</v>
      </c>
      <c r="N186" s="246" t="s">
        <v>41</v>
      </c>
      <c r="O186" s="65"/>
      <c r="P186" s="200">
        <f>O186*H186</f>
        <v>0</v>
      </c>
      <c r="Q186" s="200">
        <v>0.023</v>
      </c>
      <c r="R186" s="200">
        <f>Q186*H186</f>
        <v>0.046</v>
      </c>
      <c r="S186" s="200">
        <v>0</v>
      </c>
      <c r="T186" s="201">
        <f>S186*H186</f>
        <v>0</v>
      </c>
      <c r="AR186" s="202" t="s">
        <v>281</v>
      </c>
      <c r="AT186" s="202" t="s">
        <v>278</v>
      </c>
      <c r="AU186" s="202" t="s">
        <v>86</v>
      </c>
      <c r="AY186" s="16" t="s">
        <v>150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175</v>
      </c>
      <c r="BM186" s="202" t="s">
        <v>282</v>
      </c>
    </row>
    <row r="187" spans="2:65" s="1" customFormat="1" ht="16.5" customHeight="1">
      <c r="B187" s="33"/>
      <c r="C187" s="191" t="s">
        <v>283</v>
      </c>
      <c r="D187" s="191" t="s">
        <v>154</v>
      </c>
      <c r="E187" s="192" t="s">
        <v>284</v>
      </c>
      <c r="F187" s="193" t="s">
        <v>285</v>
      </c>
      <c r="G187" s="194" t="s">
        <v>265</v>
      </c>
      <c r="H187" s="195">
        <v>2</v>
      </c>
      <c r="I187" s="196"/>
      <c r="J187" s="197">
        <f>ROUND(I187*H187,2)</f>
        <v>0</v>
      </c>
      <c r="K187" s="193" t="s">
        <v>1</v>
      </c>
      <c r="L187" s="37"/>
      <c r="M187" s="198" t="s">
        <v>1</v>
      </c>
      <c r="N187" s="199" t="s">
        <v>41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175</v>
      </c>
      <c r="AT187" s="202" t="s">
        <v>154</v>
      </c>
      <c r="AU187" s="202" t="s">
        <v>86</v>
      </c>
      <c r="AY187" s="16" t="s">
        <v>150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84</v>
      </c>
      <c r="BK187" s="203">
        <f>ROUND(I187*H187,2)</f>
        <v>0</v>
      </c>
      <c r="BL187" s="16" t="s">
        <v>175</v>
      </c>
      <c r="BM187" s="202" t="s">
        <v>286</v>
      </c>
    </row>
    <row r="188" spans="2:65" s="1" customFormat="1" ht="24" customHeight="1">
      <c r="B188" s="33"/>
      <c r="C188" s="191" t="s">
        <v>287</v>
      </c>
      <c r="D188" s="191" t="s">
        <v>154</v>
      </c>
      <c r="E188" s="192" t="s">
        <v>288</v>
      </c>
      <c r="F188" s="193" t="s">
        <v>289</v>
      </c>
      <c r="G188" s="194" t="s">
        <v>185</v>
      </c>
      <c r="H188" s="195">
        <v>0.046</v>
      </c>
      <c r="I188" s="196"/>
      <c r="J188" s="197">
        <f>ROUND(I188*H188,2)</f>
        <v>0</v>
      </c>
      <c r="K188" s="193" t="s">
        <v>158</v>
      </c>
      <c r="L188" s="37"/>
      <c r="M188" s="198" t="s">
        <v>1</v>
      </c>
      <c r="N188" s="199" t="s">
        <v>41</v>
      </c>
      <c r="O188" s="65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02" t="s">
        <v>175</v>
      </c>
      <c r="AT188" s="202" t="s">
        <v>154</v>
      </c>
      <c r="AU188" s="202" t="s">
        <v>86</v>
      </c>
      <c r="AY188" s="16" t="s">
        <v>150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84</v>
      </c>
      <c r="BK188" s="203">
        <f>ROUND(I188*H188,2)</f>
        <v>0</v>
      </c>
      <c r="BL188" s="16" t="s">
        <v>175</v>
      </c>
      <c r="BM188" s="202" t="s">
        <v>290</v>
      </c>
    </row>
    <row r="189" spans="2:63" s="11" customFormat="1" ht="22.9" customHeight="1">
      <c r="B189" s="175"/>
      <c r="C189" s="176"/>
      <c r="D189" s="177" t="s">
        <v>75</v>
      </c>
      <c r="E189" s="189" t="s">
        <v>291</v>
      </c>
      <c r="F189" s="189" t="s">
        <v>292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P190</f>
        <v>0</v>
      </c>
      <c r="Q189" s="183"/>
      <c r="R189" s="184">
        <f>R190</f>
        <v>0</v>
      </c>
      <c r="S189" s="183"/>
      <c r="T189" s="185">
        <f>T190</f>
        <v>0</v>
      </c>
      <c r="AR189" s="186" t="s">
        <v>86</v>
      </c>
      <c r="AT189" s="187" t="s">
        <v>75</v>
      </c>
      <c r="AU189" s="187" t="s">
        <v>84</v>
      </c>
      <c r="AY189" s="186" t="s">
        <v>150</v>
      </c>
      <c r="BK189" s="188">
        <f>BK190</f>
        <v>0</v>
      </c>
    </row>
    <row r="190" spans="2:65" s="1" customFormat="1" ht="16.5" customHeight="1">
      <c r="B190" s="33"/>
      <c r="C190" s="191" t="s">
        <v>293</v>
      </c>
      <c r="D190" s="191" t="s">
        <v>154</v>
      </c>
      <c r="E190" s="192" t="s">
        <v>294</v>
      </c>
      <c r="F190" s="193" t="s">
        <v>295</v>
      </c>
      <c r="G190" s="194" t="s">
        <v>215</v>
      </c>
      <c r="H190" s="195">
        <v>6</v>
      </c>
      <c r="I190" s="196"/>
      <c r="J190" s="197">
        <f>ROUND(I190*H190,2)</f>
        <v>0</v>
      </c>
      <c r="K190" s="193" t="s">
        <v>1</v>
      </c>
      <c r="L190" s="37"/>
      <c r="M190" s="198" t="s">
        <v>1</v>
      </c>
      <c r="N190" s="199" t="s">
        <v>41</v>
      </c>
      <c r="O190" s="65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175</v>
      </c>
      <c r="AT190" s="202" t="s">
        <v>154</v>
      </c>
      <c r="AU190" s="202" t="s">
        <v>86</v>
      </c>
      <c r="AY190" s="16" t="s">
        <v>150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84</v>
      </c>
      <c r="BK190" s="203">
        <f>ROUND(I190*H190,2)</f>
        <v>0</v>
      </c>
      <c r="BL190" s="16" t="s">
        <v>175</v>
      </c>
      <c r="BM190" s="202" t="s">
        <v>296</v>
      </c>
    </row>
    <row r="191" spans="2:63" s="11" customFormat="1" ht="22.9" customHeight="1">
      <c r="B191" s="175"/>
      <c r="C191" s="176"/>
      <c r="D191" s="177" t="s">
        <v>75</v>
      </c>
      <c r="E191" s="189" t="s">
        <v>297</v>
      </c>
      <c r="F191" s="189" t="s">
        <v>298</v>
      </c>
      <c r="G191" s="176"/>
      <c r="H191" s="176"/>
      <c r="I191" s="179"/>
      <c r="J191" s="190">
        <f>BK191</f>
        <v>0</v>
      </c>
      <c r="K191" s="176"/>
      <c r="L191" s="181"/>
      <c r="M191" s="182"/>
      <c r="N191" s="183"/>
      <c r="O191" s="183"/>
      <c r="P191" s="184">
        <f>SUM(P192:P213)</f>
        <v>0</v>
      </c>
      <c r="Q191" s="183"/>
      <c r="R191" s="184">
        <f>SUM(R192:R213)</f>
        <v>0.23885409999999999</v>
      </c>
      <c r="S191" s="183"/>
      <c r="T191" s="185">
        <f>SUM(T192:T213)</f>
        <v>0</v>
      </c>
      <c r="AR191" s="186" t="s">
        <v>86</v>
      </c>
      <c r="AT191" s="187" t="s">
        <v>75</v>
      </c>
      <c r="AU191" s="187" t="s">
        <v>84</v>
      </c>
      <c r="AY191" s="186" t="s">
        <v>150</v>
      </c>
      <c r="BK191" s="188">
        <f>SUM(BK192:BK213)</f>
        <v>0</v>
      </c>
    </row>
    <row r="192" spans="2:65" s="1" customFormat="1" ht="24" customHeight="1">
      <c r="B192" s="33"/>
      <c r="C192" s="191" t="s">
        <v>299</v>
      </c>
      <c r="D192" s="191" t="s">
        <v>154</v>
      </c>
      <c r="E192" s="192" t="s">
        <v>300</v>
      </c>
      <c r="F192" s="193" t="s">
        <v>301</v>
      </c>
      <c r="G192" s="194" t="s">
        <v>157</v>
      </c>
      <c r="H192" s="195">
        <v>33.46</v>
      </c>
      <c r="I192" s="196"/>
      <c r="J192" s="197">
        <f>ROUND(I192*H192,2)</f>
        <v>0</v>
      </c>
      <c r="K192" s="193" t="s">
        <v>158</v>
      </c>
      <c r="L192" s="37"/>
      <c r="M192" s="198" t="s">
        <v>1</v>
      </c>
      <c r="N192" s="199" t="s">
        <v>41</v>
      </c>
      <c r="O192" s="65"/>
      <c r="P192" s="200">
        <f>O192*H192</f>
        <v>0</v>
      </c>
      <c r="Q192" s="200">
        <v>0.00117</v>
      </c>
      <c r="R192" s="200">
        <f>Q192*H192</f>
        <v>0.0391482</v>
      </c>
      <c r="S192" s="200">
        <v>0</v>
      </c>
      <c r="T192" s="201">
        <f>S192*H192</f>
        <v>0</v>
      </c>
      <c r="AR192" s="202" t="s">
        <v>175</v>
      </c>
      <c r="AT192" s="202" t="s">
        <v>154</v>
      </c>
      <c r="AU192" s="202" t="s">
        <v>86</v>
      </c>
      <c r="AY192" s="16" t="s">
        <v>150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84</v>
      </c>
      <c r="BK192" s="203">
        <f>ROUND(I192*H192,2)</f>
        <v>0</v>
      </c>
      <c r="BL192" s="16" t="s">
        <v>175</v>
      </c>
      <c r="BM192" s="202" t="s">
        <v>302</v>
      </c>
    </row>
    <row r="193" spans="2:51" s="13" customFormat="1" ht="12">
      <c r="B193" s="216"/>
      <c r="C193" s="217"/>
      <c r="D193" s="206" t="s">
        <v>166</v>
      </c>
      <c r="E193" s="218" t="s">
        <v>1</v>
      </c>
      <c r="F193" s="219" t="s">
        <v>303</v>
      </c>
      <c r="G193" s="217"/>
      <c r="H193" s="218" t="s">
        <v>1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166</v>
      </c>
      <c r="AU193" s="225" t="s">
        <v>86</v>
      </c>
      <c r="AV193" s="13" t="s">
        <v>84</v>
      </c>
      <c r="AW193" s="13" t="s">
        <v>33</v>
      </c>
      <c r="AX193" s="13" t="s">
        <v>76</v>
      </c>
      <c r="AY193" s="225" t="s">
        <v>150</v>
      </c>
    </row>
    <row r="194" spans="2:51" s="12" customFormat="1" ht="12">
      <c r="B194" s="204"/>
      <c r="C194" s="205"/>
      <c r="D194" s="206" t="s">
        <v>166</v>
      </c>
      <c r="E194" s="207" t="s">
        <v>1</v>
      </c>
      <c r="F194" s="208" t="s">
        <v>304</v>
      </c>
      <c r="G194" s="205"/>
      <c r="H194" s="209">
        <v>16.74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166</v>
      </c>
      <c r="AU194" s="215" t="s">
        <v>86</v>
      </c>
      <c r="AV194" s="12" t="s">
        <v>86</v>
      </c>
      <c r="AW194" s="12" t="s">
        <v>33</v>
      </c>
      <c r="AX194" s="12" t="s">
        <v>76</v>
      </c>
      <c r="AY194" s="215" t="s">
        <v>150</v>
      </c>
    </row>
    <row r="195" spans="2:51" s="13" customFormat="1" ht="12">
      <c r="B195" s="216"/>
      <c r="C195" s="217"/>
      <c r="D195" s="206" t="s">
        <v>166</v>
      </c>
      <c r="E195" s="218" t="s">
        <v>1</v>
      </c>
      <c r="F195" s="219" t="s">
        <v>305</v>
      </c>
      <c r="G195" s="217"/>
      <c r="H195" s="218" t="s">
        <v>1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166</v>
      </c>
      <c r="AU195" s="225" t="s">
        <v>86</v>
      </c>
      <c r="AV195" s="13" t="s">
        <v>84</v>
      </c>
      <c r="AW195" s="13" t="s">
        <v>33</v>
      </c>
      <c r="AX195" s="13" t="s">
        <v>76</v>
      </c>
      <c r="AY195" s="225" t="s">
        <v>150</v>
      </c>
    </row>
    <row r="196" spans="2:51" s="12" customFormat="1" ht="12">
      <c r="B196" s="204"/>
      <c r="C196" s="205"/>
      <c r="D196" s="206" t="s">
        <v>166</v>
      </c>
      <c r="E196" s="207" t="s">
        <v>1</v>
      </c>
      <c r="F196" s="208" t="s">
        <v>306</v>
      </c>
      <c r="G196" s="205"/>
      <c r="H196" s="209">
        <v>16.72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166</v>
      </c>
      <c r="AU196" s="215" t="s">
        <v>86</v>
      </c>
      <c r="AV196" s="12" t="s">
        <v>86</v>
      </c>
      <c r="AW196" s="12" t="s">
        <v>33</v>
      </c>
      <c r="AX196" s="12" t="s">
        <v>76</v>
      </c>
      <c r="AY196" s="215" t="s">
        <v>150</v>
      </c>
    </row>
    <row r="197" spans="2:51" s="14" customFormat="1" ht="12">
      <c r="B197" s="226"/>
      <c r="C197" s="227"/>
      <c r="D197" s="206" t="s">
        <v>166</v>
      </c>
      <c r="E197" s="228" t="s">
        <v>1</v>
      </c>
      <c r="F197" s="229" t="s">
        <v>174</v>
      </c>
      <c r="G197" s="227"/>
      <c r="H197" s="230">
        <v>33.459999999999994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166</v>
      </c>
      <c r="AU197" s="236" t="s">
        <v>86</v>
      </c>
      <c r="AV197" s="14" t="s">
        <v>159</v>
      </c>
      <c r="AW197" s="14" t="s">
        <v>33</v>
      </c>
      <c r="AX197" s="14" t="s">
        <v>84</v>
      </c>
      <c r="AY197" s="236" t="s">
        <v>150</v>
      </c>
    </row>
    <row r="198" spans="2:65" s="1" customFormat="1" ht="24" customHeight="1">
      <c r="B198" s="33"/>
      <c r="C198" s="237" t="s">
        <v>307</v>
      </c>
      <c r="D198" s="237" t="s">
        <v>278</v>
      </c>
      <c r="E198" s="238" t="s">
        <v>308</v>
      </c>
      <c r="F198" s="239" t="s">
        <v>309</v>
      </c>
      <c r="G198" s="240" t="s">
        <v>157</v>
      </c>
      <c r="H198" s="241">
        <v>35.133</v>
      </c>
      <c r="I198" s="242"/>
      <c r="J198" s="243">
        <f>ROUND(I198*H198,2)</f>
        <v>0</v>
      </c>
      <c r="K198" s="239" t="s">
        <v>158</v>
      </c>
      <c r="L198" s="244"/>
      <c r="M198" s="245" t="s">
        <v>1</v>
      </c>
      <c r="N198" s="246" t="s">
        <v>41</v>
      </c>
      <c r="O198" s="65"/>
      <c r="P198" s="200">
        <f>O198*H198</f>
        <v>0</v>
      </c>
      <c r="Q198" s="200">
        <v>0.0035</v>
      </c>
      <c r="R198" s="200">
        <f>Q198*H198</f>
        <v>0.1229655</v>
      </c>
      <c r="S198" s="200">
        <v>0</v>
      </c>
      <c r="T198" s="201">
        <f>S198*H198</f>
        <v>0</v>
      </c>
      <c r="AR198" s="202" t="s">
        <v>281</v>
      </c>
      <c r="AT198" s="202" t="s">
        <v>278</v>
      </c>
      <c r="AU198" s="202" t="s">
        <v>86</v>
      </c>
      <c r="AY198" s="16" t="s">
        <v>150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84</v>
      </c>
      <c r="BK198" s="203">
        <f>ROUND(I198*H198,2)</f>
        <v>0</v>
      </c>
      <c r="BL198" s="16" t="s">
        <v>175</v>
      </c>
      <c r="BM198" s="202" t="s">
        <v>310</v>
      </c>
    </row>
    <row r="199" spans="2:51" s="12" customFormat="1" ht="12">
      <c r="B199" s="204"/>
      <c r="C199" s="205"/>
      <c r="D199" s="206" t="s">
        <v>166</v>
      </c>
      <c r="E199" s="205"/>
      <c r="F199" s="208" t="s">
        <v>311</v>
      </c>
      <c r="G199" s="205"/>
      <c r="H199" s="209">
        <v>35.133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166</v>
      </c>
      <c r="AU199" s="215" t="s">
        <v>86</v>
      </c>
      <c r="AV199" s="12" t="s">
        <v>86</v>
      </c>
      <c r="AW199" s="12" t="s">
        <v>4</v>
      </c>
      <c r="AX199" s="12" t="s">
        <v>84</v>
      </c>
      <c r="AY199" s="215" t="s">
        <v>150</v>
      </c>
    </row>
    <row r="200" spans="2:65" s="1" customFormat="1" ht="24" customHeight="1">
      <c r="B200" s="33"/>
      <c r="C200" s="191" t="s">
        <v>281</v>
      </c>
      <c r="D200" s="191" t="s">
        <v>154</v>
      </c>
      <c r="E200" s="192" t="s">
        <v>312</v>
      </c>
      <c r="F200" s="193" t="s">
        <v>313</v>
      </c>
      <c r="G200" s="194" t="s">
        <v>157</v>
      </c>
      <c r="H200" s="195">
        <v>16.86</v>
      </c>
      <c r="I200" s="196"/>
      <c r="J200" s="197">
        <f>ROUND(I200*H200,2)</f>
        <v>0</v>
      </c>
      <c r="K200" s="193" t="s">
        <v>158</v>
      </c>
      <c r="L200" s="37"/>
      <c r="M200" s="198" t="s">
        <v>1</v>
      </c>
      <c r="N200" s="199" t="s">
        <v>41</v>
      </c>
      <c r="O200" s="65"/>
      <c r="P200" s="200">
        <f>O200*H200</f>
        <v>0</v>
      </c>
      <c r="Q200" s="200">
        <v>0.00132</v>
      </c>
      <c r="R200" s="200">
        <f>Q200*H200</f>
        <v>0.0222552</v>
      </c>
      <c r="S200" s="200">
        <v>0</v>
      </c>
      <c r="T200" s="201">
        <f>S200*H200</f>
        <v>0</v>
      </c>
      <c r="AR200" s="202" t="s">
        <v>175</v>
      </c>
      <c r="AT200" s="202" t="s">
        <v>154</v>
      </c>
      <c r="AU200" s="202" t="s">
        <v>86</v>
      </c>
      <c r="AY200" s="16" t="s">
        <v>150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84</v>
      </c>
      <c r="BK200" s="203">
        <f>ROUND(I200*H200,2)</f>
        <v>0</v>
      </c>
      <c r="BL200" s="16" t="s">
        <v>175</v>
      </c>
      <c r="BM200" s="202" t="s">
        <v>314</v>
      </c>
    </row>
    <row r="201" spans="2:51" s="13" customFormat="1" ht="12">
      <c r="B201" s="216"/>
      <c r="C201" s="217"/>
      <c r="D201" s="206" t="s">
        <v>166</v>
      </c>
      <c r="E201" s="218" t="s">
        <v>1</v>
      </c>
      <c r="F201" s="219" t="s">
        <v>217</v>
      </c>
      <c r="G201" s="217"/>
      <c r="H201" s="218" t="s">
        <v>1</v>
      </c>
      <c r="I201" s="220"/>
      <c r="J201" s="217"/>
      <c r="K201" s="217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166</v>
      </c>
      <c r="AU201" s="225" t="s">
        <v>86</v>
      </c>
      <c r="AV201" s="13" t="s">
        <v>84</v>
      </c>
      <c r="AW201" s="13" t="s">
        <v>33</v>
      </c>
      <c r="AX201" s="13" t="s">
        <v>76</v>
      </c>
      <c r="AY201" s="225" t="s">
        <v>150</v>
      </c>
    </row>
    <row r="202" spans="2:51" s="12" customFormat="1" ht="12">
      <c r="B202" s="204"/>
      <c r="C202" s="205"/>
      <c r="D202" s="206" t="s">
        <v>166</v>
      </c>
      <c r="E202" s="207" t="s">
        <v>1</v>
      </c>
      <c r="F202" s="208" t="s">
        <v>315</v>
      </c>
      <c r="G202" s="205"/>
      <c r="H202" s="209">
        <v>8.7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166</v>
      </c>
      <c r="AU202" s="215" t="s">
        <v>86</v>
      </c>
      <c r="AV202" s="12" t="s">
        <v>86</v>
      </c>
      <c r="AW202" s="12" t="s">
        <v>33</v>
      </c>
      <c r="AX202" s="12" t="s">
        <v>76</v>
      </c>
      <c r="AY202" s="215" t="s">
        <v>150</v>
      </c>
    </row>
    <row r="203" spans="2:51" s="13" customFormat="1" ht="12">
      <c r="B203" s="216"/>
      <c r="C203" s="217"/>
      <c r="D203" s="206" t="s">
        <v>166</v>
      </c>
      <c r="E203" s="218" t="s">
        <v>1</v>
      </c>
      <c r="F203" s="219" t="s">
        <v>172</v>
      </c>
      <c r="G203" s="217"/>
      <c r="H203" s="218" t="s">
        <v>1</v>
      </c>
      <c r="I203" s="220"/>
      <c r="J203" s="217"/>
      <c r="K203" s="217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166</v>
      </c>
      <c r="AU203" s="225" t="s">
        <v>86</v>
      </c>
      <c r="AV203" s="13" t="s">
        <v>84</v>
      </c>
      <c r="AW203" s="13" t="s">
        <v>33</v>
      </c>
      <c r="AX203" s="13" t="s">
        <v>76</v>
      </c>
      <c r="AY203" s="225" t="s">
        <v>150</v>
      </c>
    </row>
    <row r="204" spans="2:51" s="12" customFormat="1" ht="12">
      <c r="B204" s="204"/>
      <c r="C204" s="205"/>
      <c r="D204" s="206" t="s">
        <v>166</v>
      </c>
      <c r="E204" s="207" t="s">
        <v>1</v>
      </c>
      <c r="F204" s="208" t="s">
        <v>316</v>
      </c>
      <c r="G204" s="205"/>
      <c r="H204" s="209">
        <v>8.16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166</v>
      </c>
      <c r="AU204" s="215" t="s">
        <v>86</v>
      </c>
      <c r="AV204" s="12" t="s">
        <v>86</v>
      </c>
      <c r="AW204" s="12" t="s">
        <v>33</v>
      </c>
      <c r="AX204" s="12" t="s">
        <v>76</v>
      </c>
      <c r="AY204" s="215" t="s">
        <v>150</v>
      </c>
    </row>
    <row r="205" spans="2:51" s="14" customFormat="1" ht="12">
      <c r="B205" s="226"/>
      <c r="C205" s="227"/>
      <c r="D205" s="206" t="s">
        <v>166</v>
      </c>
      <c r="E205" s="228" t="s">
        <v>1</v>
      </c>
      <c r="F205" s="229" t="s">
        <v>174</v>
      </c>
      <c r="G205" s="227"/>
      <c r="H205" s="230">
        <v>16.86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166</v>
      </c>
      <c r="AU205" s="236" t="s">
        <v>86</v>
      </c>
      <c r="AV205" s="14" t="s">
        <v>159</v>
      </c>
      <c r="AW205" s="14" t="s">
        <v>33</v>
      </c>
      <c r="AX205" s="14" t="s">
        <v>84</v>
      </c>
      <c r="AY205" s="236" t="s">
        <v>150</v>
      </c>
    </row>
    <row r="206" spans="2:65" s="1" customFormat="1" ht="24" customHeight="1">
      <c r="B206" s="33"/>
      <c r="C206" s="237" t="s">
        <v>317</v>
      </c>
      <c r="D206" s="237" t="s">
        <v>278</v>
      </c>
      <c r="E206" s="238" t="s">
        <v>318</v>
      </c>
      <c r="F206" s="239" t="s">
        <v>319</v>
      </c>
      <c r="G206" s="240" t="s">
        <v>157</v>
      </c>
      <c r="H206" s="241">
        <v>17.703</v>
      </c>
      <c r="I206" s="242"/>
      <c r="J206" s="243">
        <f>ROUND(I206*H206,2)</f>
        <v>0</v>
      </c>
      <c r="K206" s="239" t="s">
        <v>158</v>
      </c>
      <c r="L206" s="244"/>
      <c r="M206" s="245" t="s">
        <v>1</v>
      </c>
      <c r="N206" s="246" t="s">
        <v>41</v>
      </c>
      <c r="O206" s="65"/>
      <c r="P206" s="200">
        <f>O206*H206</f>
        <v>0</v>
      </c>
      <c r="Q206" s="200">
        <v>0.00264</v>
      </c>
      <c r="R206" s="200">
        <f>Q206*H206</f>
        <v>0.04673592</v>
      </c>
      <c r="S206" s="200">
        <v>0</v>
      </c>
      <c r="T206" s="201">
        <f>S206*H206</f>
        <v>0</v>
      </c>
      <c r="AR206" s="202" t="s">
        <v>281</v>
      </c>
      <c r="AT206" s="202" t="s">
        <v>278</v>
      </c>
      <c r="AU206" s="202" t="s">
        <v>86</v>
      </c>
      <c r="AY206" s="16" t="s">
        <v>150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84</v>
      </c>
      <c r="BK206" s="203">
        <f>ROUND(I206*H206,2)</f>
        <v>0</v>
      </c>
      <c r="BL206" s="16" t="s">
        <v>175</v>
      </c>
      <c r="BM206" s="202" t="s">
        <v>320</v>
      </c>
    </row>
    <row r="207" spans="2:51" s="12" customFormat="1" ht="12">
      <c r="B207" s="204"/>
      <c r="C207" s="205"/>
      <c r="D207" s="206" t="s">
        <v>166</v>
      </c>
      <c r="E207" s="205"/>
      <c r="F207" s="208" t="s">
        <v>321</v>
      </c>
      <c r="G207" s="205"/>
      <c r="H207" s="209">
        <v>17.703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166</v>
      </c>
      <c r="AU207" s="215" t="s">
        <v>86</v>
      </c>
      <c r="AV207" s="12" t="s">
        <v>86</v>
      </c>
      <c r="AW207" s="12" t="s">
        <v>4</v>
      </c>
      <c r="AX207" s="12" t="s">
        <v>84</v>
      </c>
      <c r="AY207" s="215" t="s">
        <v>150</v>
      </c>
    </row>
    <row r="208" spans="2:65" s="1" customFormat="1" ht="24" customHeight="1">
      <c r="B208" s="33"/>
      <c r="C208" s="191" t="s">
        <v>322</v>
      </c>
      <c r="D208" s="191" t="s">
        <v>154</v>
      </c>
      <c r="E208" s="192" t="s">
        <v>323</v>
      </c>
      <c r="F208" s="193" t="s">
        <v>324</v>
      </c>
      <c r="G208" s="194" t="s">
        <v>157</v>
      </c>
      <c r="H208" s="195">
        <v>50.32</v>
      </c>
      <c r="I208" s="196"/>
      <c r="J208" s="197">
        <f>ROUND(I208*H208,2)</f>
        <v>0</v>
      </c>
      <c r="K208" s="193" t="s">
        <v>158</v>
      </c>
      <c r="L208" s="37"/>
      <c r="M208" s="198" t="s">
        <v>1</v>
      </c>
      <c r="N208" s="199" t="s">
        <v>41</v>
      </c>
      <c r="O208" s="65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02" t="s">
        <v>175</v>
      </c>
      <c r="AT208" s="202" t="s">
        <v>154</v>
      </c>
      <c r="AU208" s="202" t="s">
        <v>86</v>
      </c>
      <c r="AY208" s="16" t="s">
        <v>150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84</v>
      </c>
      <c r="BK208" s="203">
        <f>ROUND(I208*H208,2)</f>
        <v>0</v>
      </c>
      <c r="BL208" s="16" t="s">
        <v>175</v>
      </c>
      <c r="BM208" s="202" t="s">
        <v>325</v>
      </c>
    </row>
    <row r="209" spans="2:51" s="12" customFormat="1" ht="12">
      <c r="B209" s="204"/>
      <c r="C209" s="205"/>
      <c r="D209" s="206" t="s">
        <v>166</v>
      </c>
      <c r="E209" s="207" t="s">
        <v>1</v>
      </c>
      <c r="F209" s="208" t="s">
        <v>326</v>
      </c>
      <c r="G209" s="205"/>
      <c r="H209" s="209">
        <v>50.32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166</v>
      </c>
      <c r="AU209" s="215" t="s">
        <v>86</v>
      </c>
      <c r="AV209" s="12" t="s">
        <v>86</v>
      </c>
      <c r="AW209" s="12" t="s">
        <v>33</v>
      </c>
      <c r="AX209" s="12" t="s">
        <v>76</v>
      </c>
      <c r="AY209" s="215" t="s">
        <v>150</v>
      </c>
    </row>
    <row r="210" spans="2:51" s="14" customFormat="1" ht="12">
      <c r="B210" s="226"/>
      <c r="C210" s="227"/>
      <c r="D210" s="206" t="s">
        <v>166</v>
      </c>
      <c r="E210" s="228" t="s">
        <v>1</v>
      </c>
      <c r="F210" s="229" t="s">
        <v>174</v>
      </c>
      <c r="G210" s="227"/>
      <c r="H210" s="230">
        <v>50.32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166</v>
      </c>
      <c r="AU210" s="236" t="s">
        <v>86</v>
      </c>
      <c r="AV210" s="14" t="s">
        <v>159</v>
      </c>
      <c r="AW210" s="14" t="s">
        <v>33</v>
      </c>
      <c r="AX210" s="14" t="s">
        <v>84</v>
      </c>
      <c r="AY210" s="236" t="s">
        <v>150</v>
      </c>
    </row>
    <row r="211" spans="2:65" s="1" customFormat="1" ht="24" customHeight="1">
      <c r="B211" s="33"/>
      <c r="C211" s="237" t="s">
        <v>327</v>
      </c>
      <c r="D211" s="237" t="s">
        <v>278</v>
      </c>
      <c r="E211" s="238" t="s">
        <v>328</v>
      </c>
      <c r="F211" s="239" t="s">
        <v>329</v>
      </c>
      <c r="G211" s="240" t="s">
        <v>157</v>
      </c>
      <c r="H211" s="241">
        <v>55.352</v>
      </c>
      <c r="I211" s="242"/>
      <c r="J211" s="243">
        <f>ROUND(I211*H211,2)</f>
        <v>0</v>
      </c>
      <c r="K211" s="239" t="s">
        <v>158</v>
      </c>
      <c r="L211" s="244"/>
      <c r="M211" s="245" t="s">
        <v>1</v>
      </c>
      <c r="N211" s="246" t="s">
        <v>41</v>
      </c>
      <c r="O211" s="65"/>
      <c r="P211" s="200">
        <f>O211*H211</f>
        <v>0</v>
      </c>
      <c r="Q211" s="200">
        <v>0.00014</v>
      </c>
      <c r="R211" s="200">
        <f>Q211*H211</f>
        <v>0.007749279999999999</v>
      </c>
      <c r="S211" s="200">
        <v>0</v>
      </c>
      <c r="T211" s="201">
        <f>S211*H211</f>
        <v>0</v>
      </c>
      <c r="AR211" s="202" t="s">
        <v>281</v>
      </c>
      <c r="AT211" s="202" t="s">
        <v>278</v>
      </c>
      <c r="AU211" s="202" t="s">
        <v>86</v>
      </c>
      <c r="AY211" s="16" t="s">
        <v>150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84</v>
      </c>
      <c r="BK211" s="203">
        <f>ROUND(I211*H211,2)</f>
        <v>0</v>
      </c>
      <c r="BL211" s="16" t="s">
        <v>175</v>
      </c>
      <c r="BM211" s="202" t="s">
        <v>330</v>
      </c>
    </row>
    <row r="212" spans="2:51" s="12" customFormat="1" ht="12">
      <c r="B212" s="204"/>
      <c r="C212" s="205"/>
      <c r="D212" s="206" t="s">
        <v>166</v>
      </c>
      <c r="E212" s="205"/>
      <c r="F212" s="208" t="s">
        <v>331</v>
      </c>
      <c r="G212" s="205"/>
      <c r="H212" s="209">
        <v>55.352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166</v>
      </c>
      <c r="AU212" s="215" t="s">
        <v>86</v>
      </c>
      <c r="AV212" s="12" t="s">
        <v>86</v>
      </c>
      <c r="AW212" s="12" t="s">
        <v>4</v>
      </c>
      <c r="AX212" s="12" t="s">
        <v>84</v>
      </c>
      <c r="AY212" s="215" t="s">
        <v>150</v>
      </c>
    </row>
    <row r="213" spans="2:65" s="1" customFormat="1" ht="24" customHeight="1">
      <c r="B213" s="33"/>
      <c r="C213" s="191" t="s">
        <v>332</v>
      </c>
      <c r="D213" s="191" t="s">
        <v>154</v>
      </c>
      <c r="E213" s="192" t="s">
        <v>333</v>
      </c>
      <c r="F213" s="193" t="s">
        <v>334</v>
      </c>
      <c r="G213" s="194" t="s">
        <v>185</v>
      </c>
      <c r="H213" s="195">
        <v>0.239</v>
      </c>
      <c r="I213" s="196"/>
      <c r="J213" s="197">
        <f>ROUND(I213*H213,2)</f>
        <v>0</v>
      </c>
      <c r="K213" s="193" t="s">
        <v>158</v>
      </c>
      <c r="L213" s="37"/>
      <c r="M213" s="198" t="s">
        <v>1</v>
      </c>
      <c r="N213" s="199" t="s">
        <v>41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175</v>
      </c>
      <c r="AT213" s="202" t="s">
        <v>154</v>
      </c>
      <c r="AU213" s="202" t="s">
        <v>86</v>
      </c>
      <c r="AY213" s="16" t="s">
        <v>150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175</v>
      </c>
      <c r="BM213" s="202" t="s">
        <v>335</v>
      </c>
    </row>
    <row r="214" spans="2:63" s="11" customFormat="1" ht="22.9" customHeight="1">
      <c r="B214" s="175"/>
      <c r="C214" s="176"/>
      <c r="D214" s="177" t="s">
        <v>75</v>
      </c>
      <c r="E214" s="189" t="s">
        <v>336</v>
      </c>
      <c r="F214" s="189" t="s">
        <v>337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SUM(P215:P231)</f>
        <v>0</v>
      </c>
      <c r="Q214" s="183"/>
      <c r="R214" s="184">
        <f>SUM(R215:R231)</f>
        <v>0.07246000000000001</v>
      </c>
      <c r="S214" s="183"/>
      <c r="T214" s="185">
        <f>SUM(T215:T231)</f>
        <v>0.12</v>
      </c>
      <c r="AR214" s="186" t="s">
        <v>86</v>
      </c>
      <c r="AT214" s="187" t="s">
        <v>75</v>
      </c>
      <c r="AU214" s="187" t="s">
        <v>84</v>
      </c>
      <c r="AY214" s="186" t="s">
        <v>150</v>
      </c>
      <c r="BK214" s="188">
        <f>SUM(BK215:BK231)</f>
        <v>0</v>
      </c>
    </row>
    <row r="215" spans="2:65" s="1" customFormat="1" ht="24" customHeight="1">
      <c r="B215" s="33"/>
      <c r="C215" s="191" t="s">
        <v>338</v>
      </c>
      <c r="D215" s="191" t="s">
        <v>154</v>
      </c>
      <c r="E215" s="192" t="s">
        <v>339</v>
      </c>
      <c r="F215" s="193" t="s">
        <v>340</v>
      </c>
      <c r="G215" s="194" t="s">
        <v>215</v>
      </c>
      <c r="H215" s="195">
        <v>4</v>
      </c>
      <c r="I215" s="196"/>
      <c r="J215" s="197">
        <f aca="true" t="shared" si="0" ref="J215:J221">ROUND(I215*H215,2)</f>
        <v>0</v>
      </c>
      <c r="K215" s="193" t="s">
        <v>158</v>
      </c>
      <c r="L215" s="37"/>
      <c r="M215" s="198" t="s">
        <v>1</v>
      </c>
      <c r="N215" s="199" t="s">
        <v>41</v>
      </c>
      <c r="O215" s="65"/>
      <c r="P215" s="200">
        <f aca="true" t="shared" si="1" ref="P215:P221">O215*H215</f>
        <v>0</v>
      </c>
      <c r="Q215" s="200">
        <v>0</v>
      </c>
      <c r="R215" s="200">
        <f aca="true" t="shared" si="2" ref="R215:R221">Q215*H215</f>
        <v>0</v>
      </c>
      <c r="S215" s="200">
        <v>0</v>
      </c>
      <c r="T215" s="201">
        <f aca="true" t="shared" si="3" ref="T215:T221">S215*H215</f>
        <v>0</v>
      </c>
      <c r="AR215" s="202" t="s">
        <v>175</v>
      </c>
      <c r="AT215" s="202" t="s">
        <v>154</v>
      </c>
      <c r="AU215" s="202" t="s">
        <v>86</v>
      </c>
      <c r="AY215" s="16" t="s">
        <v>150</v>
      </c>
      <c r="BE215" s="203">
        <f aca="true" t="shared" si="4" ref="BE215:BE221">IF(N215="základní",J215,0)</f>
        <v>0</v>
      </c>
      <c r="BF215" s="203">
        <f aca="true" t="shared" si="5" ref="BF215:BF221">IF(N215="snížená",J215,0)</f>
        <v>0</v>
      </c>
      <c r="BG215" s="203">
        <f aca="true" t="shared" si="6" ref="BG215:BG221">IF(N215="zákl. přenesená",J215,0)</f>
        <v>0</v>
      </c>
      <c r="BH215" s="203">
        <f aca="true" t="shared" si="7" ref="BH215:BH221">IF(N215="sníž. přenesená",J215,0)</f>
        <v>0</v>
      </c>
      <c r="BI215" s="203">
        <f aca="true" t="shared" si="8" ref="BI215:BI221">IF(N215="nulová",J215,0)</f>
        <v>0</v>
      </c>
      <c r="BJ215" s="16" t="s">
        <v>84</v>
      </c>
      <c r="BK215" s="203">
        <f aca="true" t="shared" si="9" ref="BK215:BK221">ROUND(I215*H215,2)</f>
        <v>0</v>
      </c>
      <c r="BL215" s="16" t="s">
        <v>175</v>
      </c>
      <c r="BM215" s="202" t="s">
        <v>341</v>
      </c>
    </row>
    <row r="216" spans="2:65" s="1" customFormat="1" ht="24" customHeight="1">
      <c r="B216" s="33"/>
      <c r="C216" s="237" t="s">
        <v>342</v>
      </c>
      <c r="D216" s="237" t="s">
        <v>278</v>
      </c>
      <c r="E216" s="238" t="s">
        <v>343</v>
      </c>
      <c r="F216" s="239" t="s">
        <v>344</v>
      </c>
      <c r="G216" s="240" t="s">
        <v>215</v>
      </c>
      <c r="H216" s="241">
        <v>4</v>
      </c>
      <c r="I216" s="242"/>
      <c r="J216" s="243">
        <f t="shared" si="0"/>
        <v>0</v>
      </c>
      <c r="K216" s="239" t="s">
        <v>158</v>
      </c>
      <c r="L216" s="244"/>
      <c r="M216" s="245" t="s">
        <v>1</v>
      </c>
      <c r="N216" s="246" t="s">
        <v>41</v>
      </c>
      <c r="O216" s="65"/>
      <c r="P216" s="200">
        <f t="shared" si="1"/>
        <v>0</v>
      </c>
      <c r="Q216" s="200">
        <v>0.016</v>
      </c>
      <c r="R216" s="200">
        <f t="shared" si="2"/>
        <v>0.064</v>
      </c>
      <c r="S216" s="200">
        <v>0</v>
      </c>
      <c r="T216" s="201">
        <f t="shared" si="3"/>
        <v>0</v>
      </c>
      <c r="AR216" s="202" t="s">
        <v>281</v>
      </c>
      <c r="AT216" s="202" t="s">
        <v>278</v>
      </c>
      <c r="AU216" s="202" t="s">
        <v>86</v>
      </c>
      <c r="AY216" s="16" t="s">
        <v>150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16" t="s">
        <v>84</v>
      </c>
      <c r="BK216" s="203">
        <f t="shared" si="9"/>
        <v>0</v>
      </c>
      <c r="BL216" s="16" t="s">
        <v>175</v>
      </c>
      <c r="BM216" s="202" t="s">
        <v>345</v>
      </c>
    </row>
    <row r="217" spans="2:65" s="1" customFormat="1" ht="24" customHeight="1">
      <c r="B217" s="33"/>
      <c r="C217" s="191" t="s">
        <v>346</v>
      </c>
      <c r="D217" s="191" t="s">
        <v>154</v>
      </c>
      <c r="E217" s="192" t="s">
        <v>347</v>
      </c>
      <c r="F217" s="193" t="s">
        <v>348</v>
      </c>
      <c r="G217" s="194" t="s">
        <v>215</v>
      </c>
      <c r="H217" s="195">
        <v>2</v>
      </c>
      <c r="I217" s="196"/>
      <c r="J217" s="197">
        <f t="shared" si="0"/>
        <v>0</v>
      </c>
      <c r="K217" s="193" t="s">
        <v>158</v>
      </c>
      <c r="L217" s="37"/>
      <c r="M217" s="198" t="s">
        <v>1</v>
      </c>
      <c r="N217" s="199" t="s">
        <v>41</v>
      </c>
      <c r="O217" s="65"/>
      <c r="P217" s="200">
        <f t="shared" si="1"/>
        <v>0</v>
      </c>
      <c r="Q217" s="200">
        <v>0</v>
      </c>
      <c r="R217" s="200">
        <f t="shared" si="2"/>
        <v>0</v>
      </c>
      <c r="S217" s="200">
        <v>0</v>
      </c>
      <c r="T217" s="201">
        <f t="shared" si="3"/>
        <v>0</v>
      </c>
      <c r="AR217" s="202" t="s">
        <v>175</v>
      </c>
      <c r="AT217" s="202" t="s">
        <v>154</v>
      </c>
      <c r="AU217" s="202" t="s">
        <v>86</v>
      </c>
      <c r="AY217" s="16" t="s">
        <v>150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16" t="s">
        <v>84</v>
      </c>
      <c r="BK217" s="203">
        <f t="shared" si="9"/>
        <v>0</v>
      </c>
      <c r="BL217" s="16" t="s">
        <v>175</v>
      </c>
      <c r="BM217" s="202" t="s">
        <v>349</v>
      </c>
    </row>
    <row r="218" spans="2:65" s="1" customFormat="1" ht="16.5" customHeight="1">
      <c r="B218" s="33"/>
      <c r="C218" s="237" t="s">
        <v>350</v>
      </c>
      <c r="D218" s="237" t="s">
        <v>278</v>
      </c>
      <c r="E218" s="238" t="s">
        <v>351</v>
      </c>
      <c r="F218" s="239" t="s">
        <v>352</v>
      </c>
      <c r="G218" s="240" t="s">
        <v>265</v>
      </c>
      <c r="H218" s="241">
        <v>2</v>
      </c>
      <c r="I218" s="242"/>
      <c r="J218" s="243">
        <f t="shared" si="0"/>
        <v>0</v>
      </c>
      <c r="K218" s="239" t="s">
        <v>1</v>
      </c>
      <c r="L218" s="244"/>
      <c r="M218" s="245" t="s">
        <v>1</v>
      </c>
      <c r="N218" s="246" t="s">
        <v>41</v>
      </c>
      <c r="O218" s="65"/>
      <c r="P218" s="200">
        <f t="shared" si="1"/>
        <v>0</v>
      </c>
      <c r="Q218" s="200">
        <v>0</v>
      </c>
      <c r="R218" s="200">
        <f t="shared" si="2"/>
        <v>0</v>
      </c>
      <c r="S218" s="200">
        <v>0</v>
      </c>
      <c r="T218" s="201">
        <f t="shared" si="3"/>
        <v>0</v>
      </c>
      <c r="AR218" s="202" t="s">
        <v>281</v>
      </c>
      <c r="AT218" s="202" t="s">
        <v>278</v>
      </c>
      <c r="AU218" s="202" t="s">
        <v>86</v>
      </c>
      <c r="AY218" s="16" t="s">
        <v>150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16" t="s">
        <v>84</v>
      </c>
      <c r="BK218" s="203">
        <f t="shared" si="9"/>
        <v>0</v>
      </c>
      <c r="BL218" s="16" t="s">
        <v>175</v>
      </c>
      <c r="BM218" s="202" t="s">
        <v>353</v>
      </c>
    </row>
    <row r="219" spans="2:65" s="1" customFormat="1" ht="16.5" customHeight="1">
      <c r="B219" s="33"/>
      <c r="C219" s="191" t="s">
        <v>354</v>
      </c>
      <c r="D219" s="191" t="s">
        <v>154</v>
      </c>
      <c r="E219" s="192" t="s">
        <v>355</v>
      </c>
      <c r="F219" s="193" t="s">
        <v>356</v>
      </c>
      <c r="G219" s="194" t="s">
        <v>215</v>
      </c>
      <c r="H219" s="195">
        <v>5</v>
      </c>
      <c r="I219" s="196"/>
      <c r="J219" s="197">
        <f t="shared" si="0"/>
        <v>0</v>
      </c>
      <c r="K219" s="193" t="s">
        <v>1</v>
      </c>
      <c r="L219" s="37"/>
      <c r="M219" s="198" t="s">
        <v>1</v>
      </c>
      <c r="N219" s="199" t="s">
        <v>41</v>
      </c>
      <c r="O219" s="65"/>
      <c r="P219" s="200">
        <f t="shared" si="1"/>
        <v>0</v>
      </c>
      <c r="Q219" s="200">
        <v>0</v>
      </c>
      <c r="R219" s="200">
        <f t="shared" si="2"/>
        <v>0</v>
      </c>
      <c r="S219" s="200">
        <v>0</v>
      </c>
      <c r="T219" s="201">
        <f t="shared" si="3"/>
        <v>0</v>
      </c>
      <c r="AR219" s="202" t="s">
        <v>175</v>
      </c>
      <c r="AT219" s="202" t="s">
        <v>154</v>
      </c>
      <c r="AU219" s="202" t="s">
        <v>86</v>
      </c>
      <c r="AY219" s="16" t="s">
        <v>150</v>
      </c>
      <c r="BE219" s="203">
        <f t="shared" si="4"/>
        <v>0</v>
      </c>
      <c r="BF219" s="203">
        <f t="shared" si="5"/>
        <v>0</v>
      </c>
      <c r="BG219" s="203">
        <f t="shared" si="6"/>
        <v>0</v>
      </c>
      <c r="BH219" s="203">
        <f t="shared" si="7"/>
        <v>0</v>
      </c>
      <c r="BI219" s="203">
        <f t="shared" si="8"/>
        <v>0</v>
      </c>
      <c r="BJ219" s="16" t="s">
        <v>84</v>
      </c>
      <c r="BK219" s="203">
        <f t="shared" si="9"/>
        <v>0</v>
      </c>
      <c r="BL219" s="16" t="s">
        <v>175</v>
      </c>
      <c r="BM219" s="202" t="s">
        <v>357</v>
      </c>
    </row>
    <row r="220" spans="2:65" s="1" customFormat="1" ht="24" customHeight="1">
      <c r="B220" s="33"/>
      <c r="C220" s="237" t="s">
        <v>358</v>
      </c>
      <c r="D220" s="237" t="s">
        <v>278</v>
      </c>
      <c r="E220" s="238" t="s">
        <v>359</v>
      </c>
      <c r="F220" s="239" t="s">
        <v>360</v>
      </c>
      <c r="G220" s="240" t="s">
        <v>215</v>
      </c>
      <c r="H220" s="241">
        <v>5</v>
      </c>
      <c r="I220" s="242"/>
      <c r="J220" s="243">
        <f t="shared" si="0"/>
        <v>0</v>
      </c>
      <c r="K220" s="239" t="s">
        <v>158</v>
      </c>
      <c r="L220" s="244"/>
      <c r="M220" s="245" t="s">
        <v>1</v>
      </c>
      <c r="N220" s="246" t="s">
        <v>41</v>
      </c>
      <c r="O220" s="65"/>
      <c r="P220" s="200">
        <f t="shared" si="1"/>
        <v>0</v>
      </c>
      <c r="Q220" s="200">
        <v>0.0012</v>
      </c>
      <c r="R220" s="200">
        <f t="shared" si="2"/>
        <v>0.005999999999999999</v>
      </c>
      <c r="S220" s="200">
        <v>0</v>
      </c>
      <c r="T220" s="201">
        <f t="shared" si="3"/>
        <v>0</v>
      </c>
      <c r="AR220" s="202" t="s">
        <v>281</v>
      </c>
      <c r="AT220" s="202" t="s">
        <v>278</v>
      </c>
      <c r="AU220" s="202" t="s">
        <v>86</v>
      </c>
      <c r="AY220" s="16" t="s">
        <v>150</v>
      </c>
      <c r="BE220" s="203">
        <f t="shared" si="4"/>
        <v>0</v>
      </c>
      <c r="BF220" s="203">
        <f t="shared" si="5"/>
        <v>0</v>
      </c>
      <c r="BG220" s="203">
        <f t="shared" si="6"/>
        <v>0</v>
      </c>
      <c r="BH220" s="203">
        <f t="shared" si="7"/>
        <v>0</v>
      </c>
      <c r="BI220" s="203">
        <f t="shared" si="8"/>
        <v>0</v>
      </c>
      <c r="BJ220" s="16" t="s">
        <v>84</v>
      </c>
      <c r="BK220" s="203">
        <f t="shared" si="9"/>
        <v>0</v>
      </c>
      <c r="BL220" s="16" t="s">
        <v>175</v>
      </c>
      <c r="BM220" s="202" t="s">
        <v>361</v>
      </c>
    </row>
    <row r="221" spans="2:65" s="1" customFormat="1" ht="24" customHeight="1">
      <c r="B221" s="33"/>
      <c r="C221" s="191" t="s">
        <v>362</v>
      </c>
      <c r="D221" s="191" t="s">
        <v>154</v>
      </c>
      <c r="E221" s="192" t="s">
        <v>363</v>
      </c>
      <c r="F221" s="193" t="s">
        <v>364</v>
      </c>
      <c r="G221" s="194" t="s">
        <v>215</v>
      </c>
      <c r="H221" s="195">
        <v>5</v>
      </c>
      <c r="I221" s="196"/>
      <c r="J221" s="197">
        <f t="shared" si="0"/>
        <v>0</v>
      </c>
      <c r="K221" s="193" t="s">
        <v>158</v>
      </c>
      <c r="L221" s="37"/>
      <c r="M221" s="198" t="s">
        <v>1</v>
      </c>
      <c r="N221" s="199" t="s">
        <v>41</v>
      </c>
      <c r="O221" s="65"/>
      <c r="P221" s="200">
        <f t="shared" si="1"/>
        <v>0</v>
      </c>
      <c r="Q221" s="200">
        <v>0</v>
      </c>
      <c r="R221" s="200">
        <f t="shared" si="2"/>
        <v>0</v>
      </c>
      <c r="S221" s="200">
        <v>0.024</v>
      </c>
      <c r="T221" s="201">
        <f t="shared" si="3"/>
        <v>0.12</v>
      </c>
      <c r="AR221" s="202" t="s">
        <v>175</v>
      </c>
      <c r="AT221" s="202" t="s">
        <v>154</v>
      </c>
      <c r="AU221" s="202" t="s">
        <v>86</v>
      </c>
      <c r="AY221" s="16" t="s">
        <v>150</v>
      </c>
      <c r="BE221" s="203">
        <f t="shared" si="4"/>
        <v>0</v>
      </c>
      <c r="BF221" s="203">
        <f t="shared" si="5"/>
        <v>0</v>
      </c>
      <c r="BG221" s="203">
        <f t="shared" si="6"/>
        <v>0</v>
      </c>
      <c r="BH221" s="203">
        <f t="shared" si="7"/>
        <v>0</v>
      </c>
      <c r="BI221" s="203">
        <f t="shared" si="8"/>
        <v>0</v>
      </c>
      <c r="BJ221" s="16" t="s">
        <v>84</v>
      </c>
      <c r="BK221" s="203">
        <f t="shared" si="9"/>
        <v>0</v>
      </c>
      <c r="BL221" s="16" t="s">
        <v>175</v>
      </c>
      <c r="BM221" s="202" t="s">
        <v>365</v>
      </c>
    </row>
    <row r="222" spans="2:51" s="13" customFormat="1" ht="12">
      <c r="B222" s="216"/>
      <c r="C222" s="217"/>
      <c r="D222" s="206" t="s">
        <v>166</v>
      </c>
      <c r="E222" s="218" t="s">
        <v>1</v>
      </c>
      <c r="F222" s="219" t="s">
        <v>303</v>
      </c>
      <c r="G222" s="217"/>
      <c r="H222" s="218" t="s">
        <v>1</v>
      </c>
      <c r="I222" s="220"/>
      <c r="J222" s="217"/>
      <c r="K222" s="217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166</v>
      </c>
      <c r="AU222" s="225" t="s">
        <v>86</v>
      </c>
      <c r="AV222" s="13" t="s">
        <v>84</v>
      </c>
      <c r="AW222" s="13" t="s">
        <v>33</v>
      </c>
      <c r="AX222" s="13" t="s">
        <v>76</v>
      </c>
      <c r="AY222" s="225" t="s">
        <v>150</v>
      </c>
    </row>
    <row r="223" spans="2:51" s="12" customFormat="1" ht="12">
      <c r="B223" s="204"/>
      <c r="C223" s="205"/>
      <c r="D223" s="206" t="s">
        <v>166</v>
      </c>
      <c r="E223" s="207" t="s">
        <v>1</v>
      </c>
      <c r="F223" s="208" t="s">
        <v>86</v>
      </c>
      <c r="G223" s="205"/>
      <c r="H223" s="209">
        <v>2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166</v>
      </c>
      <c r="AU223" s="215" t="s">
        <v>86</v>
      </c>
      <c r="AV223" s="12" t="s">
        <v>86</v>
      </c>
      <c r="AW223" s="12" t="s">
        <v>33</v>
      </c>
      <c r="AX223" s="12" t="s">
        <v>76</v>
      </c>
      <c r="AY223" s="215" t="s">
        <v>150</v>
      </c>
    </row>
    <row r="224" spans="2:51" s="13" customFormat="1" ht="12">
      <c r="B224" s="216"/>
      <c r="C224" s="217"/>
      <c r="D224" s="206" t="s">
        <v>166</v>
      </c>
      <c r="E224" s="218" t="s">
        <v>1</v>
      </c>
      <c r="F224" s="219" t="s">
        <v>305</v>
      </c>
      <c r="G224" s="217"/>
      <c r="H224" s="218" t="s">
        <v>1</v>
      </c>
      <c r="I224" s="220"/>
      <c r="J224" s="217"/>
      <c r="K224" s="217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166</v>
      </c>
      <c r="AU224" s="225" t="s">
        <v>86</v>
      </c>
      <c r="AV224" s="13" t="s">
        <v>84</v>
      </c>
      <c r="AW224" s="13" t="s">
        <v>33</v>
      </c>
      <c r="AX224" s="13" t="s">
        <v>76</v>
      </c>
      <c r="AY224" s="225" t="s">
        <v>150</v>
      </c>
    </row>
    <row r="225" spans="2:51" s="12" customFormat="1" ht="12">
      <c r="B225" s="204"/>
      <c r="C225" s="205"/>
      <c r="D225" s="206" t="s">
        <v>166</v>
      </c>
      <c r="E225" s="207" t="s">
        <v>1</v>
      </c>
      <c r="F225" s="208" t="s">
        <v>86</v>
      </c>
      <c r="G225" s="205"/>
      <c r="H225" s="209">
        <v>2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166</v>
      </c>
      <c r="AU225" s="215" t="s">
        <v>86</v>
      </c>
      <c r="AV225" s="12" t="s">
        <v>86</v>
      </c>
      <c r="AW225" s="12" t="s">
        <v>33</v>
      </c>
      <c r="AX225" s="12" t="s">
        <v>76</v>
      </c>
      <c r="AY225" s="215" t="s">
        <v>150</v>
      </c>
    </row>
    <row r="226" spans="2:51" s="13" customFormat="1" ht="12">
      <c r="B226" s="216"/>
      <c r="C226" s="217"/>
      <c r="D226" s="206" t="s">
        <v>166</v>
      </c>
      <c r="E226" s="218" t="s">
        <v>1</v>
      </c>
      <c r="F226" s="219" t="s">
        <v>172</v>
      </c>
      <c r="G226" s="217"/>
      <c r="H226" s="218" t="s">
        <v>1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166</v>
      </c>
      <c r="AU226" s="225" t="s">
        <v>86</v>
      </c>
      <c r="AV226" s="13" t="s">
        <v>84</v>
      </c>
      <c r="AW226" s="13" t="s">
        <v>33</v>
      </c>
      <c r="AX226" s="13" t="s">
        <v>76</v>
      </c>
      <c r="AY226" s="225" t="s">
        <v>150</v>
      </c>
    </row>
    <row r="227" spans="2:51" s="12" customFormat="1" ht="12">
      <c r="B227" s="204"/>
      <c r="C227" s="205"/>
      <c r="D227" s="206" t="s">
        <v>166</v>
      </c>
      <c r="E227" s="207" t="s">
        <v>1</v>
      </c>
      <c r="F227" s="208" t="s">
        <v>84</v>
      </c>
      <c r="G227" s="205"/>
      <c r="H227" s="209">
        <v>1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166</v>
      </c>
      <c r="AU227" s="215" t="s">
        <v>86</v>
      </c>
      <c r="AV227" s="12" t="s">
        <v>86</v>
      </c>
      <c r="AW227" s="12" t="s">
        <v>33</v>
      </c>
      <c r="AX227" s="12" t="s">
        <v>76</v>
      </c>
      <c r="AY227" s="215" t="s">
        <v>150</v>
      </c>
    </row>
    <row r="228" spans="2:51" s="14" customFormat="1" ht="12">
      <c r="B228" s="226"/>
      <c r="C228" s="227"/>
      <c r="D228" s="206" t="s">
        <v>166</v>
      </c>
      <c r="E228" s="228" t="s">
        <v>1</v>
      </c>
      <c r="F228" s="229" t="s">
        <v>174</v>
      </c>
      <c r="G228" s="227"/>
      <c r="H228" s="230">
        <v>5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166</v>
      </c>
      <c r="AU228" s="236" t="s">
        <v>86</v>
      </c>
      <c r="AV228" s="14" t="s">
        <v>159</v>
      </c>
      <c r="AW228" s="14" t="s">
        <v>33</v>
      </c>
      <c r="AX228" s="14" t="s">
        <v>84</v>
      </c>
      <c r="AY228" s="236" t="s">
        <v>150</v>
      </c>
    </row>
    <row r="229" spans="2:65" s="1" customFormat="1" ht="24" customHeight="1">
      <c r="B229" s="33"/>
      <c r="C229" s="191" t="s">
        <v>366</v>
      </c>
      <c r="D229" s="191" t="s">
        <v>154</v>
      </c>
      <c r="E229" s="192" t="s">
        <v>367</v>
      </c>
      <c r="F229" s="193" t="s">
        <v>368</v>
      </c>
      <c r="G229" s="194" t="s">
        <v>215</v>
      </c>
      <c r="H229" s="195">
        <v>2</v>
      </c>
      <c r="I229" s="196"/>
      <c r="J229" s="197">
        <f>ROUND(I229*H229,2)</f>
        <v>0</v>
      </c>
      <c r="K229" s="193" t="s">
        <v>158</v>
      </c>
      <c r="L229" s="37"/>
      <c r="M229" s="198" t="s">
        <v>1</v>
      </c>
      <c r="N229" s="199" t="s">
        <v>41</v>
      </c>
      <c r="O229" s="65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02" t="s">
        <v>175</v>
      </c>
      <c r="AT229" s="202" t="s">
        <v>154</v>
      </c>
      <c r="AU229" s="202" t="s">
        <v>86</v>
      </c>
      <c r="AY229" s="16" t="s">
        <v>150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84</v>
      </c>
      <c r="BK229" s="203">
        <f>ROUND(I229*H229,2)</f>
        <v>0</v>
      </c>
      <c r="BL229" s="16" t="s">
        <v>175</v>
      </c>
      <c r="BM229" s="202" t="s">
        <v>369</v>
      </c>
    </row>
    <row r="230" spans="2:65" s="1" customFormat="1" ht="24" customHeight="1">
      <c r="B230" s="33"/>
      <c r="C230" s="237" t="s">
        <v>370</v>
      </c>
      <c r="D230" s="237" t="s">
        <v>278</v>
      </c>
      <c r="E230" s="238" t="s">
        <v>371</v>
      </c>
      <c r="F230" s="239" t="s">
        <v>372</v>
      </c>
      <c r="G230" s="240" t="s">
        <v>215</v>
      </c>
      <c r="H230" s="241">
        <v>2</v>
      </c>
      <c r="I230" s="242"/>
      <c r="J230" s="243">
        <f>ROUND(I230*H230,2)</f>
        <v>0</v>
      </c>
      <c r="K230" s="239" t="s">
        <v>158</v>
      </c>
      <c r="L230" s="244"/>
      <c r="M230" s="245" t="s">
        <v>1</v>
      </c>
      <c r="N230" s="246" t="s">
        <v>41</v>
      </c>
      <c r="O230" s="65"/>
      <c r="P230" s="200">
        <f>O230*H230</f>
        <v>0</v>
      </c>
      <c r="Q230" s="200">
        <v>0.00123</v>
      </c>
      <c r="R230" s="200">
        <f>Q230*H230</f>
        <v>0.00246</v>
      </c>
      <c r="S230" s="200">
        <v>0</v>
      </c>
      <c r="T230" s="201">
        <f>S230*H230</f>
        <v>0</v>
      </c>
      <c r="AR230" s="202" t="s">
        <v>281</v>
      </c>
      <c r="AT230" s="202" t="s">
        <v>278</v>
      </c>
      <c r="AU230" s="202" t="s">
        <v>86</v>
      </c>
      <c r="AY230" s="16" t="s">
        <v>150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6" t="s">
        <v>84</v>
      </c>
      <c r="BK230" s="203">
        <f>ROUND(I230*H230,2)</f>
        <v>0</v>
      </c>
      <c r="BL230" s="16" t="s">
        <v>175</v>
      </c>
      <c r="BM230" s="202" t="s">
        <v>373</v>
      </c>
    </row>
    <row r="231" spans="2:65" s="1" customFormat="1" ht="24" customHeight="1">
      <c r="B231" s="33"/>
      <c r="C231" s="191" t="s">
        <v>374</v>
      </c>
      <c r="D231" s="191" t="s">
        <v>154</v>
      </c>
      <c r="E231" s="192" t="s">
        <v>375</v>
      </c>
      <c r="F231" s="193" t="s">
        <v>376</v>
      </c>
      <c r="G231" s="194" t="s">
        <v>185</v>
      </c>
      <c r="H231" s="195">
        <v>0.072</v>
      </c>
      <c r="I231" s="196"/>
      <c r="J231" s="197">
        <f>ROUND(I231*H231,2)</f>
        <v>0</v>
      </c>
      <c r="K231" s="193" t="s">
        <v>158</v>
      </c>
      <c r="L231" s="37"/>
      <c r="M231" s="198" t="s">
        <v>1</v>
      </c>
      <c r="N231" s="199" t="s">
        <v>41</v>
      </c>
      <c r="O231" s="65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02" t="s">
        <v>175</v>
      </c>
      <c r="AT231" s="202" t="s">
        <v>154</v>
      </c>
      <c r="AU231" s="202" t="s">
        <v>86</v>
      </c>
      <c r="AY231" s="16" t="s">
        <v>150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6" t="s">
        <v>84</v>
      </c>
      <c r="BK231" s="203">
        <f>ROUND(I231*H231,2)</f>
        <v>0</v>
      </c>
      <c r="BL231" s="16" t="s">
        <v>175</v>
      </c>
      <c r="BM231" s="202" t="s">
        <v>377</v>
      </c>
    </row>
    <row r="232" spans="2:63" s="11" customFormat="1" ht="22.9" customHeight="1">
      <c r="B232" s="175"/>
      <c r="C232" s="176"/>
      <c r="D232" s="177" t="s">
        <v>75</v>
      </c>
      <c r="E232" s="189" t="s">
        <v>378</v>
      </c>
      <c r="F232" s="189" t="s">
        <v>379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SUM(P233:P250)</f>
        <v>0</v>
      </c>
      <c r="Q232" s="183"/>
      <c r="R232" s="184">
        <f>SUM(R233:R250)</f>
        <v>0</v>
      </c>
      <c r="S232" s="183"/>
      <c r="T232" s="185">
        <f>SUM(T233:T250)</f>
        <v>0.20288</v>
      </c>
      <c r="AR232" s="186" t="s">
        <v>86</v>
      </c>
      <c r="AT232" s="187" t="s">
        <v>75</v>
      </c>
      <c r="AU232" s="187" t="s">
        <v>84</v>
      </c>
      <c r="AY232" s="186" t="s">
        <v>150</v>
      </c>
      <c r="BK232" s="188">
        <f>SUM(BK233:BK250)</f>
        <v>0</v>
      </c>
    </row>
    <row r="233" spans="2:65" s="1" customFormat="1" ht="16.5" customHeight="1">
      <c r="B233" s="33"/>
      <c r="C233" s="191" t="s">
        <v>218</v>
      </c>
      <c r="D233" s="191" t="s">
        <v>154</v>
      </c>
      <c r="E233" s="192" t="s">
        <v>380</v>
      </c>
      <c r="F233" s="193" t="s">
        <v>381</v>
      </c>
      <c r="G233" s="194" t="s">
        <v>157</v>
      </c>
      <c r="H233" s="195">
        <v>50.32</v>
      </c>
      <c r="I233" s="196"/>
      <c r="J233" s="197">
        <f>ROUND(I233*H233,2)</f>
        <v>0</v>
      </c>
      <c r="K233" s="193" t="s">
        <v>158</v>
      </c>
      <c r="L233" s="37"/>
      <c r="M233" s="198" t="s">
        <v>1</v>
      </c>
      <c r="N233" s="199" t="s">
        <v>41</v>
      </c>
      <c r="O233" s="65"/>
      <c r="P233" s="200">
        <f>O233*H233</f>
        <v>0</v>
      </c>
      <c r="Q233" s="200">
        <v>0</v>
      </c>
      <c r="R233" s="200">
        <f>Q233*H233</f>
        <v>0</v>
      </c>
      <c r="S233" s="200">
        <v>0.004</v>
      </c>
      <c r="T233" s="201">
        <f>S233*H233</f>
        <v>0.20128000000000001</v>
      </c>
      <c r="AR233" s="202" t="s">
        <v>175</v>
      </c>
      <c r="AT233" s="202" t="s">
        <v>154</v>
      </c>
      <c r="AU233" s="202" t="s">
        <v>86</v>
      </c>
      <c r="AY233" s="16" t="s">
        <v>150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6" t="s">
        <v>84</v>
      </c>
      <c r="BK233" s="203">
        <f>ROUND(I233*H233,2)</f>
        <v>0</v>
      </c>
      <c r="BL233" s="16" t="s">
        <v>175</v>
      </c>
      <c r="BM233" s="202" t="s">
        <v>382</v>
      </c>
    </row>
    <row r="234" spans="2:51" s="13" customFormat="1" ht="12">
      <c r="B234" s="216"/>
      <c r="C234" s="217"/>
      <c r="D234" s="206" t="s">
        <v>166</v>
      </c>
      <c r="E234" s="218" t="s">
        <v>1</v>
      </c>
      <c r="F234" s="219" t="s">
        <v>303</v>
      </c>
      <c r="G234" s="217"/>
      <c r="H234" s="218" t="s">
        <v>1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166</v>
      </c>
      <c r="AU234" s="225" t="s">
        <v>86</v>
      </c>
      <c r="AV234" s="13" t="s">
        <v>84</v>
      </c>
      <c r="AW234" s="13" t="s">
        <v>33</v>
      </c>
      <c r="AX234" s="13" t="s">
        <v>76</v>
      </c>
      <c r="AY234" s="225" t="s">
        <v>150</v>
      </c>
    </row>
    <row r="235" spans="2:51" s="12" customFormat="1" ht="12">
      <c r="B235" s="204"/>
      <c r="C235" s="205"/>
      <c r="D235" s="206" t="s">
        <v>166</v>
      </c>
      <c r="E235" s="207" t="s">
        <v>1</v>
      </c>
      <c r="F235" s="208" t="s">
        <v>304</v>
      </c>
      <c r="G235" s="205"/>
      <c r="H235" s="209">
        <v>16.74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166</v>
      </c>
      <c r="AU235" s="215" t="s">
        <v>86</v>
      </c>
      <c r="AV235" s="12" t="s">
        <v>86</v>
      </c>
      <c r="AW235" s="12" t="s">
        <v>33</v>
      </c>
      <c r="AX235" s="12" t="s">
        <v>76</v>
      </c>
      <c r="AY235" s="215" t="s">
        <v>150</v>
      </c>
    </row>
    <row r="236" spans="2:51" s="13" customFormat="1" ht="12">
      <c r="B236" s="216"/>
      <c r="C236" s="217"/>
      <c r="D236" s="206" t="s">
        <v>166</v>
      </c>
      <c r="E236" s="218" t="s">
        <v>1</v>
      </c>
      <c r="F236" s="219" t="s">
        <v>217</v>
      </c>
      <c r="G236" s="217"/>
      <c r="H236" s="218" t="s">
        <v>1</v>
      </c>
      <c r="I236" s="220"/>
      <c r="J236" s="217"/>
      <c r="K236" s="217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166</v>
      </c>
      <c r="AU236" s="225" t="s">
        <v>86</v>
      </c>
      <c r="AV236" s="13" t="s">
        <v>84</v>
      </c>
      <c r="AW236" s="13" t="s">
        <v>33</v>
      </c>
      <c r="AX236" s="13" t="s">
        <v>76</v>
      </c>
      <c r="AY236" s="225" t="s">
        <v>150</v>
      </c>
    </row>
    <row r="237" spans="2:51" s="12" customFormat="1" ht="12">
      <c r="B237" s="204"/>
      <c r="C237" s="205"/>
      <c r="D237" s="206" t="s">
        <v>166</v>
      </c>
      <c r="E237" s="207" t="s">
        <v>1</v>
      </c>
      <c r="F237" s="208" t="s">
        <v>315</v>
      </c>
      <c r="G237" s="205"/>
      <c r="H237" s="209">
        <v>8.7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166</v>
      </c>
      <c r="AU237" s="215" t="s">
        <v>86</v>
      </c>
      <c r="AV237" s="12" t="s">
        <v>86</v>
      </c>
      <c r="AW237" s="12" t="s">
        <v>33</v>
      </c>
      <c r="AX237" s="12" t="s">
        <v>76</v>
      </c>
      <c r="AY237" s="215" t="s">
        <v>150</v>
      </c>
    </row>
    <row r="238" spans="2:51" s="13" customFormat="1" ht="12">
      <c r="B238" s="216"/>
      <c r="C238" s="217"/>
      <c r="D238" s="206" t="s">
        <v>166</v>
      </c>
      <c r="E238" s="218" t="s">
        <v>1</v>
      </c>
      <c r="F238" s="219" t="s">
        <v>305</v>
      </c>
      <c r="G238" s="217"/>
      <c r="H238" s="218" t="s">
        <v>1</v>
      </c>
      <c r="I238" s="220"/>
      <c r="J238" s="217"/>
      <c r="K238" s="217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166</v>
      </c>
      <c r="AU238" s="225" t="s">
        <v>86</v>
      </c>
      <c r="AV238" s="13" t="s">
        <v>84</v>
      </c>
      <c r="AW238" s="13" t="s">
        <v>33</v>
      </c>
      <c r="AX238" s="13" t="s">
        <v>76</v>
      </c>
      <c r="AY238" s="225" t="s">
        <v>150</v>
      </c>
    </row>
    <row r="239" spans="2:51" s="12" customFormat="1" ht="12">
      <c r="B239" s="204"/>
      <c r="C239" s="205"/>
      <c r="D239" s="206" t="s">
        <v>166</v>
      </c>
      <c r="E239" s="207" t="s">
        <v>1</v>
      </c>
      <c r="F239" s="208" t="s">
        <v>306</v>
      </c>
      <c r="G239" s="205"/>
      <c r="H239" s="209">
        <v>16.72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166</v>
      </c>
      <c r="AU239" s="215" t="s">
        <v>86</v>
      </c>
      <c r="AV239" s="12" t="s">
        <v>86</v>
      </c>
      <c r="AW239" s="12" t="s">
        <v>33</v>
      </c>
      <c r="AX239" s="12" t="s">
        <v>76</v>
      </c>
      <c r="AY239" s="215" t="s">
        <v>150</v>
      </c>
    </row>
    <row r="240" spans="2:51" s="13" customFormat="1" ht="12">
      <c r="B240" s="216"/>
      <c r="C240" s="217"/>
      <c r="D240" s="206" t="s">
        <v>166</v>
      </c>
      <c r="E240" s="218" t="s">
        <v>1</v>
      </c>
      <c r="F240" s="219" t="s">
        <v>172</v>
      </c>
      <c r="G240" s="217"/>
      <c r="H240" s="218" t="s">
        <v>1</v>
      </c>
      <c r="I240" s="220"/>
      <c r="J240" s="217"/>
      <c r="K240" s="217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166</v>
      </c>
      <c r="AU240" s="225" t="s">
        <v>86</v>
      </c>
      <c r="AV240" s="13" t="s">
        <v>84</v>
      </c>
      <c r="AW240" s="13" t="s">
        <v>33</v>
      </c>
      <c r="AX240" s="13" t="s">
        <v>76</v>
      </c>
      <c r="AY240" s="225" t="s">
        <v>150</v>
      </c>
    </row>
    <row r="241" spans="2:51" s="12" customFormat="1" ht="12">
      <c r="B241" s="204"/>
      <c r="C241" s="205"/>
      <c r="D241" s="206" t="s">
        <v>166</v>
      </c>
      <c r="E241" s="207" t="s">
        <v>1</v>
      </c>
      <c r="F241" s="208" t="s">
        <v>316</v>
      </c>
      <c r="G241" s="205"/>
      <c r="H241" s="209">
        <v>8.16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166</v>
      </c>
      <c r="AU241" s="215" t="s">
        <v>86</v>
      </c>
      <c r="AV241" s="12" t="s">
        <v>86</v>
      </c>
      <c r="AW241" s="12" t="s">
        <v>33</v>
      </c>
      <c r="AX241" s="12" t="s">
        <v>76</v>
      </c>
      <c r="AY241" s="215" t="s">
        <v>150</v>
      </c>
    </row>
    <row r="242" spans="2:51" s="14" customFormat="1" ht="12">
      <c r="B242" s="226"/>
      <c r="C242" s="227"/>
      <c r="D242" s="206" t="s">
        <v>166</v>
      </c>
      <c r="E242" s="228" t="s">
        <v>1</v>
      </c>
      <c r="F242" s="229" t="s">
        <v>174</v>
      </c>
      <c r="G242" s="227"/>
      <c r="H242" s="230">
        <v>50.31999999999999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166</v>
      </c>
      <c r="AU242" s="236" t="s">
        <v>86</v>
      </c>
      <c r="AV242" s="14" t="s">
        <v>159</v>
      </c>
      <c r="AW242" s="14" t="s">
        <v>33</v>
      </c>
      <c r="AX242" s="14" t="s">
        <v>84</v>
      </c>
      <c r="AY242" s="236" t="s">
        <v>150</v>
      </c>
    </row>
    <row r="243" spans="2:65" s="1" customFormat="1" ht="24" customHeight="1">
      <c r="B243" s="33"/>
      <c r="C243" s="191" t="s">
        <v>159</v>
      </c>
      <c r="D243" s="191" t="s">
        <v>154</v>
      </c>
      <c r="E243" s="192" t="s">
        <v>383</v>
      </c>
      <c r="F243" s="193" t="s">
        <v>384</v>
      </c>
      <c r="G243" s="194" t="s">
        <v>215</v>
      </c>
      <c r="H243" s="195">
        <v>4</v>
      </c>
      <c r="I243" s="196"/>
      <c r="J243" s="197">
        <f>ROUND(I243*H243,2)</f>
        <v>0</v>
      </c>
      <c r="K243" s="193" t="s">
        <v>158</v>
      </c>
      <c r="L243" s="37"/>
      <c r="M243" s="198" t="s">
        <v>1</v>
      </c>
      <c r="N243" s="199" t="s">
        <v>41</v>
      </c>
      <c r="O243" s="65"/>
      <c r="P243" s="200">
        <f>O243*H243</f>
        <v>0</v>
      </c>
      <c r="Q243" s="200">
        <v>0</v>
      </c>
      <c r="R243" s="200">
        <f>Q243*H243</f>
        <v>0</v>
      </c>
      <c r="S243" s="200">
        <v>0.0004</v>
      </c>
      <c r="T243" s="201">
        <f>S243*H243</f>
        <v>0.0016</v>
      </c>
      <c r="AR243" s="202" t="s">
        <v>175</v>
      </c>
      <c r="AT243" s="202" t="s">
        <v>154</v>
      </c>
      <c r="AU243" s="202" t="s">
        <v>86</v>
      </c>
      <c r="AY243" s="16" t="s">
        <v>150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84</v>
      </c>
      <c r="BK243" s="203">
        <f>ROUND(I243*H243,2)</f>
        <v>0</v>
      </c>
      <c r="BL243" s="16" t="s">
        <v>175</v>
      </c>
      <c r="BM243" s="202" t="s">
        <v>385</v>
      </c>
    </row>
    <row r="244" spans="2:51" s="13" customFormat="1" ht="12">
      <c r="B244" s="216"/>
      <c r="C244" s="217"/>
      <c r="D244" s="206" t="s">
        <v>166</v>
      </c>
      <c r="E244" s="218" t="s">
        <v>1</v>
      </c>
      <c r="F244" s="219" t="s">
        <v>303</v>
      </c>
      <c r="G244" s="217"/>
      <c r="H244" s="218" t="s">
        <v>1</v>
      </c>
      <c r="I244" s="220"/>
      <c r="J244" s="217"/>
      <c r="K244" s="217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166</v>
      </c>
      <c r="AU244" s="225" t="s">
        <v>86</v>
      </c>
      <c r="AV244" s="13" t="s">
        <v>84</v>
      </c>
      <c r="AW244" s="13" t="s">
        <v>33</v>
      </c>
      <c r="AX244" s="13" t="s">
        <v>76</v>
      </c>
      <c r="AY244" s="225" t="s">
        <v>150</v>
      </c>
    </row>
    <row r="245" spans="2:51" s="12" customFormat="1" ht="12">
      <c r="B245" s="204"/>
      <c r="C245" s="205"/>
      <c r="D245" s="206" t="s">
        <v>166</v>
      </c>
      <c r="E245" s="207" t="s">
        <v>1</v>
      </c>
      <c r="F245" s="208" t="s">
        <v>86</v>
      </c>
      <c r="G245" s="205"/>
      <c r="H245" s="209">
        <v>2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166</v>
      </c>
      <c r="AU245" s="215" t="s">
        <v>86</v>
      </c>
      <c r="AV245" s="12" t="s">
        <v>86</v>
      </c>
      <c r="AW245" s="12" t="s">
        <v>33</v>
      </c>
      <c r="AX245" s="12" t="s">
        <v>76</v>
      </c>
      <c r="AY245" s="215" t="s">
        <v>150</v>
      </c>
    </row>
    <row r="246" spans="2:51" s="13" customFormat="1" ht="12">
      <c r="B246" s="216"/>
      <c r="C246" s="217"/>
      <c r="D246" s="206" t="s">
        <v>166</v>
      </c>
      <c r="E246" s="218" t="s">
        <v>1</v>
      </c>
      <c r="F246" s="219" t="s">
        <v>305</v>
      </c>
      <c r="G246" s="217"/>
      <c r="H246" s="218" t="s">
        <v>1</v>
      </c>
      <c r="I246" s="220"/>
      <c r="J246" s="217"/>
      <c r="K246" s="217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166</v>
      </c>
      <c r="AU246" s="225" t="s">
        <v>86</v>
      </c>
      <c r="AV246" s="13" t="s">
        <v>84</v>
      </c>
      <c r="AW246" s="13" t="s">
        <v>33</v>
      </c>
      <c r="AX246" s="13" t="s">
        <v>76</v>
      </c>
      <c r="AY246" s="225" t="s">
        <v>150</v>
      </c>
    </row>
    <row r="247" spans="2:51" s="12" customFormat="1" ht="12">
      <c r="B247" s="204"/>
      <c r="C247" s="205"/>
      <c r="D247" s="206" t="s">
        <v>166</v>
      </c>
      <c r="E247" s="207" t="s">
        <v>1</v>
      </c>
      <c r="F247" s="208" t="s">
        <v>86</v>
      </c>
      <c r="G247" s="205"/>
      <c r="H247" s="209">
        <v>2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166</v>
      </c>
      <c r="AU247" s="215" t="s">
        <v>86</v>
      </c>
      <c r="AV247" s="12" t="s">
        <v>86</v>
      </c>
      <c r="AW247" s="12" t="s">
        <v>33</v>
      </c>
      <c r="AX247" s="12" t="s">
        <v>76</v>
      </c>
      <c r="AY247" s="215" t="s">
        <v>150</v>
      </c>
    </row>
    <row r="248" spans="2:51" s="14" customFormat="1" ht="12">
      <c r="B248" s="226"/>
      <c r="C248" s="227"/>
      <c r="D248" s="206" t="s">
        <v>166</v>
      </c>
      <c r="E248" s="228" t="s">
        <v>1</v>
      </c>
      <c r="F248" s="229" t="s">
        <v>174</v>
      </c>
      <c r="G248" s="227"/>
      <c r="H248" s="230">
        <v>4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166</v>
      </c>
      <c r="AU248" s="236" t="s">
        <v>86</v>
      </c>
      <c r="AV248" s="14" t="s">
        <v>159</v>
      </c>
      <c r="AW248" s="14" t="s">
        <v>33</v>
      </c>
      <c r="AX248" s="14" t="s">
        <v>84</v>
      </c>
      <c r="AY248" s="236" t="s">
        <v>150</v>
      </c>
    </row>
    <row r="249" spans="2:65" s="1" customFormat="1" ht="16.5" customHeight="1">
      <c r="B249" s="33"/>
      <c r="C249" s="191" t="s">
        <v>386</v>
      </c>
      <c r="D249" s="191" t="s">
        <v>154</v>
      </c>
      <c r="E249" s="192" t="s">
        <v>387</v>
      </c>
      <c r="F249" s="193" t="s">
        <v>388</v>
      </c>
      <c r="G249" s="194" t="s">
        <v>265</v>
      </c>
      <c r="H249" s="195">
        <v>4</v>
      </c>
      <c r="I249" s="196"/>
      <c r="J249" s="197">
        <f>ROUND(I249*H249,2)</f>
        <v>0</v>
      </c>
      <c r="K249" s="193" t="s">
        <v>1</v>
      </c>
      <c r="L249" s="37"/>
      <c r="M249" s="198" t="s">
        <v>1</v>
      </c>
      <c r="N249" s="199" t="s">
        <v>41</v>
      </c>
      <c r="O249" s="65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AR249" s="202" t="s">
        <v>175</v>
      </c>
      <c r="AT249" s="202" t="s">
        <v>154</v>
      </c>
      <c r="AU249" s="202" t="s">
        <v>86</v>
      </c>
      <c r="AY249" s="16" t="s">
        <v>150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84</v>
      </c>
      <c r="BK249" s="203">
        <f>ROUND(I249*H249,2)</f>
        <v>0</v>
      </c>
      <c r="BL249" s="16" t="s">
        <v>175</v>
      </c>
      <c r="BM249" s="202" t="s">
        <v>389</v>
      </c>
    </row>
    <row r="250" spans="2:65" s="1" customFormat="1" ht="16.5" customHeight="1">
      <c r="B250" s="33"/>
      <c r="C250" s="191" t="s">
        <v>390</v>
      </c>
      <c r="D250" s="191" t="s">
        <v>154</v>
      </c>
      <c r="E250" s="192" t="s">
        <v>391</v>
      </c>
      <c r="F250" s="193" t="s">
        <v>392</v>
      </c>
      <c r="G250" s="194" t="s">
        <v>265</v>
      </c>
      <c r="H250" s="195">
        <v>1</v>
      </c>
      <c r="I250" s="196"/>
      <c r="J250" s="197">
        <f>ROUND(I250*H250,2)</f>
        <v>0</v>
      </c>
      <c r="K250" s="193" t="s">
        <v>1</v>
      </c>
      <c r="L250" s="37"/>
      <c r="M250" s="198" t="s">
        <v>1</v>
      </c>
      <c r="N250" s="199" t="s">
        <v>41</v>
      </c>
      <c r="O250" s="65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02" t="s">
        <v>175</v>
      </c>
      <c r="AT250" s="202" t="s">
        <v>154</v>
      </c>
      <c r="AU250" s="202" t="s">
        <v>86</v>
      </c>
      <c r="AY250" s="16" t="s">
        <v>150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84</v>
      </c>
      <c r="BK250" s="203">
        <f>ROUND(I250*H250,2)</f>
        <v>0</v>
      </c>
      <c r="BL250" s="16" t="s">
        <v>175</v>
      </c>
      <c r="BM250" s="202" t="s">
        <v>393</v>
      </c>
    </row>
    <row r="251" spans="2:63" s="11" customFormat="1" ht="22.9" customHeight="1">
      <c r="B251" s="175"/>
      <c r="C251" s="176"/>
      <c r="D251" s="177" t="s">
        <v>75</v>
      </c>
      <c r="E251" s="189" t="s">
        <v>394</v>
      </c>
      <c r="F251" s="189" t="s">
        <v>395</v>
      </c>
      <c r="G251" s="176"/>
      <c r="H251" s="176"/>
      <c r="I251" s="179"/>
      <c r="J251" s="190">
        <f>BK251</f>
        <v>0</v>
      </c>
      <c r="K251" s="176"/>
      <c r="L251" s="181"/>
      <c r="M251" s="182"/>
      <c r="N251" s="183"/>
      <c r="O251" s="183"/>
      <c r="P251" s="184">
        <f>SUM(P252:P302)</f>
        <v>0</v>
      </c>
      <c r="Q251" s="183"/>
      <c r="R251" s="184">
        <f>SUM(R252:R302)</f>
        <v>2.0368871</v>
      </c>
      <c r="S251" s="183"/>
      <c r="T251" s="185">
        <f>SUM(T252:T302)</f>
        <v>4.5467064</v>
      </c>
      <c r="AR251" s="186" t="s">
        <v>86</v>
      </c>
      <c r="AT251" s="187" t="s">
        <v>75</v>
      </c>
      <c r="AU251" s="187" t="s">
        <v>84</v>
      </c>
      <c r="AY251" s="186" t="s">
        <v>150</v>
      </c>
      <c r="BK251" s="188">
        <f>SUM(BK252:BK302)</f>
        <v>0</v>
      </c>
    </row>
    <row r="252" spans="2:65" s="1" customFormat="1" ht="16.5" customHeight="1">
      <c r="B252" s="33"/>
      <c r="C252" s="191" t="s">
        <v>396</v>
      </c>
      <c r="D252" s="191" t="s">
        <v>154</v>
      </c>
      <c r="E252" s="192" t="s">
        <v>397</v>
      </c>
      <c r="F252" s="193" t="s">
        <v>398</v>
      </c>
      <c r="G252" s="194" t="s">
        <v>157</v>
      </c>
      <c r="H252" s="195">
        <v>100.64</v>
      </c>
      <c r="I252" s="196"/>
      <c r="J252" s="197">
        <f>ROUND(I252*H252,2)</f>
        <v>0</v>
      </c>
      <c r="K252" s="193" t="s">
        <v>158</v>
      </c>
      <c r="L252" s="37"/>
      <c r="M252" s="198" t="s">
        <v>1</v>
      </c>
      <c r="N252" s="199" t="s">
        <v>41</v>
      </c>
      <c r="O252" s="65"/>
      <c r="P252" s="200">
        <f>O252*H252</f>
        <v>0</v>
      </c>
      <c r="Q252" s="200">
        <v>0.0003</v>
      </c>
      <c r="R252" s="200">
        <f>Q252*H252</f>
        <v>0.030191999999999997</v>
      </c>
      <c r="S252" s="200">
        <v>0</v>
      </c>
      <c r="T252" s="201">
        <f>S252*H252</f>
        <v>0</v>
      </c>
      <c r="AR252" s="202" t="s">
        <v>175</v>
      </c>
      <c r="AT252" s="202" t="s">
        <v>154</v>
      </c>
      <c r="AU252" s="202" t="s">
        <v>86</v>
      </c>
      <c r="AY252" s="16" t="s">
        <v>150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175</v>
      </c>
      <c r="BM252" s="202" t="s">
        <v>399</v>
      </c>
    </row>
    <row r="253" spans="2:51" s="13" customFormat="1" ht="12">
      <c r="B253" s="216"/>
      <c r="C253" s="217"/>
      <c r="D253" s="206" t="s">
        <v>166</v>
      </c>
      <c r="E253" s="218" t="s">
        <v>1</v>
      </c>
      <c r="F253" s="219" t="s">
        <v>400</v>
      </c>
      <c r="G253" s="217"/>
      <c r="H253" s="218" t="s">
        <v>1</v>
      </c>
      <c r="I253" s="220"/>
      <c r="J253" s="217"/>
      <c r="K253" s="217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166</v>
      </c>
      <c r="AU253" s="225" t="s">
        <v>86</v>
      </c>
      <c r="AV253" s="13" t="s">
        <v>84</v>
      </c>
      <c r="AW253" s="13" t="s">
        <v>33</v>
      </c>
      <c r="AX253" s="13" t="s">
        <v>76</v>
      </c>
      <c r="AY253" s="225" t="s">
        <v>150</v>
      </c>
    </row>
    <row r="254" spans="2:51" s="12" customFormat="1" ht="12">
      <c r="B254" s="204"/>
      <c r="C254" s="205"/>
      <c r="D254" s="206" t="s">
        <v>166</v>
      </c>
      <c r="E254" s="207" t="s">
        <v>1</v>
      </c>
      <c r="F254" s="208" t="s">
        <v>401</v>
      </c>
      <c r="G254" s="205"/>
      <c r="H254" s="209">
        <v>50.32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166</v>
      </c>
      <c r="AU254" s="215" t="s">
        <v>86</v>
      </c>
      <c r="AV254" s="12" t="s">
        <v>86</v>
      </c>
      <c r="AW254" s="12" t="s">
        <v>33</v>
      </c>
      <c r="AX254" s="12" t="s">
        <v>76</v>
      </c>
      <c r="AY254" s="215" t="s">
        <v>150</v>
      </c>
    </row>
    <row r="255" spans="2:51" s="13" customFormat="1" ht="12">
      <c r="B255" s="216"/>
      <c r="C255" s="217"/>
      <c r="D255" s="206" t="s">
        <v>166</v>
      </c>
      <c r="E255" s="218" t="s">
        <v>1</v>
      </c>
      <c r="F255" s="219" t="s">
        <v>402</v>
      </c>
      <c r="G255" s="217"/>
      <c r="H255" s="218" t="s">
        <v>1</v>
      </c>
      <c r="I255" s="220"/>
      <c r="J255" s="217"/>
      <c r="K255" s="217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166</v>
      </c>
      <c r="AU255" s="225" t="s">
        <v>86</v>
      </c>
      <c r="AV255" s="13" t="s">
        <v>84</v>
      </c>
      <c r="AW255" s="13" t="s">
        <v>33</v>
      </c>
      <c r="AX255" s="13" t="s">
        <v>76</v>
      </c>
      <c r="AY255" s="225" t="s">
        <v>150</v>
      </c>
    </row>
    <row r="256" spans="2:51" s="12" customFormat="1" ht="12">
      <c r="B256" s="204"/>
      <c r="C256" s="205"/>
      <c r="D256" s="206" t="s">
        <v>166</v>
      </c>
      <c r="E256" s="207" t="s">
        <v>1</v>
      </c>
      <c r="F256" s="208" t="s">
        <v>401</v>
      </c>
      <c r="G256" s="205"/>
      <c r="H256" s="209">
        <v>50.32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166</v>
      </c>
      <c r="AU256" s="215" t="s">
        <v>86</v>
      </c>
      <c r="AV256" s="12" t="s">
        <v>86</v>
      </c>
      <c r="AW256" s="12" t="s">
        <v>33</v>
      </c>
      <c r="AX256" s="12" t="s">
        <v>76</v>
      </c>
      <c r="AY256" s="215" t="s">
        <v>150</v>
      </c>
    </row>
    <row r="257" spans="2:51" s="14" customFormat="1" ht="12">
      <c r="B257" s="226"/>
      <c r="C257" s="227"/>
      <c r="D257" s="206" t="s">
        <v>166</v>
      </c>
      <c r="E257" s="228" t="s">
        <v>1</v>
      </c>
      <c r="F257" s="229" t="s">
        <v>174</v>
      </c>
      <c r="G257" s="227"/>
      <c r="H257" s="230">
        <v>100.64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166</v>
      </c>
      <c r="AU257" s="236" t="s">
        <v>86</v>
      </c>
      <c r="AV257" s="14" t="s">
        <v>159</v>
      </c>
      <c r="AW257" s="14" t="s">
        <v>33</v>
      </c>
      <c r="AX257" s="14" t="s">
        <v>84</v>
      </c>
      <c r="AY257" s="236" t="s">
        <v>150</v>
      </c>
    </row>
    <row r="258" spans="2:65" s="1" customFormat="1" ht="16.5" customHeight="1">
      <c r="B258" s="33"/>
      <c r="C258" s="191" t="s">
        <v>403</v>
      </c>
      <c r="D258" s="191" t="s">
        <v>154</v>
      </c>
      <c r="E258" s="192" t="s">
        <v>404</v>
      </c>
      <c r="F258" s="193" t="s">
        <v>405</v>
      </c>
      <c r="G258" s="194" t="s">
        <v>157</v>
      </c>
      <c r="H258" s="195">
        <v>50.32</v>
      </c>
      <c r="I258" s="196"/>
      <c r="J258" s="197">
        <f>ROUND(I258*H258,2)</f>
        <v>0</v>
      </c>
      <c r="K258" s="193" t="s">
        <v>158</v>
      </c>
      <c r="L258" s="37"/>
      <c r="M258" s="198" t="s">
        <v>1</v>
      </c>
      <c r="N258" s="199" t="s">
        <v>41</v>
      </c>
      <c r="O258" s="65"/>
      <c r="P258" s="200">
        <f>O258*H258</f>
        <v>0</v>
      </c>
      <c r="Q258" s="200">
        <v>0.00758</v>
      </c>
      <c r="R258" s="200">
        <f>Q258*H258</f>
        <v>0.3814256</v>
      </c>
      <c r="S258" s="200">
        <v>0</v>
      </c>
      <c r="T258" s="201">
        <f>S258*H258</f>
        <v>0</v>
      </c>
      <c r="AR258" s="202" t="s">
        <v>175</v>
      </c>
      <c r="AT258" s="202" t="s">
        <v>154</v>
      </c>
      <c r="AU258" s="202" t="s">
        <v>86</v>
      </c>
      <c r="AY258" s="16" t="s">
        <v>150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6" t="s">
        <v>84</v>
      </c>
      <c r="BK258" s="203">
        <f>ROUND(I258*H258,2)</f>
        <v>0</v>
      </c>
      <c r="BL258" s="16" t="s">
        <v>175</v>
      </c>
      <c r="BM258" s="202" t="s">
        <v>406</v>
      </c>
    </row>
    <row r="259" spans="2:65" s="1" customFormat="1" ht="24" customHeight="1">
      <c r="B259" s="33"/>
      <c r="C259" s="191" t="s">
        <v>407</v>
      </c>
      <c r="D259" s="191" t="s">
        <v>154</v>
      </c>
      <c r="E259" s="192" t="s">
        <v>408</v>
      </c>
      <c r="F259" s="193" t="s">
        <v>409</v>
      </c>
      <c r="G259" s="194" t="s">
        <v>178</v>
      </c>
      <c r="H259" s="195">
        <v>30.8</v>
      </c>
      <c r="I259" s="196"/>
      <c r="J259" s="197">
        <f>ROUND(I259*H259,2)</f>
        <v>0</v>
      </c>
      <c r="K259" s="193" t="s">
        <v>158</v>
      </c>
      <c r="L259" s="37"/>
      <c r="M259" s="198" t="s">
        <v>1</v>
      </c>
      <c r="N259" s="199" t="s">
        <v>41</v>
      </c>
      <c r="O259" s="65"/>
      <c r="P259" s="200">
        <f>O259*H259</f>
        <v>0</v>
      </c>
      <c r="Q259" s="200">
        <v>0</v>
      </c>
      <c r="R259" s="200">
        <f>Q259*H259</f>
        <v>0</v>
      </c>
      <c r="S259" s="200">
        <v>0.01174</v>
      </c>
      <c r="T259" s="201">
        <f>S259*H259</f>
        <v>0.361592</v>
      </c>
      <c r="AR259" s="202" t="s">
        <v>175</v>
      </c>
      <c r="AT259" s="202" t="s">
        <v>154</v>
      </c>
      <c r="AU259" s="202" t="s">
        <v>86</v>
      </c>
      <c r="AY259" s="16" t="s">
        <v>150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6" t="s">
        <v>84</v>
      </c>
      <c r="BK259" s="203">
        <f>ROUND(I259*H259,2)</f>
        <v>0</v>
      </c>
      <c r="BL259" s="16" t="s">
        <v>175</v>
      </c>
      <c r="BM259" s="202" t="s">
        <v>410</v>
      </c>
    </row>
    <row r="260" spans="2:51" s="13" customFormat="1" ht="12">
      <c r="B260" s="216"/>
      <c r="C260" s="217"/>
      <c r="D260" s="206" t="s">
        <v>166</v>
      </c>
      <c r="E260" s="218" t="s">
        <v>1</v>
      </c>
      <c r="F260" s="219" t="s">
        <v>303</v>
      </c>
      <c r="G260" s="217"/>
      <c r="H260" s="218" t="s">
        <v>1</v>
      </c>
      <c r="I260" s="220"/>
      <c r="J260" s="217"/>
      <c r="K260" s="217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166</v>
      </c>
      <c r="AU260" s="225" t="s">
        <v>86</v>
      </c>
      <c r="AV260" s="13" t="s">
        <v>84</v>
      </c>
      <c r="AW260" s="13" t="s">
        <v>33</v>
      </c>
      <c r="AX260" s="13" t="s">
        <v>76</v>
      </c>
      <c r="AY260" s="225" t="s">
        <v>150</v>
      </c>
    </row>
    <row r="261" spans="2:51" s="12" customFormat="1" ht="12">
      <c r="B261" s="204"/>
      <c r="C261" s="205"/>
      <c r="D261" s="206" t="s">
        <v>166</v>
      </c>
      <c r="E261" s="207" t="s">
        <v>1</v>
      </c>
      <c r="F261" s="208" t="s">
        <v>411</v>
      </c>
      <c r="G261" s="205"/>
      <c r="H261" s="209">
        <v>15.5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166</v>
      </c>
      <c r="AU261" s="215" t="s">
        <v>86</v>
      </c>
      <c r="AV261" s="12" t="s">
        <v>86</v>
      </c>
      <c r="AW261" s="12" t="s">
        <v>33</v>
      </c>
      <c r="AX261" s="12" t="s">
        <v>76</v>
      </c>
      <c r="AY261" s="215" t="s">
        <v>150</v>
      </c>
    </row>
    <row r="262" spans="2:51" s="13" customFormat="1" ht="12">
      <c r="B262" s="216"/>
      <c r="C262" s="217"/>
      <c r="D262" s="206" t="s">
        <v>166</v>
      </c>
      <c r="E262" s="218" t="s">
        <v>1</v>
      </c>
      <c r="F262" s="219" t="s">
        <v>305</v>
      </c>
      <c r="G262" s="217"/>
      <c r="H262" s="218" t="s">
        <v>1</v>
      </c>
      <c r="I262" s="220"/>
      <c r="J262" s="217"/>
      <c r="K262" s="217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166</v>
      </c>
      <c r="AU262" s="225" t="s">
        <v>86</v>
      </c>
      <c r="AV262" s="13" t="s">
        <v>84</v>
      </c>
      <c r="AW262" s="13" t="s">
        <v>33</v>
      </c>
      <c r="AX262" s="13" t="s">
        <v>76</v>
      </c>
      <c r="AY262" s="225" t="s">
        <v>150</v>
      </c>
    </row>
    <row r="263" spans="2:51" s="12" customFormat="1" ht="12">
      <c r="B263" s="204"/>
      <c r="C263" s="205"/>
      <c r="D263" s="206" t="s">
        <v>166</v>
      </c>
      <c r="E263" s="207" t="s">
        <v>1</v>
      </c>
      <c r="F263" s="208" t="s">
        <v>412</v>
      </c>
      <c r="G263" s="205"/>
      <c r="H263" s="209">
        <v>15.3</v>
      </c>
      <c r="I263" s="210"/>
      <c r="J263" s="205"/>
      <c r="K263" s="205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166</v>
      </c>
      <c r="AU263" s="215" t="s">
        <v>86</v>
      </c>
      <c r="AV263" s="12" t="s">
        <v>86</v>
      </c>
      <c r="AW263" s="12" t="s">
        <v>33</v>
      </c>
      <c r="AX263" s="12" t="s">
        <v>76</v>
      </c>
      <c r="AY263" s="215" t="s">
        <v>150</v>
      </c>
    </row>
    <row r="264" spans="2:51" s="14" customFormat="1" ht="12">
      <c r="B264" s="226"/>
      <c r="C264" s="227"/>
      <c r="D264" s="206" t="s">
        <v>166</v>
      </c>
      <c r="E264" s="228" t="s">
        <v>1</v>
      </c>
      <c r="F264" s="229" t="s">
        <v>174</v>
      </c>
      <c r="G264" s="227"/>
      <c r="H264" s="230">
        <v>30.8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AT264" s="236" t="s">
        <v>166</v>
      </c>
      <c r="AU264" s="236" t="s">
        <v>86</v>
      </c>
      <c r="AV264" s="14" t="s">
        <v>159</v>
      </c>
      <c r="AW264" s="14" t="s">
        <v>33</v>
      </c>
      <c r="AX264" s="14" t="s">
        <v>84</v>
      </c>
      <c r="AY264" s="236" t="s">
        <v>150</v>
      </c>
    </row>
    <row r="265" spans="2:65" s="1" customFormat="1" ht="24" customHeight="1">
      <c r="B265" s="33"/>
      <c r="C265" s="191" t="s">
        <v>413</v>
      </c>
      <c r="D265" s="191" t="s">
        <v>154</v>
      </c>
      <c r="E265" s="192" t="s">
        <v>414</v>
      </c>
      <c r="F265" s="193" t="s">
        <v>415</v>
      </c>
      <c r="G265" s="194" t="s">
        <v>178</v>
      </c>
      <c r="H265" s="195">
        <v>35.14</v>
      </c>
      <c r="I265" s="196"/>
      <c r="J265" s="197">
        <f>ROUND(I265*H265,2)</f>
        <v>0</v>
      </c>
      <c r="K265" s="193" t="s">
        <v>158</v>
      </c>
      <c r="L265" s="37"/>
      <c r="M265" s="198" t="s">
        <v>1</v>
      </c>
      <c r="N265" s="199" t="s">
        <v>41</v>
      </c>
      <c r="O265" s="65"/>
      <c r="P265" s="200">
        <f>O265*H265</f>
        <v>0</v>
      </c>
      <c r="Q265" s="200">
        <v>0.00058</v>
      </c>
      <c r="R265" s="200">
        <f>Q265*H265</f>
        <v>0.020381200000000002</v>
      </c>
      <c r="S265" s="200">
        <v>0</v>
      </c>
      <c r="T265" s="201">
        <f>S265*H265</f>
        <v>0</v>
      </c>
      <c r="AR265" s="202" t="s">
        <v>175</v>
      </c>
      <c r="AT265" s="202" t="s">
        <v>154</v>
      </c>
      <c r="AU265" s="202" t="s">
        <v>86</v>
      </c>
      <c r="AY265" s="16" t="s">
        <v>150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6" t="s">
        <v>84</v>
      </c>
      <c r="BK265" s="203">
        <f>ROUND(I265*H265,2)</f>
        <v>0</v>
      </c>
      <c r="BL265" s="16" t="s">
        <v>175</v>
      </c>
      <c r="BM265" s="202" t="s">
        <v>416</v>
      </c>
    </row>
    <row r="266" spans="2:51" s="12" customFormat="1" ht="12">
      <c r="B266" s="204"/>
      <c r="C266" s="205"/>
      <c r="D266" s="206" t="s">
        <v>166</v>
      </c>
      <c r="E266" s="207" t="s">
        <v>1</v>
      </c>
      <c r="F266" s="208" t="s">
        <v>417</v>
      </c>
      <c r="G266" s="205"/>
      <c r="H266" s="209">
        <v>35.14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166</v>
      </c>
      <c r="AU266" s="215" t="s">
        <v>86</v>
      </c>
      <c r="AV266" s="12" t="s">
        <v>86</v>
      </c>
      <c r="AW266" s="12" t="s">
        <v>33</v>
      </c>
      <c r="AX266" s="12" t="s">
        <v>84</v>
      </c>
      <c r="AY266" s="215" t="s">
        <v>150</v>
      </c>
    </row>
    <row r="267" spans="2:65" s="1" customFormat="1" ht="24" customHeight="1">
      <c r="B267" s="33"/>
      <c r="C267" s="237" t="s">
        <v>418</v>
      </c>
      <c r="D267" s="237" t="s">
        <v>278</v>
      </c>
      <c r="E267" s="238" t="s">
        <v>419</v>
      </c>
      <c r="F267" s="239" t="s">
        <v>420</v>
      </c>
      <c r="G267" s="240" t="s">
        <v>215</v>
      </c>
      <c r="H267" s="241">
        <v>108.934</v>
      </c>
      <c r="I267" s="242"/>
      <c r="J267" s="243">
        <f>ROUND(I267*H267,2)</f>
        <v>0</v>
      </c>
      <c r="K267" s="239" t="s">
        <v>158</v>
      </c>
      <c r="L267" s="244"/>
      <c r="M267" s="245" t="s">
        <v>1</v>
      </c>
      <c r="N267" s="246" t="s">
        <v>41</v>
      </c>
      <c r="O267" s="65"/>
      <c r="P267" s="200">
        <f>O267*H267</f>
        <v>0</v>
      </c>
      <c r="Q267" s="200">
        <v>0.00045</v>
      </c>
      <c r="R267" s="200">
        <f>Q267*H267</f>
        <v>0.049020299999999996</v>
      </c>
      <c r="S267" s="200">
        <v>0</v>
      </c>
      <c r="T267" s="201">
        <f>S267*H267</f>
        <v>0</v>
      </c>
      <c r="AR267" s="202" t="s">
        <v>281</v>
      </c>
      <c r="AT267" s="202" t="s">
        <v>278</v>
      </c>
      <c r="AU267" s="202" t="s">
        <v>86</v>
      </c>
      <c r="AY267" s="16" t="s">
        <v>150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6" t="s">
        <v>84</v>
      </c>
      <c r="BK267" s="203">
        <f>ROUND(I267*H267,2)</f>
        <v>0</v>
      </c>
      <c r="BL267" s="16" t="s">
        <v>175</v>
      </c>
      <c r="BM267" s="202" t="s">
        <v>421</v>
      </c>
    </row>
    <row r="268" spans="2:51" s="12" customFormat="1" ht="12">
      <c r="B268" s="204"/>
      <c r="C268" s="205"/>
      <c r="D268" s="206" t="s">
        <v>166</v>
      </c>
      <c r="E268" s="207" t="s">
        <v>1</v>
      </c>
      <c r="F268" s="208" t="s">
        <v>422</v>
      </c>
      <c r="G268" s="205"/>
      <c r="H268" s="209">
        <v>108.934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166</v>
      </c>
      <c r="AU268" s="215" t="s">
        <v>86</v>
      </c>
      <c r="AV268" s="12" t="s">
        <v>86</v>
      </c>
      <c r="AW268" s="12" t="s">
        <v>33</v>
      </c>
      <c r="AX268" s="12" t="s">
        <v>84</v>
      </c>
      <c r="AY268" s="215" t="s">
        <v>150</v>
      </c>
    </row>
    <row r="269" spans="2:65" s="1" customFormat="1" ht="24" customHeight="1">
      <c r="B269" s="33"/>
      <c r="C269" s="191" t="s">
        <v>423</v>
      </c>
      <c r="D269" s="191" t="s">
        <v>154</v>
      </c>
      <c r="E269" s="192" t="s">
        <v>424</v>
      </c>
      <c r="F269" s="193" t="s">
        <v>425</v>
      </c>
      <c r="G269" s="194" t="s">
        <v>178</v>
      </c>
      <c r="H269" s="195">
        <v>23.58</v>
      </c>
      <c r="I269" s="196"/>
      <c r="J269" s="197">
        <f>ROUND(I269*H269,2)</f>
        <v>0</v>
      </c>
      <c r="K269" s="193" t="s">
        <v>158</v>
      </c>
      <c r="L269" s="37"/>
      <c r="M269" s="198" t="s">
        <v>1</v>
      </c>
      <c r="N269" s="199" t="s">
        <v>41</v>
      </c>
      <c r="O269" s="65"/>
      <c r="P269" s="200">
        <f>O269*H269</f>
        <v>0</v>
      </c>
      <c r="Q269" s="200">
        <v>0.00058</v>
      </c>
      <c r="R269" s="200">
        <f>Q269*H269</f>
        <v>0.013676399999999998</v>
      </c>
      <c r="S269" s="200">
        <v>0</v>
      </c>
      <c r="T269" s="201">
        <f>S269*H269</f>
        <v>0</v>
      </c>
      <c r="AR269" s="202" t="s">
        <v>175</v>
      </c>
      <c r="AT269" s="202" t="s">
        <v>154</v>
      </c>
      <c r="AU269" s="202" t="s">
        <v>86</v>
      </c>
      <c r="AY269" s="16" t="s">
        <v>150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6" t="s">
        <v>84</v>
      </c>
      <c r="BK269" s="203">
        <f>ROUND(I269*H269,2)</f>
        <v>0</v>
      </c>
      <c r="BL269" s="16" t="s">
        <v>175</v>
      </c>
      <c r="BM269" s="202" t="s">
        <v>426</v>
      </c>
    </row>
    <row r="270" spans="2:51" s="12" customFormat="1" ht="12">
      <c r="B270" s="204"/>
      <c r="C270" s="205"/>
      <c r="D270" s="206" t="s">
        <v>166</v>
      </c>
      <c r="E270" s="207" t="s">
        <v>1</v>
      </c>
      <c r="F270" s="208" t="s">
        <v>427</v>
      </c>
      <c r="G270" s="205"/>
      <c r="H270" s="209">
        <v>23.58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166</v>
      </c>
      <c r="AU270" s="215" t="s">
        <v>86</v>
      </c>
      <c r="AV270" s="12" t="s">
        <v>86</v>
      </c>
      <c r="AW270" s="12" t="s">
        <v>33</v>
      </c>
      <c r="AX270" s="12" t="s">
        <v>84</v>
      </c>
      <c r="AY270" s="215" t="s">
        <v>150</v>
      </c>
    </row>
    <row r="271" spans="2:65" s="1" customFormat="1" ht="24" customHeight="1">
      <c r="B271" s="33"/>
      <c r="C271" s="237" t="s">
        <v>428</v>
      </c>
      <c r="D271" s="237" t="s">
        <v>278</v>
      </c>
      <c r="E271" s="238" t="s">
        <v>429</v>
      </c>
      <c r="F271" s="239" t="s">
        <v>430</v>
      </c>
      <c r="G271" s="240" t="s">
        <v>215</v>
      </c>
      <c r="H271" s="241">
        <v>117.9</v>
      </c>
      <c r="I271" s="242"/>
      <c r="J271" s="243">
        <f>ROUND(I271*H271,2)</f>
        <v>0</v>
      </c>
      <c r="K271" s="239" t="s">
        <v>158</v>
      </c>
      <c r="L271" s="244"/>
      <c r="M271" s="245" t="s">
        <v>1</v>
      </c>
      <c r="N271" s="246" t="s">
        <v>41</v>
      </c>
      <c r="O271" s="65"/>
      <c r="P271" s="200">
        <f>O271*H271</f>
        <v>0</v>
      </c>
      <c r="Q271" s="200">
        <v>0.00063</v>
      </c>
      <c r="R271" s="200">
        <f>Q271*H271</f>
        <v>0.07427700000000001</v>
      </c>
      <c r="S271" s="200">
        <v>0</v>
      </c>
      <c r="T271" s="201">
        <f>S271*H271</f>
        <v>0</v>
      </c>
      <c r="AR271" s="202" t="s">
        <v>281</v>
      </c>
      <c r="AT271" s="202" t="s">
        <v>278</v>
      </c>
      <c r="AU271" s="202" t="s">
        <v>86</v>
      </c>
      <c r="AY271" s="16" t="s">
        <v>150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6" t="s">
        <v>84</v>
      </c>
      <c r="BK271" s="203">
        <f>ROUND(I271*H271,2)</f>
        <v>0</v>
      </c>
      <c r="BL271" s="16" t="s">
        <v>175</v>
      </c>
      <c r="BM271" s="202" t="s">
        <v>431</v>
      </c>
    </row>
    <row r="272" spans="2:51" s="12" customFormat="1" ht="12">
      <c r="B272" s="204"/>
      <c r="C272" s="205"/>
      <c r="D272" s="206" t="s">
        <v>166</v>
      </c>
      <c r="E272" s="207" t="s">
        <v>1</v>
      </c>
      <c r="F272" s="208" t="s">
        <v>432</v>
      </c>
      <c r="G272" s="205"/>
      <c r="H272" s="209">
        <v>117.9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166</v>
      </c>
      <c r="AU272" s="215" t="s">
        <v>86</v>
      </c>
      <c r="AV272" s="12" t="s">
        <v>86</v>
      </c>
      <c r="AW272" s="12" t="s">
        <v>33</v>
      </c>
      <c r="AX272" s="12" t="s">
        <v>84</v>
      </c>
      <c r="AY272" s="215" t="s">
        <v>150</v>
      </c>
    </row>
    <row r="273" spans="2:65" s="1" customFormat="1" ht="24" customHeight="1">
      <c r="B273" s="33"/>
      <c r="C273" s="191" t="s">
        <v>84</v>
      </c>
      <c r="D273" s="191" t="s">
        <v>154</v>
      </c>
      <c r="E273" s="192" t="s">
        <v>433</v>
      </c>
      <c r="F273" s="193" t="s">
        <v>434</v>
      </c>
      <c r="G273" s="194" t="s">
        <v>157</v>
      </c>
      <c r="H273" s="195">
        <v>50.32</v>
      </c>
      <c r="I273" s="196"/>
      <c r="J273" s="197">
        <f>ROUND(I273*H273,2)</f>
        <v>0</v>
      </c>
      <c r="K273" s="193" t="s">
        <v>158</v>
      </c>
      <c r="L273" s="37"/>
      <c r="M273" s="198" t="s">
        <v>1</v>
      </c>
      <c r="N273" s="199" t="s">
        <v>41</v>
      </c>
      <c r="O273" s="65"/>
      <c r="P273" s="200">
        <f>O273*H273</f>
        <v>0</v>
      </c>
      <c r="Q273" s="200">
        <v>0</v>
      </c>
      <c r="R273" s="200">
        <f>Q273*H273</f>
        <v>0</v>
      </c>
      <c r="S273" s="200">
        <v>0.08317</v>
      </c>
      <c r="T273" s="201">
        <f>S273*H273</f>
        <v>4.1851144</v>
      </c>
      <c r="AR273" s="202" t="s">
        <v>175</v>
      </c>
      <c r="AT273" s="202" t="s">
        <v>154</v>
      </c>
      <c r="AU273" s="202" t="s">
        <v>86</v>
      </c>
      <c r="AY273" s="16" t="s">
        <v>150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6" t="s">
        <v>84</v>
      </c>
      <c r="BK273" s="203">
        <f>ROUND(I273*H273,2)</f>
        <v>0</v>
      </c>
      <c r="BL273" s="16" t="s">
        <v>175</v>
      </c>
      <c r="BM273" s="202" t="s">
        <v>435</v>
      </c>
    </row>
    <row r="274" spans="2:51" s="13" customFormat="1" ht="12">
      <c r="B274" s="216"/>
      <c r="C274" s="217"/>
      <c r="D274" s="206" t="s">
        <v>166</v>
      </c>
      <c r="E274" s="218" t="s">
        <v>1</v>
      </c>
      <c r="F274" s="219" t="s">
        <v>303</v>
      </c>
      <c r="G274" s="217"/>
      <c r="H274" s="218" t="s">
        <v>1</v>
      </c>
      <c r="I274" s="220"/>
      <c r="J274" s="217"/>
      <c r="K274" s="217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166</v>
      </c>
      <c r="AU274" s="225" t="s">
        <v>86</v>
      </c>
      <c r="AV274" s="13" t="s">
        <v>84</v>
      </c>
      <c r="AW274" s="13" t="s">
        <v>33</v>
      </c>
      <c r="AX274" s="13" t="s">
        <v>76</v>
      </c>
      <c r="AY274" s="225" t="s">
        <v>150</v>
      </c>
    </row>
    <row r="275" spans="2:51" s="12" customFormat="1" ht="12">
      <c r="B275" s="204"/>
      <c r="C275" s="205"/>
      <c r="D275" s="206" t="s">
        <v>166</v>
      </c>
      <c r="E275" s="207" t="s">
        <v>1</v>
      </c>
      <c r="F275" s="208" t="s">
        <v>304</v>
      </c>
      <c r="G275" s="205"/>
      <c r="H275" s="209">
        <v>16.74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166</v>
      </c>
      <c r="AU275" s="215" t="s">
        <v>86</v>
      </c>
      <c r="AV275" s="12" t="s">
        <v>86</v>
      </c>
      <c r="AW275" s="12" t="s">
        <v>33</v>
      </c>
      <c r="AX275" s="12" t="s">
        <v>76</v>
      </c>
      <c r="AY275" s="215" t="s">
        <v>150</v>
      </c>
    </row>
    <row r="276" spans="2:51" s="13" customFormat="1" ht="12">
      <c r="B276" s="216"/>
      <c r="C276" s="217"/>
      <c r="D276" s="206" t="s">
        <v>166</v>
      </c>
      <c r="E276" s="218" t="s">
        <v>1</v>
      </c>
      <c r="F276" s="219" t="s">
        <v>217</v>
      </c>
      <c r="G276" s="217"/>
      <c r="H276" s="218" t="s">
        <v>1</v>
      </c>
      <c r="I276" s="220"/>
      <c r="J276" s="217"/>
      <c r="K276" s="217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166</v>
      </c>
      <c r="AU276" s="225" t="s">
        <v>86</v>
      </c>
      <c r="AV276" s="13" t="s">
        <v>84</v>
      </c>
      <c r="AW276" s="13" t="s">
        <v>33</v>
      </c>
      <c r="AX276" s="13" t="s">
        <v>76</v>
      </c>
      <c r="AY276" s="225" t="s">
        <v>150</v>
      </c>
    </row>
    <row r="277" spans="2:51" s="12" customFormat="1" ht="12">
      <c r="B277" s="204"/>
      <c r="C277" s="205"/>
      <c r="D277" s="206" t="s">
        <v>166</v>
      </c>
      <c r="E277" s="207" t="s">
        <v>1</v>
      </c>
      <c r="F277" s="208" t="s">
        <v>315</v>
      </c>
      <c r="G277" s="205"/>
      <c r="H277" s="209">
        <v>8.7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166</v>
      </c>
      <c r="AU277" s="215" t="s">
        <v>86</v>
      </c>
      <c r="AV277" s="12" t="s">
        <v>86</v>
      </c>
      <c r="AW277" s="12" t="s">
        <v>33</v>
      </c>
      <c r="AX277" s="12" t="s">
        <v>76</v>
      </c>
      <c r="AY277" s="215" t="s">
        <v>150</v>
      </c>
    </row>
    <row r="278" spans="2:51" s="13" customFormat="1" ht="12">
      <c r="B278" s="216"/>
      <c r="C278" s="217"/>
      <c r="D278" s="206" t="s">
        <v>166</v>
      </c>
      <c r="E278" s="218" t="s">
        <v>1</v>
      </c>
      <c r="F278" s="219" t="s">
        <v>305</v>
      </c>
      <c r="G278" s="217"/>
      <c r="H278" s="218" t="s">
        <v>1</v>
      </c>
      <c r="I278" s="220"/>
      <c r="J278" s="217"/>
      <c r="K278" s="217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166</v>
      </c>
      <c r="AU278" s="225" t="s">
        <v>86</v>
      </c>
      <c r="AV278" s="13" t="s">
        <v>84</v>
      </c>
      <c r="AW278" s="13" t="s">
        <v>33</v>
      </c>
      <c r="AX278" s="13" t="s">
        <v>76</v>
      </c>
      <c r="AY278" s="225" t="s">
        <v>150</v>
      </c>
    </row>
    <row r="279" spans="2:51" s="12" customFormat="1" ht="12">
      <c r="B279" s="204"/>
      <c r="C279" s="205"/>
      <c r="D279" s="206" t="s">
        <v>166</v>
      </c>
      <c r="E279" s="207" t="s">
        <v>1</v>
      </c>
      <c r="F279" s="208" t="s">
        <v>306</v>
      </c>
      <c r="G279" s="205"/>
      <c r="H279" s="209">
        <v>16.72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166</v>
      </c>
      <c r="AU279" s="215" t="s">
        <v>86</v>
      </c>
      <c r="AV279" s="12" t="s">
        <v>86</v>
      </c>
      <c r="AW279" s="12" t="s">
        <v>33</v>
      </c>
      <c r="AX279" s="12" t="s">
        <v>76</v>
      </c>
      <c r="AY279" s="215" t="s">
        <v>150</v>
      </c>
    </row>
    <row r="280" spans="2:51" s="13" customFormat="1" ht="12">
      <c r="B280" s="216"/>
      <c r="C280" s="217"/>
      <c r="D280" s="206" t="s">
        <v>166</v>
      </c>
      <c r="E280" s="218" t="s">
        <v>1</v>
      </c>
      <c r="F280" s="219" t="s">
        <v>172</v>
      </c>
      <c r="G280" s="217"/>
      <c r="H280" s="218" t="s">
        <v>1</v>
      </c>
      <c r="I280" s="220"/>
      <c r="J280" s="217"/>
      <c r="K280" s="217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166</v>
      </c>
      <c r="AU280" s="225" t="s">
        <v>86</v>
      </c>
      <c r="AV280" s="13" t="s">
        <v>84</v>
      </c>
      <c r="AW280" s="13" t="s">
        <v>33</v>
      </c>
      <c r="AX280" s="13" t="s">
        <v>76</v>
      </c>
      <c r="AY280" s="225" t="s">
        <v>150</v>
      </c>
    </row>
    <row r="281" spans="2:51" s="12" customFormat="1" ht="12">
      <c r="B281" s="204"/>
      <c r="C281" s="205"/>
      <c r="D281" s="206" t="s">
        <v>166</v>
      </c>
      <c r="E281" s="207" t="s">
        <v>1</v>
      </c>
      <c r="F281" s="208" t="s">
        <v>316</v>
      </c>
      <c r="G281" s="205"/>
      <c r="H281" s="209">
        <v>8.16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166</v>
      </c>
      <c r="AU281" s="215" t="s">
        <v>86</v>
      </c>
      <c r="AV281" s="12" t="s">
        <v>86</v>
      </c>
      <c r="AW281" s="12" t="s">
        <v>33</v>
      </c>
      <c r="AX281" s="12" t="s">
        <v>76</v>
      </c>
      <c r="AY281" s="215" t="s">
        <v>150</v>
      </c>
    </row>
    <row r="282" spans="2:51" s="14" customFormat="1" ht="12">
      <c r="B282" s="226"/>
      <c r="C282" s="227"/>
      <c r="D282" s="206" t="s">
        <v>166</v>
      </c>
      <c r="E282" s="228" t="s">
        <v>1</v>
      </c>
      <c r="F282" s="229" t="s">
        <v>174</v>
      </c>
      <c r="G282" s="227"/>
      <c r="H282" s="230">
        <v>50.31999999999999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166</v>
      </c>
      <c r="AU282" s="236" t="s">
        <v>86</v>
      </c>
      <c r="AV282" s="14" t="s">
        <v>159</v>
      </c>
      <c r="AW282" s="14" t="s">
        <v>33</v>
      </c>
      <c r="AX282" s="14" t="s">
        <v>84</v>
      </c>
      <c r="AY282" s="236" t="s">
        <v>150</v>
      </c>
    </row>
    <row r="283" spans="2:65" s="1" customFormat="1" ht="36" customHeight="1">
      <c r="B283" s="33"/>
      <c r="C283" s="191" t="s">
        <v>436</v>
      </c>
      <c r="D283" s="191" t="s">
        <v>154</v>
      </c>
      <c r="E283" s="192" t="s">
        <v>437</v>
      </c>
      <c r="F283" s="193" t="s">
        <v>438</v>
      </c>
      <c r="G283" s="194" t="s">
        <v>157</v>
      </c>
      <c r="H283" s="195">
        <v>33.46</v>
      </c>
      <c r="I283" s="196"/>
      <c r="J283" s="197">
        <f>ROUND(I283*H283,2)</f>
        <v>0</v>
      </c>
      <c r="K283" s="193" t="s">
        <v>158</v>
      </c>
      <c r="L283" s="37"/>
      <c r="M283" s="198" t="s">
        <v>1</v>
      </c>
      <c r="N283" s="199" t="s">
        <v>41</v>
      </c>
      <c r="O283" s="65"/>
      <c r="P283" s="200">
        <f>O283*H283</f>
        <v>0</v>
      </c>
      <c r="Q283" s="200">
        <v>0.00689</v>
      </c>
      <c r="R283" s="200">
        <f>Q283*H283</f>
        <v>0.2305394</v>
      </c>
      <c r="S283" s="200">
        <v>0</v>
      </c>
      <c r="T283" s="201">
        <f>S283*H283</f>
        <v>0</v>
      </c>
      <c r="AR283" s="202" t="s">
        <v>175</v>
      </c>
      <c r="AT283" s="202" t="s">
        <v>154</v>
      </c>
      <c r="AU283" s="202" t="s">
        <v>86</v>
      </c>
      <c r="AY283" s="16" t="s">
        <v>150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84</v>
      </c>
      <c r="BK283" s="203">
        <f>ROUND(I283*H283,2)</f>
        <v>0</v>
      </c>
      <c r="BL283" s="16" t="s">
        <v>175</v>
      </c>
      <c r="BM283" s="202" t="s">
        <v>439</v>
      </c>
    </row>
    <row r="284" spans="2:51" s="13" customFormat="1" ht="12">
      <c r="B284" s="216"/>
      <c r="C284" s="217"/>
      <c r="D284" s="206" t="s">
        <v>166</v>
      </c>
      <c r="E284" s="218" t="s">
        <v>1</v>
      </c>
      <c r="F284" s="219" t="s">
        <v>303</v>
      </c>
      <c r="G284" s="217"/>
      <c r="H284" s="218" t="s">
        <v>1</v>
      </c>
      <c r="I284" s="220"/>
      <c r="J284" s="217"/>
      <c r="K284" s="217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166</v>
      </c>
      <c r="AU284" s="225" t="s">
        <v>86</v>
      </c>
      <c r="AV284" s="13" t="s">
        <v>84</v>
      </c>
      <c r="AW284" s="13" t="s">
        <v>33</v>
      </c>
      <c r="AX284" s="13" t="s">
        <v>76</v>
      </c>
      <c r="AY284" s="225" t="s">
        <v>150</v>
      </c>
    </row>
    <row r="285" spans="2:51" s="12" customFormat="1" ht="12">
      <c r="B285" s="204"/>
      <c r="C285" s="205"/>
      <c r="D285" s="206" t="s">
        <v>166</v>
      </c>
      <c r="E285" s="207" t="s">
        <v>1</v>
      </c>
      <c r="F285" s="208" t="s">
        <v>304</v>
      </c>
      <c r="G285" s="205"/>
      <c r="H285" s="209">
        <v>16.74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166</v>
      </c>
      <c r="AU285" s="215" t="s">
        <v>86</v>
      </c>
      <c r="AV285" s="12" t="s">
        <v>86</v>
      </c>
      <c r="AW285" s="12" t="s">
        <v>33</v>
      </c>
      <c r="AX285" s="12" t="s">
        <v>76</v>
      </c>
      <c r="AY285" s="215" t="s">
        <v>150</v>
      </c>
    </row>
    <row r="286" spans="2:51" s="13" customFormat="1" ht="12">
      <c r="B286" s="216"/>
      <c r="C286" s="217"/>
      <c r="D286" s="206" t="s">
        <v>166</v>
      </c>
      <c r="E286" s="218" t="s">
        <v>1</v>
      </c>
      <c r="F286" s="219" t="s">
        <v>305</v>
      </c>
      <c r="G286" s="217"/>
      <c r="H286" s="218" t="s">
        <v>1</v>
      </c>
      <c r="I286" s="220"/>
      <c r="J286" s="217"/>
      <c r="K286" s="217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166</v>
      </c>
      <c r="AU286" s="225" t="s">
        <v>86</v>
      </c>
      <c r="AV286" s="13" t="s">
        <v>84</v>
      </c>
      <c r="AW286" s="13" t="s">
        <v>33</v>
      </c>
      <c r="AX286" s="13" t="s">
        <v>76</v>
      </c>
      <c r="AY286" s="225" t="s">
        <v>150</v>
      </c>
    </row>
    <row r="287" spans="2:51" s="12" customFormat="1" ht="12">
      <c r="B287" s="204"/>
      <c r="C287" s="205"/>
      <c r="D287" s="206" t="s">
        <v>166</v>
      </c>
      <c r="E287" s="207" t="s">
        <v>1</v>
      </c>
      <c r="F287" s="208" t="s">
        <v>306</v>
      </c>
      <c r="G287" s="205"/>
      <c r="H287" s="209">
        <v>16.72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166</v>
      </c>
      <c r="AU287" s="215" t="s">
        <v>86</v>
      </c>
      <c r="AV287" s="12" t="s">
        <v>86</v>
      </c>
      <c r="AW287" s="12" t="s">
        <v>33</v>
      </c>
      <c r="AX287" s="12" t="s">
        <v>76</v>
      </c>
      <c r="AY287" s="215" t="s">
        <v>150</v>
      </c>
    </row>
    <row r="288" spans="2:51" s="14" customFormat="1" ht="12">
      <c r="B288" s="226"/>
      <c r="C288" s="227"/>
      <c r="D288" s="206" t="s">
        <v>166</v>
      </c>
      <c r="E288" s="228" t="s">
        <v>1</v>
      </c>
      <c r="F288" s="229" t="s">
        <v>174</v>
      </c>
      <c r="G288" s="227"/>
      <c r="H288" s="230">
        <v>33.459999999999994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166</v>
      </c>
      <c r="AU288" s="236" t="s">
        <v>86</v>
      </c>
      <c r="AV288" s="14" t="s">
        <v>159</v>
      </c>
      <c r="AW288" s="14" t="s">
        <v>33</v>
      </c>
      <c r="AX288" s="14" t="s">
        <v>84</v>
      </c>
      <c r="AY288" s="236" t="s">
        <v>150</v>
      </c>
    </row>
    <row r="289" spans="2:65" s="1" customFormat="1" ht="36" customHeight="1">
      <c r="B289" s="33"/>
      <c r="C289" s="237" t="s">
        <v>440</v>
      </c>
      <c r="D289" s="237" t="s">
        <v>278</v>
      </c>
      <c r="E289" s="238" t="s">
        <v>441</v>
      </c>
      <c r="F289" s="239" t="s">
        <v>442</v>
      </c>
      <c r="G289" s="240" t="s">
        <v>157</v>
      </c>
      <c r="H289" s="241">
        <v>36.806</v>
      </c>
      <c r="I289" s="242"/>
      <c r="J289" s="243">
        <f>ROUND(I289*H289,2)</f>
        <v>0</v>
      </c>
      <c r="K289" s="239" t="s">
        <v>158</v>
      </c>
      <c r="L289" s="244"/>
      <c r="M289" s="245" t="s">
        <v>1</v>
      </c>
      <c r="N289" s="246" t="s">
        <v>41</v>
      </c>
      <c r="O289" s="65"/>
      <c r="P289" s="200">
        <f>O289*H289</f>
        <v>0</v>
      </c>
      <c r="Q289" s="200">
        <v>0.0192</v>
      </c>
      <c r="R289" s="200">
        <f>Q289*H289</f>
        <v>0.7066751999999998</v>
      </c>
      <c r="S289" s="200">
        <v>0</v>
      </c>
      <c r="T289" s="201">
        <f>S289*H289</f>
        <v>0</v>
      </c>
      <c r="AR289" s="202" t="s">
        <v>281</v>
      </c>
      <c r="AT289" s="202" t="s">
        <v>278</v>
      </c>
      <c r="AU289" s="202" t="s">
        <v>86</v>
      </c>
      <c r="AY289" s="16" t="s">
        <v>150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84</v>
      </c>
      <c r="BK289" s="203">
        <f>ROUND(I289*H289,2)</f>
        <v>0</v>
      </c>
      <c r="BL289" s="16" t="s">
        <v>175</v>
      </c>
      <c r="BM289" s="202" t="s">
        <v>443</v>
      </c>
    </row>
    <row r="290" spans="2:51" s="12" customFormat="1" ht="12">
      <c r="B290" s="204"/>
      <c r="C290" s="205"/>
      <c r="D290" s="206" t="s">
        <v>166</v>
      </c>
      <c r="E290" s="205"/>
      <c r="F290" s="208" t="s">
        <v>444</v>
      </c>
      <c r="G290" s="205"/>
      <c r="H290" s="209">
        <v>36.806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166</v>
      </c>
      <c r="AU290" s="215" t="s">
        <v>86</v>
      </c>
      <c r="AV290" s="12" t="s">
        <v>86</v>
      </c>
      <c r="AW290" s="12" t="s">
        <v>4</v>
      </c>
      <c r="AX290" s="12" t="s">
        <v>84</v>
      </c>
      <c r="AY290" s="215" t="s">
        <v>150</v>
      </c>
    </row>
    <row r="291" spans="2:65" s="1" customFormat="1" ht="36" customHeight="1">
      <c r="B291" s="33"/>
      <c r="C291" s="191" t="s">
        <v>445</v>
      </c>
      <c r="D291" s="191" t="s">
        <v>154</v>
      </c>
      <c r="E291" s="192" t="s">
        <v>446</v>
      </c>
      <c r="F291" s="193" t="s">
        <v>447</v>
      </c>
      <c r="G291" s="194" t="s">
        <v>157</v>
      </c>
      <c r="H291" s="195">
        <v>16.86</v>
      </c>
      <c r="I291" s="196"/>
      <c r="J291" s="197">
        <f>ROUND(I291*H291,2)</f>
        <v>0</v>
      </c>
      <c r="K291" s="193" t="s">
        <v>158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0.00588</v>
      </c>
      <c r="R291" s="200">
        <f>Q291*H291</f>
        <v>0.0991368</v>
      </c>
      <c r="S291" s="200">
        <v>0</v>
      </c>
      <c r="T291" s="201">
        <f>S291*H291</f>
        <v>0</v>
      </c>
      <c r="AR291" s="202" t="s">
        <v>175</v>
      </c>
      <c r="AT291" s="202" t="s">
        <v>154</v>
      </c>
      <c r="AU291" s="202" t="s">
        <v>86</v>
      </c>
      <c r="AY291" s="16" t="s">
        <v>150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175</v>
      </c>
      <c r="BM291" s="202" t="s">
        <v>448</v>
      </c>
    </row>
    <row r="292" spans="2:51" s="13" customFormat="1" ht="12">
      <c r="B292" s="216"/>
      <c r="C292" s="217"/>
      <c r="D292" s="206" t="s">
        <v>166</v>
      </c>
      <c r="E292" s="218" t="s">
        <v>1</v>
      </c>
      <c r="F292" s="219" t="s">
        <v>217</v>
      </c>
      <c r="G292" s="217"/>
      <c r="H292" s="218" t="s">
        <v>1</v>
      </c>
      <c r="I292" s="220"/>
      <c r="J292" s="217"/>
      <c r="K292" s="217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166</v>
      </c>
      <c r="AU292" s="225" t="s">
        <v>86</v>
      </c>
      <c r="AV292" s="13" t="s">
        <v>84</v>
      </c>
      <c r="AW292" s="13" t="s">
        <v>33</v>
      </c>
      <c r="AX292" s="13" t="s">
        <v>76</v>
      </c>
      <c r="AY292" s="225" t="s">
        <v>150</v>
      </c>
    </row>
    <row r="293" spans="2:51" s="12" customFormat="1" ht="12">
      <c r="B293" s="204"/>
      <c r="C293" s="205"/>
      <c r="D293" s="206" t="s">
        <v>166</v>
      </c>
      <c r="E293" s="207" t="s">
        <v>1</v>
      </c>
      <c r="F293" s="208" t="s">
        <v>315</v>
      </c>
      <c r="G293" s="205"/>
      <c r="H293" s="209">
        <v>8.7</v>
      </c>
      <c r="I293" s="210"/>
      <c r="J293" s="205"/>
      <c r="K293" s="205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166</v>
      </c>
      <c r="AU293" s="215" t="s">
        <v>86</v>
      </c>
      <c r="AV293" s="12" t="s">
        <v>86</v>
      </c>
      <c r="AW293" s="12" t="s">
        <v>33</v>
      </c>
      <c r="AX293" s="12" t="s">
        <v>76</v>
      </c>
      <c r="AY293" s="215" t="s">
        <v>150</v>
      </c>
    </row>
    <row r="294" spans="2:51" s="13" customFormat="1" ht="12">
      <c r="B294" s="216"/>
      <c r="C294" s="217"/>
      <c r="D294" s="206" t="s">
        <v>166</v>
      </c>
      <c r="E294" s="218" t="s">
        <v>1</v>
      </c>
      <c r="F294" s="219" t="s">
        <v>172</v>
      </c>
      <c r="G294" s="217"/>
      <c r="H294" s="218" t="s">
        <v>1</v>
      </c>
      <c r="I294" s="220"/>
      <c r="J294" s="217"/>
      <c r="K294" s="217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166</v>
      </c>
      <c r="AU294" s="225" t="s">
        <v>86</v>
      </c>
      <c r="AV294" s="13" t="s">
        <v>84</v>
      </c>
      <c r="AW294" s="13" t="s">
        <v>33</v>
      </c>
      <c r="AX294" s="13" t="s">
        <v>76</v>
      </c>
      <c r="AY294" s="225" t="s">
        <v>150</v>
      </c>
    </row>
    <row r="295" spans="2:51" s="12" customFormat="1" ht="12">
      <c r="B295" s="204"/>
      <c r="C295" s="205"/>
      <c r="D295" s="206" t="s">
        <v>166</v>
      </c>
      <c r="E295" s="207" t="s">
        <v>1</v>
      </c>
      <c r="F295" s="208" t="s">
        <v>316</v>
      </c>
      <c r="G295" s="205"/>
      <c r="H295" s="209">
        <v>8.16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166</v>
      </c>
      <c r="AU295" s="215" t="s">
        <v>86</v>
      </c>
      <c r="AV295" s="12" t="s">
        <v>86</v>
      </c>
      <c r="AW295" s="12" t="s">
        <v>33</v>
      </c>
      <c r="AX295" s="12" t="s">
        <v>76</v>
      </c>
      <c r="AY295" s="215" t="s">
        <v>150</v>
      </c>
    </row>
    <row r="296" spans="2:51" s="14" customFormat="1" ht="12">
      <c r="B296" s="226"/>
      <c r="C296" s="227"/>
      <c r="D296" s="206" t="s">
        <v>166</v>
      </c>
      <c r="E296" s="228" t="s">
        <v>1</v>
      </c>
      <c r="F296" s="229" t="s">
        <v>174</v>
      </c>
      <c r="G296" s="227"/>
      <c r="H296" s="230">
        <v>16.86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166</v>
      </c>
      <c r="AU296" s="236" t="s">
        <v>86</v>
      </c>
      <c r="AV296" s="14" t="s">
        <v>159</v>
      </c>
      <c r="AW296" s="14" t="s">
        <v>33</v>
      </c>
      <c r="AX296" s="14" t="s">
        <v>84</v>
      </c>
      <c r="AY296" s="236" t="s">
        <v>150</v>
      </c>
    </row>
    <row r="297" spans="2:65" s="1" customFormat="1" ht="36" customHeight="1">
      <c r="B297" s="33"/>
      <c r="C297" s="237" t="s">
        <v>449</v>
      </c>
      <c r="D297" s="237" t="s">
        <v>278</v>
      </c>
      <c r="E297" s="238" t="s">
        <v>450</v>
      </c>
      <c r="F297" s="239" t="s">
        <v>451</v>
      </c>
      <c r="G297" s="240" t="s">
        <v>157</v>
      </c>
      <c r="H297" s="241">
        <v>18.546</v>
      </c>
      <c r="I297" s="242"/>
      <c r="J297" s="243">
        <f>ROUND(I297*H297,2)</f>
        <v>0</v>
      </c>
      <c r="K297" s="239" t="s">
        <v>158</v>
      </c>
      <c r="L297" s="244"/>
      <c r="M297" s="245" t="s">
        <v>1</v>
      </c>
      <c r="N297" s="246" t="s">
        <v>41</v>
      </c>
      <c r="O297" s="65"/>
      <c r="P297" s="200">
        <f>O297*H297</f>
        <v>0</v>
      </c>
      <c r="Q297" s="200">
        <v>0.0192</v>
      </c>
      <c r="R297" s="200">
        <f>Q297*H297</f>
        <v>0.35608319999999993</v>
      </c>
      <c r="S297" s="200">
        <v>0</v>
      </c>
      <c r="T297" s="201">
        <f>S297*H297</f>
        <v>0</v>
      </c>
      <c r="AR297" s="202" t="s">
        <v>281</v>
      </c>
      <c r="AT297" s="202" t="s">
        <v>278</v>
      </c>
      <c r="AU297" s="202" t="s">
        <v>86</v>
      </c>
      <c r="AY297" s="16" t="s">
        <v>150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175</v>
      </c>
      <c r="BM297" s="202" t="s">
        <v>452</v>
      </c>
    </row>
    <row r="298" spans="2:51" s="12" customFormat="1" ht="12">
      <c r="B298" s="204"/>
      <c r="C298" s="205"/>
      <c r="D298" s="206" t="s">
        <v>166</v>
      </c>
      <c r="E298" s="205"/>
      <c r="F298" s="208" t="s">
        <v>453</v>
      </c>
      <c r="G298" s="205"/>
      <c r="H298" s="209">
        <v>18.546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166</v>
      </c>
      <c r="AU298" s="215" t="s">
        <v>86</v>
      </c>
      <c r="AV298" s="12" t="s">
        <v>86</v>
      </c>
      <c r="AW298" s="12" t="s">
        <v>4</v>
      </c>
      <c r="AX298" s="12" t="s">
        <v>84</v>
      </c>
      <c r="AY298" s="215" t="s">
        <v>150</v>
      </c>
    </row>
    <row r="299" spans="2:65" s="1" customFormat="1" ht="24" customHeight="1">
      <c r="B299" s="33"/>
      <c r="C299" s="191" t="s">
        <v>454</v>
      </c>
      <c r="D299" s="191" t="s">
        <v>154</v>
      </c>
      <c r="E299" s="192" t="s">
        <v>455</v>
      </c>
      <c r="F299" s="193" t="s">
        <v>456</v>
      </c>
      <c r="G299" s="194" t="s">
        <v>157</v>
      </c>
      <c r="H299" s="195">
        <v>50.32</v>
      </c>
      <c r="I299" s="196"/>
      <c r="J299" s="197">
        <f>ROUND(I299*H299,2)</f>
        <v>0</v>
      </c>
      <c r="K299" s="193" t="s">
        <v>158</v>
      </c>
      <c r="L299" s="37"/>
      <c r="M299" s="198" t="s">
        <v>1</v>
      </c>
      <c r="N299" s="199" t="s">
        <v>41</v>
      </c>
      <c r="O299" s="65"/>
      <c r="P299" s="200">
        <f>O299*H299</f>
        <v>0</v>
      </c>
      <c r="Q299" s="200">
        <v>0.0015</v>
      </c>
      <c r="R299" s="200">
        <f>Q299*H299</f>
        <v>0.07548</v>
      </c>
      <c r="S299" s="200">
        <v>0</v>
      </c>
      <c r="T299" s="201">
        <f>S299*H299</f>
        <v>0</v>
      </c>
      <c r="AR299" s="202" t="s">
        <v>175</v>
      </c>
      <c r="AT299" s="202" t="s">
        <v>154</v>
      </c>
      <c r="AU299" s="202" t="s">
        <v>86</v>
      </c>
      <c r="AY299" s="16" t="s">
        <v>150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175</v>
      </c>
      <c r="BM299" s="202" t="s">
        <v>457</v>
      </c>
    </row>
    <row r="300" spans="2:51" s="12" customFormat="1" ht="12">
      <c r="B300" s="204"/>
      <c r="C300" s="205"/>
      <c r="D300" s="206" t="s">
        <v>166</v>
      </c>
      <c r="E300" s="207" t="s">
        <v>1</v>
      </c>
      <c r="F300" s="208" t="s">
        <v>401</v>
      </c>
      <c r="G300" s="205"/>
      <c r="H300" s="209">
        <v>50.32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166</v>
      </c>
      <c r="AU300" s="215" t="s">
        <v>86</v>
      </c>
      <c r="AV300" s="12" t="s">
        <v>86</v>
      </c>
      <c r="AW300" s="12" t="s">
        <v>33</v>
      </c>
      <c r="AX300" s="12" t="s">
        <v>76</v>
      </c>
      <c r="AY300" s="215" t="s">
        <v>150</v>
      </c>
    </row>
    <row r="301" spans="2:51" s="14" customFormat="1" ht="12">
      <c r="B301" s="226"/>
      <c r="C301" s="227"/>
      <c r="D301" s="206" t="s">
        <v>166</v>
      </c>
      <c r="E301" s="228" t="s">
        <v>1</v>
      </c>
      <c r="F301" s="229" t="s">
        <v>174</v>
      </c>
      <c r="G301" s="227"/>
      <c r="H301" s="230">
        <v>50.32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AT301" s="236" t="s">
        <v>166</v>
      </c>
      <c r="AU301" s="236" t="s">
        <v>86</v>
      </c>
      <c r="AV301" s="14" t="s">
        <v>159</v>
      </c>
      <c r="AW301" s="14" t="s">
        <v>33</v>
      </c>
      <c r="AX301" s="14" t="s">
        <v>84</v>
      </c>
      <c r="AY301" s="236" t="s">
        <v>150</v>
      </c>
    </row>
    <row r="302" spans="2:65" s="1" customFormat="1" ht="24" customHeight="1">
      <c r="B302" s="33"/>
      <c r="C302" s="191" t="s">
        <v>458</v>
      </c>
      <c r="D302" s="191" t="s">
        <v>154</v>
      </c>
      <c r="E302" s="192" t="s">
        <v>459</v>
      </c>
      <c r="F302" s="193" t="s">
        <v>460</v>
      </c>
      <c r="G302" s="194" t="s">
        <v>185</v>
      </c>
      <c r="H302" s="195">
        <v>2.037</v>
      </c>
      <c r="I302" s="196"/>
      <c r="J302" s="197">
        <f>ROUND(I302*H302,2)</f>
        <v>0</v>
      </c>
      <c r="K302" s="193" t="s">
        <v>158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175</v>
      </c>
      <c r="AT302" s="202" t="s">
        <v>154</v>
      </c>
      <c r="AU302" s="202" t="s">
        <v>86</v>
      </c>
      <c r="AY302" s="16" t="s">
        <v>150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175</v>
      </c>
      <c r="BM302" s="202" t="s">
        <v>461</v>
      </c>
    </row>
    <row r="303" spans="2:63" s="11" customFormat="1" ht="22.9" customHeight="1">
      <c r="B303" s="175"/>
      <c r="C303" s="176"/>
      <c r="D303" s="177" t="s">
        <v>75</v>
      </c>
      <c r="E303" s="189" t="s">
        <v>462</v>
      </c>
      <c r="F303" s="189" t="s">
        <v>463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SUM(P304:P323)</f>
        <v>0</v>
      </c>
      <c r="Q303" s="183"/>
      <c r="R303" s="184">
        <f>SUM(R304:R323)</f>
        <v>1.8959439999999999</v>
      </c>
      <c r="S303" s="183"/>
      <c r="T303" s="185">
        <f>SUM(T304:T323)</f>
        <v>5.1182</v>
      </c>
      <c r="AR303" s="186" t="s">
        <v>86</v>
      </c>
      <c r="AT303" s="187" t="s">
        <v>75</v>
      </c>
      <c r="AU303" s="187" t="s">
        <v>84</v>
      </c>
      <c r="AY303" s="186" t="s">
        <v>150</v>
      </c>
      <c r="BK303" s="188">
        <f>SUM(BK304:BK323)</f>
        <v>0</v>
      </c>
    </row>
    <row r="304" spans="2:65" s="1" customFormat="1" ht="16.5" customHeight="1">
      <c r="B304" s="33"/>
      <c r="C304" s="191" t="s">
        <v>464</v>
      </c>
      <c r="D304" s="191" t="s">
        <v>154</v>
      </c>
      <c r="E304" s="192" t="s">
        <v>465</v>
      </c>
      <c r="F304" s="193" t="s">
        <v>466</v>
      </c>
      <c r="G304" s="194" t="s">
        <v>157</v>
      </c>
      <c r="H304" s="195">
        <v>62.8</v>
      </c>
      <c r="I304" s="196"/>
      <c r="J304" s="197">
        <f>ROUND(I304*H304,2)</f>
        <v>0</v>
      </c>
      <c r="K304" s="193" t="s">
        <v>158</v>
      </c>
      <c r="L304" s="37"/>
      <c r="M304" s="198" t="s">
        <v>1</v>
      </c>
      <c r="N304" s="199" t="s">
        <v>41</v>
      </c>
      <c r="O304" s="65"/>
      <c r="P304" s="200">
        <f>O304*H304</f>
        <v>0</v>
      </c>
      <c r="Q304" s="200">
        <v>0.0003</v>
      </c>
      <c r="R304" s="200">
        <f>Q304*H304</f>
        <v>0.01884</v>
      </c>
      <c r="S304" s="200">
        <v>0</v>
      </c>
      <c r="T304" s="201">
        <f>S304*H304</f>
        <v>0</v>
      </c>
      <c r="AR304" s="202" t="s">
        <v>175</v>
      </c>
      <c r="AT304" s="202" t="s">
        <v>154</v>
      </c>
      <c r="AU304" s="202" t="s">
        <v>86</v>
      </c>
      <c r="AY304" s="16" t="s">
        <v>150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84</v>
      </c>
      <c r="BK304" s="203">
        <f>ROUND(I304*H304,2)</f>
        <v>0</v>
      </c>
      <c r="BL304" s="16" t="s">
        <v>175</v>
      </c>
      <c r="BM304" s="202" t="s">
        <v>467</v>
      </c>
    </row>
    <row r="305" spans="2:65" s="1" customFormat="1" ht="24" customHeight="1">
      <c r="B305" s="33"/>
      <c r="C305" s="191" t="s">
        <v>468</v>
      </c>
      <c r="D305" s="191" t="s">
        <v>154</v>
      </c>
      <c r="E305" s="192" t="s">
        <v>469</v>
      </c>
      <c r="F305" s="193" t="s">
        <v>470</v>
      </c>
      <c r="G305" s="194" t="s">
        <v>157</v>
      </c>
      <c r="H305" s="195">
        <v>62.8</v>
      </c>
      <c r="I305" s="196"/>
      <c r="J305" s="197">
        <f>ROUND(I305*H305,2)</f>
        <v>0</v>
      </c>
      <c r="K305" s="193" t="s">
        <v>158</v>
      </c>
      <c r="L305" s="37"/>
      <c r="M305" s="198" t="s">
        <v>1</v>
      </c>
      <c r="N305" s="199" t="s">
        <v>41</v>
      </c>
      <c r="O305" s="65"/>
      <c r="P305" s="200">
        <f>O305*H305</f>
        <v>0</v>
      </c>
      <c r="Q305" s="200">
        <v>0.0015</v>
      </c>
      <c r="R305" s="200">
        <f>Q305*H305</f>
        <v>0.09419999999999999</v>
      </c>
      <c r="S305" s="200">
        <v>0</v>
      </c>
      <c r="T305" s="201">
        <f>S305*H305</f>
        <v>0</v>
      </c>
      <c r="AR305" s="202" t="s">
        <v>175</v>
      </c>
      <c r="AT305" s="202" t="s">
        <v>154</v>
      </c>
      <c r="AU305" s="202" t="s">
        <v>86</v>
      </c>
      <c r="AY305" s="16" t="s">
        <v>150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6" t="s">
        <v>84</v>
      </c>
      <c r="BK305" s="203">
        <f>ROUND(I305*H305,2)</f>
        <v>0</v>
      </c>
      <c r="BL305" s="16" t="s">
        <v>175</v>
      </c>
      <c r="BM305" s="202" t="s">
        <v>471</v>
      </c>
    </row>
    <row r="306" spans="2:65" s="1" customFormat="1" ht="24" customHeight="1">
      <c r="B306" s="33"/>
      <c r="C306" s="191" t="s">
        <v>472</v>
      </c>
      <c r="D306" s="191" t="s">
        <v>154</v>
      </c>
      <c r="E306" s="192" t="s">
        <v>473</v>
      </c>
      <c r="F306" s="193" t="s">
        <v>474</v>
      </c>
      <c r="G306" s="194" t="s">
        <v>178</v>
      </c>
      <c r="H306" s="195">
        <v>23.58</v>
      </c>
      <c r="I306" s="196"/>
      <c r="J306" s="197">
        <f>ROUND(I306*H306,2)</f>
        <v>0</v>
      </c>
      <c r="K306" s="193" t="s">
        <v>158</v>
      </c>
      <c r="L306" s="37"/>
      <c r="M306" s="198" t="s">
        <v>1</v>
      </c>
      <c r="N306" s="199" t="s">
        <v>41</v>
      </c>
      <c r="O306" s="65"/>
      <c r="P306" s="200">
        <f>O306*H306</f>
        <v>0</v>
      </c>
      <c r="Q306" s="200">
        <v>0.0004</v>
      </c>
      <c r="R306" s="200">
        <f>Q306*H306</f>
        <v>0.009432</v>
      </c>
      <c r="S306" s="200">
        <v>0</v>
      </c>
      <c r="T306" s="201">
        <f>S306*H306</f>
        <v>0</v>
      </c>
      <c r="AR306" s="202" t="s">
        <v>175</v>
      </c>
      <c r="AT306" s="202" t="s">
        <v>154</v>
      </c>
      <c r="AU306" s="202" t="s">
        <v>86</v>
      </c>
      <c r="AY306" s="16" t="s">
        <v>150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6" t="s">
        <v>84</v>
      </c>
      <c r="BK306" s="203">
        <f>ROUND(I306*H306,2)</f>
        <v>0</v>
      </c>
      <c r="BL306" s="16" t="s">
        <v>175</v>
      </c>
      <c r="BM306" s="202" t="s">
        <v>475</v>
      </c>
    </row>
    <row r="307" spans="2:51" s="12" customFormat="1" ht="12">
      <c r="B307" s="204"/>
      <c r="C307" s="205"/>
      <c r="D307" s="206" t="s">
        <v>166</v>
      </c>
      <c r="E307" s="207" t="s">
        <v>1</v>
      </c>
      <c r="F307" s="208" t="s">
        <v>427</v>
      </c>
      <c r="G307" s="205"/>
      <c r="H307" s="209">
        <v>23.58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166</v>
      </c>
      <c r="AU307" s="215" t="s">
        <v>86</v>
      </c>
      <c r="AV307" s="12" t="s">
        <v>86</v>
      </c>
      <c r="AW307" s="12" t="s">
        <v>33</v>
      </c>
      <c r="AX307" s="12" t="s">
        <v>84</v>
      </c>
      <c r="AY307" s="215" t="s">
        <v>150</v>
      </c>
    </row>
    <row r="308" spans="2:65" s="1" customFormat="1" ht="24" customHeight="1">
      <c r="B308" s="33"/>
      <c r="C308" s="191" t="s">
        <v>86</v>
      </c>
      <c r="D308" s="191" t="s">
        <v>154</v>
      </c>
      <c r="E308" s="192" t="s">
        <v>476</v>
      </c>
      <c r="F308" s="193" t="s">
        <v>477</v>
      </c>
      <c r="G308" s="194" t="s">
        <v>157</v>
      </c>
      <c r="H308" s="195">
        <v>62.8</v>
      </c>
      <c r="I308" s="196"/>
      <c r="J308" s="197">
        <f>ROUND(I308*H308,2)</f>
        <v>0</v>
      </c>
      <c r="K308" s="193" t="s">
        <v>158</v>
      </c>
      <c r="L308" s="37"/>
      <c r="M308" s="198" t="s">
        <v>1</v>
      </c>
      <c r="N308" s="199" t="s">
        <v>41</v>
      </c>
      <c r="O308" s="65"/>
      <c r="P308" s="200">
        <f>O308*H308</f>
        <v>0</v>
      </c>
      <c r="Q308" s="200">
        <v>0</v>
      </c>
      <c r="R308" s="200">
        <f>Q308*H308</f>
        <v>0</v>
      </c>
      <c r="S308" s="200">
        <v>0.0815</v>
      </c>
      <c r="T308" s="201">
        <f>S308*H308</f>
        <v>5.1182</v>
      </c>
      <c r="AR308" s="202" t="s">
        <v>175</v>
      </c>
      <c r="AT308" s="202" t="s">
        <v>154</v>
      </c>
      <c r="AU308" s="202" t="s">
        <v>86</v>
      </c>
      <c r="AY308" s="16" t="s">
        <v>150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84</v>
      </c>
      <c r="BK308" s="203">
        <f>ROUND(I308*H308,2)</f>
        <v>0</v>
      </c>
      <c r="BL308" s="16" t="s">
        <v>175</v>
      </c>
      <c r="BM308" s="202" t="s">
        <v>478</v>
      </c>
    </row>
    <row r="309" spans="2:51" s="13" customFormat="1" ht="12">
      <c r="B309" s="216"/>
      <c r="C309" s="217"/>
      <c r="D309" s="206" t="s">
        <v>166</v>
      </c>
      <c r="E309" s="218" t="s">
        <v>1</v>
      </c>
      <c r="F309" s="219" t="s">
        <v>217</v>
      </c>
      <c r="G309" s="217"/>
      <c r="H309" s="218" t="s">
        <v>1</v>
      </c>
      <c r="I309" s="220"/>
      <c r="J309" s="217"/>
      <c r="K309" s="217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166</v>
      </c>
      <c r="AU309" s="225" t="s">
        <v>86</v>
      </c>
      <c r="AV309" s="13" t="s">
        <v>84</v>
      </c>
      <c r="AW309" s="13" t="s">
        <v>33</v>
      </c>
      <c r="AX309" s="13" t="s">
        <v>76</v>
      </c>
      <c r="AY309" s="225" t="s">
        <v>150</v>
      </c>
    </row>
    <row r="310" spans="2:51" s="12" customFormat="1" ht="12">
      <c r="B310" s="204"/>
      <c r="C310" s="205"/>
      <c r="D310" s="206" t="s">
        <v>166</v>
      </c>
      <c r="E310" s="207" t="s">
        <v>1</v>
      </c>
      <c r="F310" s="208" t="s">
        <v>281</v>
      </c>
      <c r="G310" s="205"/>
      <c r="H310" s="209">
        <v>32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166</v>
      </c>
      <c r="AU310" s="215" t="s">
        <v>86</v>
      </c>
      <c r="AV310" s="12" t="s">
        <v>86</v>
      </c>
      <c r="AW310" s="12" t="s">
        <v>33</v>
      </c>
      <c r="AX310" s="12" t="s">
        <v>76</v>
      </c>
      <c r="AY310" s="215" t="s">
        <v>150</v>
      </c>
    </row>
    <row r="311" spans="2:51" s="13" customFormat="1" ht="12">
      <c r="B311" s="216"/>
      <c r="C311" s="217"/>
      <c r="D311" s="206" t="s">
        <v>166</v>
      </c>
      <c r="E311" s="218" t="s">
        <v>1</v>
      </c>
      <c r="F311" s="219" t="s">
        <v>172</v>
      </c>
      <c r="G311" s="217"/>
      <c r="H311" s="218" t="s">
        <v>1</v>
      </c>
      <c r="I311" s="220"/>
      <c r="J311" s="217"/>
      <c r="K311" s="217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166</v>
      </c>
      <c r="AU311" s="225" t="s">
        <v>86</v>
      </c>
      <c r="AV311" s="13" t="s">
        <v>84</v>
      </c>
      <c r="AW311" s="13" t="s">
        <v>33</v>
      </c>
      <c r="AX311" s="13" t="s">
        <v>76</v>
      </c>
      <c r="AY311" s="225" t="s">
        <v>150</v>
      </c>
    </row>
    <row r="312" spans="2:51" s="12" customFormat="1" ht="12">
      <c r="B312" s="204"/>
      <c r="C312" s="205"/>
      <c r="D312" s="206" t="s">
        <v>166</v>
      </c>
      <c r="E312" s="207" t="s">
        <v>1</v>
      </c>
      <c r="F312" s="208" t="s">
        <v>479</v>
      </c>
      <c r="G312" s="205"/>
      <c r="H312" s="209">
        <v>30.8</v>
      </c>
      <c r="I312" s="210"/>
      <c r="J312" s="205"/>
      <c r="K312" s="205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166</v>
      </c>
      <c r="AU312" s="215" t="s">
        <v>86</v>
      </c>
      <c r="AV312" s="12" t="s">
        <v>86</v>
      </c>
      <c r="AW312" s="12" t="s">
        <v>33</v>
      </c>
      <c r="AX312" s="12" t="s">
        <v>76</v>
      </c>
      <c r="AY312" s="215" t="s">
        <v>150</v>
      </c>
    </row>
    <row r="313" spans="2:51" s="14" customFormat="1" ht="12">
      <c r="B313" s="226"/>
      <c r="C313" s="227"/>
      <c r="D313" s="206" t="s">
        <v>166</v>
      </c>
      <c r="E313" s="228" t="s">
        <v>1</v>
      </c>
      <c r="F313" s="229" t="s">
        <v>174</v>
      </c>
      <c r="G313" s="227"/>
      <c r="H313" s="230">
        <v>62.8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166</v>
      </c>
      <c r="AU313" s="236" t="s">
        <v>86</v>
      </c>
      <c r="AV313" s="14" t="s">
        <v>159</v>
      </c>
      <c r="AW313" s="14" t="s">
        <v>33</v>
      </c>
      <c r="AX313" s="14" t="s">
        <v>84</v>
      </c>
      <c r="AY313" s="236" t="s">
        <v>150</v>
      </c>
    </row>
    <row r="314" spans="2:65" s="1" customFormat="1" ht="24" customHeight="1">
      <c r="B314" s="33"/>
      <c r="C314" s="191" t="s">
        <v>480</v>
      </c>
      <c r="D314" s="191" t="s">
        <v>154</v>
      </c>
      <c r="E314" s="192" t="s">
        <v>481</v>
      </c>
      <c r="F314" s="193" t="s">
        <v>482</v>
      </c>
      <c r="G314" s="194" t="s">
        <v>157</v>
      </c>
      <c r="H314" s="195">
        <v>62.8</v>
      </c>
      <c r="I314" s="196"/>
      <c r="J314" s="197">
        <f>ROUND(I314*H314,2)</f>
        <v>0</v>
      </c>
      <c r="K314" s="193" t="s">
        <v>158</v>
      </c>
      <c r="L314" s="37"/>
      <c r="M314" s="198" t="s">
        <v>1</v>
      </c>
      <c r="N314" s="199" t="s">
        <v>41</v>
      </c>
      <c r="O314" s="65"/>
      <c r="P314" s="200">
        <f>O314*H314</f>
        <v>0</v>
      </c>
      <c r="Q314" s="200">
        <v>0.00605</v>
      </c>
      <c r="R314" s="200">
        <f>Q314*H314</f>
        <v>0.37993999999999994</v>
      </c>
      <c r="S314" s="200">
        <v>0</v>
      </c>
      <c r="T314" s="201">
        <f>S314*H314</f>
        <v>0</v>
      </c>
      <c r="AR314" s="202" t="s">
        <v>175</v>
      </c>
      <c r="AT314" s="202" t="s">
        <v>154</v>
      </c>
      <c r="AU314" s="202" t="s">
        <v>86</v>
      </c>
      <c r="AY314" s="16" t="s">
        <v>150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6" t="s">
        <v>84</v>
      </c>
      <c r="BK314" s="203">
        <f>ROUND(I314*H314,2)</f>
        <v>0</v>
      </c>
      <c r="BL314" s="16" t="s">
        <v>175</v>
      </c>
      <c r="BM314" s="202" t="s">
        <v>483</v>
      </c>
    </row>
    <row r="315" spans="2:65" s="1" customFormat="1" ht="16.5" customHeight="1">
      <c r="B315" s="33"/>
      <c r="C315" s="237" t="s">
        <v>484</v>
      </c>
      <c r="D315" s="237" t="s">
        <v>278</v>
      </c>
      <c r="E315" s="238" t="s">
        <v>485</v>
      </c>
      <c r="F315" s="239" t="s">
        <v>486</v>
      </c>
      <c r="G315" s="240" t="s">
        <v>157</v>
      </c>
      <c r="H315" s="241">
        <v>69.08</v>
      </c>
      <c r="I315" s="242"/>
      <c r="J315" s="243">
        <f>ROUND(I315*H315,2)</f>
        <v>0</v>
      </c>
      <c r="K315" s="239" t="s">
        <v>158</v>
      </c>
      <c r="L315" s="244"/>
      <c r="M315" s="245" t="s">
        <v>1</v>
      </c>
      <c r="N315" s="246" t="s">
        <v>41</v>
      </c>
      <c r="O315" s="65"/>
      <c r="P315" s="200">
        <f>O315*H315</f>
        <v>0</v>
      </c>
      <c r="Q315" s="200">
        <v>0.0129</v>
      </c>
      <c r="R315" s="200">
        <f>Q315*H315</f>
        <v>0.8911319999999999</v>
      </c>
      <c r="S315" s="200">
        <v>0</v>
      </c>
      <c r="T315" s="201">
        <f>S315*H315</f>
        <v>0</v>
      </c>
      <c r="AR315" s="202" t="s">
        <v>281</v>
      </c>
      <c r="AT315" s="202" t="s">
        <v>278</v>
      </c>
      <c r="AU315" s="202" t="s">
        <v>86</v>
      </c>
      <c r="AY315" s="16" t="s">
        <v>150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6" t="s">
        <v>84</v>
      </c>
      <c r="BK315" s="203">
        <f>ROUND(I315*H315,2)</f>
        <v>0</v>
      </c>
      <c r="BL315" s="16" t="s">
        <v>175</v>
      </c>
      <c r="BM315" s="202" t="s">
        <v>487</v>
      </c>
    </row>
    <row r="316" spans="2:51" s="12" customFormat="1" ht="12">
      <c r="B316" s="204"/>
      <c r="C316" s="205"/>
      <c r="D316" s="206" t="s">
        <v>166</v>
      </c>
      <c r="E316" s="205"/>
      <c r="F316" s="208" t="s">
        <v>488</v>
      </c>
      <c r="G316" s="205"/>
      <c r="H316" s="209">
        <v>69.08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166</v>
      </c>
      <c r="AU316" s="215" t="s">
        <v>86</v>
      </c>
      <c r="AV316" s="12" t="s">
        <v>86</v>
      </c>
      <c r="AW316" s="12" t="s">
        <v>4</v>
      </c>
      <c r="AX316" s="12" t="s">
        <v>84</v>
      </c>
      <c r="AY316" s="215" t="s">
        <v>150</v>
      </c>
    </row>
    <row r="317" spans="2:65" s="1" customFormat="1" ht="16.5" customHeight="1">
      <c r="B317" s="33"/>
      <c r="C317" s="191" t="s">
        <v>489</v>
      </c>
      <c r="D317" s="191" t="s">
        <v>154</v>
      </c>
      <c r="E317" s="192" t="s">
        <v>490</v>
      </c>
      <c r="F317" s="193" t="s">
        <v>491</v>
      </c>
      <c r="G317" s="194" t="s">
        <v>157</v>
      </c>
      <c r="H317" s="195">
        <v>62.8</v>
      </c>
      <c r="I317" s="196"/>
      <c r="J317" s="197">
        <f>ROUND(I317*H317,2)</f>
        <v>0</v>
      </c>
      <c r="K317" s="193" t="s">
        <v>158</v>
      </c>
      <c r="L317" s="37"/>
      <c r="M317" s="198" t="s">
        <v>1</v>
      </c>
      <c r="N317" s="199" t="s">
        <v>41</v>
      </c>
      <c r="O317" s="65"/>
      <c r="P317" s="200">
        <f>O317*H317</f>
        <v>0</v>
      </c>
      <c r="Q317" s="200">
        <v>0.008</v>
      </c>
      <c r="R317" s="200">
        <f>Q317*H317</f>
        <v>0.5024</v>
      </c>
      <c r="S317" s="200">
        <v>0</v>
      </c>
      <c r="T317" s="201">
        <f>S317*H317</f>
        <v>0</v>
      </c>
      <c r="AR317" s="202" t="s">
        <v>175</v>
      </c>
      <c r="AT317" s="202" t="s">
        <v>154</v>
      </c>
      <c r="AU317" s="202" t="s">
        <v>86</v>
      </c>
      <c r="AY317" s="16" t="s">
        <v>150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6" t="s">
        <v>84</v>
      </c>
      <c r="BK317" s="203">
        <f>ROUND(I317*H317,2)</f>
        <v>0</v>
      </c>
      <c r="BL317" s="16" t="s">
        <v>175</v>
      </c>
      <c r="BM317" s="202" t="s">
        <v>492</v>
      </c>
    </row>
    <row r="318" spans="2:51" s="13" customFormat="1" ht="12">
      <c r="B318" s="216"/>
      <c r="C318" s="217"/>
      <c r="D318" s="206" t="s">
        <v>166</v>
      </c>
      <c r="E318" s="218" t="s">
        <v>1</v>
      </c>
      <c r="F318" s="219" t="s">
        <v>217</v>
      </c>
      <c r="G318" s="217"/>
      <c r="H318" s="218" t="s">
        <v>1</v>
      </c>
      <c r="I318" s="220"/>
      <c r="J318" s="217"/>
      <c r="K318" s="217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166</v>
      </c>
      <c r="AU318" s="225" t="s">
        <v>86</v>
      </c>
      <c r="AV318" s="13" t="s">
        <v>84</v>
      </c>
      <c r="AW318" s="13" t="s">
        <v>33</v>
      </c>
      <c r="AX318" s="13" t="s">
        <v>76</v>
      </c>
      <c r="AY318" s="225" t="s">
        <v>150</v>
      </c>
    </row>
    <row r="319" spans="2:51" s="12" customFormat="1" ht="12">
      <c r="B319" s="204"/>
      <c r="C319" s="205"/>
      <c r="D319" s="206" t="s">
        <v>166</v>
      </c>
      <c r="E319" s="207" t="s">
        <v>1</v>
      </c>
      <c r="F319" s="208" t="s">
        <v>281</v>
      </c>
      <c r="G319" s="205"/>
      <c r="H319" s="209">
        <v>32</v>
      </c>
      <c r="I319" s="210"/>
      <c r="J319" s="205"/>
      <c r="K319" s="205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166</v>
      </c>
      <c r="AU319" s="215" t="s">
        <v>86</v>
      </c>
      <c r="AV319" s="12" t="s">
        <v>86</v>
      </c>
      <c r="AW319" s="12" t="s">
        <v>33</v>
      </c>
      <c r="AX319" s="12" t="s">
        <v>76</v>
      </c>
      <c r="AY319" s="215" t="s">
        <v>150</v>
      </c>
    </row>
    <row r="320" spans="2:51" s="13" customFormat="1" ht="12">
      <c r="B320" s="216"/>
      <c r="C320" s="217"/>
      <c r="D320" s="206" t="s">
        <v>166</v>
      </c>
      <c r="E320" s="218" t="s">
        <v>1</v>
      </c>
      <c r="F320" s="219" t="s">
        <v>172</v>
      </c>
      <c r="G320" s="217"/>
      <c r="H320" s="218" t="s">
        <v>1</v>
      </c>
      <c r="I320" s="220"/>
      <c r="J320" s="217"/>
      <c r="K320" s="217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166</v>
      </c>
      <c r="AU320" s="225" t="s">
        <v>86</v>
      </c>
      <c r="AV320" s="13" t="s">
        <v>84</v>
      </c>
      <c r="AW320" s="13" t="s">
        <v>33</v>
      </c>
      <c r="AX320" s="13" t="s">
        <v>76</v>
      </c>
      <c r="AY320" s="225" t="s">
        <v>150</v>
      </c>
    </row>
    <row r="321" spans="2:51" s="12" customFormat="1" ht="12">
      <c r="B321" s="204"/>
      <c r="C321" s="205"/>
      <c r="D321" s="206" t="s">
        <v>166</v>
      </c>
      <c r="E321" s="207" t="s">
        <v>1</v>
      </c>
      <c r="F321" s="208" t="s">
        <v>479</v>
      </c>
      <c r="G321" s="205"/>
      <c r="H321" s="209">
        <v>30.8</v>
      </c>
      <c r="I321" s="210"/>
      <c r="J321" s="205"/>
      <c r="K321" s="205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166</v>
      </c>
      <c r="AU321" s="215" t="s">
        <v>86</v>
      </c>
      <c r="AV321" s="12" t="s">
        <v>86</v>
      </c>
      <c r="AW321" s="12" t="s">
        <v>33</v>
      </c>
      <c r="AX321" s="12" t="s">
        <v>76</v>
      </c>
      <c r="AY321" s="215" t="s">
        <v>150</v>
      </c>
    </row>
    <row r="322" spans="2:51" s="14" customFormat="1" ht="12">
      <c r="B322" s="226"/>
      <c r="C322" s="227"/>
      <c r="D322" s="206" t="s">
        <v>166</v>
      </c>
      <c r="E322" s="228" t="s">
        <v>1</v>
      </c>
      <c r="F322" s="229" t="s">
        <v>174</v>
      </c>
      <c r="G322" s="227"/>
      <c r="H322" s="230">
        <v>62.8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166</v>
      </c>
      <c r="AU322" s="236" t="s">
        <v>86</v>
      </c>
      <c r="AV322" s="14" t="s">
        <v>159</v>
      </c>
      <c r="AW322" s="14" t="s">
        <v>33</v>
      </c>
      <c r="AX322" s="14" t="s">
        <v>84</v>
      </c>
      <c r="AY322" s="236" t="s">
        <v>150</v>
      </c>
    </row>
    <row r="323" spans="2:65" s="1" customFormat="1" ht="24" customHeight="1">
      <c r="B323" s="33"/>
      <c r="C323" s="191" t="s">
        <v>493</v>
      </c>
      <c r="D323" s="191" t="s">
        <v>154</v>
      </c>
      <c r="E323" s="192" t="s">
        <v>494</v>
      </c>
      <c r="F323" s="193" t="s">
        <v>495</v>
      </c>
      <c r="G323" s="194" t="s">
        <v>185</v>
      </c>
      <c r="H323" s="195">
        <v>1.896</v>
      </c>
      <c r="I323" s="196"/>
      <c r="J323" s="197">
        <f>ROUND(I323*H323,2)</f>
        <v>0</v>
      </c>
      <c r="K323" s="193" t="s">
        <v>158</v>
      </c>
      <c r="L323" s="37"/>
      <c r="M323" s="198" t="s">
        <v>1</v>
      </c>
      <c r="N323" s="199" t="s">
        <v>41</v>
      </c>
      <c r="O323" s="65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02" t="s">
        <v>175</v>
      </c>
      <c r="AT323" s="202" t="s">
        <v>154</v>
      </c>
      <c r="AU323" s="202" t="s">
        <v>86</v>
      </c>
      <c r="AY323" s="16" t="s">
        <v>150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6" t="s">
        <v>84</v>
      </c>
      <c r="BK323" s="203">
        <f>ROUND(I323*H323,2)</f>
        <v>0</v>
      </c>
      <c r="BL323" s="16" t="s">
        <v>175</v>
      </c>
      <c r="BM323" s="202" t="s">
        <v>496</v>
      </c>
    </row>
    <row r="324" spans="2:63" s="11" customFormat="1" ht="22.9" customHeight="1">
      <c r="B324" s="175"/>
      <c r="C324" s="176"/>
      <c r="D324" s="177" t="s">
        <v>75</v>
      </c>
      <c r="E324" s="189" t="s">
        <v>497</v>
      </c>
      <c r="F324" s="189" t="s">
        <v>498</v>
      </c>
      <c r="G324" s="176"/>
      <c r="H324" s="176"/>
      <c r="I324" s="179"/>
      <c r="J324" s="190">
        <f>BK324</f>
        <v>0</v>
      </c>
      <c r="K324" s="176"/>
      <c r="L324" s="181"/>
      <c r="M324" s="182"/>
      <c r="N324" s="183"/>
      <c r="O324" s="183"/>
      <c r="P324" s="184">
        <f>SUM(P325:P326)</f>
        <v>0</v>
      </c>
      <c r="Q324" s="183"/>
      <c r="R324" s="184">
        <f>SUM(R325:R326)</f>
        <v>0</v>
      </c>
      <c r="S324" s="183"/>
      <c r="T324" s="185">
        <f>SUM(T325:T326)</f>
        <v>0</v>
      </c>
      <c r="AR324" s="186" t="s">
        <v>86</v>
      </c>
      <c r="AT324" s="187" t="s">
        <v>75</v>
      </c>
      <c r="AU324" s="187" t="s">
        <v>84</v>
      </c>
      <c r="AY324" s="186" t="s">
        <v>150</v>
      </c>
      <c r="BK324" s="188">
        <f>SUM(BK325:BK326)</f>
        <v>0</v>
      </c>
    </row>
    <row r="325" spans="2:65" s="1" customFormat="1" ht="16.5" customHeight="1">
      <c r="B325" s="33"/>
      <c r="C325" s="191" t="s">
        <v>499</v>
      </c>
      <c r="D325" s="191" t="s">
        <v>154</v>
      </c>
      <c r="E325" s="192" t="s">
        <v>500</v>
      </c>
      <c r="F325" s="193" t="s">
        <v>501</v>
      </c>
      <c r="G325" s="194" t="s">
        <v>265</v>
      </c>
      <c r="H325" s="195">
        <v>5</v>
      </c>
      <c r="I325" s="196"/>
      <c r="J325" s="197">
        <f>ROUND(I325*H325,2)</f>
        <v>0</v>
      </c>
      <c r="K325" s="193" t="s">
        <v>1</v>
      </c>
      <c r="L325" s="37"/>
      <c r="M325" s="198" t="s">
        <v>1</v>
      </c>
      <c r="N325" s="199" t="s">
        <v>41</v>
      </c>
      <c r="O325" s="65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AR325" s="202" t="s">
        <v>175</v>
      </c>
      <c r="AT325" s="202" t="s">
        <v>154</v>
      </c>
      <c r="AU325" s="202" t="s">
        <v>86</v>
      </c>
      <c r="AY325" s="16" t="s">
        <v>150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6" t="s">
        <v>84</v>
      </c>
      <c r="BK325" s="203">
        <f>ROUND(I325*H325,2)</f>
        <v>0</v>
      </c>
      <c r="BL325" s="16" t="s">
        <v>175</v>
      </c>
      <c r="BM325" s="202" t="s">
        <v>502</v>
      </c>
    </row>
    <row r="326" spans="2:65" s="1" customFormat="1" ht="16.5" customHeight="1">
      <c r="B326" s="33"/>
      <c r="C326" s="191" t="s">
        <v>503</v>
      </c>
      <c r="D326" s="191" t="s">
        <v>154</v>
      </c>
      <c r="E326" s="192" t="s">
        <v>504</v>
      </c>
      <c r="F326" s="193" t="s">
        <v>505</v>
      </c>
      <c r="G326" s="194" t="s">
        <v>178</v>
      </c>
      <c r="H326" s="195">
        <v>8</v>
      </c>
      <c r="I326" s="196"/>
      <c r="J326" s="197">
        <f>ROUND(I326*H326,2)</f>
        <v>0</v>
      </c>
      <c r="K326" s="193" t="s">
        <v>1</v>
      </c>
      <c r="L326" s="37"/>
      <c r="M326" s="198" t="s">
        <v>1</v>
      </c>
      <c r="N326" s="199" t="s">
        <v>41</v>
      </c>
      <c r="O326" s="65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AR326" s="202" t="s">
        <v>175</v>
      </c>
      <c r="AT326" s="202" t="s">
        <v>154</v>
      </c>
      <c r="AU326" s="202" t="s">
        <v>86</v>
      </c>
      <c r="AY326" s="16" t="s">
        <v>150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6" t="s">
        <v>84</v>
      </c>
      <c r="BK326" s="203">
        <f>ROUND(I326*H326,2)</f>
        <v>0</v>
      </c>
      <c r="BL326" s="16" t="s">
        <v>175</v>
      </c>
      <c r="BM326" s="202" t="s">
        <v>506</v>
      </c>
    </row>
    <row r="327" spans="2:63" s="11" customFormat="1" ht="22.9" customHeight="1">
      <c r="B327" s="175"/>
      <c r="C327" s="176"/>
      <c r="D327" s="177" t="s">
        <v>75</v>
      </c>
      <c r="E327" s="189" t="s">
        <v>507</v>
      </c>
      <c r="F327" s="189" t="s">
        <v>508</v>
      </c>
      <c r="G327" s="176"/>
      <c r="H327" s="176"/>
      <c r="I327" s="179"/>
      <c r="J327" s="190">
        <f>BK327</f>
        <v>0</v>
      </c>
      <c r="K327" s="176"/>
      <c r="L327" s="181"/>
      <c r="M327" s="182"/>
      <c r="N327" s="183"/>
      <c r="O327" s="183"/>
      <c r="P327" s="184">
        <f>SUM(P328:P345)</f>
        <v>0</v>
      </c>
      <c r="Q327" s="183"/>
      <c r="R327" s="184">
        <f>SUM(R328:R345)</f>
        <v>0.046776750000000006</v>
      </c>
      <c r="S327" s="183"/>
      <c r="T327" s="185">
        <f>SUM(T328:T345)</f>
        <v>0.014804999999999999</v>
      </c>
      <c r="AR327" s="186" t="s">
        <v>86</v>
      </c>
      <c r="AT327" s="187" t="s">
        <v>75</v>
      </c>
      <c r="AU327" s="187" t="s">
        <v>84</v>
      </c>
      <c r="AY327" s="186" t="s">
        <v>150</v>
      </c>
      <c r="BK327" s="188">
        <f>SUM(BK328:BK345)</f>
        <v>0</v>
      </c>
    </row>
    <row r="328" spans="2:65" s="1" customFormat="1" ht="24" customHeight="1">
      <c r="B328" s="33"/>
      <c r="C328" s="191" t="s">
        <v>509</v>
      </c>
      <c r="D328" s="191" t="s">
        <v>154</v>
      </c>
      <c r="E328" s="192" t="s">
        <v>510</v>
      </c>
      <c r="F328" s="193" t="s">
        <v>511</v>
      </c>
      <c r="G328" s="194" t="s">
        <v>157</v>
      </c>
      <c r="H328" s="195">
        <v>98.7</v>
      </c>
      <c r="I328" s="196"/>
      <c r="J328" s="197">
        <f>ROUND(I328*H328,2)</f>
        <v>0</v>
      </c>
      <c r="K328" s="193" t="s">
        <v>158</v>
      </c>
      <c r="L328" s="37"/>
      <c r="M328" s="198" t="s">
        <v>1</v>
      </c>
      <c r="N328" s="199" t="s">
        <v>41</v>
      </c>
      <c r="O328" s="65"/>
      <c r="P328" s="200">
        <f>O328*H328</f>
        <v>0</v>
      </c>
      <c r="Q328" s="200">
        <v>0</v>
      </c>
      <c r="R328" s="200">
        <f>Q328*H328</f>
        <v>0</v>
      </c>
      <c r="S328" s="200">
        <v>0.00015</v>
      </c>
      <c r="T328" s="201">
        <f>S328*H328</f>
        <v>0.014804999999999999</v>
      </c>
      <c r="AR328" s="202" t="s">
        <v>175</v>
      </c>
      <c r="AT328" s="202" t="s">
        <v>154</v>
      </c>
      <c r="AU328" s="202" t="s">
        <v>86</v>
      </c>
      <c r="AY328" s="16" t="s">
        <v>150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6" t="s">
        <v>84</v>
      </c>
      <c r="BK328" s="203">
        <f>ROUND(I328*H328,2)</f>
        <v>0</v>
      </c>
      <c r="BL328" s="16" t="s">
        <v>175</v>
      </c>
      <c r="BM328" s="202" t="s">
        <v>512</v>
      </c>
    </row>
    <row r="329" spans="2:51" s="13" customFormat="1" ht="12">
      <c r="B329" s="216"/>
      <c r="C329" s="217"/>
      <c r="D329" s="206" t="s">
        <v>166</v>
      </c>
      <c r="E329" s="218" t="s">
        <v>1</v>
      </c>
      <c r="F329" s="219" t="s">
        <v>303</v>
      </c>
      <c r="G329" s="217"/>
      <c r="H329" s="218" t="s">
        <v>1</v>
      </c>
      <c r="I329" s="220"/>
      <c r="J329" s="217"/>
      <c r="K329" s="217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166</v>
      </c>
      <c r="AU329" s="225" t="s">
        <v>86</v>
      </c>
      <c r="AV329" s="13" t="s">
        <v>84</v>
      </c>
      <c r="AW329" s="13" t="s">
        <v>33</v>
      </c>
      <c r="AX329" s="13" t="s">
        <v>76</v>
      </c>
      <c r="AY329" s="225" t="s">
        <v>150</v>
      </c>
    </row>
    <row r="330" spans="2:51" s="12" customFormat="1" ht="12">
      <c r="B330" s="204"/>
      <c r="C330" s="205"/>
      <c r="D330" s="206" t="s">
        <v>166</v>
      </c>
      <c r="E330" s="207" t="s">
        <v>1</v>
      </c>
      <c r="F330" s="208" t="s">
        <v>513</v>
      </c>
      <c r="G330" s="205"/>
      <c r="H330" s="209">
        <v>49.196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166</v>
      </c>
      <c r="AU330" s="215" t="s">
        <v>86</v>
      </c>
      <c r="AV330" s="12" t="s">
        <v>86</v>
      </c>
      <c r="AW330" s="12" t="s">
        <v>33</v>
      </c>
      <c r="AX330" s="12" t="s">
        <v>76</v>
      </c>
      <c r="AY330" s="215" t="s">
        <v>150</v>
      </c>
    </row>
    <row r="331" spans="2:51" s="13" customFormat="1" ht="12">
      <c r="B331" s="216"/>
      <c r="C331" s="217"/>
      <c r="D331" s="206" t="s">
        <v>166</v>
      </c>
      <c r="E331" s="218" t="s">
        <v>1</v>
      </c>
      <c r="F331" s="219" t="s">
        <v>305</v>
      </c>
      <c r="G331" s="217"/>
      <c r="H331" s="218" t="s">
        <v>1</v>
      </c>
      <c r="I331" s="220"/>
      <c r="J331" s="217"/>
      <c r="K331" s="217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166</v>
      </c>
      <c r="AU331" s="225" t="s">
        <v>86</v>
      </c>
      <c r="AV331" s="13" t="s">
        <v>84</v>
      </c>
      <c r="AW331" s="13" t="s">
        <v>33</v>
      </c>
      <c r="AX331" s="13" t="s">
        <v>76</v>
      </c>
      <c r="AY331" s="225" t="s">
        <v>150</v>
      </c>
    </row>
    <row r="332" spans="2:51" s="12" customFormat="1" ht="12">
      <c r="B332" s="204"/>
      <c r="C332" s="205"/>
      <c r="D332" s="206" t="s">
        <v>166</v>
      </c>
      <c r="E332" s="207" t="s">
        <v>1</v>
      </c>
      <c r="F332" s="208" t="s">
        <v>514</v>
      </c>
      <c r="G332" s="205"/>
      <c r="H332" s="209">
        <v>49.504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166</v>
      </c>
      <c r="AU332" s="215" t="s">
        <v>86</v>
      </c>
      <c r="AV332" s="12" t="s">
        <v>86</v>
      </c>
      <c r="AW332" s="12" t="s">
        <v>33</v>
      </c>
      <c r="AX332" s="12" t="s">
        <v>76</v>
      </c>
      <c r="AY332" s="215" t="s">
        <v>150</v>
      </c>
    </row>
    <row r="333" spans="2:51" s="14" customFormat="1" ht="12">
      <c r="B333" s="226"/>
      <c r="C333" s="227"/>
      <c r="D333" s="206" t="s">
        <v>166</v>
      </c>
      <c r="E333" s="228" t="s">
        <v>1</v>
      </c>
      <c r="F333" s="229" t="s">
        <v>174</v>
      </c>
      <c r="G333" s="227"/>
      <c r="H333" s="230">
        <v>98.69999999999999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AT333" s="236" t="s">
        <v>166</v>
      </c>
      <c r="AU333" s="236" t="s">
        <v>86</v>
      </c>
      <c r="AV333" s="14" t="s">
        <v>159</v>
      </c>
      <c r="AW333" s="14" t="s">
        <v>33</v>
      </c>
      <c r="AX333" s="14" t="s">
        <v>84</v>
      </c>
      <c r="AY333" s="236" t="s">
        <v>150</v>
      </c>
    </row>
    <row r="334" spans="2:65" s="1" customFormat="1" ht="16.5" customHeight="1">
      <c r="B334" s="33"/>
      <c r="C334" s="191" t="s">
        <v>515</v>
      </c>
      <c r="D334" s="191" t="s">
        <v>154</v>
      </c>
      <c r="E334" s="192" t="s">
        <v>516</v>
      </c>
      <c r="F334" s="193" t="s">
        <v>517</v>
      </c>
      <c r="G334" s="194" t="s">
        <v>157</v>
      </c>
      <c r="H334" s="195">
        <v>60</v>
      </c>
      <c r="I334" s="196"/>
      <c r="J334" s="197">
        <f>ROUND(I334*H334,2)</f>
        <v>0</v>
      </c>
      <c r="K334" s="193" t="s">
        <v>158</v>
      </c>
      <c r="L334" s="37"/>
      <c r="M334" s="198" t="s">
        <v>1</v>
      </c>
      <c r="N334" s="199" t="s">
        <v>41</v>
      </c>
      <c r="O334" s="65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AR334" s="202" t="s">
        <v>175</v>
      </c>
      <c r="AT334" s="202" t="s">
        <v>154</v>
      </c>
      <c r="AU334" s="202" t="s">
        <v>86</v>
      </c>
      <c r="AY334" s="16" t="s">
        <v>150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6" t="s">
        <v>84</v>
      </c>
      <c r="BK334" s="203">
        <f>ROUND(I334*H334,2)</f>
        <v>0</v>
      </c>
      <c r="BL334" s="16" t="s">
        <v>175</v>
      </c>
      <c r="BM334" s="202" t="s">
        <v>518</v>
      </c>
    </row>
    <row r="335" spans="2:65" s="1" customFormat="1" ht="16.5" customHeight="1">
      <c r="B335" s="33"/>
      <c r="C335" s="237" t="s">
        <v>519</v>
      </c>
      <c r="D335" s="237" t="s">
        <v>278</v>
      </c>
      <c r="E335" s="238" t="s">
        <v>520</v>
      </c>
      <c r="F335" s="239" t="s">
        <v>521</v>
      </c>
      <c r="G335" s="240" t="s">
        <v>157</v>
      </c>
      <c r="H335" s="241">
        <v>63</v>
      </c>
      <c r="I335" s="242"/>
      <c r="J335" s="243">
        <f>ROUND(I335*H335,2)</f>
        <v>0</v>
      </c>
      <c r="K335" s="239" t="s">
        <v>158</v>
      </c>
      <c r="L335" s="244"/>
      <c r="M335" s="245" t="s">
        <v>1</v>
      </c>
      <c r="N335" s="246" t="s">
        <v>41</v>
      </c>
      <c r="O335" s="65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AR335" s="202" t="s">
        <v>281</v>
      </c>
      <c r="AT335" s="202" t="s">
        <v>278</v>
      </c>
      <c r="AU335" s="202" t="s">
        <v>86</v>
      </c>
      <c r="AY335" s="16" t="s">
        <v>150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6" t="s">
        <v>84</v>
      </c>
      <c r="BK335" s="203">
        <f>ROUND(I335*H335,2)</f>
        <v>0</v>
      </c>
      <c r="BL335" s="16" t="s">
        <v>175</v>
      </c>
      <c r="BM335" s="202" t="s">
        <v>522</v>
      </c>
    </row>
    <row r="336" spans="2:51" s="12" customFormat="1" ht="12">
      <c r="B336" s="204"/>
      <c r="C336" s="205"/>
      <c r="D336" s="206" t="s">
        <v>166</v>
      </c>
      <c r="E336" s="205"/>
      <c r="F336" s="208" t="s">
        <v>523</v>
      </c>
      <c r="G336" s="205"/>
      <c r="H336" s="209">
        <v>63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166</v>
      </c>
      <c r="AU336" s="215" t="s">
        <v>86</v>
      </c>
      <c r="AV336" s="12" t="s">
        <v>86</v>
      </c>
      <c r="AW336" s="12" t="s">
        <v>4</v>
      </c>
      <c r="AX336" s="12" t="s">
        <v>84</v>
      </c>
      <c r="AY336" s="215" t="s">
        <v>150</v>
      </c>
    </row>
    <row r="337" spans="2:65" s="1" customFormat="1" ht="24" customHeight="1">
      <c r="B337" s="33"/>
      <c r="C337" s="191" t="s">
        <v>524</v>
      </c>
      <c r="D337" s="191" t="s">
        <v>154</v>
      </c>
      <c r="E337" s="192" t="s">
        <v>525</v>
      </c>
      <c r="F337" s="193" t="s">
        <v>526</v>
      </c>
      <c r="G337" s="194" t="s">
        <v>157</v>
      </c>
      <c r="H337" s="195">
        <v>98.7</v>
      </c>
      <c r="I337" s="196"/>
      <c r="J337" s="197">
        <f>ROUND(I337*H337,2)</f>
        <v>0</v>
      </c>
      <c r="K337" s="193" t="s">
        <v>158</v>
      </c>
      <c r="L337" s="37"/>
      <c r="M337" s="198" t="s">
        <v>1</v>
      </c>
      <c r="N337" s="199" t="s">
        <v>41</v>
      </c>
      <c r="O337" s="65"/>
      <c r="P337" s="200">
        <f>O337*H337</f>
        <v>0</v>
      </c>
      <c r="Q337" s="200">
        <v>0.0002</v>
      </c>
      <c r="R337" s="200">
        <f>Q337*H337</f>
        <v>0.01974</v>
      </c>
      <c r="S337" s="200">
        <v>0</v>
      </c>
      <c r="T337" s="201">
        <f>S337*H337</f>
        <v>0</v>
      </c>
      <c r="AR337" s="202" t="s">
        <v>175</v>
      </c>
      <c r="AT337" s="202" t="s">
        <v>154</v>
      </c>
      <c r="AU337" s="202" t="s">
        <v>86</v>
      </c>
      <c r="AY337" s="16" t="s">
        <v>150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6" t="s">
        <v>84</v>
      </c>
      <c r="BK337" s="203">
        <f>ROUND(I337*H337,2)</f>
        <v>0</v>
      </c>
      <c r="BL337" s="16" t="s">
        <v>175</v>
      </c>
      <c r="BM337" s="202" t="s">
        <v>527</v>
      </c>
    </row>
    <row r="338" spans="2:65" s="1" customFormat="1" ht="24" customHeight="1">
      <c r="B338" s="33"/>
      <c r="C338" s="191" t="s">
        <v>528</v>
      </c>
      <c r="D338" s="191" t="s">
        <v>154</v>
      </c>
      <c r="E338" s="192" t="s">
        <v>529</v>
      </c>
      <c r="F338" s="193" t="s">
        <v>530</v>
      </c>
      <c r="G338" s="194" t="s">
        <v>157</v>
      </c>
      <c r="H338" s="195">
        <v>52.875</v>
      </c>
      <c r="I338" s="196"/>
      <c r="J338" s="197">
        <f>ROUND(I338*H338,2)</f>
        <v>0</v>
      </c>
      <c r="K338" s="193" t="s">
        <v>158</v>
      </c>
      <c r="L338" s="37"/>
      <c r="M338" s="198" t="s">
        <v>1</v>
      </c>
      <c r="N338" s="199" t="s">
        <v>41</v>
      </c>
      <c r="O338" s="65"/>
      <c r="P338" s="200">
        <f>O338*H338</f>
        <v>0</v>
      </c>
      <c r="Q338" s="200">
        <v>0.00026</v>
      </c>
      <c r="R338" s="200">
        <f>Q338*H338</f>
        <v>0.0137475</v>
      </c>
      <c r="S338" s="200">
        <v>0</v>
      </c>
      <c r="T338" s="201">
        <f>S338*H338</f>
        <v>0</v>
      </c>
      <c r="AR338" s="202" t="s">
        <v>175</v>
      </c>
      <c r="AT338" s="202" t="s">
        <v>154</v>
      </c>
      <c r="AU338" s="202" t="s">
        <v>86</v>
      </c>
      <c r="AY338" s="16" t="s">
        <v>150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6" t="s">
        <v>84</v>
      </c>
      <c r="BK338" s="203">
        <f>ROUND(I338*H338,2)</f>
        <v>0</v>
      </c>
      <c r="BL338" s="16" t="s">
        <v>175</v>
      </c>
      <c r="BM338" s="202" t="s">
        <v>531</v>
      </c>
    </row>
    <row r="339" spans="2:51" s="13" customFormat="1" ht="12">
      <c r="B339" s="216"/>
      <c r="C339" s="217"/>
      <c r="D339" s="206" t="s">
        <v>166</v>
      </c>
      <c r="E339" s="218" t="s">
        <v>1</v>
      </c>
      <c r="F339" s="219" t="s">
        <v>303</v>
      </c>
      <c r="G339" s="217"/>
      <c r="H339" s="218" t="s">
        <v>1</v>
      </c>
      <c r="I339" s="220"/>
      <c r="J339" s="217"/>
      <c r="K339" s="217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166</v>
      </c>
      <c r="AU339" s="225" t="s">
        <v>86</v>
      </c>
      <c r="AV339" s="13" t="s">
        <v>84</v>
      </c>
      <c r="AW339" s="13" t="s">
        <v>33</v>
      </c>
      <c r="AX339" s="13" t="s">
        <v>76</v>
      </c>
      <c r="AY339" s="225" t="s">
        <v>150</v>
      </c>
    </row>
    <row r="340" spans="2:51" s="12" customFormat="1" ht="12">
      <c r="B340" s="204"/>
      <c r="C340" s="205"/>
      <c r="D340" s="206" t="s">
        <v>166</v>
      </c>
      <c r="E340" s="207" t="s">
        <v>1</v>
      </c>
      <c r="F340" s="208" t="s">
        <v>532</v>
      </c>
      <c r="G340" s="205"/>
      <c r="H340" s="209">
        <v>26.355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166</v>
      </c>
      <c r="AU340" s="215" t="s">
        <v>86</v>
      </c>
      <c r="AV340" s="12" t="s">
        <v>86</v>
      </c>
      <c r="AW340" s="12" t="s">
        <v>33</v>
      </c>
      <c r="AX340" s="12" t="s">
        <v>76</v>
      </c>
      <c r="AY340" s="215" t="s">
        <v>150</v>
      </c>
    </row>
    <row r="341" spans="2:51" s="13" customFormat="1" ht="12">
      <c r="B341" s="216"/>
      <c r="C341" s="217"/>
      <c r="D341" s="206" t="s">
        <v>166</v>
      </c>
      <c r="E341" s="218" t="s">
        <v>1</v>
      </c>
      <c r="F341" s="219" t="s">
        <v>305</v>
      </c>
      <c r="G341" s="217"/>
      <c r="H341" s="218" t="s">
        <v>1</v>
      </c>
      <c r="I341" s="220"/>
      <c r="J341" s="217"/>
      <c r="K341" s="217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166</v>
      </c>
      <c r="AU341" s="225" t="s">
        <v>86</v>
      </c>
      <c r="AV341" s="13" t="s">
        <v>84</v>
      </c>
      <c r="AW341" s="13" t="s">
        <v>33</v>
      </c>
      <c r="AX341" s="13" t="s">
        <v>76</v>
      </c>
      <c r="AY341" s="225" t="s">
        <v>150</v>
      </c>
    </row>
    <row r="342" spans="2:51" s="12" customFormat="1" ht="12">
      <c r="B342" s="204"/>
      <c r="C342" s="205"/>
      <c r="D342" s="206" t="s">
        <v>166</v>
      </c>
      <c r="E342" s="207" t="s">
        <v>1</v>
      </c>
      <c r="F342" s="208" t="s">
        <v>533</v>
      </c>
      <c r="G342" s="205"/>
      <c r="H342" s="209">
        <v>26.52</v>
      </c>
      <c r="I342" s="210"/>
      <c r="J342" s="205"/>
      <c r="K342" s="205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166</v>
      </c>
      <c r="AU342" s="215" t="s">
        <v>86</v>
      </c>
      <c r="AV342" s="12" t="s">
        <v>86</v>
      </c>
      <c r="AW342" s="12" t="s">
        <v>33</v>
      </c>
      <c r="AX342" s="12" t="s">
        <v>76</v>
      </c>
      <c r="AY342" s="215" t="s">
        <v>150</v>
      </c>
    </row>
    <row r="343" spans="2:51" s="14" customFormat="1" ht="12">
      <c r="B343" s="226"/>
      <c r="C343" s="227"/>
      <c r="D343" s="206" t="s">
        <v>166</v>
      </c>
      <c r="E343" s="228" t="s">
        <v>1</v>
      </c>
      <c r="F343" s="229" t="s">
        <v>174</v>
      </c>
      <c r="G343" s="227"/>
      <c r="H343" s="230">
        <v>52.875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AT343" s="236" t="s">
        <v>166</v>
      </c>
      <c r="AU343" s="236" t="s">
        <v>86</v>
      </c>
      <c r="AV343" s="14" t="s">
        <v>159</v>
      </c>
      <c r="AW343" s="14" t="s">
        <v>33</v>
      </c>
      <c r="AX343" s="14" t="s">
        <v>84</v>
      </c>
      <c r="AY343" s="236" t="s">
        <v>150</v>
      </c>
    </row>
    <row r="344" spans="2:65" s="1" customFormat="1" ht="24" customHeight="1">
      <c r="B344" s="33"/>
      <c r="C344" s="191" t="s">
        <v>534</v>
      </c>
      <c r="D344" s="191" t="s">
        <v>154</v>
      </c>
      <c r="E344" s="192" t="s">
        <v>535</v>
      </c>
      <c r="F344" s="193" t="s">
        <v>536</v>
      </c>
      <c r="G344" s="194" t="s">
        <v>157</v>
      </c>
      <c r="H344" s="195">
        <v>45.825</v>
      </c>
      <c r="I344" s="196"/>
      <c r="J344" s="197">
        <f>ROUND(I344*H344,2)</f>
        <v>0</v>
      </c>
      <c r="K344" s="193" t="s">
        <v>158</v>
      </c>
      <c r="L344" s="37"/>
      <c r="M344" s="198" t="s">
        <v>1</v>
      </c>
      <c r="N344" s="199" t="s">
        <v>41</v>
      </c>
      <c r="O344" s="65"/>
      <c r="P344" s="200">
        <f>O344*H344</f>
        <v>0</v>
      </c>
      <c r="Q344" s="200">
        <v>0.00029</v>
      </c>
      <c r="R344" s="200">
        <f>Q344*H344</f>
        <v>0.01328925</v>
      </c>
      <c r="S344" s="200">
        <v>0</v>
      </c>
      <c r="T344" s="201">
        <f>S344*H344</f>
        <v>0</v>
      </c>
      <c r="AR344" s="202" t="s">
        <v>175</v>
      </c>
      <c r="AT344" s="202" t="s">
        <v>154</v>
      </c>
      <c r="AU344" s="202" t="s">
        <v>86</v>
      </c>
      <c r="AY344" s="16" t="s">
        <v>150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6" t="s">
        <v>84</v>
      </c>
      <c r="BK344" s="203">
        <f>ROUND(I344*H344,2)</f>
        <v>0</v>
      </c>
      <c r="BL344" s="16" t="s">
        <v>175</v>
      </c>
      <c r="BM344" s="202" t="s">
        <v>537</v>
      </c>
    </row>
    <row r="345" spans="2:51" s="12" customFormat="1" ht="12">
      <c r="B345" s="204"/>
      <c r="C345" s="205"/>
      <c r="D345" s="206" t="s">
        <v>166</v>
      </c>
      <c r="E345" s="207" t="s">
        <v>1</v>
      </c>
      <c r="F345" s="208" t="s">
        <v>538</v>
      </c>
      <c r="G345" s="205"/>
      <c r="H345" s="209">
        <v>45.825</v>
      </c>
      <c r="I345" s="210"/>
      <c r="J345" s="205"/>
      <c r="K345" s="205"/>
      <c r="L345" s="211"/>
      <c r="M345" s="247"/>
      <c r="N345" s="248"/>
      <c r="O345" s="248"/>
      <c r="P345" s="248"/>
      <c r="Q345" s="248"/>
      <c r="R345" s="248"/>
      <c r="S345" s="248"/>
      <c r="T345" s="249"/>
      <c r="AT345" s="215" t="s">
        <v>166</v>
      </c>
      <c r="AU345" s="215" t="s">
        <v>86</v>
      </c>
      <c r="AV345" s="12" t="s">
        <v>86</v>
      </c>
      <c r="AW345" s="12" t="s">
        <v>33</v>
      </c>
      <c r="AX345" s="12" t="s">
        <v>84</v>
      </c>
      <c r="AY345" s="215" t="s">
        <v>150</v>
      </c>
    </row>
    <row r="346" spans="2:12" s="1" customFormat="1" ht="6.95" customHeight="1">
      <c r="B346" s="48"/>
      <c r="C346" s="49"/>
      <c r="D346" s="49"/>
      <c r="E346" s="49"/>
      <c r="F346" s="49"/>
      <c r="G346" s="49"/>
      <c r="H346" s="49"/>
      <c r="I346" s="141"/>
      <c r="J346" s="49"/>
      <c r="K346" s="49"/>
      <c r="L346" s="37"/>
    </row>
  </sheetData>
  <sheetProtection algorithmName="SHA-512" hashValue="PmVKBfEdJUXYKX9S17Scf4Bqwv6YnCIB+wCAKikwdDGHLNxkzRhNzLC6IRiHbYQ7pjE3RM4n0Y9Wj3BrRvjgfw==" saltValue="Qn2LGnL6wTR5FFbAjLsKhnztJeizFEGN8QKXreV9bVIk2Tj/fyRzssPauirl5fAPRssJWA+xPpq31C29DHzs+A==" spinCount="100000" sheet="1" objects="1" scenarios="1" formatColumns="0" formatRows="0" autoFilter="0"/>
  <autoFilter ref="C131:K345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81"/>
  <sheetViews>
    <sheetView showGridLines="0" workbookViewId="0" topLeftCell="A23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89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539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ROUND(J133,2)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ROUND((SUM(BE133:BE380)),2)</f>
        <v>0</v>
      </c>
      <c r="I33" s="122">
        <v>0.21</v>
      </c>
      <c r="J33" s="121">
        <f>ROUND(((SUM(BE133:BE380))*I33),2)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ROUND((SUM(BF133:BF380)),2)</f>
        <v>0</v>
      </c>
      <c r="I34" s="122">
        <v>0.15</v>
      </c>
      <c r="J34" s="121">
        <f>ROUND(((SUM(BF133:BF380))*I34),2)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ROUND((SUM(BG133:BG380)),2)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ROUND((SUM(BH133:BH380)),2)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ROUND((SUM(BI133:BI380)),2)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b - šatny č.dveří 3,4,5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J133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119</v>
      </c>
      <c r="E97" s="153"/>
      <c r="F97" s="153"/>
      <c r="G97" s="153"/>
      <c r="H97" s="153"/>
      <c r="I97" s="154"/>
      <c r="J97" s="155">
        <f>J134</f>
        <v>0</v>
      </c>
      <c r="K97" s="151"/>
      <c r="L97" s="156"/>
    </row>
    <row r="98" spans="2:12" s="9" customFormat="1" ht="19.9" customHeight="1">
      <c r="B98" s="157"/>
      <c r="C98" s="158"/>
      <c r="D98" s="159" t="s">
        <v>120</v>
      </c>
      <c r="E98" s="160"/>
      <c r="F98" s="160"/>
      <c r="G98" s="160"/>
      <c r="H98" s="160"/>
      <c r="I98" s="161"/>
      <c r="J98" s="162">
        <f>J135</f>
        <v>0</v>
      </c>
      <c r="K98" s="158"/>
      <c r="L98" s="163"/>
    </row>
    <row r="99" spans="2:12" s="9" customFormat="1" ht="19.9" customHeight="1">
      <c r="B99" s="157"/>
      <c r="C99" s="158"/>
      <c r="D99" s="159" t="s">
        <v>121</v>
      </c>
      <c r="E99" s="160"/>
      <c r="F99" s="160"/>
      <c r="G99" s="160"/>
      <c r="H99" s="160"/>
      <c r="I99" s="161"/>
      <c r="J99" s="162">
        <f>J146</f>
        <v>0</v>
      </c>
      <c r="K99" s="158"/>
      <c r="L99" s="163"/>
    </row>
    <row r="100" spans="2:12" s="8" customFormat="1" ht="24.95" customHeight="1">
      <c r="B100" s="150"/>
      <c r="C100" s="151"/>
      <c r="D100" s="152" t="s">
        <v>122</v>
      </c>
      <c r="E100" s="153"/>
      <c r="F100" s="153"/>
      <c r="G100" s="153"/>
      <c r="H100" s="153"/>
      <c r="I100" s="154"/>
      <c r="J100" s="155">
        <f>J152</f>
        <v>0</v>
      </c>
      <c r="K100" s="151"/>
      <c r="L100" s="156"/>
    </row>
    <row r="101" spans="2:12" s="9" customFormat="1" ht="19.9" customHeight="1">
      <c r="B101" s="157"/>
      <c r="C101" s="158"/>
      <c r="D101" s="159" t="s">
        <v>123</v>
      </c>
      <c r="E101" s="160"/>
      <c r="F101" s="160"/>
      <c r="G101" s="160"/>
      <c r="H101" s="160"/>
      <c r="I101" s="161"/>
      <c r="J101" s="162">
        <f>J153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124</v>
      </c>
      <c r="E102" s="160"/>
      <c r="F102" s="160"/>
      <c r="G102" s="160"/>
      <c r="H102" s="160"/>
      <c r="I102" s="161"/>
      <c r="J102" s="162">
        <f>J166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125</v>
      </c>
      <c r="E103" s="160"/>
      <c r="F103" s="160"/>
      <c r="G103" s="160"/>
      <c r="H103" s="160"/>
      <c r="I103" s="161"/>
      <c r="J103" s="162">
        <f>J168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126</v>
      </c>
      <c r="E104" s="160"/>
      <c r="F104" s="160"/>
      <c r="G104" s="160"/>
      <c r="H104" s="160"/>
      <c r="I104" s="161"/>
      <c r="J104" s="162">
        <f>J187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127</v>
      </c>
      <c r="E105" s="160"/>
      <c r="F105" s="160"/>
      <c r="G105" s="160"/>
      <c r="H105" s="160"/>
      <c r="I105" s="161"/>
      <c r="J105" s="162">
        <f>J192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128</v>
      </c>
      <c r="E106" s="160"/>
      <c r="F106" s="160"/>
      <c r="G106" s="160"/>
      <c r="H106" s="160"/>
      <c r="I106" s="161"/>
      <c r="J106" s="162">
        <f>J194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129</v>
      </c>
      <c r="E107" s="160"/>
      <c r="F107" s="160"/>
      <c r="G107" s="160"/>
      <c r="H107" s="160"/>
      <c r="I107" s="161"/>
      <c r="J107" s="162">
        <f>J220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130</v>
      </c>
      <c r="E108" s="160"/>
      <c r="F108" s="160"/>
      <c r="G108" s="160"/>
      <c r="H108" s="160"/>
      <c r="I108" s="161"/>
      <c r="J108" s="162">
        <f>J242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131</v>
      </c>
      <c r="E109" s="160"/>
      <c r="F109" s="160"/>
      <c r="G109" s="160"/>
      <c r="H109" s="160"/>
      <c r="I109" s="161"/>
      <c r="J109" s="162">
        <f>J259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540</v>
      </c>
      <c r="E110" s="160"/>
      <c r="F110" s="160"/>
      <c r="G110" s="160"/>
      <c r="H110" s="160"/>
      <c r="I110" s="161"/>
      <c r="J110" s="162">
        <f>J314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132</v>
      </c>
      <c r="E111" s="160"/>
      <c r="F111" s="160"/>
      <c r="G111" s="160"/>
      <c r="H111" s="160"/>
      <c r="I111" s="161"/>
      <c r="J111" s="162">
        <f>J336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133</v>
      </c>
      <c r="E112" s="160"/>
      <c r="F112" s="160"/>
      <c r="G112" s="160"/>
      <c r="H112" s="160"/>
      <c r="I112" s="161"/>
      <c r="J112" s="162">
        <f>J357</f>
        <v>0</v>
      </c>
      <c r="K112" s="158"/>
      <c r="L112" s="163"/>
    </row>
    <row r="113" spans="2:12" s="9" customFormat="1" ht="19.9" customHeight="1">
      <c r="B113" s="157"/>
      <c r="C113" s="158"/>
      <c r="D113" s="159" t="s">
        <v>134</v>
      </c>
      <c r="E113" s="160"/>
      <c r="F113" s="160"/>
      <c r="G113" s="160"/>
      <c r="H113" s="160"/>
      <c r="I113" s="161"/>
      <c r="J113" s="162">
        <f>J360</f>
        <v>0</v>
      </c>
      <c r="K113" s="158"/>
      <c r="L113" s="163"/>
    </row>
    <row r="114" spans="2:12" s="1" customFormat="1" ht="21.7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6.95" customHeight="1">
      <c r="B115" s="48"/>
      <c r="C115" s="49"/>
      <c r="D115" s="49"/>
      <c r="E115" s="49"/>
      <c r="F115" s="49"/>
      <c r="G115" s="49"/>
      <c r="H115" s="49"/>
      <c r="I115" s="141"/>
      <c r="J115" s="49"/>
      <c r="K115" s="49"/>
      <c r="L115" s="37"/>
    </row>
    <row r="119" spans="2:12" s="1" customFormat="1" ht="6.95" customHeight="1">
      <c r="B119" s="50"/>
      <c r="C119" s="51"/>
      <c r="D119" s="51"/>
      <c r="E119" s="51"/>
      <c r="F119" s="51"/>
      <c r="G119" s="51"/>
      <c r="H119" s="51"/>
      <c r="I119" s="144"/>
      <c r="J119" s="51"/>
      <c r="K119" s="51"/>
      <c r="L119" s="37"/>
    </row>
    <row r="120" spans="2:12" s="1" customFormat="1" ht="24.95" customHeight="1">
      <c r="B120" s="33"/>
      <c r="C120" s="22" t="s">
        <v>135</v>
      </c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12" s="1" customFormat="1" ht="6.9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12" customHeight="1">
      <c r="B122" s="33"/>
      <c r="C122" s="28" t="s">
        <v>16</v>
      </c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12" s="1" customFormat="1" ht="16.5" customHeight="1">
      <c r="B123" s="33"/>
      <c r="C123" s="34"/>
      <c r="D123" s="34"/>
      <c r="E123" s="297" t="str">
        <f>E7</f>
        <v>Stavební úpravy šaten v 1.NP - SC Hostivař</v>
      </c>
      <c r="F123" s="298"/>
      <c r="G123" s="298"/>
      <c r="H123" s="298"/>
      <c r="I123" s="109"/>
      <c r="J123" s="34"/>
      <c r="K123" s="34"/>
      <c r="L123" s="37"/>
    </row>
    <row r="124" spans="2:12" s="1" customFormat="1" ht="12" customHeight="1">
      <c r="B124" s="33"/>
      <c r="C124" s="28" t="s">
        <v>112</v>
      </c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16.5" customHeight="1">
      <c r="B125" s="33"/>
      <c r="C125" s="34"/>
      <c r="D125" s="34"/>
      <c r="E125" s="280" t="str">
        <f>E9</f>
        <v>b - šatny č.dveří 3,4,5</v>
      </c>
      <c r="F125" s="296"/>
      <c r="G125" s="296"/>
      <c r="H125" s="296"/>
      <c r="I125" s="109"/>
      <c r="J125" s="34"/>
      <c r="K125" s="34"/>
      <c r="L125" s="37"/>
    </row>
    <row r="126" spans="2:12" s="1" customFormat="1" ht="6.95" customHeight="1">
      <c r="B126" s="33"/>
      <c r="C126" s="34"/>
      <c r="D126" s="34"/>
      <c r="E126" s="34"/>
      <c r="F126" s="34"/>
      <c r="G126" s="34"/>
      <c r="H126" s="34"/>
      <c r="I126" s="109"/>
      <c r="J126" s="34"/>
      <c r="K126" s="34"/>
      <c r="L126" s="37"/>
    </row>
    <row r="127" spans="2:12" s="1" customFormat="1" ht="12" customHeight="1">
      <c r="B127" s="33"/>
      <c r="C127" s="28" t="s">
        <v>20</v>
      </c>
      <c r="D127" s="34"/>
      <c r="E127" s="34"/>
      <c r="F127" s="26" t="str">
        <f>F12</f>
        <v xml:space="preserve">Praha </v>
      </c>
      <c r="G127" s="34"/>
      <c r="H127" s="34"/>
      <c r="I127" s="111" t="s">
        <v>22</v>
      </c>
      <c r="J127" s="60" t="str">
        <f>IF(J12="","",J12)</f>
        <v>29. 4. 2019</v>
      </c>
      <c r="K127" s="34"/>
      <c r="L127" s="37"/>
    </row>
    <row r="128" spans="2:12" s="1" customFormat="1" ht="6.95" customHeight="1">
      <c r="B128" s="33"/>
      <c r="C128" s="34"/>
      <c r="D128" s="34"/>
      <c r="E128" s="34"/>
      <c r="F128" s="34"/>
      <c r="G128" s="34"/>
      <c r="H128" s="34"/>
      <c r="I128" s="109"/>
      <c r="J128" s="34"/>
      <c r="K128" s="34"/>
      <c r="L128" s="37"/>
    </row>
    <row r="129" spans="2:12" s="1" customFormat="1" ht="27.95" customHeight="1">
      <c r="B129" s="33"/>
      <c r="C129" s="28" t="s">
        <v>24</v>
      </c>
      <c r="D129" s="34"/>
      <c r="E129" s="34"/>
      <c r="F129" s="26" t="str">
        <f>E15</f>
        <v xml:space="preserve"> </v>
      </c>
      <c r="G129" s="34"/>
      <c r="H129" s="34"/>
      <c r="I129" s="111" t="s">
        <v>30</v>
      </c>
      <c r="J129" s="31" t="str">
        <f>E21</f>
        <v>Ing. Regina Zaoralova</v>
      </c>
      <c r="K129" s="34"/>
      <c r="L129" s="37"/>
    </row>
    <row r="130" spans="2:12" s="1" customFormat="1" ht="15.2" customHeight="1">
      <c r="B130" s="33"/>
      <c r="C130" s="28" t="s">
        <v>28</v>
      </c>
      <c r="D130" s="34"/>
      <c r="E130" s="34"/>
      <c r="F130" s="26" t="str">
        <f>IF(E18="","",E18)</f>
        <v>Vyplň údaj</v>
      </c>
      <c r="G130" s="34"/>
      <c r="H130" s="34"/>
      <c r="I130" s="111" t="s">
        <v>34</v>
      </c>
      <c r="J130" s="31" t="str">
        <f>E24</f>
        <v xml:space="preserve"> </v>
      </c>
      <c r="K130" s="34"/>
      <c r="L130" s="37"/>
    </row>
    <row r="131" spans="2:12" s="1" customFormat="1" ht="10.35" customHeight="1">
      <c r="B131" s="33"/>
      <c r="C131" s="34"/>
      <c r="D131" s="34"/>
      <c r="E131" s="34"/>
      <c r="F131" s="34"/>
      <c r="G131" s="34"/>
      <c r="H131" s="34"/>
      <c r="I131" s="109"/>
      <c r="J131" s="34"/>
      <c r="K131" s="34"/>
      <c r="L131" s="37"/>
    </row>
    <row r="132" spans="2:20" s="10" customFormat="1" ht="29.25" customHeight="1">
      <c r="B132" s="164"/>
      <c r="C132" s="165" t="s">
        <v>136</v>
      </c>
      <c r="D132" s="166" t="s">
        <v>61</v>
      </c>
      <c r="E132" s="166" t="s">
        <v>57</v>
      </c>
      <c r="F132" s="166" t="s">
        <v>58</v>
      </c>
      <c r="G132" s="166" t="s">
        <v>137</v>
      </c>
      <c r="H132" s="166" t="s">
        <v>138</v>
      </c>
      <c r="I132" s="167" t="s">
        <v>139</v>
      </c>
      <c r="J132" s="168" t="s">
        <v>116</v>
      </c>
      <c r="K132" s="169" t="s">
        <v>140</v>
      </c>
      <c r="L132" s="170"/>
      <c r="M132" s="69" t="s">
        <v>1</v>
      </c>
      <c r="N132" s="70" t="s">
        <v>40</v>
      </c>
      <c r="O132" s="70" t="s">
        <v>141</v>
      </c>
      <c r="P132" s="70" t="s">
        <v>142</v>
      </c>
      <c r="Q132" s="70" t="s">
        <v>143</v>
      </c>
      <c r="R132" s="70" t="s">
        <v>144</v>
      </c>
      <c r="S132" s="70" t="s">
        <v>145</v>
      </c>
      <c r="T132" s="71" t="s">
        <v>146</v>
      </c>
    </row>
    <row r="133" spans="2:63" s="1" customFormat="1" ht="22.9" customHeight="1">
      <c r="B133" s="33"/>
      <c r="C133" s="76" t="s">
        <v>147</v>
      </c>
      <c r="D133" s="34"/>
      <c r="E133" s="34"/>
      <c r="F133" s="34"/>
      <c r="G133" s="34"/>
      <c r="H133" s="34"/>
      <c r="I133" s="109"/>
      <c r="J133" s="171">
        <f>BK133</f>
        <v>0</v>
      </c>
      <c r="K133" s="34"/>
      <c r="L133" s="37"/>
      <c r="M133" s="72"/>
      <c r="N133" s="73"/>
      <c r="O133" s="73"/>
      <c r="P133" s="172">
        <f>P134+P152</f>
        <v>0</v>
      </c>
      <c r="Q133" s="73"/>
      <c r="R133" s="172">
        <f>R134+R152</f>
        <v>4.81156515</v>
      </c>
      <c r="S133" s="73"/>
      <c r="T133" s="173">
        <f>T134+T152</f>
        <v>13.4736498</v>
      </c>
      <c r="AT133" s="16" t="s">
        <v>75</v>
      </c>
      <c r="AU133" s="16" t="s">
        <v>118</v>
      </c>
      <c r="BK133" s="174">
        <f>BK134+BK152</f>
        <v>0</v>
      </c>
    </row>
    <row r="134" spans="2:63" s="11" customFormat="1" ht="25.9" customHeight="1">
      <c r="B134" s="175"/>
      <c r="C134" s="176"/>
      <c r="D134" s="177" t="s">
        <v>75</v>
      </c>
      <c r="E134" s="178" t="s">
        <v>148</v>
      </c>
      <c r="F134" s="178" t="s">
        <v>149</v>
      </c>
      <c r="G134" s="176"/>
      <c r="H134" s="176"/>
      <c r="I134" s="179"/>
      <c r="J134" s="180">
        <f>BK134</f>
        <v>0</v>
      </c>
      <c r="K134" s="176"/>
      <c r="L134" s="181"/>
      <c r="M134" s="182"/>
      <c r="N134" s="183"/>
      <c r="O134" s="183"/>
      <c r="P134" s="184">
        <f>P135+P146</f>
        <v>0</v>
      </c>
      <c r="Q134" s="183"/>
      <c r="R134" s="184">
        <f>R135+R146</f>
        <v>0.0065</v>
      </c>
      <c r="S134" s="183"/>
      <c r="T134" s="185">
        <f>T135+T146</f>
        <v>1.3492320000000002</v>
      </c>
      <c r="AR134" s="186" t="s">
        <v>84</v>
      </c>
      <c r="AT134" s="187" t="s">
        <v>75</v>
      </c>
      <c r="AU134" s="187" t="s">
        <v>76</v>
      </c>
      <c r="AY134" s="186" t="s">
        <v>150</v>
      </c>
      <c r="BK134" s="188">
        <f>BK135+BK146</f>
        <v>0</v>
      </c>
    </row>
    <row r="135" spans="2:63" s="11" customFormat="1" ht="22.9" customHeight="1">
      <c r="B135" s="175"/>
      <c r="C135" s="176"/>
      <c r="D135" s="177" t="s">
        <v>75</v>
      </c>
      <c r="E135" s="189" t="s">
        <v>151</v>
      </c>
      <c r="F135" s="189" t="s">
        <v>152</v>
      </c>
      <c r="G135" s="176"/>
      <c r="H135" s="176"/>
      <c r="I135" s="179"/>
      <c r="J135" s="190">
        <f>BK135</f>
        <v>0</v>
      </c>
      <c r="K135" s="176"/>
      <c r="L135" s="181"/>
      <c r="M135" s="182"/>
      <c r="N135" s="183"/>
      <c r="O135" s="183"/>
      <c r="P135" s="184">
        <f>SUM(P136:P145)</f>
        <v>0</v>
      </c>
      <c r="Q135" s="183"/>
      <c r="R135" s="184">
        <f>SUM(R136:R145)</f>
        <v>0.0065</v>
      </c>
      <c r="S135" s="183"/>
      <c r="T135" s="185">
        <f>SUM(T136:T145)</f>
        <v>1.3492320000000002</v>
      </c>
      <c r="AR135" s="186" t="s">
        <v>84</v>
      </c>
      <c r="AT135" s="187" t="s">
        <v>75</v>
      </c>
      <c r="AU135" s="187" t="s">
        <v>84</v>
      </c>
      <c r="AY135" s="186" t="s">
        <v>150</v>
      </c>
      <c r="BK135" s="188">
        <f>SUM(BK136:BK145)</f>
        <v>0</v>
      </c>
    </row>
    <row r="136" spans="2:65" s="1" customFormat="1" ht="24" customHeight="1">
      <c r="B136" s="33"/>
      <c r="C136" s="191" t="s">
        <v>541</v>
      </c>
      <c r="D136" s="191" t="s">
        <v>154</v>
      </c>
      <c r="E136" s="192" t="s">
        <v>155</v>
      </c>
      <c r="F136" s="193" t="s">
        <v>156</v>
      </c>
      <c r="G136" s="194" t="s">
        <v>157</v>
      </c>
      <c r="H136" s="195">
        <v>50</v>
      </c>
      <c r="I136" s="196"/>
      <c r="J136" s="197">
        <f>ROUND(I136*H136,2)</f>
        <v>0</v>
      </c>
      <c r="K136" s="193" t="s">
        <v>158</v>
      </c>
      <c r="L136" s="37"/>
      <c r="M136" s="198" t="s">
        <v>1</v>
      </c>
      <c r="N136" s="199" t="s">
        <v>41</v>
      </c>
      <c r="O136" s="65"/>
      <c r="P136" s="200">
        <f>O136*H136</f>
        <v>0</v>
      </c>
      <c r="Q136" s="200">
        <v>0.00013</v>
      </c>
      <c r="R136" s="200">
        <f>Q136*H136</f>
        <v>0.0065</v>
      </c>
      <c r="S136" s="200">
        <v>0</v>
      </c>
      <c r="T136" s="201">
        <f>S136*H136</f>
        <v>0</v>
      </c>
      <c r="AR136" s="202" t="s">
        <v>159</v>
      </c>
      <c r="AT136" s="202" t="s">
        <v>154</v>
      </c>
      <c r="AU136" s="202" t="s">
        <v>86</v>
      </c>
      <c r="AY136" s="16" t="s">
        <v>150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84</v>
      </c>
      <c r="BK136" s="203">
        <f>ROUND(I136*H136,2)</f>
        <v>0</v>
      </c>
      <c r="BL136" s="16" t="s">
        <v>159</v>
      </c>
      <c r="BM136" s="202" t="s">
        <v>542</v>
      </c>
    </row>
    <row r="137" spans="2:65" s="1" customFormat="1" ht="36" customHeight="1">
      <c r="B137" s="33"/>
      <c r="C137" s="191" t="s">
        <v>84</v>
      </c>
      <c r="D137" s="191" t="s">
        <v>154</v>
      </c>
      <c r="E137" s="192" t="s">
        <v>162</v>
      </c>
      <c r="F137" s="193" t="s">
        <v>163</v>
      </c>
      <c r="G137" s="194" t="s">
        <v>164</v>
      </c>
      <c r="H137" s="195">
        <v>0.5</v>
      </c>
      <c r="I137" s="196"/>
      <c r="J137" s="197">
        <f>ROUND(I137*H137,2)</f>
        <v>0</v>
      </c>
      <c r="K137" s="193" t="s">
        <v>158</v>
      </c>
      <c r="L137" s="37"/>
      <c r="M137" s="198" t="s">
        <v>1</v>
      </c>
      <c r="N137" s="199" t="s">
        <v>41</v>
      </c>
      <c r="O137" s="65"/>
      <c r="P137" s="200">
        <f>O137*H137</f>
        <v>0</v>
      </c>
      <c r="Q137" s="200">
        <v>0</v>
      </c>
      <c r="R137" s="200">
        <f>Q137*H137</f>
        <v>0</v>
      </c>
      <c r="S137" s="200">
        <v>2.2</v>
      </c>
      <c r="T137" s="201">
        <f>S137*H137</f>
        <v>1.1</v>
      </c>
      <c r="AR137" s="202" t="s">
        <v>159</v>
      </c>
      <c r="AT137" s="202" t="s">
        <v>154</v>
      </c>
      <c r="AU137" s="202" t="s">
        <v>86</v>
      </c>
      <c r="AY137" s="16" t="s">
        <v>150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159</v>
      </c>
      <c r="BM137" s="202" t="s">
        <v>543</v>
      </c>
    </row>
    <row r="138" spans="2:51" s="12" customFormat="1" ht="12">
      <c r="B138" s="204"/>
      <c r="C138" s="205"/>
      <c r="D138" s="206" t="s">
        <v>166</v>
      </c>
      <c r="E138" s="207" t="s">
        <v>1</v>
      </c>
      <c r="F138" s="208" t="s">
        <v>167</v>
      </c>
      <c r="G138" s="205"/>
      <c r="H138" s="209">
        <v>0.5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166</v>
      </c>
      <c r="AU138" s="215" t="s">
        <v>86</v>
      </c>
      <c r="AV138" s="12" t="s">
        <v>86</v>
      </c>
      <c r="AW138" s="12" t="s">
        <v>33</v>
      </c>
      <c r="AX138" s="12" t="s">
        <v>84</v>
      </c>
      <c r="AY138" s="215" t="s">
        <v>150</v>
      </c>
    </row>
    <row r="139" spans="2:65" s="1" customFormat="1" ht="24" customHeight="1">
      <c r="B139" s="33"/>
      <c r="C139" s="191" t="s">
        <v>86</v>
      </c>
      <c r="D139" s="191" t="s">
        <v>154</v>
      </c>
      <c r="E139" s="192" t="s">
        <v>169</v>
      </c>
      <c r="F139" s="193" t="s">
        <v>170</v>
      </c>
      <c r="G139" s="194" t="s">
        <v>157</v>
      </c>
      <c r="H139" s="195">
        <v>3.152</v>
      </c>
      <c r="I139" s="196"/>
      <c r="J139" s="197">
        <f>ROUND(I139*H139,2)</f>
        <v>0</v>
      </c>
      <c r="K139" s="193" t="s">
        <v>158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</v>
      </c>
      <c r="R139" s="200">
        <f>Q139*H139</f>
        <v>0</v>
      </c>
      <c r="S139" s="200">
        <v>0.041</v>
      </c>
      <c r="T139" s="201">
        <f>S139*H139</f>
        <v>0.129232</v>
      </c>
      <c r="AR139" s="202" t="s">
        <v>159</v>
      </c>
      <c r="AT139" s="202" t="s">
        <v>154</v>
      </c>
      <c r="AU139" s="202" t="s">
        <v>86</v>
      </c>
      <c r="AY139" s="16" t="s">
        <v>150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159</v>
      </c>
      <c r="BM139" s="202" t="s">
        <v>544</v>
      </c>
    </row>
    <row r="140" spans="2:51" s="13" customFormat="1" ht="12">
      <c r="B140" s="216"/>
      <c r="C140" s="217"/>
      <c r="D140" s="206" t="s">
        <v>166</v>
      </c>
      <c r="E140" s="218" t="s">
        <v>1</v>
      </c>
      <c r="F140" s="219" t="s">
        <v>545</v>
      </c>
      <c r="G140" s="217"/>
      <c r="H140" s="218" t="s">
        <v>1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166</v>
      </c>
      <c r="AU140" s="225" t="s">
        <v>86</v>
      </c>
      <c r="AV140" s="13" t="s">
        <v>84</v>
      </c>
      <c r="AW140" s="13" t="s">
        <v>33</v>
      </c>
      <c r="AX140" s="13" t="s">
        <v>76</v>
      </c>
      <c r="AY140" s="225" t="s">
        <v>150</v>
      </c>
    </row>
    <row r="141" spans="2:51" s="12" customFormat="1" ht="12">
      <c r="B141" s="204"/>
      <c r="C141" s="205"/>
      <c r="D141" s="206" t="s">
        <v>166</v>
      </c>
      <c r="E141" s="207" t="s">
        <v>1</v>
      </c>
      <c r="F141" s="208" t="s">
        <v>173</v>
      </c>
      <c r="G141" s="205"/>
      <c r="H141" s="209">
        <v>1.576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166</v>
      </c>
      <c r="AU141" s="215" t="s">
        <v>86</v>
      </c>
      <c r="AV141" s="12" t="s">
        <v>86</v>
      </c>
      <c r="AW141" s="12" t="s">
        <v>33</v>
      </c>
      <c r="AX141" s="12" t="s">
        <v>76</v>
      </c>
      <c r="AY141" s="215" t="s">
        <v>150</v>
      </c>
    </row>
    <row r="142" spans="2:51" s="13" customFormat="1" ht="12">
      <c r="B142" s="216"/>
      <c r="C142" s="217"/>
      <c r="D142" s="206" t="s">
        <v>166</v>
      </c>
      <c r="E142" s="218" t="s">
        <v>1</v>
      </c>
      <c r="F142" s="219" t="s">
        <v>546</v>
      </c>
      <c r="G142" s="217"/>
      <c r="H142" s="218" t="s">
        <v>1</v>
      </c>
      <c r="I142" s="220"/>
      <c r="J142" s="217"/>
      <c r="K142" s="217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166</v>
      </c>
      <c r="AU142" s="225" t="s">
        <v>86</v>
      </c>
      <c r="AV142" s="13" t="s">
        <v>84</v>
      </c>
      <c r="AW142" s="13" t="s">
        <v>33</v>
      </c>
      <c r="AX142" s="13" t="s">
        <v>76</v>
      </c>
      <c r="AY142" s="225" t="s">
        <v>150</v>
      </c>
    </row>
    <row r="143" spans="2:51" s="12" customFormat="1" ht="12">
      <c r="B143" s="204"/>
      <c r="C143" s="205"/>
      <c r="D143" s="206" t="s">
        <v>166</v>
      </c>
      <c r="E143" s="207" t="s">
        <v>1</v>
      </c>
      <c r="F143" s="208" t="s">
        <v>173</v>
      </c>
      <c r="G143" s="205"/>
      <c r="H143" s="209">
        <v>1.576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166</v>
      </c>
      <c r="AU143" s="215" t="s">
        <v>86</v>
      </c>
      <c r="AV143" s="12" t="s">
        <v>86</v>
      </c>
      <c r="AW143" s="12" t="s">
        <v>33</v>
      </c>
      <c r="AX143" s="12" t="s">
        <v>76</v>
      </c>
      <c r="AY143" s="215" t="s">
        <v>150</v>
      </c>
    </row>
    <row r="144" spans="2:51" s="14" customFormat="1" ht="12">
      <c r="B144" s="226"/>
      <c r="C144" s="227"/>
      <c r="D144" s="206" t="s">
        <v>166</v>
      </c>
      <c r="E144" s="228" t="s">
        <v>1</v>
      </c>
      <c r="F144" s="229" t="s">
        <v>174</v>
      </c>
      <c r="G144" s="227"/>
      <c r="H144" s="230">
        <v>3.152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166</v>
      </c>
      <c r="AU144" s="236" t="s">
        <v>86</v>
      </c>
      <c r="AV144" s="14" t="s">
        <v>159</v>
      </c>
      <c r="AW144" s="14" t="s">
        <v>33</v>
      </c>
      <c r="AX144" s="14" t="s">
        <v>84</v>
      </c>
      <c r="AY144" s="236" t="s">
        <v>150</v>
      </c>
    </row>
    <row r="145" spans="2:65" s="1" customFormat="1" ht="24" customHeight="1">
      <c r="B145" s="33"/>
      <c r="C145" s="191" t="s">
        <v>218</v>
      </c>
      <c r="D145" s="191" t="s">
        <v>154</v>
      </c>
      <c r="E145" s="192" t="s">
        <v>176</v>
      </c>
      <c r="F145" s="193" t="s">
        <v>177</v>
      </c>
      <c r="G145" s="194" t="s">
        <v>178</v>
      </c>
      <c r="H145" s="195">
        <v>20</v>
      </c>
      <c r="I145" s="196"/>
      <c r="J145" s="197">
        <f>ROUND(I145*H145,2)</f>
        <v>0</v>
      </c>
      <c r="K145" s="193" t="s">
        <v>158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</v>
      </c>
      <c r="R145" s="200">
        <f>Q145*H145</f>
        <v>0</v>
      </c>
      <c r="S145" s="200">
        <v>0.006</v>
      </c>
      <c r="T145" s="201">
        <f>S145*H145</f>
        <v>0.12</v>
      </c>
      <c r="AR145" s="202" t="s">
        <v>159</v>
      </c>
      <c r="AT145" s="202" t="s">
        <v>154</v>
      </c>
      <c r="AU145" s="202" t="s">
        <v>86</v>
      </c>
      <c r="AY145" s="16" t="s">
        <v>150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159</v>
      </c>
      <c r="BM145" s="202" t="s">
        <v>547</v>
      </c>
    </row>
    <row r="146" spans="2:63" s="11" customFormat="1" ht="22.9" customHeight="1">
      <c r="B146" s="175"/>
      <c r="C146" s="176"/>
      <c r="D146" s="177" t="s">
        <v>75</v>
      </c>
      <c r="E146" s="189" t="s">
        <v>180</v>
      </c>
      <c r="F146" s="189" t="s">
        <v>181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SUM(P147:P151)</f>
        <v>0</v>
      </c>
      <c r="Q146" s="183"/>
      <c r="R146" s="184">
        <f>SUM(R147:R151)</f>
        <v>0</v>
      </c>
      <c r="S146" s="183"/>
      <c r="T146" s="185">
        <f>SUM(T147:T151)</f>
        <v>0</v>
      </c>
      <c r="AR146" s="186" t="s">
        <v>84</v>
      </c>
      <c r="AT146" s="187" t="s">
        <v>75</v>
      </c>
      <c r="AU146" s="187" t="s">
        <v>84</v>
      </c>
      <c r="AY146" s="186" t="s">
        <v>150</v>
      </c>
      <c r="BK146" s="188">
        <f>SUM(BK147:BK151)</f>
        <v>0</v>
      </c>
    </row>
    <row r="147" spans="2:65" s="1" customFormat="1" ht="24" customHeight="1">
      <c r="B147" s="33"/>
      <c r="C147" s="191" t="s">
        <v>159</v>
      </c>
      <c r="D147" s="191" t="s">
        <v>154</v>
      </c>
      <c r="E147" s="192" t="s">
        <v>183</v>
      </c>
      <c r="F147" s="193" t="s">
        <v>184</v>
      </c>
      <c r="G147" s="194" t="s">
        <v>185</v>
      </c>
      <c r="H147" s="195">
        <v>13.474</v>
      </c>
      <c r="I147" s="196"/>
      <c r="J147" s="197">
        <f>ROUND(I147*H147,2)</f>
        <v>0</v>
      </c>
      <c r="K147" s="193" t="s">
        <v>158</v>
      </c>
      <c r="L147" s="37"/>
      <c r="M147" s="198" t="s">
        <v>1</v>
      </c>
      <c r="N147" s="199" t="s">
        <v>41</v>
      </c>
      <c r="O147" s="65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159</v>
      </c>
      <c r="AT147" s="202" t="s">
        <v>154</v>
      </c>
      <c r="AU147" s="202" t="s">
        <v>86</v>
      </c>
      <c r="AY147" s="16" t="s">
        <v>150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84</v>
      </c>
      <c r="BK147" s="203">
        <f>ROUND(I147*H147,2)</f>
        <v>0</v>
      </c>
      <c r="BL147" s="16" t="s">
        <v>159</v>
      </c>
      <c r="BM147" s="202" t="s">
        <v>548</v>
      </c>
    </row>
    <row r="148" spans="2:65" s="1" customFormat="1" ht="24" customHeight="1">
      <c r="B148" s="33"/>
      <c r="C148" s="191" t="s">
        <v>407</v>
      </c>
      <c r="D148" s="191" t="s">
        <v>154</v>
      </c>
      <c r="E148" s="192" t="s">
        <v>188</v>
      </c>
      <c r="F148" s="193" t="s">
        <v>189</v>
      </c>
      <c r="G148" s="194" t="s">
        <v>185</v>
      </c>
      <c r="H148" s="195">
        <v>13.474</v>
      </c>
      <c r="I148" s="196"/>
      <c r="J148" s="197">
        <f>ROUND(I148*H148,2)</f>
        <v>0</v>
      </c>
      <c r="K148" s="193" t="s">
        <v>158</v>
      </c>
      <c r="L148" s="37"/>
      <c r="M148" s="198" t="s">
        <v>1</v>
      </c>
      <c r="N148" s="199" t="s">
        <v>41</v>
      </c>
      <c r="O148" s="65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159</v>
      </c>
      <c r="AT148" s="202" t="s">
        <v>154</v>
      </c>
      <c r="AU148" s="202" t="s">
        <v>86</v>
      </c>
      <c r="AY148" s="16" t="s">
        <v>150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84</v>
      </c>
      <c r="BK148" s="203">
        <f>ROUND(I148*H148,2)</f>
        <v>0</v>
      </c>
      <c r="BL148" s="16" t="s">
        <v>159</v>
      </c>
      <c r="BM148" s="202" t="s">
        <v>549</v>
      </c>
    </row>
    <row r="149" spans="2:65" s="1" customFormat="1" ht="24" customHeight="1">
      <c r="B149" s="33"/>
      <c r="C149" s="191" t="s">
        <v>168</v>
      </c>
      <c r="D149" s="191" t="s">
        <v>154</v>
      </c>
      <c r="E149" s="192" t="s">
        <v>192</v>
      </c>
      <c r="F149" s="193" t="s">
        <v>193</v>
      </c>
      <c r="G149" s="194" t="s">
        <v>185</v>
      </c>
      <c r="H149" s="195">
        <v>188.314</v>
      </c>
      <c r="I149" s="196"/>
      <c r="J149" s="197">
        <f>ROUND(I149*H149,2)</f>
        <v>0</v>
      </c>
      <c r="K149" s="193" t="s">
        <v>158</v>
      </c>
      <c r="L149" s="37"/>
      <c r="M149" s="198" t="s">
        <v>1</v>
      </c>
      <c r="N149" s="199" t="s">
        <v>41</v>
      </c>
      <c r="O149" s="65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02" t="s">
        <v>159</v>
      </c>
      <c r="AT149" s="202" t="s">
        <v>154</v>
      </c>
      <c r="AU149" s="202" t="s">
        <v>86</v>
      </c>
      <c r="AY149" s="16" t="s">
        <v>150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84</v>
      </c>
      <c r="BK149" s="203">
        <f>ROUND(I149*H149,2)</f>
        <v>0</v>
      </c>
      <c r="BL149" s="16" t="s">
        <v>159</v>
      </c>
      <c r="BM149" s="202" t="s">
        <v>550</v>
      </c>
    </row>
    <row r="150" spans="2:51" s="12" customFormat="1" ht="12">
      <c r="B150" s="204"/>
      <c r="C150" s="205"/>
      <c r="D150" s="206" t="s">
        <v>166</v>
      </c>
      <c r="E150" s="207" t="s">
        <v>1</v>
      </c>
      <c r="F150" s="208" t="s">
        <v>551</v>
      </c>
      <c r="G150" s="205"/>
      <c r="H150" s="209">
        <v>188.314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166</v>
      </c>
      <c r="AU150" s="215" t="s">
        <v>86</v>
      </c>
      <c r="AV150" s="12" t="s">
        <v>86</v>
      </c>
      <c r="AW150" s="12" t="s">
        <v>33</v>
      </c>
      <c r="AX150" s="12" t="s">
        <v>84</v>
      </c>
      <c r="AY150" s="215" t="s">
        <v>150</v>
      </c>
    </row>
    <row r="151" spans="2:65" s="1" customFormat="1" ht="24" customHeight="1">
      <c r="B151" s="33"/>
      <c r="C151" s="191" t="s">
        <v>552</v>
      </c>
      <c r="D151" s="191" t="s">
        <v>154</v>
      </c>
      <c r="E151" s="192" t="s">
        <v>196</v>
      </c>
      <c r="F151" s="193" t="s">
        <v>197</v>
      </c>
      <c r="G151" s="194" t="s">
        <v>185</v>
      </c>
      <c r="H151" s="195">
        <v>13.451</v>
      </c>
      <c r="I151" s="196"/>
      <c r="J151" s="197">
        <f>ROUND(I151*H151,2)</f>
        <v>0</v>
      </c>
      <c r="K151" s="193" t="s">
        <v>158</v>
      </c>
      <c r="L151" s="37"/>
      <c r="M151" s="198" t="s">
        <v>1</v>
      </c>
      <c r="N151" s="199" t="s">
        <v>41</v>
      </c>
      <c r="O151" s="65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02" t="s">
        <v>159</v>
      </c>
      <c r="AT151" s="202" t="s">
        <v>154</v>
      </c>
      <c r="AU151" s="202" t="s">
        <v>86</v>
      </c>
      <c r="AY151" s="16" t="s">
        <v>150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84</v>
      </c>
      <c r="BK151" s="203">
        <f>ROUND(I151*H151,2)</f>
        <v>0</v>
      </c>
      <c r="BL151" s="16" t="s">
        <v>159</v>
      </c>
      <c r="BM151" s="202" t="s">
        <v>553</v>
      </c>
    </row>
    <row r="152" spans="2:63" s="11" customFormat="1" ht="25.9" customHeight="1">
      <c r="B152" s="175"/>
      <c r="C152" s="176"/>
      <c r="D152" s="177" t="s">
        <v>75</v>
      </c>
      <c r="E152" s="178" t="s">
        <v>199</v>
      </c>
      <c r="F152" s="178" t="s">
        <v>200</v>
      </c>
      <c r="G152" s="176"/>
      <c r="H152" s="176"/>
      <c r="I152" s="179"/>
      <c r="J152" s="180">
        <f>BK152</f>
        <v>0</v>
      </c>
      <c r="K152" s="176"/>
      <c r="L152" s="181"/>
      <c r="M152" s="182"/>
      <c r="N152" s="183"/>
      <c r="O152" s="183"/>
      <c r="P152" s="184">
        <f>P153+P166+P168+P187+P192+P194+P220+P242+P259+P314+P336+P357+P360</f>
        <v>0</v>
      </c>
      <c r="Q152" s="183"/>
      <c r="R152" s="184">
        <f>R153+R166+R168+R187+R192+R194+R220+R242+R259+R314+R336+R357+R360</f>
        <v>4.80506515</v>
      </c>
      <c r="S152" s="183"/>
      <c r="T152" s="185">
        <f>T153+T166+T168+T187+T192+T194+T220+T242+T259+T314+T336+T357+T360</f>
        <v>12.1244178</v>
      </c>
      <c r="AR152" s="186" t="s">
        <v>86</v>
      </c>
      <c r="AT152" s="187" t="s">
        <v>75</v>
      </c>
      <c r="AU152" s="187" t="s">
        <v>76</v>
      </c>
      <c r="AY152" s="186" t="s">
        <v>150</v>
      </c>
      <c r="BK152" s="188">
        <f>BK153+BK166+BK168+BK187+BK192+BK194+BK220+BK242+BK259+BK314+BK336+BK357+BK360</f>
        <v>0</v>
      </c>
    </row>
    <row r="153" spans="2:63" s="11" customFormat="1" ht="22.9" customHeight="1">
      <c r="B153" s="175"/>
      <c r="C153" s="176"/>
      <c r="D153" s="177" t="s">
        <v>75</v>
      </c>
      <c r="E153" s="189" t="s">
        <v>201</v>
      </c>
      <c r="F153" s="189" t="s">
        <v>202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SUM(P154:P165)</f>
        <v>0</v>
      </c>
      <c r="Q153" s="183"/>
      <c r="R153" s="184">
        <f>SUM(R154:R165)</f>
        <v>0.0446</v>
      </c>
      <c r="S153" s="183"/>
      <c r="T153" s="185">
        <f>SUM(T154:T165)</f>
        <v>0.37148000000000003</v>
      </c>
      <c r="AR153" s="186" t="s">
        <v>86</v>
      </c>
      <c r="AT153" s="187" t="s">
        <v>75</v>
      </c>
      <c r="AU153" s="187" t="s">
        <v>84</v>
      </c>
      <c r="AY153" s="186" t="s">
        <v>150</v>
      </c>
      <c r="BK153" s="188">
        <f>SUM(BK154:BK165)</f>
        <v>0</v>
      </c>
    </row>
    <row r="154" spans="2:65" s="1" customFormat="1" ht="16.5" customHeight="1">
      <c r="B154" s="33"/>
      <c r="C154" s="191" t="s">
        <v>251</v>
      </c>
      <c r="D154" s="191" t="s">
        <v>154</v>
      </c>
      <c r="E154" s="192" t="s">
        <v>204</v>
      </c>
      <c r="F154" s="193" t="s">
        <v>205</v>
      </c>
      <c r="G154" s="194" t="s">
        <v>178</v>
      </c>
      <c r="H154" s="195">
        <v>20</v>
      </c>
      <c r="I154" s="196"/>
      <c r="J154" s="197">
        <f>ROUND(I154*H154,2)</f>
        <v>0</v>
      </c>
      <c r="K154" s="193" t="s">
        <v>158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</v>
      </c>
      <c r="R154" s="200">
        <f>Q154*H154</f>
        <v>0</v>
      </c>
      <c r="S154" s="200">
        <v>0.01492</v>
      </c>
      <c r="T154" s="201">
        <f>S154*H154</f>
        <v>0.2984</v>
      </c>
      <c r="AR154" s="202" t="s">
        <v>175</v>
      </c>
      <c r="AT154" s="202" t="s">
        <v>154</v>
      </c>
      <c r="AU154" s="202" t="s">
        <v>86</v>
      </c>
      <c r="AY154" s="16" t="s">
        <v>150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175</v>
      </c>
      <c r="BM154" s="202" t="s">
        <v>554</v>
      </c>
    </row>
    <row r="155" spans="2:65" s="1" customFormat="1" ht="16.5" customHeight="1">
      <c r="B155" s="33"/>
      <c r="C155" s="191" t="s">
        <v>227</v>
      </c>
      <c r="D155" s="191" t="s">
        <v>154</v>
      </c>
      <c r="E155" s="192" t="s">
        <v>208</v>
      </c>
      <c r="F155" s="193" t="s">
        <v>209</v>
      </c>
      <c r="G155" s="194" t="s">
        <v>178</v>
      </c>
      <c r="H155" s="195">
        <v>30</v>
      </c>
      <c r="I155" s="196"/>
      <c r="J155" s="197">
        <f>ROUND(I155*H155,2)</f>
        <v>0</v>
      </c>
      <c r="K155" s="193" t="s">
        <v>158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0.00046</v>
      </c>
      <c r="R155" s="200">
        <f>Q155*H155</f>
        <v>0.0138</v>
      </c>
      <c r="S155" s="200">
        <v>0</v>
      </c>
      <c r="T155" s="201">
        <f>S155*H155</f>
        <v>0</v>
      </c>
      <c r="AR155" s="202" t="s">
        <v>175</v>
      </c>
      <c r="AT155" s="202" t="s">
        <v>154</v>
      </c>
      <c r="AU155" s="202" t="s">
        <v>86</v>
      </c>
      <c r="AY155" s="16" t="s">
        <v>150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175</v>
      </c>
      <c r="BM155" s="202" t="s">
        <v>555</v>
      </c>
    </row>
    <row r="156" spans="2:51" s="12" customFormat="1" ht="12">
      <c r="B156" s="204"/>
      <c r="C156" s="205"/>
      <c r="D156" s="206" t="s">
        <v>166</v>
      </c>
      <c r="E156" s="207" t="s">
        <v>1</v>
      </c>
      <c r="F156" s="208" t="s">
        <v>211</v>
      </c>
      <c r="G156" s="205"/>
      <c r="H156" s="209">
        <v>30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166</v>
      </c>
      <c r="AU156" s="215" t="s">
        <v>86</v>
      </c>
      <c r="AV156" s="12" t="s">
        <v>86</v>
      </c>
      <c r="AW156" s="12" t="s">
        <v>33</v>
      </c>
      <c r="AX156" s="12" t="s">
        <v>84</v>
      </c>
      <c r="AY156" s="215" t="s">
        <v>150</v>
      </c>
    </row>
    <row r="157" spans="2:65" s="1" customFormat="1" ht="16.5" customHeight="1">
      <c r="B157" s="33"/>
      <c r="C157" s="191" t="s">
        <v>151</v>
      </c>
      <c r="D157" s="191" t="s">
        <v>154</v>
      </c>
      <c r="E157" s="192" t="s">
        <v>213</v>
      </c>
      <c r="F157" s="193" t="s">
        <v>214</v>
      </c>
      <c r="G157" s="194" t="s">
        <v>215</v>
      </c>
      <c r="H157" s="195">
        <v>6</v>
      </c>
      <c r="I157" s="196"/>
      <c r="J157" s="197">
        <f>ROUND(I157*H157,2)</f>
        <v>0</v>
      </c>
      <c r="K157" s="193" t="s">
        <v>158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0.01218</v>
      </c>
      <c r="T157" s="201">
        <f>S157*H157</f>
        <v>0.07308</v>
      </c>
      <c r="AR157" s="202" t="s">
        <v>175</v>
      </c>
      <c r="AT157" s="202" t="s">
        <v>154</v>
      </c>
      <c r="AU157" s="202" t="s">
        <v>86</v>
      </c>
      <c r="AY157" s="16" t="s">
        <v>150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175</v>
      </c>
      <c r="BM157" s="202" t="s">
        <v>556</v>
      </c>
    </row>
    <row r="158" spans="2:51" s="13" customFormat="1" ht="12">
      <c r="B158" s="216"/>
      <c r="C158" s="217"/>
      <c r="D158" s="206" t="s">
        <v>166</v>
      </c>
      <c r="E158" s="218" t="s">
        <v>1</v>
      </c>
      <c r="F158" s="219" t="s">
        <v>545</v>
      </c>
      <c r="G158" s="217"/>
      <c r="H158" s="218" t="s">
        <v>1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166</v>
      </c>
      <c r="AU158" s="225" t="s">
        <v>86</v>
      </c>
      <c r="AV158" s="13" t="s">
        <v>84</v>
      </c>
      <c r="AW158" s="13" t="s">
        <v>33</v>
      </c>
      <c r="AX158" s="13" t="s">
        <v>76</v>
      </c>
      <c r="AY158" s="225" t="s">
        <v>150</v>
      </c>
    </row>
    <row r="159" spans="2:51" s="12" customFormat="1" ht="12">
      <c r="B159" s="204"/>
      <c r="C159" s="205"/>
      <c r="D159" s="206" t="s">
        <v>166</v>
      </c>
      <c r="E159" s="207" t="s">
        <v>1</v>
      </c>
      <c r="F159" s="208" t="s">
        <v>218</v>
      </c>
      <c r="G159" s="205"/>
      <c r="H159" s="209">
        <v>3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166</v>
      </c>
      <c r="AU159" s="215" t="s">
        <v>86</v>
      </c>
      <c r="AV159" s="12" t="s">
        <v>86</v>
      </c>
      <c r="AW159" s="12" t="s">
        <v>33</v>
      </c>
      <c r="AX159" s="12" t="s">
        <v>76</v>
      </c>
      <c r="AY159" s="215" t="s">
        <v>150</v>
      </c>
    </row>
    <row r="160" spans="2:51" s="13" customFormat="1" ht="12">
      <c r="B160" s="216"/>
      <c r="C160" s="217"/>
      <c r="D160" s="206" t="s">
        <v>166</v>
      </c>
      <c r="E160" s="218" t="s">
        <v>1</v>
      </c>
      <c r="F160" s="219" t="s">
        <v>546</v>
      </c>
      <c r="G160" s="217"/>
      <c r="H160" s="218" t="s">
        <v>1</v>
      </c>
      <c r="I160" s="220"/>
      <c r="J160" s="217"/>
      <c r="K160" s="217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166</v>
      </c>
      <c r="AU160" s="225" t="s">
        <v>86</v>
      </c>
      <c r="AV160" s="13" t="s">
        <v>84</v>
      </c>
      <c r="AW160" s="13" t="s">
        <v>33</v>
      </c>
      <c r="AX160" s="13" t="s">
        <v>76</v>
      </c>
      <c r="AY160" s="225" t="s">
        <v>150</v>
      </c>
    </row>
    <row r="161" spans="2:51" s="12" customFormat="1" ht="12">
      <c r="B161" s="204"/>
      <c r="C161" s="205"/>
      <c r="D161" s="206" t="s">
        <v>166</v>
      </c>
      <c r="E161" s="207" t="s">
        <v>1</v>
      </c>
      <c r="F161" s="208" t="s">
        <v>218</v>
      </c>
      <c r="G161" s="205"/>
      <c r="H161" s="209">
        <v>3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166</v>
      </c>
      <c r="AU161" s="215" t="s">
        <v>86</v>
      </c>
      <c r="AV161" s="12" t="s">
        <v>86</v>
      </c>
      <c r="AW161" s="12" t="s">
        <v>33</v>
      </c>
      <c r="AX161" s="12" t="s">
        <v>76</v>
      </c>
      <c r="AY161" s="215" t="s">
        <v>150</v>
      </c>
    </row>
    <row r="162" spans="2:51" s="14" customFormat="1" ht="12">
      <c r="B162" s="226"/>
      <c r="C162" s="227"/>
      <c r="D162" s="206" t="s">
        <v>166</v>
      </c>
      <c r="E162" s="228" t="s">
        <v>1</v>
      </c>
      <c r="F162" s="229" t="s">
        <v>174</v>
      </c>
      <c r="G162" s="227"/>
      <c r="H162" s="230">
        <v>6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166</v>
      </c>
      <c r="AU162" s="236" t="s">
        <v>86</v>
      </c>
      <c r="AV162" s="14" t="s">
        <v>159</v>
      </c>
      <c r="AW162" s="14" t="s">
        <v>33</v>
      </c>
      <c r="AX162" s="14" t="s">
        <v>84</v>
      </c>
      <c r="AY162" s="236" t="s">
        <v>150</v>
      </c>
    </row>
    <row r="163" spans="2:65" s="1" customFormat="1" ht="24" customHeight="1">
      <c r="B163" s="33"/>
      <c r="C163" s="191" t="s">
        <v>267</v>
      </c>
      <c r="D163" s="191" t="s">
        <v>154</v>
      </c>
      <c r="E163" s="192" t="s">
        <v>220</v>
      </c>
      <c r="F163" s="193" t="s">
        <v>221</v>
      </c>
      <c r="G163" s="194" t="s">
        <v>215</v>
      </c>
      <c r="H163" s="195">
        <v>2</v>
      </c>
      <c r="I163" s="196"/>
      <c r="J163" s="197">
        <f>ROUND(I163*H163,2)</f>
        <v>0</v>
      </c>
      <c r="K163" s="193" t="s">
        <v>158</v>
      </c>
      <c r="L163" s="37"/>
      <c r="M163" s="198" t="s">
        <v>1</v>
      </c>
      <c r="N163" s="199" t="s">
        <v>41</v>
      </c>
      <c r="O163" s="65"/>
      <c r="P163" s="200">
        <f>O163*H163</f>
        <v>0</v>
      </c>
      <c r="Q163" s="200">
        <v>0.00148</v>
      </c>
      <c r="R163" s="200">
        <f>Q163*H163</f>
        <v>0.00296</v>
      </c>
      <c r="S163" s="200">
        <v>0</v>
      </c>
      <c r="T163" s="201">
        <f>S163*H163</f>
        <v>0</v>
      </c>
      <c r="AR163" s="202" t="s">
        <v>175</v>
      </c>
      <c r="AT163" s="202" t="s">
        <v>154</v>
      </c>
      <c r="AU163" s="202" t="s">
        <v>86</v>
      </c>
      <c r="AY163" s="16" t="s">
        <v>150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84</v>
      </c>
      <c r="BK163" s="203">
        <f>ROUND(I163*H163,2)</f>
        <v>0</v>
      </c>
      <c r="BL163" s="16" t="s">
        <v>175</v>
      </c>
      <c r="BM163" s="202" t="s">
        <v>557</v>
      </c>
    </row>
    <row r="164" spans="2:65" s="1" customFormat="1" ht="24" customHeight="1">
      <c r="B164" s="33"/>
      <c r="C164" s="191" t="s">
        <v>287</v>
      </c>
      <c r="D164" s="191" t="s">
        <v>154</v>
      </c>
      <c r="E164" s="192" t="s">
        <v>224</v>
      </c>
      <c r="F164" s="193" t="s">
        <v>225</v>
      </c>
      <c r="G164" s="194" t="s">
        <v>215</v>
      </c>
      <c r="H164" s="195">
        <v>6</v>
      </c>
      <c r="I164" s="196"/>
      <c r="J164" s="197">
        <f>ROUND(I164*H164,2)</f>
        <v>0</v>
      </c>
      <c r="K164" s="193" t="s">
        <v>158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0.00464</v>
      </c>
      <c r="R164" s="200">
        <f>Q164*H164</f>
        <v>0.02784</v>
      </c>
      <c r="S164" s="200">
        <v>0</v>
      </c>
      <c r="T164" s="201">
        <f>S164*H164</f>
        <v>0</v>
      </c>
      <c r="AR164" s="202" t="s">
        <v>175</v>
      </c>
      <c r="AT164" s="202" t="s">
        <v>154</v>
      </c>
      <c r="AU164" s="202" t="s">
        <v>86</v>
      </c>
      <c r="AY164" s="16" t="s">
        <v>150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175</v>
      </c>
      <c r="BM164" s="202" t="s">
        <v>558</v>
      </c>
    </row>
    <row r="165" spans="2:65" s="1" customFormat="1" ht="24" customHeight="1">
      <c r="B165" s="33"/>
      <c r="C165" s="191" t="s">
        <v>559</v>
      </c>
      <c r="D165" s="191" t="s">
        <v>154</v>
      </c>
      <c r="E165" s="192" t="s">
        <v>228</v>
      </c>
      <c r="F165" s="193" t="s">
        <v>229</v>
      </c>
      <c r="G165" s="194" t="s">
        <v>185</v>
      </c>
      <c r="H165" s="195">
        <v>0.045</v>
      </c>
      <c r="I165" s="196"/>
      <c r="J165" s="197">
        <f>ROUND(I165*H165,2)</f>
        <v>0</v>
      </c>
      <c r="K165" s="193" t="s">
        <v>158</v>
      </c>
      <c r="L165" s="37"/>
      <c r="M165" s="198" t="s">
        <v>1</v>
      </c>
      <c r="N165" s="199" t="s">
        <v>41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175</v>
      </c>
      <c r="AT165" s="202" t="s">
        <v>154</v>
      </c>
      <c r="AU165" s="202" t="s">
        <v>86</v>
      </c>
      <c r="AY165" s="16" t="s">
        <v>150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84</v>
      </c>
      <c r="BK165" s="203">
        <f>ROUND(I165*H165,2)</f>
        <v>0</v>
      </c>
      <c r="BL165" s="16" t="s">
        <v>175</v>
      </c>
      <c r="BM165" s="202" t="s">
        <v>560</v>
      </c>
    </row>
    <row r="166" spans="2:63" s="11" customFormat="1" ht="22.9" customHeight="1">
      <c r="B166" s="175"/>
      <c r="C166" s="176"/>
      <c r="D166" s="177" t="s">
        <v>75</v>
      </c>
      <c r="E166" s="189" t="s">
        <v>231</v>
      </c>
      <c r="F166" s="189" t="s">
        <v>232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P167</f>
        <v>0</v>
      </c>
      <c r="Q166" s="183"/>
      <c r="R166" s="184">
        <f>R167</f>
        <v>0</v>
      </c>
      <c r="S166" s="183"/>
      <c r="T166" s="185">
        <f>T167</f>
        <v>1.4368</v>
      </c>
      <c r="AR166" s="186" t="s">
        <v>86</v>
      </c>
      <c r="AT166" s="187" t="s">
        <v>75</v>
      </c>
      <c r="AU166" s="187" t="s">
        <v>84</v>
      </c>
      <c r="AY166" s="186" t="s">
        <v>150</v>
      </c>
      <c r="BK166" s="188">
        <f>BK167</f>
        <v>0</v>
      </c>
    </row>
    <row r="167" spans="2:65" s="1" customFormat="1" ht="16.5" customHeight="1">
      <c r="B167" s="33"/>
      <c r="C167" s="191" t="s">
        <v>238</v>
      </c>
      <c r="D167" s="191" t="s">
        <v>154</v>
      </c>
      <c r="E167" s="192" t="s">
        <v>233</v>
      </c>
      <c r="F167" s="193" t="s">
        <v>234</v>
      </c>
      <c r="G167" s="194" t="s">
        <v>178</v>
      </c>
      <c r="H167" s="195">
        <v>40</v>
      </c>
      <c r="I167" s="196"/>
      <c r="J167" s="197">
        <f>ROUND(I167*H167,2)</f>
        <v>0</v>
      </c>
      <c r="K167" s="193" t="s">
        <v>158</v>
      </c>
      <c r="L167" s="37"/>
      <c r="M167" s="198" t="s">
        <v>1</v>
      </c>
      <c r="N167" s="199" t="s">
        <v>41</v>
      </c>
      <c r="O167" s="65"/>
      <c r="P167" s="200">
        <f>O167*H167</f>
        <v>0</v>
      </c>
      <c r="Q167" s="200">
        <v>0</v>
      </c>
      <c r="R167" s="200">
        <f>Q167*H167</f>
        <v>0</v>
      </c>
      <c r="S167" s="200">
        <v>0.03592</v>
      </c>
      <c r="T167" s="201">
        <f>S167*H167</f>
        <v>1.4368</v>
      </c>
      <c r="AR167" s="202" t="s">
        <v>175</v>
      </c>
      <c r="AT167" s="202" t="s">
        <v>154</v>
      </c>
      <c r="AU167" s="202" t="s">
        <v>86</v>
      </c>
      <c r="AY167" s="16" t="s">
        <v>150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84</v>
      </c>
      <c r="BK167" s="203">
        <f>ROUND(I167*H167,2)</f>
        <v>0</v>
      </c>
      <c r="BL167" s="16" t="s">
        <v>175</v>
      </c>
      <c r="BM167" s="202" t="s">
        <v>561</v>
      </c>
    </row>
    <row r="168" spans="2:63" s="11" customFormat="1" ht="22.9" customHeight="1">
      <c r="B168" s="175"/>
      <c r="C168" s="176"/>
      <c r="D168" s="177" t="s">
        <v>75</v>
      </c>
      <c r="E168" s="189" t="s">
        <v>236</v>
      </c>
      <c r="F168" s="189" t="s">
        <v>237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SUM(P169:P186)</f>
        <v>0</v>
      </c>
      <c r="Q168" s="183"/>
      <c r="R168" s="184">
        <f>SUM(R169:R186)</f>
        <v>0.10924</v>
      </c>
      <c r="S168" s="183"/>
      <c r="T168" s="185">
        <f>SUM(T169:T186)</f>
        <v>0.12668000000000001</v>
      </c>
      <c r="AR168" s="186" t="s">
        <v>86</v>
      </c>
      <c r="AT168" s="187" t="s">
        <v>75</v>
      </c>
      <c r="AU168" s="187" t="s">
        <v>84</v>
      </c>
      <c r="AY168" s="186" t="s">
        <v>150</v>
      </c>
      <c r="BK168" s="188">
        <f>SUM(BK169:BK186)</f>
        <v>0</v>
      </c>
    </row>
    <row r="169" spans="2:65" s="1" customFormat="1" ht="16.5" customHeight="1">
      <c r="B169" s="33"/>
      <c r="C169" s="191" t="s">
        <v>515</v>
      </c>
      <c r="D169" s="191" t="s">
        <v>154</v>
      </c>
      <c r="E169" s="192" t="s">
        <v>263</v>
      </c>
      <c r="F169" s="193" t="s">
        <v>264</v>
      </c>
      <c r="G169" s="194" t="s">
        <v>265</v>
      </c>
      <c r="H169" s="195">
        <v>6</v>
      </c>
      <c r="I169" s="196"/>
      <c r="J169" s="197">
        <f>ROUND(I169*H169,2)</f>
        <v>0</v>
      </c>
      <c r="K169" s="193" t="s">
        <v>1</v>
      </c>
      <c r="L169" s="37"/>
      <c r="M169" s="198" t="s">
        <v>1</v>
      </c>
      <c r="N169" s="199" t="s">
        <v>41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02" t="s">
        <v>175</v>
      </c>
      <c r="AT169" s="202" t="s">
        <v>154</v>
      </c>
      <c r="AU169" s="202" t="s">
        <v>86</v>
      </c>
      <c r="AY169" s="16" t="s">
        <v>150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84</v>
      </c>
      <c r="BK169" s="203">
        <f>ROUND(I169*H169,2)</f>
        <v>0</v>
      </c>
      <c r="BL169" s="16" t="s">
        <v>175</v>
      </c>
      <c r="BM169" s="202" t="s">
        <v>562</v>
      </c>
    </row>
    <row r="170" spans="2:65" s="1" customFormat="1" ht="16.5" customHeight="1">
      <c r="B170" s="33"/>
      <c r="C170" s="191" t="s">
        <v>212</v>
      </c>
      <c r="D170" s="191" t="s">
        <v>154</v>
      </c>
      <c r="E170" s="192" t="s">
        <v>239</v>
      </c>
      <c r="F170" s="193" t="s">
        <v>240</v>
      </c>
      <c r="G170" s="194" t="s">
        <v>241</v>
      </c>
      <c r="H170" s="195">
        <v>4</v>
      </c>
      <c r="I170" s="196"/>
      <c r="J170" s="197">
        <f>ROUND(I170*H170,2)</f>
        <v>0</v>
      </c>
      <c r="K170" s="193" t="s">
        <v>158</v>
      </c>
      <c r="L170" s="37"/>
      <c r="M170" s="198" t="s">
        <v>1</v>
      </c>
      <c r="N170" s="199" t="s">
        <v>41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0.01946</v>
      </c>
      <c r="T170" s="201">
        <f>S170*H170</f>
        <v>0.07784</v>
      </c>
      <c r="AR170" s="202" t="s">
        <v>175</v>
      </c>
      <c r="AT170" s="202" t="s">
        <v>154</v>
      </c>
      <c r="AU170" s="202" t="s">
        <v>86</v>
      </c>
      <c r="AY170" s="16" t="s">
        <v>150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175</v>
      </c>
      <c r="BM170" s="202" t="s">
        <v>563</v>
      </c>
    </row>
    <row r="171" spans="2:51" s="13" customFormat="1" ht="12">
      <c r="B171" s="216"/>
      <c r="C171" s="217"/>
      <c r="D171" s="206" t="s">
        <v>166</v>
      </c>
      <c r="E171" s="218" t="s">
        <v>1</v>
      </c>
      <c r="F171" s="219" t="s">
        <v>545</v>
      </c>
      <c r="G171" s="217"/>
      <c r="H171" s="218" t="s">
        <v>1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166</v>
      </c>
      <c r="AU171" s="225" t="s">
        <v>86</v>
      </c>
      <c r="AV171" s="13" t="s">
        <v>84</v>
      </c>
      <c r="AW171" s="13" t="s">
        <v>33</v>
      </c>
      <c r="AX171" s="13" t="s">
        <v>76</v>
      </c>
      <c r="AY171" s="225" t="s">
        <v>150</v>
      </c>
    </row>
    <row r="172" spans="2:51" s="12" customFormat="1" ht="12">
      <c r="B172" s="204"/>
      <c r="C172" s="205"/>
      <c r="D172" s="206" t="s">
        <v>166</v>
      </c>
      <c r="E172" s="207" t="s">
        <v>1</v>
      </c>
      <c r="F172" s="208" t="s">
        <v>86</v>
      </c>
      <c r="G172" s="205"/>
      <c r="H172" s="209">
        <v>2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166</v>
      </c>
      <c r="AU172" s="215" t="s">
        <v>86</v>
      </c>
      <c r="AV172" s="12" t="s">
        <v>86</v>
      </c>
      <c r="AW172" s="12" t="s">
        <v>33</v>
      </c>
      <c r="AX172" s="12" t="s">
        <v>76</v>
      </c>
      <c r="AY172" s="215" t="s">
        <v>150</v>
      </c>
    </row>
    <row r="173" spans="2:51" s="13" customFormat="1" ht="12">
      <c r="B173" s="216"/>
      <c r="C173" s="217"/>
      <c r="D173" s="206" t="s">
        <v>166</v>
      </c>
      <c r="E173" s="218" t="s">
        <v>1</v>
      </c>
      <c r="F173" s="219" t="s">
        <v>546</v>
      </c>
      <c r="G173" s="217"/>
      <c r="H173" s="218" t="s">
        <v>1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166</v>
      </c>
      <c r="AU173" s="225" t="s">
        <v>86</v>
      </c>
      <c r="AV173" s="13" t="s">
        <v>84</v>
      </c>
      <c r="AW173" s="13" t="s">
        <v>33</v>
      </c>
      <c r="AX173" s="13" t="s">
        <v>76</v>
      </c>
      <c r="AY173" s="225" t="s">
        <v>150</v>
      </c>
    </row>
    <row r="174" spans="2:51" s="12" customFormat="1" ht="12">
      <c r="B174" s="204"/>
      <c r="C174" s="205"/>
      <c r="D174" s="206" t="s">
        <v>166</v>
      </c>
      <c r="E174" s="207" t="s">
        <v>1</v>
      </c>
      <c r="F174" s="208" t="s">
        <v>86</v>
      </c>
      <c r="G174" s="205"/>
      <c r="H174" s="209">
        <v>2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166</v>
      </c>
      <c r="AU174" s="215" t="s">
        <v>86</v>
      </c>
      <c r="AV174" s="12" t="s">
        <v>86</v>
      </c>
      <c r="AW174" s="12" t="s">
        <v>33</v>
      </c>
      <c r="AX174" s="12" t="s">
        <v>76</v>
      </c>
      <c r="AY174" s="215" t="s">
        <v>150</v>
      </c>
    </row>
    <row r="175" spans="2:51" s="14" customFormat="1" ht="12">
      <c r="B175" s="226"/>
      <c r="C175" s="227"/>
      <c r="D175" s="206" t="s">
        <v>166</v>
      </c>
      <c r="E175" s="228" t="s">
        <v>1</v>
      </c>
      <c r="F175" s="229" t="s">
        <v>174</v>
      </c>
      <c r="G175" s="227"/>
      <c r="H175" s="230">
        <v>4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166</v>
      </c>
      <c r="AU175" s="236" t="s">
        <v>86</v>
      </c>
      <c r="AV175" s="14" t="s">
        <v>159</v>
      </c>
      <c r="AW175" s="14" t="s">
        <v>33</v>
      </c>
      <c r="AX175" s="14" t="s">
        <v>84</v>
      </c>
      <c r="AY175" s="236" t="s">
        <v>150</v>
      </c>
    </row>
    <row r="176" spans="2:65" s="1" customFormat="1" ht="24" customHeight="1">
      <c r="B176" s="33"/>
      <c r="C176" s="191" t="s">
        <v>247</v>
      </c>
      <c r="D176" s="191" t="s">
        <v>154</v>
      </c>
      <c r="E176" s="192" t="s">
        <v>244</v>
      </c>
      <c r="F176" s="193" t="s">
        <v>245</v>
      </c>
      <c r="G176" s="194" t="s">
        <v>241</v>
      </c>
      <c r="H176" s="195">
        <v>4</v>
      </c>
      <c r="I176" s="196"/>
      <c r="J176" s="197">
        <f>ROUND(I176*H176,2)</f>
        <v>0</v>
      </c>
      <c r="K176" s="193" t="s">
        <v>158</v>
      </c>
      <c r="L176" s="37"/>
      <c r="M176" s="198" t="s">
        <v>1</v>
      </c>
      <c r="N176" s="199" t="s">
        <v>41</v>
      </c>
      <c r="O176" s="65"/>
      <c r="P176" s="200">
        <f>O176*H176</f>
        <v>0</v>
      </c>
      <c r="Q176" s="200">
        <v>0.02275</v>
      </c>
      <c r="R176" s="200">
        <f>Q176*H176</f>
        <v>0.091</v>
      </c>
      <c r="S176" s="200">
        <v>0</v>
      </c>
      <c r="T176" s="201">
        <f>S176*H176</f>
        <v>0</v>
      </c>
      <c r="AR176" s="202" t="s">
        <v>159</v>
      </c>
      <c r="AT176" s="202" t="s">
        <v>154</v>
      </c>
      <c r="AU176" s="202" t="s">
        <v>86</v>
      </c>
      <c r="AY176" s="16" t="s">
        <v>150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84</v>
      </c>
      <c r="BK176" s="203">
        <f>ROUND(I176*H176,2)</f>
        <v>0</v>
      </c>
      <c r="BL176" s="16" t="s">
        <v>159</v>
      </c>
      <c r="BM176" s="202" t="s">
        <v>564</v>
      </c>
    </row>
    <row r="177" spans="2:65" s="1" customFormat="1" ht="16.5" customHeight="1">
      <c r="B177" s="33"/>
      <c r="C177" s="191" t="s">
        <v>565</v>
      </c>
      <c r="D177" s="191" t="s">
        <v>154</v>
      </c>
      <c r="E177" s="192" t="s">
        <v>248</v>
      </c>
      <c r="F177" s="193" t="s">
        <v>249</v>
      </c>
      <c r="G177" s="194" t="s">
        <v>241</v>
      </c>
      <c r="H177" s="195">
        <v>4</v>
      </c>
      <c r="I177" s="196"/>
      <c r="J177" s="197">
        <f>ROUND(I177*H177,2)</f>
        <v>0</v>
      </c>
      <c r="K177" s="193" t="s">
        <v>158</v>
      </c>
      <c r="L177" s="37"/>
      <c r="M177" s="198" t="s">
        <v>1</v>
      </c>
      <c r="N177" s="199" t="s">
        <v>41</v>
      </c>
      <c r="O177" s="65"/>
      <c r="P177" s="200">
        <f>O177*H177</f>
        <v>0</v>
      </c>
      <c r="Q177" s="200">
        <v>0.0018</v>
      </c>
      <c r="R177" s="200">
        <f>Q177*H177</f>
        <v>0.0072</v>
      </c>
      <c r="S177" s="200">
        <v>0</v>
      </c>
      <c r="T177" s="201">
        <f>S177*H177</f>
        <v>0</v>
      </c>
      <c r="AR177" s="202" t="s">
        <v>175</v>
      </c>
      <c r="AT177" s="202" t="s">
        <v>154</v>
      </c>
      <c r="AU177" s="202" t="s">
        <v>86</v>
      </c>
      <c r="AY177" s="16" t="s">
        <v>150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84</v>
      </c>
      <c r="BK177" s="203">
        <f>ROUND(I177*H177,2)</f>
        <v>0</v>
      </c>
      <c r="BL177" s="16" t="s">
        <v>175</v>
      </c>
      <c r="BM177" s="202" t="s">
        <v>566</v>
      </c>
    </row>
    <row r="178" spans="2:65" s="1" customFormat="1" ht="16.5" customHeight="1">
      <c r="B178" s="33"/>
      <c r="C178" s="191" t="s">
        <v>362</v>
      </c>
      <c r="D178" s="191" t="s">
        <v>154</v>
      </c>
      <c r="E178" s="192" t="s">
        <v>252</v>
      </c>
      <c r="F178" s="193" t="s">
        <v>253</v>
      </c>
      <c r="G178" s="194" t="s">
        <v>215</v>
      </c>
      <c r="H178" s="195">
        <v>6</v>
      </c>
      <c r="I178" s="196"/>
      <c r="J178" s="197">
        <f>ROUND(I178*H178,2)</f>
        <v>0</v>
      </c>
      <c r="K178" s="193" t="s">
        <v>158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0.00762</v>
      </c>
      <c r="T178" s="201">
        <f>S178*H178</f>
        <v>0.04572</v>
      </c>
      <c r="AR178" s="202" t="s">
        <v>175</v>
      </c>
      <c r="AT178" s="202" t="s">
        <v>154</v>
      </c>
      <c r="AU178" s="202" t="s">
        <v>86</v>
      </c>
      <c r="AY178" s="16" t="s">
        <v>150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175</v>
      </c>
      <c r="BM178" s="202" t="s">
        <v>567</v>
      </c>
    </row>
    <row r="179" spans="2:51" s="13" customFormat="1" ht="12">
      <c r="B179" s="216"/>
      <c r="C179" s="217"/>
      <c r="D179" s="206" t="s">
        <v>166</v>
      </c>
      <c r="E179" s="218" t="s">
        <v>1</v>
      </c>
      <c r="F179" s="219" t="s">
        <v>545</v>
      </c>
      <c r="G179" s="217"/>
      <c r="H179" s="218" t="s">
        <v>1</v>
      </c>
      <c r="I179" s="220"/>
      <c r="J179" s="217"/>
      <c r="K179" s="217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166</v>
      </c>
      <c r="AU179" s="225" t="s">
        <v>86</v>
      </c>
      <c r="AV179" s="13" t="s">
        <v>84</v>
      </c>
      <c r="AW179" s="13" t="s">
        <v>33</v>
      </c>
      <c r="AX179" s="13" t="s">
        <v>76</v>
      </c>
      <c r="AY179" s="225" t="s">
        <v>150</v>
      </c>
    </row>
    <row r="180" spans="2:51" s="12" customFormat="1" ht="12">
      <c r="B180" s="204"/>
      <c r="C180" s="205"/>
      <c r="D180" s="206" t="s">
        <v>166</v>
      </c>
      <c r="E180" s="207" t="s">
        <v>1</v>
      </c>
      <c r="F180" s="208" t="s">
        <v>218</v>
      </c>
      <c r="G180" s="205"/>
      <c r="H180" s="209">
        <v>3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166</v>
      </c>
      <c r="AU180" s="215" t="s">
        <v>86</v>
      </c>
      <c r="AV180" s="12" t="s">
        <v>86</v>
      </c>
      <c r="AW180" s="12" t="s">
        <v>33</v>
      </c>
      <c r="AX180" s="12" t="s">
        <v>76</v>
      </c>
      <c r="AY180" s="215" t="s">
        <v>150</v>
      </c>
    </row>
    <row r="181" spans="2:51" s="13" customFormat="1" ht="12">
      <c r="B181" s="216"/>
      <c r="C181" s="217"/>
      <c r="D181" s="206" t="s">
        <v>166</v>
      </c>
      <c r="E181" s="218" t="s">
        <v>1</v>
      </c>
      <c r="F181" s="219" t="s">
        <v>546</v>
      </c>
      <c r="G181" s="217"/>
      <c r="H181" s="218" t="s">
        <v>1</v>
      </c>
      <c r="I181" s="220"/>
      <c r="J181" s="217"/>
      <c r="K181" s="217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166</v>
      </c>
      <c r="AU181" s="225" t="s">
        <v>86</v>
      </c>
      <c r="AV181" s="13" t="s">
        <v>84</v>
      </c>
      <c r="AW181" s="13" t="s">
        <v>33</v>
      </c>
      <c r="AX181" s="13" t="s">
        <v>76</v>
      </c>
      <c r="AY181" s="225" t="s">
        <v>150</v>
      </c>
    </row>
    <row r="182" spans="2:51" s="12" customFormat="1" ht="12">
      <c r="B182" s="204"/>
      <c r="C182" s="205"/>
      <c r="D182" s="206" t="s">
        <v>166</v>
      </c>
      <c r="E182" s="207" t="s">
        <v>1</v>
      </c>
      <c r="F182" s="208" t="s">
        <v>218</v>
      </c>
      <c r="G182" s="205"/>
      <c r="H182" s="209">
        <v>3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166</v>
      </c>
      <c r="AU182" s="215" t="s">
        <v>86</v>
      </c>
      <c r="AV182" s="12" t="s">
        <v>86</v>
      </c>
      <c r="AW182" s="12" t="s">
        <v>33</v>
      </c>
      <c r="AX182" s="12" t="s">
        <v>76</v>
      </c>
      <c r="AY182" s="215" t="s">
        <v>150</v>
      </c>
    </row>
    <row r="183" spans="2:51" s="14" customFormat="1" ht="12">
      <c r="B183" s="226"/>
      <c r="C183" s="227"/>
      <c r="D183" s="206" t="s">
        <v>166</v>
      </c>
      <c r="E183" s="228" t="s">
        <v>1</v>
      </c>
      <c r="F183" s="229" t="s">
        <v>174</v>
      </c>
      <c r="G183" s="227"/>
      <c r="H183" s="230">
        <v>6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166</v>
      </c>
      <c r="AU183" s="236" t="s">
        <v>86</v>
      </c>
      <c r="AV183" s="14" t="s">
        <v>159</v>
      </c>
      <c r="AW183" s="14" t="s">
        <v>33</v>
      </c>
      <c r="AX183" s="14" t="s">
        <v>84</v>
      </c>
      <c r="AY183" s="236" t="s">
        <v>150</v>
      </c>
    </row>
    <row r="184" spans="2:65" s="1" customFormat="1" ht="16.5" customHeight="1">
      <c r="B184" s="33"/>
      <c r="C184" s="191" t="s">
        <v>161</v>
      </c>
      <c r="D184" s="191" t="s">
        <v>154</v>
      </c>
      <c r="E184" s="192" t="s">
        <v>255</v>
      </c>
      <c r="F184" s="193" t="s">
        <v>256</v>
      </c>
      <c r="G184" s="194" t="s">
        <v>215</v>
      </c>
      <c r="H184" s="195">
        <v>6</v>
      </c>
      <c r="I184" s="196"/>
      <c r="J184" s="197">
        <f>ROUND(I184*H184,2)</f>
        <v>0</v>
      </c>
      <c r="K184" s="193" t="s">
        <v>158</v>
      </c>
      <c r="L184" s="37"/>
      <c r="M184" s="198" t="s">
        <v>1</v>
      </c>
      <c r="N184" s="199" t="s">
        <v>41</v>
      </c>
      <c r="O184" s="65"/>
      <c r="P184" s="200">
        <f>O184*H184</f>
        <v>0</v>
      </c>
      <c r="Q184" s="200">
        <v>0</v>
      </c>
      <c r="R184" s="200">
        <f>Q184*H184</f>
        <v>0</v>
      </c>
      <c r="S184" s="200">
        <v>0.00052</v>
      </c>
      <c r="T184" s="201">
        <f>S184*H184</f>
        <v>0.0031199999999999995</v>
      </c>
      <c r="AR184" s="202" t="s">
        <v>175</v>
      </c>
      <c r="AT184" s="202" t="s">
        <v>154</v>
      </c>
      <c r="AU184" s="202" t="s">
        <v>86</v>
      </c>
      <c r="AY184" s="16" t="s">
        <v>150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84</v>
      </c>
      <c r="BK184" s="203">
        <f>ROUND(I184*H184,2)</f>
        <v>0</v>
      </c>
      <c r="BL184" s="16" t="s">
        <v>175</v>
      </c>
      <c r="BM184" s="202" t="s">
        <v>568</v>
      </c>
    </row>
    <row r="185" spans="2:65" s="1" customFormat="1" ht="16.5" customHeight="1">
      <c r="B185" s="33"/>
      <c r="C185" s="191" t="s">
        <v>283</v>
      </c>
      <c r="D185" s="191" t="s">
        <v>154</v>
      </c>
      <c r="E185" s="192" t="s">
        <v>259</v>
      </c>
      <c r="F185" s="193" t="s">
        <v>260</v>
      </c>
      <c r="G185" s="194" t="s">
        <v>241</v>
      </c>
      <c r="H185" s="195">
        <v>6</v>
      </c>
      <c r="I185" s="196"/>
      <c r="J185" s="197">
        <f>ROUND(I185*H185,2)</f>
        <v>0</v>
      </c>
      <c r="K185" s="193" t="s">
        <v>158</v>
      </c>
      <c r="L185" s="37"/>
      <c r="M185" s="198" t="s">
        <v>1</v>
      </c>
      <c r="N185" s="199" t="s">
        <v>41</v>
      </c>
      <c r="O185" s="65"/>
      <c r="P185" s="200">
        <f>O185*H185</f>
        <v>0</v>
      </c>
      <c r="Q185" s="200">
        <v>0.00184</v>
      </c>
      <c r="R185" s="200">
        <f>Q185*H185</f>
        <v>0.011040000000000001</v>
      </c>
      <c r="S185" s="200">
        <v>0</v>
      </c>
      <c r="T185" s="201">
        <f>S185*H185</f>
        <v>0</v>
      </c>
      <c r="AR185" s="202" t="s">
        <v>175</v>
      </c>
      <c r="AT185" s="202" t="s">
        <v>154</v>
      </c>
      <c r="AU185" s="202" t="s">
        <v>86</v>
      </c>
      <c r="AY185" s="16" t="s">
        <v>150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84</v>
      </c>
      <c r="BK185" s="203">
        <f>ROUND(I185*H185,2)</f>
        <v>0</v>
      </c>
      <c r="BL185" s="16" t="s">
        <v>175</v>
      </c>
      <c r="BM185" s="202" t="s">
        <v>569</v>
      </c>
    </row>
    <row r="186" spans="2:65" s="1" customFormat="1" ht="24" customHeight="1">
      <c r="B186" s="33"/>
      <c r="C186" s="191" t="s">
        <v>570</v>
      </c>
      <c r="D186" s="191" t="s">
        <v>154</v>
      </c>
      <c r="E186" s="192" t="s">
        <v>268</v>
      </c>
      <c r="F186" s="193" t="s">
        <v>269</v>
      </c>
      <c r="G186" s="194" t="s">
        <v>185</v>
      </c>
      <c r="H186" s="195">
        <v>0.102</v>
      </c>
      <c r="I186" s="196"/>
      <c r="J186" s="197">
        <f>ROUND(I186*H186,2)</f>
        <v>0</v>
      </c>
      <c r="K186" s="193" t="s">
        <v>158</v>
      </c>
      <c r="L186" s="37"/>
      <c r="M186" s="198" t="s">
        <v>1</v>
      </c>
      <c r="N186" s="199" t="s">
        <v>41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175</v>
      </c>
      <c r="AT186" s="202" t="s">
        <v>154</v>
      </c>
      <c r="AU186" s="202" t="s">
        <v>86</v>
      </c>
      <c r="AY186" s="16" t="s">
        <v>150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175</v>
      </c>
      <c r="BM186" s="202" t="s">
        <v>571</v>
      </c>
    </row>
    <row r="187" spans="2:63" s="11" customFormat="1" ht="22.9" customHeight="1">
      <c r="B187" s="175"/>
      <c r="C187" s="176"/>
      <c r="D187" s="177" t="s">
        <v>75</v>
      </c>
      <c r="E187" s="189" t="s">
        <v>271</v>
      </c>
      <c r="F187" s="189" t="s">
        <v>272</v>
      </c>
      <c r="G187" s="176"/>
      <c r="H187" s="176"/>
      <c r="I187" s="179"/>
      <c r="J187" s="190">
        <f>BK187</f>
        <v>0</v>
      </c>
      <c r="K187" s="176"/>
      <c r="L187" s="181"/>
      <c r="M187" s="182"/>
      <c r="N187" s="183"/>
      <c r="O187" s="183"/>
      <c r="P187" s="184">
        <f>SUM(P188:P191)</f>
        <v>0</v>
      </c>
      <c r="Q187" s="183"/>
      <c r="R187" s="184">
        <f>SUM(R188:R191)</f>
        <v>0.046</v>
      </c>
      <c r="S187" s="183"/>
      <c r="T187" s="185">
        <f>SUM(T188:T191)</f>
        <v>0</v>
      </c>
      <c r="AR187" s="186" t="s">
        <v>86</v>
      </c>
      <c r="AT187" s="187" t="s">
        <v>75</v>
      </c>
      <c r="AU187" s="187" t="s">
        <v>84</v>
      </c>
      <c r="AY187" s="186" t="s">
        <v>150</v>
      </c>
      <c r="BK187" s="188">
        <f>SUM(BK188:BK191)</f>
        <v>0</v>
      </c>
    </row>
    <row r="188" spans="2:65" s="1" customFormat="1" ht="24" customHeight="1">
      <c r="B188" s="33"/>
      <c r="C188" s="191" t="s">
        <v>519</v>
      </c>
      <c r="D188" s="191" t="s">
        <v>154</v>
      </c>
      <c r="E188" s="192" t="s">
        <v>274</v>
      </c>
      <c r="F188" s="193" t="s">
        <v>275</v>
      </c>
      <c r="G188" s="194" t="s">
        <v>215</v>
      </c>
      <c r="H188" s="195">
        <v>2</v>
      </c>
      <c r="I188" s="196"/>
      <c r="J188" s="197">
        <f>ROUND(I188*H188,2)</f>
        <v>0</v>
      </c>
      <c r="K188" s="193" t="s">
        <v>158</v>
      </c>
      <c r="L188" s="37"/>
      <c r="M188" s="198" t="s">
        <v>1</v>
      </c>
      <c r="N188" s="199" t="s">
        <v>41</v>
      </c>
      <c r="O188" s="65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02" t="s">
        <v>175</v>
      </c>
      <c r="AT188" s="202" t="s">
        <v>154</v>
      </c>
      <c r="AU188" s="202" t="s">
        <v>86</v>
      </c>
      <c r="AY188" s="16" t="s">
        <v>150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84</v>
      </c>
      <c r="BK188" s="203">
        <f>ROUND(I188*H188,2)</f>
        <v>0</v>
      </c>
      <c r="BL188" s="16" t="s">
        <v>175</v>
      </c>
      <c r="BM188" s="202" t="s">
        <v>572</v>
      </c>
    </row>
    <row r="189" spans="2:65" s="1" customFormat="1" ht="16.5" customHeight="1">
      <c r="B189" s="33"/>
      <c r="C189" s="237" t="s">
        <v>153</v>
      </c>
      <c r="D189" s="237" t="s">
        <v>278</v>
      </c>
      <c r="E189" s="238" t="s">
        <v>279</v>
      </c>
      <c r="F189" s="239" t="s">
        <v>280</v>
      </c>
      <c r="G189" s="240" t="s">
        <v>215</v>
      </c>
      <c r="H189" s="241">
        <v>2</v>
      </c>
      <c r="I189" s="242"/>
      <c r="J189" s="243">
        <f>ROUND(I189*H189,2)</f>
        <v>0</v>
      </c>
      <c r="K189" s="239" t="s">
        <v>158</v>
      </c>
      <c r="L189" s="244"/>
      <c r="M189" s="245" t="s">
        <v>1</v>
      </c>
      <c r="N189" s="246" t="s">
        <v>41</v>
      </c>
      <c r="O189" s="65"/>
      <c r="P189" s="200">
        <f>O189*H189</f>
        <v>0</v>
      </c>
      <c r="Q189" s="200">
        <v>0.023</v>
      </c>
      <c r="R189" s="200">
        <f>Q189*H189</f>
        <v>0.046</v>
      </c>
      <c r="S189" s="200">
        <v>0</v>
      </c>
      <c r="T189" s="201">
        <f>S189*H189</f>
        <v>0</v>
      </c>
      <c r="AR189" s="202" t="s">
        <v>281</v>
      </c>
      <c r="AT189" s="202" t="s">
        <v>278</v>
      </c>
      <c r="AU189" s="202" t="s">
        <v>86</v>
      </c>
      <c r="AY189" s="16" t="s">
        <v>150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84</v>
      </c>
      <c r="BK189" s="203">
        <f>ROUND(I189*H189,2)</f>
        <v>0</v>
      </c>
      <c r="BL189" s="16" t="s">
        <v>175</v>
      </c>
      <c r="BM189" s="202" t="s">
        <v>573</v>
      </c>
    </row>
    <row r="190" spans="2:65" s="1" customFormat="1" ht="16.5" customHeight="1">
      <c r="B190" s="33"/>
      <c r="C190" s="191" t="s">
        <v>574</v>
      </c>
      <c r="D190" s="191" t="s">
        <v>154</v>
      </c>
      <c r="E190" s="192" t="s">
        <v>284</v>
      </c>
      <c r="F190" s="193" t="s">
        <v>285</v>
      </c>
      <c r="G190" s="194" t="s">
        <v>265</v>
      </c>
      <c r="H190" s="195">
        <v>2</v>
      </c>
      <c r="I190" s="196"/>
      <c r="J190" s="197">
        <f>ROUND(I190*H190,2)</f>
        <v>0</v>
      </c>
      <c r="K190" s="193" t="s">
        <v>1</v>
      </c>
      <c r="L190" s="37"/>
      <c r="M190" s="198" t="s">
        <v>1</v>
      </c>
      <c r="N190" s="199" t="s">
        <v>41</v>
      </c>
      <c r="O190" s="65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175</v>
      </c>
      <c r="AT190" s="202" t="s">
        <v>154</v>
      </c>
      <c r="AU190" s="202" t="s">
        <v>86</v>
      </c>
      <c r="AY190" s="16" t="s">
        <v>150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84</v>
      </c>
      <c r="BK190" s="203">
        <f>ROUND(I190*H190,2)</f>
        <v>0</v>
      </c>
      <c r="BL190" s="16" t="s">
        <v>175</v>
      </c>
      <c r="BM190" s="202" t="s">
        <v>575</v>
      </c>
    </row>
    <row r="191" spans="2:65" s="1" customFormat="1" ht="24" customHeight="1">
      <c r="B191" s="33"/>
      <c r="C191" s="191" t="s">
        <v>576</v>
      </c>
      <c r="D191" s="191" t="s">
        <v>154</v>
      </c>
      <c r="E191" s="192" t="s">
        <v>288</v>
      </c>
      <c r="F191" s="193" t="s">
        <v>289</v>
      </c>
      <c r="G191" s="194" t="s">
        <v>185</v>
      </c>
      <c r="H191" s="195">
        <v>0.046</v>
      </c>
      <c r="I191" s="196"/>
      <c r="J191" s="197">
        <f>ROUND(I191*H191,2)</f>
        <v>0</v>
      </c>
      <c r="K191" s="193" t="s">
        <v>158</v>
      </c>
      <c r="L191" s="37"/>
      <c r="M191" s="198" t="s">
        <v>1</v>
      </c>
      <c r="N191" s="199" t="s">
        <v>41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175</v>
      </c>
      <c r="AT191" s="202" t="s">
        <v>154</v>
      </c>
      <c r="AU191" s="202" t="s">
        <v>86</v>
      </c>
      <c r="AY191" s="16" t="s">
        <v>150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84</v>
      </c>
      <c r="BK191" s="203">
        <f>ROUND(I191*H191,2)</f>
        <v>0</v>
      </c>
      <c r="BL191" s="16" t="s">
        <v>175</v>
      </c>
      <c r="BM191" s="202" t="s">
        <v>577</v>
      </c>
    </row>
    <row r="192" spans="2:63" s="11" customFormat="1" ht="22.9" customHeight="1">
      <c r="B192" s="175"/>
      <c r="C192" s="176"/>
      <c r="D192" s="177" t="s">
        <v>75</v>
      </c>
      <c r="E192" s="189" t="s">
        <v>291</v>
      </c>
      <c r="F192" s="189" t="s">
        <v>292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P193</f>
        <v>0</v>
      </c>
      <c r="Q192" s="183"/>
      <c r="R192" s="184">
        <f>R193</f>
        <v>0</v>
      </c>
      <c r="S192" s="183"/>
      <c r="T192" s="185">
        <f>T193</f>
        <v>0</v>
      </c>
      <c r="AR192" s="186" t="s">
        <v>86</v>
      </c>
      <c r="AT192" s="187" t="s">
        <v>75</v>
      </c>
      <c r="AU192" s="187" t="s">
        <v>84</v>
      </c>
      <c r="AY192" s="186" t="s">
        <v>150</v>
      </c>
      <c r="BK192" s="188">
        <f>BK193</f>
        <v>0</v>
      </c>
    </row>
    <row r="193" spans="2:65" s="1" customFormat="1" ht="16.5" customHeight="1">
      <c r="B193" s="33"/>
      <c r="C193" s="191" t="s">
        <v>578</v>
      </c>
      <c r="D193" s="191" t="s">
        <v>154</v>
      </c>
      <c r="E193" s="192" t="s">
        <v>294</v>
      </c>
      <c r="F193" s="193" t="s">
        <v>295</v>
      </c>
      <c r="G193" s="194" t="s">
        <v>215</v>
      </c>
      <c r="H193" s="195">
        <v>6</v>
      </c>
      <c r="I193" s="196"/>
      <c r="J193" s="197">
        <f>ROUND(I193*H193,2)</f>
        <v>0</v>
      </c>
      <c r="K193" s="193" t="s">
        <v>1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175</v>
      </c>
      <c r="AT193" s="202" t="s">
        <v>154</v>
      </c>
      <c r="AU193" s="202" t="s">
        <v>86</v>
      </c>
      <c r="AY193" s="16" t="s">
        <v>150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175</v>
      </c>
      <c r="BM193" s="202" t="s">
        <v>579</v>
      </c>
    </row>
    <row r="194" spans="2:63" s="11" customFormat="1" ht="22.9" customHeight="1">
      <c r="B194" s="175"/>
      <c r="C194" s="176"/>
      <c r="D194" s="177" t="s">
        <v>75</v>
      </c>
      <c r="E194" s="189" t="s">
        <v>297</v>
      </c>
      <c r="F194" s="189" t="s">
        <v>298</v>
      </c>
      <c r="G194" s="176"/>
      <c r="H194" s="176"/>
      <c r="I194" s="179"/>
      <c r="J194" s="190">
        <f>BK194</f>
        <v>0</v>
      </c>
      <c r="K194" s="176"/>
      <c r="L194" s="181"/>
      <c r="M194" s="182"/>
      <c r="N194" s="183"/>
      <c r="O194" s="183"/>
      <c r="P194" s="184">
        <f>SUM(P195:P219)</f>
        <v>0</v>
      </c>
      <c r="Q194" s="183"/>
      <c r="R194" s="184">
        <f>SUM(R195:R219)</f>
        <v>0.25927726</v>
      </c>
      <c r="S194" s="183"/>
      <c r="T194" s="185">
        <f>SUM(T195:T219)</f>
        <v>0</v>
      </c>
      <c r="AR194" s="186" t="s">
        <v>86</v>
      </c>
      <c r="AT194" s="187" t="s">
        <v>75</v>
      </c>
      <c r="AU194" s="187" t="s">
        <v>84</v>
      </c>
      <c r="AY194" s="186" t="s">
        <v>150</v>
      </c>
      <c r="BK194" s="188">
        <f>SUM(BK195:BK219)</f>
        <v>0</v>
      </c>
    </row>
    <row r="195" spans="2:65" s="1" customFormat="1" ht="24" customHeight="1">
      <c r="B195" s="33"/>
      <c r="C195" s="191" t="s">
        <v>423</v>
      </c>
      <c r="D195" s="191" t="s">
        <v>154</v>
      </c>
      <c r="E195" s="192" t="s">
        <v>323</v>
      </c>
      <c r="F195" s="193" t="s">
        <v>324</v>
      </c>
      <c r="G195" s="194" t="s">
        <v>157</v>
      </c>
      <c r="H195" s="195">
        <v>50.91</v>
      </c>
      <c r="I195" s="196"/>
      <c r="J195" s="197">
        <f>ROUND(I195*H195,2)</f>
        <v>0</v>
      </c>
      <c r="K195" s="193" t="s">
        <v>158</v>
      </c>
      <c r="L195" s="37"/>
      <c r="M195" s="198" t="s">
        <v>1</v>
      </c>
      <c r="N195" s="199" t="s">
        <v>41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175</v>
      </c>
      <c r="AT195" s="202" t="s">
        <v>154</v>
      </c>
      <c r="AU195" s="202" t="s">
        <v>86</v>
      </c>
      <c r="AY195" s="16" t="s">
        <v>150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175</v>
      </c>
      <c r="BM195" s="202" t="s">
        <v>580</v>
      </c>
    </row>
    <row r="196" spans="2:51" s="12" customFormat="1" ht="12">
      <c r="B196" s="204"/>
      <c r="C196" s="205"/>
      <c r="D196" s="206" t="s">
        <v>166</v>
      </c>
      <c r="E196" s="207" t="s">
        <v>1</v>
      </c>
      <c r="F196" s="208" t="s">
        <v>581</v>
      </c>
      <c r="G196" s="205"/>
      <c r="H196" s="209">
        <v>50.91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166</v>
      </c>
      <c r="AU196" s="215" t="s">
        <v>86</v>
      </c>
      <c r="AV196" s="12" t="s">
        <v>86</v>
      </c>
      <c r="AW196" s="12" t="s">
        <v>33</v>
      </c>
      <c r="AX196" s="12" t="s">
        <v>76</v>
      </c>
      <c r="AY196" s="215" t="s">
        <v>150</v>
      </c>
    </row>
    <row r="197" spans="2:51" s="14" customFormat="1" ht="12">
      <c r="B197" s="226"/>
      <c r="C197" s="227"/>
      <c r="D197" s="206" t="s">
        <v>166</v>
      </c>
      <c r="E197" s="228" t="s">
        <v>1</v>
      </c>
      <c r="F197" s="229" t="s">
        <v>174</v>
      </c>
      <c r="G197" s="227"/>
      <c r="H197" s="230">
        <v>50.91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166</v>
      </c>
      <c r="AU197" s="236" t="s">
        <v>86</v>
      </c>
      <c r="AV197" s="14" t="s">
        <v>159</v>
      </c>
      <c r="AW197" s="14" t="s">
        <v>33</v>
      </c>
      <c r="AX197" s="14" t="s">
        <v>84</v>
      </c>
      <c r="AY197" s="236" t="s">
        <v>150</v>
      </c>
    </row>
    <row r="198" spans="2:65" s="1" customFormat="1" ht="24" customHeight="1">
      <c r="B198" s="33"/>
      <c r="C198" s="237" t="s">
        <v>428</v>
      </c>
      <c r="D198" s="237" t="s">
        <v>278</v>
      </c>
      <c r="E198" s="238" t="s">
        <v>328</v>
      </c>
      <c r="F198" s="239" t="s">
        <v>329</v>
      </c>
      <c r="G198" s="240" t="s">
        <v>157</v>
      </c>
      <c r="H198" s="241">
        <v>56.001</v>
      </c>
      <c r="I198" s="242"/>
      <c r="J198" s="243">
        <f>ROUND(I198*H198,2)</f>
        <v>0</v>
      </c>
      <c r="K198" s="239" t="s">
        <v>158</v>
      </c>
      <c r="L198" s="244"/>
      <c r="M198" s="245" t="s">
        <v>1</v>
      </c>
      <c r="N198" s="246" t="s">
        <v>41</v>
      </c>
      <c r="O198" s="65"/>
      <c r="P198" s="200">
        <f>O198*H198</f>
        <v>0</v>
      </c>
      <c r="Q198" s="200">
        <v>0.00014</v>
      </c>
      <c r="R198" s="200">
        <f>Q198*H198</f>
        <v>0.007840139999999999</v>
      </c>
      <c r="S198" s="200">
        <v>0</v>
      </c>
      <c r="T198" s="201">
        <f>S198*H198</f>
        <v>0</v>
      </c>
      <c r="AR198" s="202" t="s">
        <v>281</v>
      </c>
      <c r="AT198" s="202" t="s">
        <v>278</v>
      </c>
      <c r="AU198" s="202" t="s">
        <v>86</v>
      </c>
      <c r="AY198" s="16" t="s">
        <v>150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84</v>
      </c>
      <c r="BK198" s="203">
        <f>ROUND(I198*H198,2)</f>
        <v>0</v>
      </c>
      <c r="BL198" s="16" t="s">
        <v>175</v>
      </c>
      <c r="BM198" s="202" t="s">
        <v>582</v>
      </c>
    </row>
    <row r="199" spans="2:51" s="12" customFormat="1" ht="12">
      <c r="B199" s="204"/>
      <c r="C199" s="205"/>
      <c r="D199" s="206" t="s">
        <v>166</v>
      </c>
      <c r="E199" s="205"/>
      <c r="F199" s="208" t="s">
        <v>583</v>
      </c>
      <c r="G199" s="205"/>
      <c r="H199" s="209">
        <v>56.001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166</v>
      </c>
      <c r="AU199" s="215" t="s">
        <v>86</v>
      </c>
      <c r="AV199" s="12" t="s">
        <v>86</v>
      </c>
      <c r="AW199" s="12" t="s">
        <v>4</v>
      </c>
      <c r="AX199" s="12" t="s">
        <v>84</v>
      </c>
      <c r="AY199" s="215" t="s">
        <v>150</v>
      </c>
    </row>
    <row r="200" spans="2:65" s="1" customFormat="1" ht="24" customHeight="1">
      <c r="B200" s="33"/>
      <c r="C200" s="191" t="s">
        <v>262</v>
      </c>
      <c r="D200" s="191" t="s">
        <v>154</v>
      </c>
      <c r="E200" s="192" t="s">
        <v>584</v>
      </c>
      <c r="F200" s="193" t="s">
        <v>585</v>
      </c>
      <c r="G200" s="194" t="s">
        <v>178</v>
      </c>
      <c r="H200" s="195">
        <v>2.8</v>
      </c>
      <c r="I200" s="196"/>
      <c r="J200" s="197">
        <f>ROUND(I200*H200,2)</f>
        <v>0</v>
      </c>
      <c r="K200" s="193" t="s">
        <v>158</v>
      </c>
      <c r="L200" s="37"/>
      <c r="M200" s="198" t="s">
        <v>1</v>
      </c>
      <c r="N200" s="199" t="s">
        <v>41</v>
      </c>
      <c r="O200" s="65"/>
      <c r="P200" s="200">
        <f>O200*H200</f>
        <v>0</v>
      </c>
      <c r="Q200" s="200">
        <v>0.00624</v>
      </c>
      <c r="R200" s="200">
        <f>Q200*H200</f>
        <v>0.017471999999999998</v>
      </c>
      <c r="S200" s="200">
        <v>0</v>
      </c>
      <c r="T200" s="201">
        <f>S200*H200</f>
        <v>0</v>
      </c>
      <c r="AR200" s="202" t="s">
        <v>175</v>
      </c>
      <c r="AT200" s="202" t="s">
        <v>154</v>
      </c>
      <c r="AU200" s="202" t="s">
        <v>86</v>
      </c>
      <c r="AY200" s="16" t="s">
        <v>150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84</v>
      </c>
      <c r="BK200" s="203">
        <f>ROUND(I200*H200,2)</f>
        <v>0</v>
      </c>
      <c r="BL200" s="16" t="s">
        <v>175</v>
      </c>
      <c r="BM200" s="202" t="s">
        <v>586</v>
      </c>
    </row>
    <row r="201" spans="2:51" s="13" customFormat="1" ht="12">
      <c r="B201" s="216"/>
      <c r="C201" s="217"/>
      <c r="D201" s="206" t="s">
        <v>166</v>
      </c>
      <c r="E201" s="218" t="s">
        <v>1</v>
      </c>
      <c r="F201" s="219" t="s">
        <v>587</v>
      </c>
      <c r="G201" s="217"/>
      <c r="H201" s="218" t="s">
        <v>1</v>
      </c>
      <c r="I201" s="220"/>
      <c r="J201" s="217"/>
      <c r="K201" s="217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166</v>
      </c>
      <c r="AU201" s="225" t="s">
        <v>86</v>
      </c>
      <c r="AV201" s="13" t="s">
        <v>84</v>
      </c>
      <c r="AW201" s="13" t="s">
        <v>33</v>
      </c>
      <c r="AX201" s="13" t="s">
        <v>76</v>
      </c>
      <c r="AY201" s="225" t="s">
        <v>150</v>
      </c>
    </row>
    <row r="202" spans="2:51" s="12" customFormat="1" ht="12">
      <c r="B202" s="204"/>
      <c r="C202" s="205"/>
      <c r="D202" s="206" t="s">
        <v>166</v>
      </c>
      <c r="E202" s="207" t="s">
        <v>1</v>
      </c>
      <c r="F202" s="208" t="s">
        <v>588</v>
      </c>
      <c r="G202" s="205"/>
      <c r="H202" s="209">
        <v>2.8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166</v>
      </c>
      <c r="AU202" s="215" t="s">
        <v>86</v>
      </c>
      <c r="AV202" s="12" t="s">
        <v>86</v>
      </c>
      <c r="AW202" s="12" t="s">
        <v>33</v>
      </c>
      <c r="AX202" s="12" t="s">
        <v>84</v>
      </c>
      <c r="AY202" s="215" t="s">
        <v>150</v>
      </c>
    </row>
    <row r="203" spans="2:65" s="1" customFormat="1" ht="24" customHeight="1">
      <c r="B203" s="33"/>
      <c r="C203" s="191" t="s">
        <v>396</v>
      </c>
      <c r="D203" s="191" t="s">
        <v>154</v>
      </c>
      <c r="E203" s="192" t="s">
        <v>300</v>
      </c>
      <c r="F203" s="193" t="s">
        <v>301</v>
      </c>
      <c r="G203" s="194" t="s">
        <v>157</v>
      </c>
      <c r="H203" s="195">
        <v>34.05</v>
      </c>
      <c r="I203" s="196"/>
      <c r="J203" s="197">
        <f>ROUND(I203*H203,2)</f>
        <v>0</v>
      </c>
      <c r="K203" s="193" t="s">
        <v>158</v>
      </c>
      <c r="L203" s="37"/>
      <c r="M203" s="198" t="s">
        <v>1</v>
      </c>
      <c r="N203" s="199" t="s">
        <v>41</v>
      </c>
      <c r="O203" s="65"/>
      <c r="P203" s="200">
        <f>O203*H203</f>
        <v>0</v>
      </c>
      <c r="Q203" s="200">
        <v>0.00117</v>
      </c>
      <c r="R203" s="200">
        <f>Q203*H203</f>
        <v>0.0398385</v>
      </c>
      <c r="S203" s="200">
        <v>0</v>
      </c>
      <c r="T203" s="201">
        <f>S203*H203</f>
        <v>0</v>
      </c>
      <c r="AR203" s="202" t="s">
        <v>175</v>
      </c>
      <c r="AT203" s="202" t="s">
        <v>154</v>
      </c>
      <c r="AU203" s="202" t="s">
        <v>86</v>
      </c>
      <c r="AY203" s="16" t="s">
        <v>150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84</v>
      </c>
      <c r="BK203" s="203">
        <f>ROUND(I203*H203,2)</f>
        <v>0</v>
      </c>
      <c r="BL203" s="16" t="s">
        <v>175</v>
      </c>
      <c r="BM203" s="202" t="s">
        <v>589</v>
      </c>
    </row>
    <row r="204" spans="2:51" s="13" customFormat="1" ht="12">
      <c r="B204" s="216"/>
      <c r="C204" s="217"/>
      <c r="D204" s="206" t="s">
        <v>166</v>
      </c>
      <c r="E204" s="218" t="s">
        <v>1</v>
      </c>
      <c r="F204" s="219" t="s">
        <v>590</v>
      </c>
      <c r="G204" s="217"/>
      <c r="H204" s="218" t="s">
        <v>1</v>
      </c>
      <c r="I204" s="220"/>
      <c r="J204" s="217"/>
      <c r="K204" s="217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166</v>
      </c>
      <c r="AU204" s="225" t="s">
        <v>86</v>
      </c>
      <c r="AV204" s="13" t="s">
        <v>84</v>
      </c>
      <c r="AW204" s="13" t="s">
        <v>33</v>
      </c>
      <c r="AX204" s="13" t="s">
        <v>76</v>
      </c>
      <c r="AY204" s="225" t="s">
        <v>150</v>
      </c>
    </row>
    <row r="205" spans="2:51" s="12" customFormat="1" ht="12">
      <c r="B205" s="204"/>
      <c r="C205" s="205"/>
      <c r="D205" s="206" t="s">
        <v>166</v>
      </c>
      <c r="E205" s="207" t="s">
        <v>1</v>
      </c>
      <c r="F205" s="208" t="s">
        <v>591</v>
      </c>
      <c r="G205" s="205"/>
      <c r="H205" s="209">
        <v>17.14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166</v>
      </c>
      <c r="AU205" s="215" t="s">
        <v>86</v>
      </c>
      <c r="AV205" s="12" t="s">
        <v>86</v>
      </c>
      <c r="AW205" s="12" t="s">
        <v>33</v>
      </c>
      <c r="AX205" s="12" t="s">
        <v>76</v>
      </c>
      <c r="AY205" s="215" t="s">
        <v>150</v>
      </c>
    </row>
    <row r="206" spans="2:51" s="13" customFormat="1" ht="12">
      <c r="B206" s="216"/>
      <c r="C206" s="217"/>
      <c r="D206" s="206" t="s">
        <v>166</v>
      </c>
      <c r="E206" s="218" t="s">
        <v>1</v>
      </c>
      <c r="F206" s="219" t="s">
        <v>592</v>
      </c>
      <c r="G206" s="217"/>
      <c r="H206" s="218" t="s">
        <v>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166</v>
      </c>
      <c r="AU206" s="225" t="s">
        <v>86</v>
      </c>
      <c r="AV206" s="13" t="s">
        <v>84</v>
      </c>
      <c r="AW206" s="13" t="s">
        <v>33</v>
      </c>
      <c r="AX206" s="13" t="s">
        <v>76</v>
      </c>
      <c r="AY206" s="225" t="s">
        <v>150</v>
      </c>
    </row>
    <row r="207" spans="2:51" s="12" customFormat="1" ht="12">
      <c r="B207" s="204"/>
      <c r="C207" s="205"/>
      <c r="D207" s="206" t="s">
        <v>166</v>
      </c>
      <c r="E207" s="207" t="s">
        <v>1</v>
      </c>
      <c r="F207" s="208" t="s">
        <v>593</v>
      </c>
      <c r="G207" s="205"/>
      <c r="H207" s="209">
        <v>16.91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166</v>
      </c>
      <c r="AU207" s="215" t="s">
        <v>86</v>
      </c>
      <c r="AV207" s="12" t="s">
        <v>86</v>
      </c>
      <c r="AW207" s="12" t="s">
        <v>33</v>
      </c>
      <c r="AX207" s="12" t="s">
        <v>76</v>
      </c>
      <c r="AY207" s="215" t="s">
        <v>150</v>
      </c>
    </row>
    <row r="208" spans="2:51" s="14" customFormat="1" ht="12">
      <c r="B208" s="226"/>
      <c r="C208" s="227"/>
      <c r="D208" s="206" t="s">
        <v>166</v>
      </c>
      <c r="E208" s="228" t="s">
        <v>1</v>
      </c>
      <c r="F208" s="229" t="s">
        <v>174</v>
      </c>
      <c r="G208" s="227"/>
      <c r="H208" s="230">
        <v>34.05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166</v>
      </c>
      <c r="AU208" s="236" t="s">
        <v>86</v>
      </c>
      <c r="AV208" s="14" t="s">
        <v>159</v>
      </c>
      <c r="AW208" s="14" t="s">
        <v>33</v>
      </c>
      <c r="AX208" s="14" t="s">
        <v>84</v>
      </c>
      <c r="AY208" s="236" t="s">
        <v>150</v>
      </c>
    </row>
    <row r="209" spans="2:65" s="1" customFormat="1" ht="24" customHeight="1">
      <c r="B209" s="33"/>
      <c r="C209" s="237" t="s">
        <v>403</v>
      </c>
      <c r="D209" s="237" t="s">
        <v>278</v>
      </c>
      <c r="E209" s="238" t="s">
        <v>308</v>
      </c>
      <c r="F209" s="239" t="s">
        <v>309</v>
      </c>
      <c r="G209" s="240" t="s">
        <v>157</v>
      </c>
      <c r="H209" s="241">
        <v>35.753</v>
      </c>
      <c r="I209" s="242"/>
      <c r="J209" s="243">
        <f>ROUND(I209*H209,2)</f>
        <v>0</v>
      </c>
      <c r="K209" s="239" t="s">
        <v>158</v>
      </c>
      <c r="L209" s="244"/>
      <c r="M209" s="245" t="s">
        <v>1</v>
      </c>
      <c r="N209" s="246" t="s">
        <v>41</v>
      </c>
      <c r="O209" s="65"/>
      <c r="P209" s="200">
        <f>O209*H209</f>
        <v>0</v>
      </c>
      <c r="Q209" s="200">
        <v>0.0035</v>
      </c>
      <c r="R209" s="200">
        <f>Q209*H209</f>
        <v>0.1251355</v>
      </c>
      <c r="S209" s="200">
        <v>0</v>
      </c>
      <c r="T209" s="201">
        <f>S209*H209</f>
        <v>0</v>
      </c>
      <c r="AR209" s="202" t="s">
        <v>281</v>
      </c>
      <c r="AT209" s="202" t="s">
        <v>278</v>
      </c>
      <c r="AU209" s="202" t="s">
        <v>86</v>
      </c>
      <c r="AY209" s="16" t="s">
        <v>150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175</v>
      </c>
      <c r="BM209" s="202" t="s">
        <v>594</v>
      </c>
    </row>
    <row r="210" spans="2:51" s="12" customFormat="1" ht="12">
      <c r="B210" s="204"/>
      <c r="C210" s="205"/>
      <c r="D210" s="206" t="s">
        <v>166</v>
      </c>
      <c r="E210" s="205"/>
      <c r="F210" s="208" t="s">
        <v>595</v>
      </c>
      <c r="G210" s="205"/>
      <c r="H210" s="209">
        <v>35.753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166</v>
      </c>
      <c r="AU210" s="215" t="s">
        <v>86</v>
      </c>
      <c r="AV210" s="12" t="s">
        <v>86</v>
      </c>
      <c r="AW210" s="12" t="s">
        <v>4</v>
      </c>
      <c r="AX210" s="12" t="s">
        <v>84</v>
      </c>
      <c r="AY210" s="215" t="s">
        <v>150</v>
      </c>
    </row>
    <row r="211" spans="2:65" s="1" customFormat="1" ht="24" customHeight="1">
      <c r="B211" s="33"/>
      <c r="C211" s="191" t="s">
        <v>445</v>
      </c>
      <c r="D211" s="191" t="s">
        <v>154</v>
      </c>
      <c r="E211" s="192" t="s">
        <v>312</v>
      </c>
      <c r="F211" s="193" t="s">
        <v>313</v>
      </c>
      <c r="G211" s="194" t="s">
        <v>157</v>
      </c>
      <c r="H211" s="195">
        <v>16.86</v>
      </c>
      <c r="I211" s="196"/>
      <c r="J211" s="197">
        <f>ROUND(I211*H211,2)</f>
        <v>0</v>
      </c>
      <c r="K211" s="193" t="s">
        <v>158</v>
      </c>
      <c r="L211" s="37"/>
      <c r="M211" s="198" t="s">
        <v>1</v>
      </c>
      <c r="N211" s="199" t="s">
        <v>41</v>
      </c>
      <c r="O211" s="65"/>
      <c r="P211" s="200">
        <f>O211*H211</f>
        <v>0</v>
      </c>
      <c r="Q211" s="200">
        <v>0.00132</v>
      </c>
      <c r="R211" s="200">
        <f>Q211*H211</f>
        <v>0.0222552</v>
      </c>
      <c r="S211" s="200">
        <v>0</v>
      </c>
      <c r="T211" s="201">
        <f>S211*H211</f>
        <v>0</v>
      </c>
      <c r="AR211" s="202" t="s">
        <v>175</v>
      </c>
      <c r="AT211" s="202" t="s">
        <v>154</v>
      </c>
      <c r="AU211" s="202" t="s">
        <v>86</v>
      </c>
      <c r="AY211" s="16" t="s">
        <v>150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84</v>
      </c>
      <c r="BK211" s="203">
        <f>ROUND(I211*H211,2)</f>
        <v>0</v>
      </c>
      <c r="BL211" s="16" t="s">
        <v>175</v>
      </c>
      <c r="BM211" s="202" t="s">
        <v>596</v>
      </c>
    </row>
    <row r="212" spans="2:51" s="13" customFormat="1" ht="12">
      <c r="B212" s="216"/>
      <c r="C212" s="217"/>
      <c r="D212" s="206" t="s">
        <v>166</v>
      </c>
      <c r="E212" s="218" t="s">
        <v>1</v>
      </c>
      <c r="F212" s="219" t="s">
        <v>545</v>
      </c>
      <c r="G212" s="217"/>
      <c r="H212" s="218" t="s">
        <v>1</v>
      </c>
      <c r="I212" s="220"/>
      <c r="J212" s="217"/>
      <c r="K212" s="217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166</v>
      </c>
      <c r="AU212" s="225" t="s">
        <v>86</v>
      </c>
      <c r="AV212" s="13" t="s">
        <v>84</v>
      </c>
      <c r="AW212" s="13" t="s">
        <v>33</v>
      </c>
      <c r="AX212" s="13" t="s">
        <v>76</v>
      </c>
      <c r="AY212" s="225" t="s">
        <v>150</v>
      </c>
    </row>
    <row r="213" spans="2:51" s="12" customFormat="1" ht="12">
      <c r="B213" s="204"/>
      <c r="C213" s="205"/>
      <c r="D213" s="206" t="s">
        <v>166</v>
      </c>
      <c r="E213" s="207" t="s">
        <v>1</v>
      </c>
      <c r="F213" s="208" t="s">
        <v>316</v>
      </c>
      <c r="G213" s="205"/>
      <c r="H213" s="209">
        <v>8.16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166</v>
      </c>
      <c r="AU213" s="215" t="s">
        <v>86</v>
      </c>
      <c r="AV213" s="12" t="s">
        <v>86</v>
      </c>
      <c r="AW213" s="12" t="s">
        <v>33</v>
      </c>
      <c r="AX213" s="12" t="s">
        <v>76</v>
      </c>
      <c r="AY213" s="215" t="s">
        <v>150</v>
      </c>
    </row>
    <row r="214" spans="2:51" s="13" customFormat="1" ht="12">
      <c r="B214" s="216"/>
      <c r="C214" s="217"/>
      <c r="D214" s="206" t="s">
        <v>166</v>
      </c>
      <c r="E214" s="218" t="s">
        <v>1</v>
      </c>
      <c r="F214" s="219" t="s">
        <v>546</v>
      </c>
      <c r="G214" s="217"/>
      <c r="H214" s="218" t="s">
        <v>1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166</v>
      </c>
      <c r="AU214" s="225" t="s">
        <v>86</v>
      </c>
      <c r="AV214" s="13" t="s">
        <v>84</v>
      </c>
      <c r="AW214" s="13" t="s">
        <v>33</v>
      </c>
      <c r="AX214" s="13" t="s">
        <v>76</v>
      </c>
      <c r="AY214" s="225" t="s">
        <v>150</v>
      </c>
    </row>
    <row r="215" spans="2:51" s="12" customFormat="1" ht="12">
      <c r="B215" s="204"/>
      <c r="C215" s="205"/>
      <c r="D215" s="206" t="s">
        <v>166</v>
      </c>
      <c r="E215" s="207" t="s">
        <v>1</v>
      </c>
      <c r="F215" s="208" t="s">
        <v>597</v>
      </c>
      <c r="G215" s="205"/>
      <c r="H215" s="209">
        <v>8.7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166</v>
      </c>
      <c r="AU215" s="215" t="s">
        <v>86</v>
      </c>
      <c r="AV215" s="12" t="s">
        <v>86</v>
      </c>
      <c r="AW215" s="12" t="s">
        <v>33</v>
      </c>
      <c r="AX215" s="12" t="s">
        <v>76</v>
      </c>
      <c r="AY215" s="215" t="s">
        <v>150</v>
      </c>
    </row>
    <row r="216" spans="2:51" s="14" customFormat="1" ht="12">
      <c r="B216" s="226"/>
      <c r="C216" s="227"/>
      <c r="D216" s="206" t="s">
        <v>166</v>
      </c>
      <c r="E216" s="228" t="s">
        <v>1</v>
      </c>
      <c r="F216" s="229" t="s">
        <v>174</v>
      </c>
      <c r="G216" s="227"/>
      <c r="H216" s="230">
        <v>16.86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166</v>
      </c>
      <c r="AU216" s="236" t="s">
        <v>86</v>
      </c>
      <c r="AV216" s="14" t="s">
        <v>159</v>
      </c>
      <c r="AW216" s="14" t="s">
        <v>33</v>
      </c>
      <c r="AX216" s="14" t="s">
        <v>84</v>
      </c>
      <c r="AY216" s="236" t="s">
        <v>150</v>
      </c>
    </row>
    <row r="217" spans="2:65" s="1" customFormat="1" ht="24" customHeight="1">
      <c r="B217" s="33"/>
      <c r="C217" s="237" t="s">
        <v>449</v>
      </c>
      <c r="D217" s="237" t="s">
        <v>278</v>
      </c>
      <c r="E217" s="238" t="s">
        <v>318</v>
      </c>
      <c r="F217" s="239" t="s">
        <v>319</v>
      </c>
      <c r="G217" s="240" t="s">
        <v>157</v>
      </c>
      <c r="H217" s="241">
        <v>17.703</v>
      </c>
      <c r="I217" s="242"/>
      <c r="J217" s="243">
        <f>ROUND(I217*H217,2)</f>
        <v>0</v>
      </c>
      <c r="K217" s="239" t="s">
        <v>158</v>
      </c>
      <c r="L217" s="244"/>
      <c r="M217" s="245" t="s">
        <v>1</v>
      </c>
      <c r="N217" s="246" t="s">
        <v>41</v>
      </c>
      <c r="O217" s="65"/>
      <c r="P217" s="200">
        <f>O217*H217</f>
        <v>0</v>
      </c>
      <c r="Q217" s="200">
        <v>0.00264</v>
      </c>
      <c r="R217" s="200">
        <f>Q217*H217</f>
        <v>0.04673592</v>
      </c>
      <c r="S217" s="200">
        <v>0</v>
      </c>
      <c r="T217" s="201">
        <f>S217*H217</f>
        <v>0</v>
      </c>
      <c r="AR217" s="202" t="s">
        <v>281</v>
      </c>
      <c r="AT217" s="202" t="s">
        <v>278</v>
      </c>
      <c r="AU217" s="202" t="s">
        <v>86</v>
      </c>
      <c r="AY217" s="16" t="s">
        <v>150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6" t="s">
        <v>84</v>
      </c>
      <c r="BK217" s="203">
        <f>ROUND(I217*H217,2)</f>
        <v>0</v>
      </c>
      <c r="BL217" s="16" t="s">
        <v>175</v>
      </c>
      <c r="BM217" s="202" t="s">
        <v>598</v>
      </c>
    </row>
    <row r="218" spans="2:51" s="12" customFormat="1" ht="12">
      <c r="B218" s="204"/>
      <c r="C218" s="205"/>
      <c r="D218" s="206" t="s">
        <v>166</v>
      </c>
      <c r="E218" s="205"/>
      <c r="F218" s="208" t="s">
        <v>321</v>
      </c>
      <c r="G218" s="205"/>
      <c r="H218" s="209">
        <v>17.703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166</v>
      </c>
      <c r="AU218" s="215" t="s">
        <v>86</v>
      </c>
      <c r="AV218" s="12" t="s">
        <v>86</v>
      </c>
      <c r="AW218" s="12" t="s">
        <v>4</v>
      </c>
      <c r="AX218" s="12" t="s">
        <v>84</v>
      </c>
      <c r="AY218" s="215" t="s">
        <v>150</v>
      </c>
    </row>
    <row r="219" spans="2:65" s="1" customFormat="1" ht="24" customHeight="1">
      <c r="B219" s="33"/>
      <c r="C219" s="191" t="s">
        <v>293</v>
      </c>
      <c r="D219" s="191" t="s">
        <v>154</v>
      </c>
      <c r="E219" s="192" t="s">
        <v>333</v>
      </c>
      <c r="F219" s="193" t="s">
        <v>334</v>
      </c>
      <c r="G219" s="194" t="s">
        <v>185</v>
      </c>
      <c r="H219" s="195">
        <v>0.259</v>
      </c>
      <c r="I219" s="196"/>
      <c r="J219" s="197">
        <f>ROUND(I219*H219,2)</f>
        <v>0</v>
      </c>
      <c r="K219" s="193" t="s">
        <v>158</v>
      </c>
      <c r="L219" s="37"/>
      <c r="M219" s="198" t="s">
        <v>1</v>
      </c>
      <c r="N219" s="199" t="s">
        <v>41</v>
      </c>
      <c r="O219" s="65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AR219" s="202" t="s">
        <v>175</v>
      </c>
      <c r="AT219" s="202" t="s">
        <v>154</v>
      </c>
      <c r="AU219" s="202" t="s">
        <v>86</v>
      </c>
      <c r="AY219" s="16" t="s">
        <v>150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175</v>
      </c>
      <c r="BM219" s="202" t="s">
        <v>599</v>
      </c>
    </row>
    <row r="220" spans="2:63" s="11" customFormat="1" ht="22.9" customHeight="1">
      <c r="B220" s="175"/>
      <c r="C220" s="176"/>
      <c r="D220" s="177" t="s">
        <v>75</v>
      </c>
      <c r="E220" s="189" t="s">
        <v>336</v>
      </c>
      <c r="F220" s="189" t="s">
        <v>337</v>
      </c>
      <c r="G220" s="176"/>
      <c r="H220" s="176"/>
      <c r="I220" s="179"/>
      <c r="J220" s="190">
        <f>BK220</f>
        <v>0</v>
      </c>
      <c r="K220" s="176"/>
      <c r="L220" s="181"/>
      <c r="M220" s="182"/>
      <c r="N220" s="183"/>
      <c r="O220" s="183"/>
      <c r="P220" s="184">
        <f>SUM(P221:P241)</f>
        <v>0</v>
      </c>
      <c r="Q220" s="183"/>
      <c r="R220" s="184">
        <f>SUM(R221:R241)</f>
        <v>0.12416</v>
      </c>
      <c r="S220" s="183"/>
      <c r="T220" s="185">
        <f>SUM(T221:T241)</f>
        <v>0.168</v>
      </c>
      <c r="AR220" s="186" t="s">
        <v>86</v>
      </c>
      <c r="AT220" s="187" t="s">
        <v>75</v>
      </c>
      <c r="AU220" s="187" t="s">
        <v>84</v>
      </c>
      <c r="AY220" s="186" t="s">
        <v>150</v>
      </c>
      <c r="BK220" s="188">
        <f>SUM(BK221:BK241)</f>
        <v>0</v>
      </c>
    </row>
    <row r="221" spans="2:65" s="1" customFormat="1" ht="24" customHeight="1">
      <c r="B221" s="33"/>
      <c r="C221" s="191" t="s">
        <v>436</v>
      </c>
      <c r="D221" s="191" t="s">
        <v>154</v>
      </c>
      <c r="E221" s="192" t="s">
        <v>600</v>
      </c>
      <c r="F221" s="193" t="s">
        <v>601</v>
      </c>
      <c r="G221" s="194" t="s">
        <v>215</v>
      </c>
      <c r="H221" s="195">
        <v>1</v>
      </c>
      <c r="I221" s="196"/>
      <c r="J221" s="197">
        <f aca="true" t="shared" si="0" ref="J221:J229">ROUND(I221*H221,2)</f>
        <v>0</v>
      </c>
      <c r="K221" s="193" t="s">
        <v>158</v>
      </c>
      <c r="L221" s="37"/>
      <c r="M221" s="198" t="s">
        <v>1</v>
      </c>
      <c r="N221" s="199" t="s">
        <v>41</v>
      </c>
      <c r="O221" s="65"/>
      <c r="P221" s="200">
        <f aca="true" t="shared" si="1" ref="P221:P229">O221*H221</f>
        <v>0</v>
      </c>
      <c r="Q221" s="200">
        <v>0</v>
      </c>
      <c r="R221" s="200">
        <f aca="true" t="shared" si="2" ref="R221:R229">Q221*H221</f>
        <v>0</v>
      </c>
      <c r="S221" s="200">
        <v>0</v>
      </c>
      <c r="T221" s="201">
        <f aca="true" t="shared" si="3" ref="T221:T229">S221*H221</f>
        <v>0</v>
      </c>
      <c r="AR221" s="202" t="s">
        <v>175</v>
      </c>
      <c r="AT221" s="202" t="s">
        <v>154</v>
      </c>
      <c r="AU221" s="202" t="s">
        <v>86</v>
      </c>
      <c r="AY221" s="16" t="s">
        <v>150</v>
      </c>
      <c r="BE221" s="203">
        <f aca="true" t="shared" si="4" ref="BE221:BE229">IF(N221="základní",J221,0)</f>
        <v>0</v>
      </c>
      <c r="BF221" s="203">
        <f aca="true" t="shared" si="5" ref="BF221:BF229">IF(N221="snížená",J221,0)</f>
        <v>0</v>
      </c>
      <c r="BG221" s="203">
        <f aca="true" t="shared" si="6" ref="BG221:BG229">IF(N221="zákl. přenesená",J221,0)</f>
        <v>0</v>
      </c>
      <c r="BH221" s="203">
        <f aca="true" t="shared" si="7" ref="BH221:BH229">IF(N221="sníž. přenesená",J221,0)</f>
        <v>0</v>
      </c>
      <c r="BI221" s="203">
        <f aca="true" t="shared" si="8" ref="BI221:BI229">IF(N221="nulová",J221,0)</f>
        <v>0</v>
      </c>
      <c r="BJ221" s="16" t="s">
        <v>84</v>
      </c>
      <c r="BK221" s="203">
        <f aca="true" t="shared" si="9" ref="BK221:BK229">ROUND(I221*H221,2)</f>
        <v>0</v>
      </c>
      <c r="BL221" s="16" t="s">
        <v>175</v>
      </c>
      <c r="BM221" s="202" t="s">
        <v>602</v>
      </c>
    </row>
    <row r="222" spans="2:65" s="1" customFormat="1" ht="24" customHeight="1">
      <c r="B222" s="33"/>
      <c r="C222" s="237" t="s">
        <v>440</v>
      </c>
      <c r="D222" s="237" t="s">
        <v>278</v>
      </c>
      <c r="E222" s="238" t="s">
        <v>603</v>
      </c>
      <c r="F222" s="239" t="s">
        <v>604</v>
      </c>
      <c r="G222" s="240" t="s">
        <v>215</v>
      </c>
      <c r="H222" s="241">
        <v>1</v>
      </c>
      <c r="I222" s="242"/>
      <c r="J222" s="243">
        <f t="shared" si="0"/>
        <v>0</v>
      </c>
      <c r="K222" s="239" t="s">
        <v>158</v>
      </c>
      <c r="L222" s="244"/>
      <c r="M222" s="245" t="s">
        <v>1</v>
      </c>
      <c r="N222" s="246" t="s">
        <v>41</v>
      </c>
      <c r="O222" s="65"/>
      <c r="P222" s="200">
        <f t="shared" si="1"/>
        <v>0</v>
      </c>
      <c r="Q222" s="200">
        <v>0.0185</v>
      </c>
      <c r="R222" s="200">
        <f t="shared" si="2"/>
        <v>0.0185</v>
      </c>
      <c r="S222" s="200">
        <v>0</v>
      </c>
      <c r="T222" s="201">
        <f t="shared" si="3"/>
        <v>0</v>
      </c>
      <c r="AR222" s="202" t="s">
        <v>281</v>
      </c>
      <c r="AT222" s="202" t="s">
        <v>278</v>
      </c>
      <c r="AU222" s="202" t="s">
        <v>86</v>
      </c>
      <c r="AY222" s="16" t="s">
        <v>150</v>
      </c>
      <c r="BE222" s="203">
        <f t="shared" si="4"/>
        <v>0</v>
      </c>
      <c r="BF222" s="203">
        <f t="shared" si="5"/>
        <v>0</v>
      </c>
      <c r="BG222" s="203">
        <f t="shared" si="6"/>
        <v>0</v>
      </c>
      <c r="BH222" s="203">
        <f t="shared" si="7"/>
        <v>0</v>
      </c>
      <c r="BI222" s="203">
        <f t="shared" si="8"/>
        <v>0</v>
      </c>
      <c r="BJ222" s="16" t="s">
        <v>84</v>
      </c>
      <c r="BK222" s="203">
        <f t="shared" si="9"/>
        <v>0</v>
      </c>
      <c r="BL222" s="16" t="s">
        <v>175</v>
      </c>
      <c r="BM222" s="202" t="s">
        <v>605</v>
      </c>
    </row>
    <row r="223" spans="2:65" s="1" customFormat="1" ht="24" customHeight="1">
      <c r="B223" s="33"/>
      <c r="C223" s="191" t="s">
        <v>413</v>
      </c>
      <c r="D223" s="191" t="s">
        <v>154</v>
      </c>
      <c r="E223" s="192" t="s">
        <v>339</v>
      </c>
      <c r="F223" s="193" t="s">
        <v>340</v>
      </c>
      <c r="G223" s="194" t="s">
        <v>215</v>
      </c>
      <c r="H223" s="195">
        <v>6</v>
      </c>
      <c r="I223" s="196"/>
      <c r="J223" s="197">
        <f t="shared" si="0"/>
        <v>0</v>
      </c>
      <c r="K223" s="193" t="s">
        <v>158</v>
      </c>
      <c r="L223" s="37"/>
      <c r="M223" s="198" t="s">
        <v>1</v>
      </c>
      <c r="N223" s="199" t="s">
        <v>41</v>
      </c>
      <c r="O223" s="65"/>
      <c r="P223" s="200">
        <f t="shared" si="1"/>
        <v>0</v>
      </c>
      <c r="Q223" s="200">
        <v>0</v>
      </c>
      <c r="R223" s="200">
        <f t="shared" si="2"/>
        <v>0</v>
      </c>
      <c r="S223" s="200">
        <v>0</v>
      </c>
      <c r="T223" s="201">
        <f t="shared" si="3"/>
        <v>0</v>
      </c>
      <c r="AR223" s="202" t="s">
        <v>175</v>
      </c>
      <c r="AT223" s="202" t="s">
        <v>154</v>
      </c>
      <c r="AU223" s="202" t="s">
        <v>86</v>
      </c>
      <c r="AY223" s="16" t="s">
        <v>150</v>
      </c>
      <c r="BE223" s="203">
        <f t="shared" si="4"/>
        <v>0</v>
      </c>
      <c r="BF223" s="203">
        <f t="shared" si="5"/>
        <v>0</v>
      </c>
      <c r="BG223" s="203">
        <f t="shared" si="6"/>
        <v>0</v>
      </c>
      <c r="BH223" s="203">
        <f t="shared" si="7"/>
        <v>0</v>
      </c>
      <c r="BI223" s="203">
        <f t="shared" si="8"/>
        <v>0</v>
      </c>
      <c r="BJ223" s="16" t="s">
        <v>84</v>
      </c>
      <c r="BK223" s="203">
        <f t="shared" si="9"/>
        <v>0</v>
      </c>
      <c r="BL223" s="16" t="s">
        <v>175</v>
      </c>
      <c r="BM223" s="202" t="s">
        <v>606</v>
      </c>
    </row>
    <row r="224" spans="2:65" s="1" customFormat="1" ht="24" customHeight="1">
      <c r="B224" s="33"/>
      <c r="C224" s="237" t="s">
        <v>418</v>
      </c>
      <c r="D224" s="237" t="s">
        <v>278</v>
      </c>
      <c r="E224" s="238" t="s">
        <v>343</v>
      </c>
      <c r="F224" s="239" t="s">
        <v>344</v>
      </c>
      <c r="G224" s="240" t="s">
        <v>215</v>
      </c>
      <c r="H224" s="241">
        <v>6</v>
      </c>
      <c r="I224" s="242"/>
      <c r="J224" s="243">
        <f t="shared" si="0"/>
        <v>0</v>
      </c>
      <c r="K224" s="239" t="s">
        <v>158</v>
      </c>
      <c r="L224" s="244"/>
      <c r="M224" s="245" t="s">
        <v>1</v>
      </c>
      <c r="N224" s="246" t="s">
        <v>41</v>
      </c>
      <c r="O224" s="65"/>
      <c r="P224" s="200">
        <f t="shared" si="1"/>
        <v>0</v>
      </c>
      <c r="Q224" s="200">
        <v>0.016</v>
      </c>
      <c r="R224" s="200">
        <f t="shared" si="2"/>
        <v>0.096</v>
      </c>
      <c r="S224" s="200">
        <v>0</v>
      </c>
      <c r="T224" s="201">
        <f t="shared" si="3"/>
        <v>0</v>
      </c>
      <c r="AR224" s="202" t="s">
        <v>281</v>
      </c>
      <c r="AT224" s="202" t="s">
        <v>278</v>
      </c>
      <c r="AU224" s="202" t="s">
        <v>86</v>
      </c>
      <c r="AY224" s="16" t="s">
        <v>150</v>
      </c>
      <c r="BE224" s="203">
        <f t="shared" si="4"/>
        <v>0</v>
      </c>
      <c r="BF224" s="203">
        <f t="shared" si="5"/>
        <v>0</v>
      </c>
      <c r="BG224" s="203">
        <f t="shared" si="6"/>
        <v>0</v>
      </c>
      <c r="BH224" s="203">
        <f t="shared" si="7"/>
        <v>0</v>
      </c>
      <c r="BI224" s="203">
        <f t="shared" si="8"/>
        <v>0</v>
      </c>
      <c r="BJ224" s="16" t="s">
        <v>84</v>
      </c>
      <c r="BK224" s="203">
        <f t="shared" si="9"/>
        <v>0</v>
      </c>
      <c r="BL224" s="16" t="s">
        <v>175</v>
      </c>
      <c r="BM224" s="202" t="s">
        <v>607</v>
      </c>
    </row>
    <row r="225" spans="2:65" s="1" customFormat="1" ht="24" customHeight="1">
      <c r="B225" s="33"/>
      <c r="C225" s="191" t="s">
        <v>281</v>
      </c>
      <c r="D225" s="191" t="s">
        <v>154</v>
      </c>
      <c r="E225" s="192" t="s">
        <v>347</v>
      </c>
      <c r="F225" s="193" t="s">
        <v>348</v>
      </c>
      <c r="G225" s="194" t="s">
        <v>215</v>
      </c>
      <c r="H225" s="195">
        <v>2</v>
      </c>
      <c r="I225" s="196"/>
      <c r="J225" s="197">
        <f t="shared" si="0"/>
        <v>0</v>
      </c>
      <c r="K225" s="193" t="s">
        <v>158</v>
      </c>
      <c r="L225" s="37"/>
      <c r="M225" s="198" t="s">
        <v>1</v>
      </c>
      <c r="N225" s="199" t="s">
        <v>41</v>
      </c>
      <c r="O225" s="65"/>
      <c r="P225" s="200">
        <f t="shared" si="1"/>
        <v>0</v>
      </c>
      <c r="Q225" s="200">
        <v>0</v>
      </c>
      <c r="R225" s="200">
        <f t="shared" si="2"/>
        <v>0</v>
      </c>
      <c r="S225" s="200">
        <v>0</v>
      </c>
      <c r="T225" s="201">
        <f t="shared" si="3"/>
        <v>0</v>
      </c>
      <c r="AR225" s="202" t="s">
        <v>175</v>
      </c>
      <c r="AT225" s="202" t="s">
        <v>154</v>
      </c>
      <c r="AU225" s="202" t="s">
        <v>86</v>
      </c>
      <c r="AY225" s="16" t="s">
        <v>150</v>
      </c>
      <c r="BE225" s="203">
        <f t="shared" si="4"/>
        <v>0</v>
      </c>
      <c r="BF225" s="203">
        <f t="shared" si="5"/>
        <v>0</v>
      </c>
      <c r="BG225" s="203">
        <f t="shared" si="6"/>
        <v>0</v>
      </c>
      <c r="BH225" s="203">
        <f t="shared" si="7"/>
        <v>0</v>
      </c>
      <c r="BI225" s="203">
        <f t="shared" si="8"/>
        <v>0</v>
      </c>
      <c r="BJ225" s="16" t="s">
        <v>84</v>
      </c>
      <c r="BK225" s="203">
        <f t="shared" si="9"/>
        <v>0</v>
      </c>
      <c r="BL225" s="16" t="s">
        <v>175</v>
      </c>
      <c r="BM225" s="202" t="s">
        <v>608</v>
      </c>
    </row>
    <row r="226" spans="2:65" s="1" customFormat="1" ht="16.5" customHeight="1">
      <c r="B226" s="33"/>
      <c r="C226" s="237" t="s">
        <v>317</v>
      </c>
      <c r="D226" s="237" t="s">
        <v>278</v>
      </c>
      <c r="E226" s="238" t="s">
        <v>351</v>
      </c>
      <c r="F226" s="239" t="s">
        <v>352</v>
      </c>
      <c r="G226" s="240" t="s">
        <v>265</v>
      </c>
      <c r="H226" s="241">
        <v>2</v>
      </c>
      <c r="I226" s="242"/>
      <c r="J226" s="243">
        <f t="shared" si="0"/>
        <v>0</v>
      </c>
      <c r="K226" s="239" t="s">
        <v>1</v>
      </c>
      <c r="L226" s="244"/>
      <c r="M226" s="245" t="s">
        <v>1</v>
      </c>
      <c r="N226" s="246" t="s">
        <v>41</v>
      </c>
      <c r="O226" s="65"/>
      <c r="P226" s="200">
        <f t="shared" si="1"/>
        <v>0</v>
      </c>
      <c r="Q226" s="200">
        <v>0</v>
      </c>
      <c r="R226" s="200">
        <f t="shared" si="2"/>
        <v>0</v>
      </c>
      <c r="S226" s="200">
        <v>0</v>
      </c>
      <c r="T226" s="201">
        <f t="shared" si="3"/>
        <v>0</v>
      </c>
      <c r="AR226" s="202" t="s">
        <v>281</v>
      </c>
      <c r="AT226" s="202" t="s">
        <v>278</v>
      </c>
      <c r="AU226" s="202" t="s">
        <v>86</v>
      </c>
      <c r="AY226" s="16" t="s">
        <v>150</v>
      </c>
      <c r="BE226" s="203">
        <f t="shared" si="4"/>
        <v>0</v>
      </c>
      <c r="BF226" s="203">
        <f t="shared" si="5"/>
        <v>0</v>
      </c>
      <c r="BG226" s="203">
        <f t="shared" si="6"/>
        <v>0</v>
      </c>
      <c r="BH226" s="203">
        <f t="shared" si="7"/>
        <v>0</v>
      </c>
      <c r="BI226" s="203">
        <f t="shared" si="8"/>
        <v>0</v>
      </c>
      <c r="BJ226" s="16" t="s">
        <v>84</v>
      </c>
      <c r="BK226" s="203">
        <f t="shared" si="9"/>
        <v>0</v>
      </c>
      <c r="BL226" s="16" t="s">
        <v>175</v>
      </c>
      <c r="BM226" s="202" t="s">
        <v>609</v>
      </c>
    </row>
    <row r="227" spans="2:65" s="1" customFormat="1" ht="16.5" customHeight="1">
      <c r="B227" s="33"/>
      <c r="C227" s="191" t="s">
        <v>299</v>
      </c>
      <c r="D227" s="191" t="s">
        <v>154</v>
      </c>
      <c r="E227" s="192" t="s">
        <v>355</v>
      </c>
      <c r="F227" s="193" t="s">
        <v>356</v>
      </c>
      <c r="G227" s="194" t="s">
        <v>215</v>
      </c>
      <c r="H227" s="195">
        <v>6</v>
      </c>
      <c r="I227" s="196"/>
      <c r="J227" s="197">
        <f t="shared" si="0"/>
        <v>0</v>
      </c>
      <c r="K227" s="193" t="s">
        <v>1</v>
      </c>
      <c r="L227" s="37"/>
      <c r="M227" s="198" t="s">
        <v>1</v>
      </c>
      <c r="N227" s="199" t="s">
        <v>41</v>
      </c>
      <c r="O227" s="65"/>
      <c r="P227" s="200">
        <f t="shared" si="1"/>
        <v>0</v>
      </c>
      <c r="Q227" s="200">
        <v>0</v>
      </c>
      <c r="R227" s="200">
        <f t="shared" si="2"/>
        <v>0</v>
      </c>
      <c r="S227" s="200">
        <v>0</v>
      </c>
      <c r="T227" s="201">
        <f t="shared" si="3"/>
        <v>0</v>
      </c>
      <c r="AR227" s="202" t="s">
        <v>175</v>
      </c>
      <c r="AT227" s="202" t="s">
        <v>154</v>
      </c>
      <c r="AU227" s="202" t="s">
        <v>86</v>
      </c>
      <c r="AY227" s="16" t="s">
        <v>150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6" t="s">
        <v>84</v>
      </c>
      <c r="BK227" s="203">
        <f t="shared" si="9"/>
        <v>0</v>
      </c>
      <c r="BL227" s="16" t="s">
        <v>175</v>
      </c>
      <c r="BM227" s="202" t="s">
        <v>610</v>
      </c>
    </row>
    <row r="228" spans="2:65" s="1" customFormat="1" ht="24" customHeight="1">
      <c r="B228" s="33"/>
      <c r="C228" s="237" t="s">
        <v>307</v>
      </c>
      <c r="D228" s="237" t="s">
        <v>278</v>
      </c>
      <c r="E228" s="238" t="s">
        <v>359</v>
      </c>
      <c r="F228" s="239" t="s">
        <v>360</v>
      </c>
      <c r="G228" s="240" t="s">
        <v>215</v>
      </c>
      <c r="H228" s="241">
        <v>6</v>
      </c>
      <c r="I228" s="242"/>
      <c r="J228" s="243">
        <f t="shared" si="0"/>
        <v>0</v>
      </c>
      <c r="K228" s="239" t="s">
        <v>158</v>
      </c>
      <c r="L228" s="244"/>
      <c r="M228" s="245" t="s">
        <v>1</v>
      </c>
      <c r="N228" s="246" t="s">
        <v>41</v>
      </c>
      <c r="O228" s="65"/>
      <c r="P228" s="200">
        <f t="shared" si="1"/>
        <v>0</v>
      </c>
      <c r="Q228" s="200">
        <v>0.0012</v>
      </c>
      <c r="R228" s="200">
        <f t="shared" si="2"/>
        <v>0.0072</v>
      </c>
      <c r="S228" s="200">
        <v>0</v>
      </c>
      <c r="T228" s="201">
        <f t="shared" si="3"/>
        <v>0</v>
      </c>
      <c r="AR228" s="202" t="s">
        <v>281</v>
      </c>
      <c r="AT228" s="202" t="s">
        <v>278</v>
      </c>
      <c r="AU228" s="202" t="s">
        <v>86</v>
      </c>
      <c r="AY228" s="16" t="s">
        <v>150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6" t="s">
        <v>84</v>
      </c>
      <c r="BK228" s="203">
        <f t="shared" si="9"/>
        <v>0</v>
      </c>
      <c r="BL228" s="16" t="s">
        <v>175</v>
      </c>
      <c r="BM228" s="202" t="s">
        <v>611</v>
      </c>
    </row>
    <row r="229" spans="2:65" s="1" customFormat="1" ht="24" customHeight="1">
      <c r="B229" s="33"/>
      <c r="C229" s="191" t="s">
        <v>203</v>
      </c>
      <c r="D229" s="191" t="s">
        <v>154</v>
      </c>
      <c r="E229" s="192" t="s">
        <v>363</v>
      </c>
      <c r="F229" s="193" t="s">
        <v>364</v>
      </c>
      <c r="G229" s="194" t="s">
        <v>215</v>
      </c>
      <c r="H229" s="195">
        <v>7</v>
      </c>
      <c r="I229" s="196"/>
      <c r="J229" s="197">
        <f t="shared" si="0"/>
        <v>0</v>
      </c>
      <c r="K229" s="193" t="s">
        <v>158</v>
      </c>
      <c r="L229" s="37"/>
      <c r="M229" s="198" t="s">
        <v>1</v>
      </c>
      <c r="N229" s="199" t="s">
        <v>41</v>
      </c>
      <c r="O229" s="65"/>
      <c r="P229" s="200">
        <f t="shared" si="1"/>
        <v>0</v>
      </c>
      <c r="Q229" s="200">
        <v>0</v>
      </c>
      <c r="R229" s="200">
        <f t="shared" si="2"/>
        <v>0</v>
      </c>
      <c r="S229" s="200">
        <v>0.024</v>
      </c>
      <c r="T229" s="201">
        <f t="shared" si="3"/>
        <v>0.168</v>
      </c>
      <c r="AR229" s="202" t="s">
        <v>175</v>
      </c>
      <c r="AT229" s="202" t="s">
        <v>154</v>
      </c>
      <c r="AU229" s="202" t="s">
        <v>86</v>
      </c>
      <c r="AY229" s="16" t="s">
        <v>150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6" t="s">
        <v>84</v>
      </c>
      <c r="BK229" s="203">
        <f t="shared" si="9"/>
        <v>0</v>
      </c>
      <c r="BL229" s="16" t="s">
        <v>175</v>
      </c>
      <c r="BM229" s="202" t="s">
        <v>612</v>
      </c>
    </row>
    <row r="230" spans="2:51" s="13" customFormat="1" ht="12">
      <c r="B230" s="216"/>
      <c r="C230" s="217"/>
      <c r="D230" s="206" t="s">
        <v>166</v>
      </c>
      <c r="E230" s="218" t="s">
        <v>1</v>
      </c>
      <c r="F230" s="219" t="s">
        <v>613</v>
      </c>
      <c r="G230" s="217"/>
      <c r="H230" s="218" t="s">
        <v>1</v>
      </c>
      <c r="I230" s="220"/>
      <c r="J230" s="217"/>
      <c r="K230" s="217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166</v>
      </c>
      <c r="AU230" s="225" t="s">
        <v>86</v>
      </c>
      <c r="AV230" s="13" t="s">
        <v>84</v>
      </c>
      <c r="AW230" s="13" t="s">
        <v>33</v>
      </c>
      <c r="AX230" s="13" t="s">
        <v>76</v>
      </c>
      <c r="AY230" s="225" t="s">
        <v>150</v>
      </c>
    </row>
    <row r="231" spans="2:51" s="12" customFormat="1" ht="12">
      <c r="B231" s="204"/>
      <c r="C231" s="205"/>
      <c r="D231" s="206" t="s">
        <v>166</v>
      </c>
      <c r="E231" s="207" t="s">
        <v>1</v>
      </c>
      <c r="F231" s="208" t="s">
        <v>86</v>
      </c>
      <c r="G231" s="205"/>
      <c r="H231" s="209">
        <v>2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166</v>
      </c>
      <c r="AU231" s="215" t="s">
        <v>86</v>
      </c>
      <c r="AV231" s="12" t="s">
        <v>86</v>
      </c>
      <c r="AW231" s="12" t="s">
        <v>33</v>
      </c>
      <c r="AX231" s="12" t="s">
        <v>76</v>
      </c>
      <c r="AY231" s="215" t="s">
        <v>150</v>
      </c>
    </row>
    <row r="232" spans="2:51" s="13" customFormat="1" ht="12">
      <c r="B232" s="216"/>
      <c r="C232" s="217"/>
      <c r="D232" s="206" t="s">
        <v>166</v>
      </c>
      <c r="E232" s="218" t="s">
        <v>1</v>
      </c>
      <c r="F232" s="219" t="s">
        <v>590</v>
      </c>
      <c r="G232" s="217"/>
      <c r="H232" s="218" t="s">
        <v>1</v>
      </c>
      <c r="I232" s="220"/>
      <c r="J232" s="217"/>
      <c r="K232" s="217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166</v>
      </c>
      <c r="AU232" s="225" t="s">
        <v>86</v>
      </c>
      <c r="AV232" s="13" t="s">
        <v>84</v>
      </c>
      <c r="AW232" s="13" t="s">
        <v>33</v>
      </c>
      <c r="AX232" s="13" t="s">
        <v>76</v>
      </c>
      <c r="AY232" s="225" t="s">
        <v>150</v>
      </c>
    </row>
    <row r="233" spans="2:51" s="12" customFormat="1" ht="12">
      <c r="B233" s="204"/>
      <c r="C233" s="205"/>
      <c r="D233" s="206" t="s">
        <v>166</v>
      </c>
      <c r="E233" s="207" t="s">
        <v>1</v>
      </c>
      <c r="F233" s="208" t="s">
        <v>86</v>
      </c>
      <c r="G233" s="205"/>
      <c r="H233" s="209">
        <v>2</v>
      </c>
      <c r="I233" s="210"/>
      <c r="J233" s="205"/>
      <c r="K233" s="205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166</v>
      </c>
      <c r="AU233" s="215" t="s">
        <v>86</v>
      </c>
      <c r="AV233" s="12" t="s">
        <v>86</v>
      </c>
      <c r="AW233" s="12" t="s">
        <v>33</v>
      </c>
      <c r="AX233" s="12" t="s">
        <v>76</v>
      </c>
      <c r="AY233" s="215" t="s">
        <v>150</v>
      </c>
    </row>
    <row r="234" spans="2:51" s="13" customFormat="1" ht="12">
      <c r="B234" s="216"/>
      <c r="C234" s="217"/>
      <c r="D234" s="206" t="s">
        <v>166</v>
      </c>
      <c r="E234" s="218" t="s">
        <v>1</v>
      </c>
      <c r="F234" s="219" t="s">
        <v>592</v>
      </c>
      <c r="G234" s="217"/>
      <c r="H234" s="218" t="s">
        <v>1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166</v>
      </c>
      <c r="AU234" s="225" t="s">
        <v>86</v>
      </c>
      <c r="AV234" s="13" t="s">
        <v>84</v>
      </c>
      <c r="AW234" s="13" t="s">
        <v>33</v>
      </c>
      <c r="AX234" s="13" t="s">
        <v>76</v>
      </c>
      <c r="AY234" s="225" t="s">
        <v>150</v>
      </c>
    </row>
    <row r="235" spans="2:51" s="12" customFormat="1" ht="12">
      <c r="B235" s="204"/>
      <c r="C235" s="205"/>
      <c r="D235" s="206" t="s">
        <v>166</v>
      </c>
      <c r="E235" s="207" t="s">
        <v>1</v>
      </c>
      <c r="F235" s="208" t="s">
        <v>86</v>
      </c>
      <c r="G235" s="205"/>
      <c r="H235" s="209">
        <v>2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166</v>
      </c>
      <c r="AU235" s="215" t="s">
        <v>86</v>
      </c>
      <c r="AV235" s="12" t="s">
        <v>86</v>
      </c>
      <c r="AW235" s="12" t="s">
        <v>33</v>
      </c>
      <c r="AX235" s="12" t="s">
        <v>76</v>
      </c>
      <c r="AY235" s="215" t="s">
        <v>150</v>
      </c>
    </row>
    <row r="236" spans="2:51" s="13" customFormat="1" ht="12">
      <c r="B236" s="216"/>
      <c r="C236" s="217"/>
      <c r="D236" s="206" t="s">
        <v>166</v>
      </c>
      <c r="E236" s="218" t="s">
        <v>1</v>
      </c>
      <c r="F236" s="219" t="s">
        <v>545</v>
      </c>
      <c r="G236" s="217"/>
      <c r="H236" s="218" t="s">
        <v>1</v>
      </c>
      <c r="I236" s="220"/>
      <c r="J236" s="217"/>
      <c r="K236" s="217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166</v>
      </c>
      <c r="AU236" s="225" t="s">
        <v>86</v>
      </c>
      <c r="AV236" s="13" t="s">
        <v>84</v>
      </c>
      <c r="AW236" s="13" t="s">
        <v>33</v>
      </c>
      <c r="AX236" s="13" t="s">
        <v>76</v>
      </c>
      <c r="AY236" s="225" t="s">
        <v>150</v>
      </c>
    </row>
    <row r="237" spans="2:51" s="12" customFormat="1" ht="12">
      <c r="B237" s="204"/>
      <c r="C237" s="205"/>
      <c r="D237" s="206" t="s">
        <v>166</v>
      </c>
      <c r="E237" s="207" t="s">
        <v>1</v>
      </c>
      <c r="F237" s="208" t="s">
        <v>84</v>
      </c>
      <c r="G237" s="205"/>
      <c r="H237" s="209">
        <v>1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166</v>
      </c>
      <c r="AU237" s="215" t="s">
        <v>86</v>
      </c>
      <c r="AV237" s="12" t="s">
        <v>86</v>
      </c>
      <c r="AW237" s="12" t="s">
        <v>33</v>
      </c>
      <c r="AX237" s="12" t="s">
        <v>76</v>
      </c>
      <c r="AY237" s="215" t="s">
        <v>150</v>
      </c>
    </row>
    <row r="238" spans="2:51" s="14" customFormat="1" ht="12">
      <c r="B238" s="226"/>
      <c r="C238" s="227"/>
      <c r="D238" s="206" t="s">
        <v>166</v>
      </c>
      <c r="E238" s="228" t="s">
        <v>1</v>
      </c>
      <c r="F238" s="229" t="s">
        <v>174</v>
      </c>
      <c r="G238" s="227"/>
      <c r="H238" s="230">
        <v>7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166</v>
      </c>
      <c r="AU238" s="236" t="s">
        <v>86</v>
      </c>
      <c r="AV238" s="14" t="s">
        <v>159</v>
      </c>
      <c r="AW238" s="14" t="s">
        <v>33</v>
      </c>
      <c r="AX238" s="14" t="s">
        <v>84</v>
      </c>
      <c r="AY238" s="236" t="s">
        <v>150</v>
      </c>
    </row>
    <row r="239" spans="2:65" s="1" customFormat="1" ht="24" customHeight="1">
      <c r="B239" s="33"/>
      <c r="C239" s="191" t="s">
        <v>454</v>
      </c>
      <c r="D239" s="191" t="s">
        <v>154</v>
      </c>
      <c r="E239" s="192" t="s">
        <v>367</v>
      </c>
      <c r="F239" s="193" t="s">
        <v>368</v>
      </c>
      <c r="G239" s="194" t="s">
        <v>215</v>
      </c>
      <c r="H239" s="195">
        <v>2</v>
      </c>
      <c r="I239" s="196"/>
      <c r="J239" s="197">
        <f>ROUND(I239*H239,2)</f>
        <v>0</v>
      </c>
      <c r="K239" s="193" t="s">
        <v>158</v>
      </c>
      <c r="L239" s="37"/>
      <c r="M239" s="198" t="s">
        <v>1</v>
      </c>
      <c r="N239" s="199" t="s">
        <v>41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175</v>
      </c>
      <c r="AT239" s="202" t="s">
        <v>154</v>
      </c>
      <c r="AU239" s="202" t="s">
        <v>86</v>
      </c>
      <c r="AY239" s="16" t="s">
        <v>150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84</v>
      </c>
      <c r="BK239" s="203">
        <f>ROUND(I239*H239,2)</f>
        <v>0</v>
      </c>
      <c r="BL239" s="16" t="s">
        <v>175</v>
      </c>
      <c r="BM239" s="202" t="s">
        <v>614</v>
      </c>
    </row>
    <row r="240" spans="2:65" s="1" customFormat="1" ht="24" customHeight="1">
      <c r="B240" s="33"/>
      <c r="C240" s="237" t="s">
        <v>489</v>
      </c>
      <c r="D240" s="237" t="s">
        <v>278</v>
      </c>
      <c r="E240" s="238" t="s">
        <v>371</v>
      </c>
      <c r="F240" s="239" t="s">
        <v>372</v>
      </c>
      <c r="G240" s="240" t="s">
        <v>215</v>
      </c>
      <c r="H240" s="241">
        <v>2</v>
      </c>
      <c r="I240" s="242"/>
      <c r="J240" s="243">
        <f>ROUND(I240*H240,2)</f>
        <v>0</v>
      </c>
      <c r="K240" s="239" t="s">
        <v>158</v>
      </c>
      <c r="L240" s="244"/>
      <c r="M240" s="245" t="s">
        <v>1</v>
      </c>
      <c r="N240" s="246" t="s">
        <v>41</v>
      </c>
      <c r="O240" s="65"/>
      <c r="P240" s="200">
        <f>O240*H240</f>
        <v>0</v>
      </c>
      <c r="Q240" s="200">
        <v>0.00123</v>
      </c>
      <c r="R240" s="200">
        <f>Q240*H240</f>
        <v>0.00246</v>
      </c>
      <c r="S240" s="200">
        <v>0</v>
      </c>
      <c r="T240" s="201">
        <f>S240*H240</f>
        <v>0</v>
      </c>
      <c r="AR240" s="202" t="s">
        <v>281</v>
      </c>
      <c r="AT240" s="202" t="s">
        <v>278</v>
      </c>
      <c r="AU240" s="202" t="s">
        <v>86</v>
      </c>
      <c r="AY240" s="16" t="s">
        <v>150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175</v>
      </c>
      <c r="BM240" s="202" t="s">
        <v>615</v>
      </c>
    </row>
    <row r="241" spans="2:65" s="1" customFormat="1" ht="24" customHeight="1">
      <c r="B241" s="33"/>
      <c r="C241" s="191" t="s">
        <v>277</v>
      </c>
      <c r="D241" s="191" t="s">
        <v>154</v>
      </c>
      <c r="E241" s="192" t="s">
        <v>375</v>
      </c>
      <c r="F241" s="193" t="s">
        <v>376</v>
      </c>
      <c r="G241" s="194" t="s">
        <v>185</v>
      </c>
      <c r="H241" s="195">
        <v>0.124</v>
      </c>
      <c r="I241" s="196"/>
      <c r="J241" s="197">
        <f>ROUND(I241*H241,2)</f>
        <v>0</v>
      </c>
      <c r="K241" s="193" t="s">
        <v>158</v>
      </c>
      <c r="L241" s="37"/>
      <c r="M241" s="198" t="s">
        <v>1</v>
      </c>
      <c r="N241" s="199" t="s">
        <v>41</v>
      </c>
      <c r="O241" s="65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02" t="s">
        <v>175</v>
      </c>
      <c r="AT241" s="202" t="s">
        <v>154</v>
      </c>
      <c r="AU241" s="202" t="s">
        <v>86</v>
      </c>
      <c r="AY241" s="16" t="s">
        <v>150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175</v>
      </c>
      <c r="BM241" s="202" t="s">
        <v>616</v>
      </c>
    </row>
    <row r="242" spans="2:63" s="11" customFormat="1" ht="22.9" customHeight="1">
      <c r="B242" s="175"/>
      <c r="C242" s="176"/>
      <c r="D242" s="177" t="s">
        <v>75</v>
      </c>
      <c r="E242" s="189" t="s">
        <v>378</v>
      </c>
      <c r="F242" s="189" t="s">
        <v>379</v>
      </c>
      <c r="G242" s="176"/>
      <c r="H242" s="176"/>
      <c r="I242" s="179"/>
      <c r="J242" s="190">
        <f>BK242</f>
        <v>0</v>
      </c>
      <c r="K242" s="176"/>
      <c r="L242" s="181"/>
      <c r="M242" s="182"/>
      <c r="N242" s="183"/>
      <c r="O242" s="183"/>
      <c r="P242" s="184">
        <f>SUM(P243:P258)</f>
        <v>0</v>
      </c>
      <c r="Q242" s="183"/>
      <c r="R242" s="184">
        <f>SUM(R243:R258)</f>
        <v>0</v>
      </c>
      <c r="S242" s="183"/>
      <c r="T242" s="185">
        <f>SUM(T243:T258)</f>
        <v>0.20844</v>
      </c>
      <c r="AR242" s="186" t="s">
        <v>86</v>
      </c>
      <c r="AT242" s="187" t="s">
        <v>75</v>
      </c>
      <c r="AU242" s="187" t="s">
        <v>84</v>
      </c>
      <c r="AY242" s="186" t="s">
        <v>150</v>
      </c>
      <c r="BK242" s="188">
        <f>SUM(BK243:BK258)</f>
        <v>0</v>
      </c>
    </row>
    <row r="243" spans="2:65" s="1" customFormat="1" ht="16.5" customHeight="1">
      <c r="B243" s="33"/>
      <c r="C243" s="191" t="s">
        <v>480</v>
      </c>
      <c r="D243" s="191" t="s">
        <v>154</v>
      </c>
      <c r="E243" s="192" t="s">
        <v>387</v>
      </c>
      <c r="F243" s="193" t="s">
        <v>388</v>
      </c>
      <c r="G243" s="194" t="s">
        <v>265</v>
      </c>
      <c r="H243" s="195">
        <v>6</v>
      </c>
      <c r="I243" s="196"/>
      <c r="J243" s="197">
        <f>ROUND(I243*H243,2)</f>
        <v>0</v>
      </c>
      <c r="K243" s="193" t="s">
        <v>1</v>
      </c>
      <c r="L243" s="37"/>
      <c r="M243" s="198" t="s">
        <v>1</v>
      </c>
      <c r="N243" s="199" t="s">
        <v>41</v>
      </c>
      <c r="O243" s="65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AR243" s="202" t="s">
        <v>175</v>
      </c>
      <c r="AT243" s="202" t="s">
        <v>154</v>
      </c>
      <c r="AU243" s="202" t="s">
        <v>86</v>
      </c>
      <c r="AY243" s="16" t="s">
        <v>150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84</v>
      </c>
      <c r="BK243" s="203">
        <f>ROUND(I243*H243,2)</f>
        <v>0</v>
      </c>
      <c r="BL243" s="16" t="s">
        <v>175</v>
      </c>
      <c r="BM243" s="202" t="s">
        <v>617</v>
      </c>
    </row>
    <row r="244" spans="2:51" s="12" customFormat="1" ht="12">
      <c r="B244" s="204"/>
      <c r="C244" s="205"/>
      <c r="D244" s="206" t="s">
        <v>166</v>
      </c>
      <c r="E244" s="207" t="s">
        <v>1</v>
      </c>
      <c r="F244" s="208" t="s">
        <v>618</v>
      </c>
      <c r="G244" s="205"/>
      <c r="H244" s="209">
        <v>6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166</v>
      </c>
      <c r="AU244" s="215" t="s">
        <v>86</v>
      </c>
      <c r="AV244" s="12" t="s">
        <v>86</v>
      </c>
      <c r="AW244" s="12" t="s">
        <v>33</v>
      </c>
      <c r="AX244" s="12" t="s">
        <v>84</v>
      </c>
      <c r="AY244" s="215" t="s">
        <v>150</v>
      </c>
    </row>
    <row r="245" spans="2:65" s="1" customFormat="1" ht="16.5" customHeight="1">
      <c r="B245" s="33"/>
      <c r="C245" s="191" t="s">
        <v>484</v>
      </c>
      <c r="D245" s="191" t="s">
        <v>154</v>
      </c>
      <c r="E245" s="192" t="s">
        <v>391</v>
      </c>
      <c r="F245" s="193" t="s">
        <v>392</v>
      </c>
      <c r="G245" s="194" t="s">
        <v>265</v>
      </c>
      <c r="H245" s="195">
        <v>2</v>
      </c>
      <c r="I245" s="196"/>
      <c r="J245" s="197">
        <f>ROUND(I245*H245,2)</f>
        <v>0</v>
      </c>
      <c r="K245" s="193" t="s">
        <v>1</v>
      </c>
      <c r="L245" s="37"/>
      <c r="M245" s="198" t="s">
        <v>1</v>
      </c>
      <c r="N245" s="199" t="s">
        <v>41</v>
      </c>
      <c r="O245" s="65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02" t="s">
        <v>175</v>
      </c>
      <c r="AT245" s="202" t="s">
        <v>154</v>
      </c>
      <c r="AU245" s="202" t="s">
        <v>86</v>
      </c>
      <c r="AY245" s="16" t="s">
        <v>150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84</v>
      </c>
      <c r="BK245" s="203">
        <f>ROUND(I245*H245,2)</f>
        <v>0</v>
      </c>
      <c r="BL245" s="16" t="s">
        <v>175</v>
      </c>
      <c r="BM245" s="202" t="s">
        <v>619</v>
      </c>
    </row>
    <row r="246" spans="2:65" s="1" customFormat="1" ht="16.5" customHeight="1">
      <c r="B246" s="33"/>
      <c r="C246" s="191" t="s">
        <v>8</v>
      </c>
      <c r="D246" s="191" t="s">
        <v>154</v>
      </c>
      <c r="E246" s="192" t="s">
        <v>380</v>
      </c>
      <c r="F246" s="193" t="s">
        <v>381</v>
      </c>
      <c r="G246" s="194" t="s">
        <v>157</v>
      </c>
      <c r="H246" s="195">
        <v>50.91</v>
      </c>
      <c r="I246" s="196"/>
      <c r="J246" s="197">
        <f>ROUND(I246*H246,2)</f>
        <v>0</v>
      </c>
      <c r="K246" s="193" t="s">
        <v>158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</v>
      </c>
      <c r="R246" s="200">
        <f>Q246*H246</f>
        <v>0</v>
      </c>
      <c r="S246" s="200">
        <v>0.004</v>
      </c>
      <c r="T246" s="201">
        <f>S246*H246</f>
        <v>0.20364</v>
      </c>
      <c r="AR246" s="202" t="s">
        <v>175</v>
      </c>
      <c r="AT246" s="202" t="s">
        <v>154</v>
      </c>
      <c r="AU246" s="202" t="s">
        <v>86</v>
      </c>
      <c r="AY246" s="16" t="s">
        <v>150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175</v>
      </c>
      <c r="BM246" s="202" t="s">
        <v>620</v>
      </c>
    </row>
    <row r="247" spans="2:51" s="13" customFormat="1" ht="12">
      <c r="B247" s="216"/>
      <c r="C247" s="217"/>
      <c r="D247" s="206" t="s">
        <v>166</v>
      </c>
      <c r="E247" s="218" t="s">
        <v>1</v>
      </c>
      <c r="F247" s="219" t="s">
        <v>590</v>
      </c>
      <c r="G247" s="217"/>
      <c r="H247" s="218" t="s">
        <v>1</v>
      </c>
      <c r="I247" s="220"/>
      <c r="J247" s="217"/>
      <c r="K247" s="217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166</v>
      </c>
      <c r="AU247" s="225" t="s">
        <v>86</v>
      </c>
      <c r="AV247" s="13" t="s">
        <v>84</v>
      </c>
      <c r="AW247" s="13" t="s">
        <v>33</v>
      </c>
      <c r="AX247" s="13" t="s">
        <v>76</v>
      </c>
      <c r="AY247" s="225" t="s">
        <v>150</v>
      </c>
    </row>
    <row r="248" spans="2:51" s="12" customFormat="1" ht="12">
      <c r="B248" s="204"/>
      <c r="C248" s="205"/>
      <c r="D248" s="206" t="s">
        <v>166</v>
      </c>
      <c r="E248" s="207" t="s">
        <v>1</v>
      </c>
      <c r="F248" s="208" t="s">
        <v>591</v>
      </c>
      <c r="G248" s="205"/>
      <c r="H248" s="209">
        <v>17.14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166</v>
      </c>
      <c r="AU248" s="215" t="s">
        <v>86</v>
      </c>
      <c r="AV248" s="12" t="s">
        <v>86</v>
      </c>
      <c r="AW248" s="12" t="s">
        <v>33</v>
      </c>
      <c r="AX248" s="12" t="s">
        <v>76</v>
      </c>
      <c r="AY248" s="215" t="s">
        <v>150</v>
      </c>
    </row>
    <row r="249" spans="2:51" s="13" customFormat="1" ht="12">
      <c r="B249" s="216"/>
      <c r="C249" s="217"/>
      <c r="D249" s="206" t="s">
        <v>166</v>
      </c>
      <c r="E249" s="218" t="s">
        <v>1</v>
      </c>
      <c r="F249" s="219" t="s">
        <v>545</v>
      </c>
      <c r="G249" s="217"/>
      <c r="H249" s="218" t="s">
        <v>1</v>
      </c>
      <c r="I249" s="220"/>
      <c r="J249" s="217"/>
      <c r="K249" s="217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166</v>
      </c>
      <c r="AU249" s="225" t="s">
        <v>86</v>
      </c>
      <c r="AV249" s="13" t="s">
        <v>84</v>
      </c>
      <c r="AW249" s="13" t="s">
        <v>33</v>
      </c>
      <c r="AX249" s="13" t="s">
        <v>76</v>
      </c>
      <c r="AY249" s="225" t="s">
        <v>150</v>
      </c>
    </row>
    <row r="250" spans="2:51" s="12" customFormat="1" ht="12">
      <c r="B250" s="204"/>
      <c r="C250" s="205"/>
      <c r="D250" s="206" t="s">
        <v>166</v>
      </c>
      <c r="E250" s="207" t="s">
        <v>1</v>
      </c>
      <c r="F250" s="208" t="s">
        <v>316</v>
      </c>
      <c r="G250" s="205"/>
      <c r="H250" s="209">
        <v>8.16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166</v>
      </c>
      <c r="AU250" s="215" t="s">
        <v>86</v>
      </c>
      <c r="AV250" s="12" t="s">
        <v>86</v>
      </c>
      <c r="AW250" s="12" t="s">
        <v>33</v>
      </c>
      <c r="AX250" s="12" t="s">
        <v>76</v>
      </c>
      <c r="AY250" s="215" t="s">
        <v>150</v>
      </c>
    </row>
    <row r="251" spans="2:51" s="13" customFormat="1" ht="12">
      <c r="B251" s="216"/>
      <c r="C251" s="217"/>
      <c r="D251" s="206" t="s">
        <v>166</v>
      </c>
      <c r="E251" s="218" t="s">
        <v>1</v>
      </c>
      <c r="F251" s="219" t="s">
        <v>592</v>
      </c>
      <c r="G251" s="217"/>
      <c r="H251" s="218" t="s">
        <v>1</v>
      </c>
      <c r="I251" s="220"/>
      <c r="J251" s="217"/>
      <c r="K251" s="217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166</v>
      </c>
      <c r="AU251" s="225" t="s">
        <v>86</v>
      </c>
      <c r="AV251" s="13" t="s">
        <v>84</v>
      </c>
      <c r="AW251" s="13" t="s">
        <v>33</v>
      </c>
      <c r="AX251" s="13" t="s">
        <v>76</v>
      </c>
      <c r="AY251" s="225" t="s">
        <v>150</v>
      </c>
    </row>
    <row r="252" spans="2:51" s="12" customFormat="1" ht="12">
      <c r="B252" s="204"/>
      <c r="C252" s="205"/>
      <c r="D252" s="206" t="s">
        <v>166</v>
      </c>
      <c r="E252" s="207" t="s">
        <v>1</v>
      </c>
      <c r="F252" s="208" t="s">
        <v>593</v>
      </c>
      <c r="G252" s="205"/>
      <c r="H252" s="209">
        <v>16.91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166</v>
      </c>
      <c r="AU252" s="215" t="s">
        <v>86</v>
      </c>
      <c r="AV252" s="12" t="s">
        <v>86</v>
      </c>
      <c r="AW252" s="12" t="s">
        <v>33</v>
      </c>
      <c r="AX252" s="12" t="s">
        <v>76</v>
      </c>
      <c r="AY252" s="215" t="s">
        <v>150</v>
      </c>
    </row>
    <row r="253" spans="2:51" s="13" customFormat="1" ht="12">
      <c r="B253" s="216"/>
      <c r="C253" s="217"/>
      <c r="D253" s="206" t="s">
        <v>166</v>
      </c>
      <c r="E253" s="218" t="s">
        <v>1</v>
      </c>
      <c r="F253" s="219" t="s">
        <v>546</v>
      </c>
      <c r="G253" s="217"/>
      <c r="H253" s="218" t="s">
        <v>1</v>
      </c>
      <c r="I253" s="220"/>
      <c r="J253" s="217"/>
      <c r="K253" s="217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166</v>
      </c>
      <c r="AU253" s="225" t="s">
        <v>86</v>
      </c>
      <c r="AV253" s="13" t="s">
        <v>84</v>
      </c>
      <c r="AW253" s="13" t="s">
        <v>33</v>
      </c>
      <c r="AX253" s="13" t="s">
        <v>76</v>
      </c>
      <c r="AY253" s="225" t="s">
        <v>150</v>
      </c>
    </row>
    <row r="254" spans="2:51" s="12" customFormat="1" ht="12">
      <c r="B254" s="204"/>
      <c r="C254" s="205"/>
      <c r="D254" s="206" t="s">
        <v>166</v>
      </c>
      <c r="E254" s="207" t="s">
        <v>1</v>
      </c>
      <c r="F254" s="208" t="s">
        <v>315</v>
      </c>
      <c r="G254" s="205"/>
      <c r="H254" s="209">
        <v>8.7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166</v>
      </c>
      <c r="AU254" s="215" t="s">
        <v>86</v>
      </c>
      <c r="AV254" s="12" t="s">
        <v>86</v>
      </c>
      <c r="AW254" s="12" t="s">
        <v>33</v>
      </c>
      <c r="AX254" s="12" t="s">
        <v>76</v>
      </c>
      <c r="AY254" s="215" t="s">
        <v>150</v>
      </c>
    </row>
    <row r="255" spans="2:51" s="14" customFormat="1" ht="12">
      <c r="B255" s="226"/>
      <c r="C255" s="227"/>
      <c r="D255" s="206" t="s">
        <v>166</v>
      </c>
      <c r="E255" s="228" t="s">
        <v>1</v>
      </c>
      <c r="F255" s="229" t="s">
        <v>174</v>
      </c>
      <c r="G255" s="227"/>
      <c r="H255" s="230">
        <v>50.91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166</v>
      </c>
      <c r="AU255" s="236" t="s">
        <v>86</v>
      </c>
      <c r="AV255" s="14" t="s">
        <v>159</v>
      </c>
      <c r="AW255" s="14" t="s">
        <v>33</v>
      </c>
      <c r="AX255" s="14" t="s">
        <v>84</v>
      </c>
      <c r="AY255" s="236" t="s">
        <v>150</v>
      </c>
    </row>
    <row r="256" spans="2:65" s="1" customFormat="1" ht="24" customHeight="1">
      <c r="B256" s="33"/>
      <c r="C256" s="191" t="s">
        <v>175</v>
      </c>
      <c r="D256" s="191" t="s">
        <v>154</v>
      </c>
      <c r="E256" s="192" t="s">
        <v>383</v>
      </c>
      <c r="F256" s="193" t="s">
        <v>384</v>
      </c>
      <c r="G256" s="194" t="s">
        <v>215</v>
      </c>
      <c r="H256" s="195">
        <v>12</v>
      </c>
      <c r="I256" s="196"/>
      <c r="J256" s="197">
        <f>ROUND(I256*H256,2)</f>
        <v>0</v>
      </c>
      <c r="K256" s="193" t="s">
        <v>158</v>
      </c>
      <c r="L256" s="37"/>
      <c r="M256" s="198" t="s">
        <v>1</v>
      </c>
      <c r="N256" s="199" t="s">
        <v>41</v>
      </c>
      <c r="O256" s="65"/>
      <c r="P256" s="200">
        <f>O256*H256</f>
        <v>0</v>
      </c>
      <c r="Q256" s="200">
        <v>0</v>
      </c>
      <c r="R256" s="200">
        <f>Q256*H256</f>
        <v>0</v>
      </c>
      <c r="S256" s="200">
        <v>0.0004</v>
      </c>
      <c r="T256" s="201">
        <f>S256*H256</f>
        <v>0.0048000000000000004</v>
      </c>
      <c r="AR256" s="202" t="s">
        <v>175</v>
      </c>
      <c r="AT256" s="202" t="s">
        <v>154</v>
      </c>
      <c r="AU256" s="202" t="s">
        <v>86</v>
      </c>
      <c r="AY256" s="16" t="s">
        <v>150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6" t="s">
        <v>84</v>
      </c>
      <c r="BK256" s="203">
        <f>ROUND(I256*H256,2)</f>
        <v>0</v>
      </c>
      <c r="BL256" s="16" t="s">
        <v>175</v>
      </c>
      <c r="BM256" s="202" t="s">
        <v>621</v>
      </c>
    </row>
    <row r="257" spans="2:51" s="12" customFormat="1" ht="12">
      <c r="B257" s="204"/>
      <c r="C257" s="205"/>
      <c r="D257" s="206" t="s">
        <v>166</v>
      </c>
      <c r="E257" s="207" t="s">
        <v>1</v>
      </c>
      <c r="F257" s="208" t="s">
        <v>622</v>
      </c>
      <c r="G257" s="205"/>
      <c r="H257" s="209">
        <v>12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166</v>
      </c>
      <c r="AU257" s="215" t="s">
        <v>86</v>
      </c>
      <c r="AV257" s="12" t="s">
        <v>86</v>
      </c>
      <c r="AW257" s="12" t="s">
        <v>33</v>
      </c>
      <c r="AX257" s="12" t="s">
        <v>76</v>
      </c>
      <c r="AY257" s="215" t="s">
        <v>150</v>
      </c>
    </row>
    <row r="258" spans="2:51" s="14" customFormat="1" ht="12">
      <c r="B258" s="226"/>
      <c r="C258" s="227"/>
      <c r="D258" s="206" t="s">
        <v>166</v>
      </c>
      <c r="E258" s="228" t="s">
        <v>1</v>
      </c>
      <c r="F258" s="229" t="s">
        <v>174</v>
      </c>
      <c r="G258" s="227"/>
      <c r="H258" s="230">
        <v>12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166</v>
      </c>
      <c r="AU258" s="236" t="s">
        <v>86</v>
      </c>
      <c r="AV258" s="14" t="s">
        <v>159</v>
      </c>
      <c r="AW258" s="14" t="s">
        <v>33</v>
      </c>
      <c r="AX258" s="14" t="s">
        <v>84</v>
      </c>
      <c r="AY258" s="236" t="s">
        <v>150</v>
      </c>
    </row>
    <row r="259" spans="2:63" s="11" customFormat="1" ht="22.9" customHeight="1">
      <c r="B259" s="175"/>
      <c r="C259" s="176"/>
      <c r="D259" s="177" t="s">
        <v>75</v>
      </c>
      <c r="E259" s="189" t="s">
        <v>394</v>
      </c>
      <c r="F259" s="189" t="s">
        <v>395</v>
      </c>
      <c r="G259" s="176"/>
      <c r="H259" s="176"/>
      <c r="I259" s="179"/>
      <c r="J259" s="190">
        <f>BK259</f>
        <v>0</v>
      </c>
      <c r="K259" s="176"/>
      <c r="L259" s="181"/>
      <c r="M259" s="182"/>
      <c r="N259" s="183"/>
      <c r="O259" s="183"/>
      <c r="P259" s="184">
        <f>SUM(P260:P313)</f>
        <v>0</v>
      </c>
      <c r="Q259" s="183"/>
      <c r="R259" s="184">
        <f>SUM(R260:R313)</f>
        <v>2.0594994499999997</v>
      </c>
      <c r="S259" s="183"/>
      <c r="T259" s="185">
        <f>SUM(T260:T313)</f>
        <v>4.625522699999999</v>
      </c>
      <c r="AR259" s="186" t="s">
        <v>86</v>
      </c>
      <c r="AT259" s="187" t="s">
        <v>75</v>
      </c>
      <c r="AU259" s="187" t="s">
        <v>84</v>
      </c>
      <c r="AY259" s="186" t="s">
        <v>150</v>
      </c>
      <c r="BK259" s="188">
        <f>SUM(BK260:BK313)</f>
        <v>0</v>
      </c>
    </row>
    <row r="260" spans="2:65" s="1" customFormat="1" ht="16.5" customHeight="1">
      <c r="B260" s="33"/>
      <c r="C260" s="191" t="s">
        <v>464</v>
      </c>
      <c r="D260" s="191" t="s">
        <v>154</v>
      </c>
      <c r="E260" s="192" t="s">
        <v>397</v>
      </c>
      <c r="F260" s="193" t="s">
        <v>398</v>
      </c>
      <c r="G260" s="194" t="s">
        <v>157</v>
      </c>
      <c r="H260" s="195">
        <v>101.82</v>
      </c>
      <c r="I260" s="196"/>
      <c r="J260" s="197">
        <f>ROUND(I260*H260,2)</f>
        <v>0</v>
      </c>
      <c r="K260" s="193" t="s">
        <v>158</v>
      </c>
      <c r="L260" s="37"/>
      <c r="M260" s="198" t="s">
        <v>1</v>
      </c>
      <c r="N260" s="199" t="s">
        <v>41</v>
      </c>
      <c r="O260" s="65"/>
      <c r="P260" s="200">
        <f>O260*H260</f>
        <v>0</v>
      </c>
      <c r="Q260" s="200">
        <v>0.0003</v>
      </c>
      <c r="R260" s="200">
        <f>Q260*H260</f>
        <v>0.030545999999999997</v>
      </c>
      <c r="S260" s="200">
        <v>0</v>
      </c>
      <c r="T260" s="201">
        <f>S260*H260</f>
        <v>0</v>
      </c>
      <c r="AR260" s="202" t="s">
        <v>175</v>
      </c>
      <c r="AT260" s="202" t="s">
        <v>154</v>
      </c>
      <c r="AU260" s="202" t="s">
        <v>86</v>
      </c>
      <c r="AY260" s="16" t="s">
        <v>150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6" t="s">
        <v>84</v>
      </c>
      <c r="BK260" s="203">
        <f>ROUND(I260*H260,2)</f>
        <v>0</v>
      </c>
      <c r="BL260" s="16" t="s">
        <v>175</v>
      </c>
      <c r="BM260" s="202" t="s">
        <v>623</v>
      </c>
    </row>
    <row r="261" spans="2:51" s="13" customFormat="1" ht="12">
      <c r="B261" s="216"/>
      <c r="C261" s="217"/>
      <c r="D261" s="206" t="s">
        <v>166</v>
      </c>
      <c r="E261" s="218" t="s">
        <v>1</v>
      </c>
      <c r="F261" s="219" t="s">
        <v>400</v>
      </c>
      <c r="G261" s="217"/>
      <c r="H261" s="218" t="s">
        <v>1</v>
      </c>
      <c r="I261" s="220"/>
      <c r="J261" s="217"/>
      <c r="K261" s="217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166</v>
      </c>
      <c r="AU261" s="225" t="s">
        <v>86</v>
      </c>
      <c r="AV261" s="13" t="s">
        <v>84</v>
      </c>
      <c r="AW261" s="13" t="s">
        <v>33</v>
      </c>
      <c r="AX261" s="13" t="s">
        <v>76</v>
      </c>
      <c r="AY261" s="225" t="s">
        <v>150</v>
      </c>
    </row>
    <row r="262" spans="2:51" s="12" customFormat="1" ht="12">
      <c r="B262" s="204"/>
      <c r="C262" s="205"/>
      <c r="D262" s="206" t="s">
        <v>166</v>
      </c>
      <c r="E262" s="207" t="s">
        <v>1</v>
      </c>
      <c r="F262" s="208" t="s">
        <v>624</v>
      </c>
      <c r="G262" s="205"/>
      <c r="H262" s="209">
        <v>50.91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166</v>
      </c>
      <c r="AU262" s="215" t="s">
        <v>86</v>
      </c>
      <c r="AV262" s="12" t="s">
        <v>86</v>
      </c>
      <c r="AW262" s="12" t="s">
        <v>33</v>
      </c>
      <c r="AX262" s="12" t="s">
        <v>76</v>
      </c>
      <c r="AY262" s="215" t="s">
        <v>150</v>
      </c>
    </row>
    <row r="263" spans="2:51" s="13" customFormat="1" ht="12">
      <c r="B263" s="216"/>
      <c r="C263" s="217"/>
      <c r="D263" s="206" t="s">
        <v>166</v>
      </c>
      <c r="E263" s="218" t="s">
        <v>1</v>
      </c>
      <c r="F263" s="219" t="s">
        <v>402</v>
      </c>
      <c r="G263" s="217"/>
      <c r="H263" s="218" t="s">
        <v>1</v>
      </c>
      <c r="I263" s="220"/>
      <c r="J263" s="217"/>
      <c r="K263" s="217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166</v>
      </c>
      <c r="AU263" s="225" t="s">
        <v>86</v>
      </c>
      <c r="AV263" s="13" t="s">
        <v>84</v>
      </c>
      <c r="AW263" s="13" t="s">
        <v>33</v>
      </c>
      <c r="AX263" s="13" t="s">
        <v>76</v>
      </c>
      <c r="AY263" s="225" t="s">
        <v>150</v>
      </c>
    </row>
    <row r="264" spans="2:51" s="12" customFormat="1" ht="12">
      <c r="B264" s="204"/>
      <c r="C264" s="205"/>
      <c r="D264" s="206" t="s">
        <v>166</v>
      </c>
      <c r="E264" s="207" t="s">
        <v>1</v>
      </c>
      <c r="F264" s="208" t="s">
        <v>624</v>
      </c>
      <c r="G264" s="205"/>
      <c r="H264" s="209">
        <v>50.91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166</v>
      </c>
      <c r="AU264" s="215" t="s">
        <v>86</v>
      </c>
      <c r="AV264" s="12" t="s">
        <v>86</v>
      </c>
      <c r="AW264" s="12" t="s">
        <v>33</v>
      </c>
      <c r="AX264" s="12" t="s">
        <v>76</v>
      </c>
      <c r="AY264" s="215" t="s">
        <v>150</v>
      </c>
    </row>
    <row r="265" spans="2:51" s="14" customFormat="1" ht="12">
      <c r="B265" s="226"/>
      <c r="C265" s="227"/>
      <c r="D265" s="206" t="s">
        <v>166</v>
      </c>
      <c r="E265" s="228" t="s">
        <v>1</v>
      </c>
      <c r="F265" s="229" t="s">
        <v>174</v>
      </c>
      <c r="G265" s="227"/>
      <c r="H265" s="230">
        <v>101.82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166</v>
      </c>
      <c r="AU265" s="236" t="s">
        <v>86</v>
      </c>
      <c r="AV265" s="14" t="s">
        <v>159</v>
      </c>
      <c r="AW265" s="14" t="s">
        <v>33</v>
      </c>
      <c r="AX265" s="14" t="s">
        <v>84</v>
      </c>
      <c r="AY265" s="236" t="s">
        <v>150</v>
      </c>
    </row>
    <row r="266" spans="2:65" s="1" customFormat="1" ht="16.5" customHeight="1">
      <c r="B266" s="33"/>
      <c r="C266" s="191" t="s">
        <v>468</v>
      </c>
      <c r="D266" s="191" t="s">
        <v>154</v>
      </c>
      <c r="E266" s="192" t="s">
        <v>404</v>
      </c>
      <c r="F266" s="193" t="s">
        <v>405</v>
      </c>
      <c r="G266" s="194" t="s">
        <v>157</v>
      </c>
      <c r="H266" s="195">
        <v>50.91</v>
      </c>
      <c r="I266" s="196"/>
      <c r="J266" s="197">
        <f>ROUND(I266*H266,2)</f>
        <v>0</v>
      </c>
      <c r="K266" s="193" t="s">
        <v>158</v>
      </c>
      <c r="L266" s="37"/>
      <c r="M266" s="198" t="s">
        <v>1</v>
      </c>
      <c r="N266" s="199" t="s">
        <v>41</v>
      </c>
      <c r="O266" s="65"/>
      <c r="P266" s="200">
        <f>O266*H266</f>
        <v>0</v>
      </c>
      <c r="Q266" s="200">
        <v>0.00758</v>
      </c>
      <c r="R266" s="200">
        <f>Q266*H266</f>
        <v>0.38589779999999996</v>
      </c>
      <c r="S266" s="200">
        <v>0</v>
      </c>
      <c r="T266" s="201">
        <f>S266*H266</f>
        <v>0</v>
      </c>
      <c r="AR266" s="202" t="s">
        <v>175</v>
      </c>
      <c r="AT266" s="202" t="s">
        <v>154</v>
      </c>
      <c r="AU266" s="202" t="s">
        <v>86</v>
      </c>
      <c r="AY266" s="16" t="s">
        <v>150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84</v>
      </c>
      <c r="BK266" s="203">
        <f>ROUND(I266*H266,2)</f>
        <v>0</v>
      </c>
      <c r="BL266" s="16" t="s">
        <v>175</v>
      </c>
      <c r="BM266" s="202" t="s">
        <v>625</v>
      </c>
    </row>
    <row r="267" spans="2:51" s="12" customFormat="1" ht="12">
      <c r="B267" s="204"/>
      <c r="C267" s="205"/>
      <c r="D267" s="206" t="s">
        <v>166</v>
      </c>
      <c r="E267" s="207" t="s">
        <v>1</v>
      </c>
      <c r="F267" s="208" t="s">
        <v>626</v>
      </c>
      <c r="G267" s="205"/>
      <c r="H267" s="209">
        <v>50.91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166</v>
      </c>
      <c r="AU267" s="215" t="s">
        <v>86</v>
      </c>
      <c r="AV267" s="12" t="s">
        <v>86</v>
      </c>
      <c r="AW267" s="12" t="s">
        <v>33</v>
      </c>
      <c r="AX267" s="12" t="s">
        <v>84</v>
      </c>
      <c r="AY267" s="215" t="s">
        <v>150</v>
      </c>
    </row>
    <row r="268" spans="2:65" s="1" customFormat="1" ht="24" customHeight="1">
      <c r="B268" s="33"/>
      <c r="C268" s="191" t="s">
        <v>627</v>
      </c>
      <c r="D268" s="191" t="s">
        <v>154</v>
      </c>
      <c r="E268" s="192" t="s">
        <v>408</v>
      </c>
      <c r="F268" s="193" t="s">
        <v>409</v>
      </c>
      <c r="G268" s="194" t="s">
        <v>178</v>
      </c>
      <c r="H268" s="195">
        <v>30.5</v>
      </c>
      <c r="I268" s="196"/>
      <c r="J268" s="197">
        <f>ROUND(I268*H268,2)</f>
        <v>0</v>
      </c>
      <c r="K268" s="193" t="s">
        <v>158</v>
      </c>
      <c r="L268" s="37"/>
      <c r="M268" s="198" t="s">
        <v>1</v>
      </c>
      <c r="N268" s="199" t="s">
        <v>41</v>
      </c>
      <c r="O268" s="65"/>
      <c r="P268" s="200">
        <f>O268*H268</f>
        <v>0</v>
      </c>
      <c r="Q268" s="200">
        <v>0</v>
      </c>
      <c r="R268" s="200">
        <f>Q268*H268</f>
        <v>0</v>
      </c>
      <c r="S268" s="200">
        <v>0.01174</v>
      </c>
      <c r="T268" s="201">
        <f>S268*H268</f>
        <v>0.35807</v>
      </c>
      <c r="AR268" s="202" t="s">
        <v>175</v>
      </c>
      <c r="AT268" s="202" t="s">
        <v>154</v>
      </c>
      <c r="AU268" s="202" t="s">
        <v>86</v>
      </c>
      <c r="AY268" s="16" t="s">
        <v>150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6" t="s">
        <v>84</v>
      </c>
      <c r="BK268" s="203">
        <f>ROUND(I268*H268,2)</f>
        <v>0</v>
      </c>
      <c r="BL268" s="16" t="s">
        <v>175</v>
      </c>
      <c r="BM268" s="202" t="s">
        <v>628</v>
      </c>
    </row>
    <row r="269" spans="2:51" s="13" customFormat="1" ht="12">
      <c r="B269" s="216"/>
      <c r="C269" s="217"/>
      <c r="D269" s="206" t="s">
        <v>166</v>
      </c>
      <c r="E269" s="218" t="s">
        <v>1</v>
      </c>
      <c r="F269" s="219" t="s">
        <v>590</v>
      </c>
      <c r="G269" s="217"/>
      <c r="H269" s="218" t="s">
        <v>1</v>
      </c>
      <c r="I269" s="220"/>
      <c r="J269" s="217"/>
      <c r="K269" s="217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166</v>
      </c>
      <c r="AU269" s="225" t="s">
        <v>86</v>
      </c>
      <c r="AV269" s="13" t="s">
        <v>84</v>
      </c>
      <c r="AW269" s="13" t="s">
        <v>33</v>
      </c>
      <c r="AX269" s="13" t="s">
        <v>76</v>
      </c>
      <c r="AY269" s="225" t="s">
        <v>150</v>
      </c>
    </row>
    <row r="270" spans="2:51" s="12" customFormat="1" ht="12">
      <c r="B270" s="204"/>
      <c r="C270" s="205"/>
      <c r="D270" s="206" t="s">
        <v>166</v>
      </c>
      <c r="E270" s="207" t="s">
        <v>1</v>
      </c>
      <c r="F270" s="208" t="s">
        <v>412</v>
      </c>
      <c r="G270" s="205"/>
      <c r="H270" s="209">
        <v>15.3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166</v>
      </c>
      <c r="AU270" s="215" t="s">
        <v>86</v>
      </c>
      <c r="AV270" s="12" t="s">
        <v>86</v>
      </c>
      <c r="AW270" s="12" t="s">
        <v>33</v>
      </c>
      <c r="AX270" s="12" t="s">
        <v>76</v>
      </c>
      <c r="AY270" s="215" t="s">
        <v>150</v>
      </c>
    </row>
    <row r="271" spans="2:51" s="13" customFormat="1" ht="12">
      <c r="B271" s="216"/>
      <c r="C271" s="217"/>
      <c r="D271" s="206" t="s">
        <v>166</v>
      </c>
      <c r="E271" s="218" t="s">
        <v>1</v>
      </c>
      <c r="F271" s="219" t="s">
        <v>592</v>
      </c>
      <c r="G271" s="217"/>
      <c r="H271" s="218" t="s">
        <v>1</v>
      </c>
      <c r="I271" s="220"/>
      <c r="J271" s="217"/>
      <c r="K271" s="217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166</v>
      </c>
      <c r="AU271" s="225" t="s">
        <v>86</v>
      </c>
      <c r="AV271" s="13" t="s">
        <v>84</v>
      </c>
      <c r="AW271" s="13" t="s">
        <v>33</v>
      </c>
      <c r="AX271" s="13" t="s">
        <v>76</v>
      </c>
      <c r="AY271" s="225" t="s">
        <v>150</v>
      </c>
    </row>
    <row r="272" spans="2:51" s="12" customFormat="1" ht="12">
      <c r="B272" s="204"/>
      <c r="C272" s="205"/>
      <c r="D272" s="206" t="s">
        <v>166</v>
      </c>
      <c r="E272" s="207" t="s">
        <v>1</v>
      </c>
      <c r="F272" s="208" t="s">
        <v>629</v>
      </c>
      <c r="G272" s="205"/>
      <c r="H272" s="209">
        <v>15.2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166</v>
      </c>
      <c r="AU272" s="215" t="s">
        <v>86</v>
      </c>
      <c r="AV272" s="12" t="s">
        <v>86</v>
      </c>
      <c r="AW272" s="12" t="s">
        <v>33</v>
      </c>
      <c r="AX272" s="12" t="s">
        <v>76</v>
      </c>
      <c r="AY272" s="215" t="s">
        <v>150</v>
      </c>
    </row>
    <row r="273" spans="2:51" s="14" customFormat="1" ht="12">
      <c r="B273" s="226"/>
      <c r="C273" s="227"/>
      <c r="D273" s="206" t="s">
        <v>166</v>
      </c>
      <c r="E273" s="228" t="s">
        <v>1</v>
      </c>
      <c r="F273" s="229" t="s">
        <v>174</v>
      </c>
      <c r="G273" s="227"/>
      <c r="H273" s="230">
        <v>30.5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166</v>
      </c>
      <c r="AU273" s="236" t="s">
        <v>86</v>
      </c>
      <c r="AV273" s="14" t="s">
        <v>159</v>
      </c>
      <c r="AW273" s="14" t="s">
        <v>33</v>
      </c>
      <c r="AX273" s="14" t="s">
        <v>84</v>
      </c>
      <c r="AY273" s="236" t="s">
        <v>150</v>
      </c>
    </row>
    <row r="274" spans="2:65" s="1" customFormat="1" ht="24" customHeight="1">
      <c r="B274" s="33"/>
      <c r="C274" s="191" t="s">
        <v>472</v>
      </c>
      <c r="D274" s="191" t="s">
        <v>154</v>
      </c>
      <c r="E274" s="192" t="s">
        <v>414</v>
      </c>
      <c r="F274" s="193" t="s">
        <v>415</v>
      </c>
      <c r="G274" s="194" t="s">
        <v>178</v>
      </c>
      <c r="H274" s="195">
        <v>35.33</v>
      </c>
      <c r="I274" s="196"/>
      <c r="J274" s="197">
        <f>ROUND(I274*H274,2)</f>
        <v>0</v>
      </c>
      <c r="K274" s="193" t="s">
        <v>158</v>
      </c>
      <c r="L274" s="37"/>
      <c r="M274" s="198" t="s">
        <v>1</v>
      </c>
      <c r="N274" s="199" t="s">
        <v>41</v>
      </c>
      <c r="O274" s="65"/>
      <c r="P274" s="200">
        <f>O274*H274</f>
        <v>0</v>
      </c>
      <c r="Q274" s="200">
        <v>0.00058</v>
      </c>
      <c r="R274" s="200">
        <f>Q274*H274</f>
        <v>0.0204914</v>
      </c>
      <c r="S274" s="200">
        <v>0</v>
      </c>
      <c r="T274" s="201">
        <f>S274*H274</f>
        <v>0</v>
      </c>
      <c r="AR274" s="202" t="s">
        <v>175</v>
      </c>
      <c r="AT274" s="202" t="s">
        <v>154</v>
      </c>
      <c r="AU274" s="202" t="s">
        <v>86</v>
      </c>
      <c r="AY274" s="16" t="s">
        <v>150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6" t="s">
        <v>84</v>
      </c>
      <c r="BK274" s="203">
        <f>ROUND(I274*H274,2)</f>
        <v>0</v>
      </c>
      <c r="BL274" s="16" t="s">
        <v>175</v>
      </c>
      <c r="BM274" s="202" t="s">
        <v>630</v>
      </c>
    </row>
    <row r="275" spans="2:51" s="12" customFormat="1" ht="12">
      <c r="B275" s="204"/>
      <c r="C275" s="205"/>
      <c r="D275" s="206" t="s">
        <v>166</v>
      </c>
      <c r="E275" s="207" t="s">
        <v>1</v>
      </c>
      <c r="F275" s="208" t="s">
        <v>631</v>
      </c>
      <c r="G275" s="205"/>
      <c r="H275" s="209">
        <v>17.7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166</v>
      </c>
      <c r="AU275" s="215" t="s">
        <v>86</v>
      </c>
      <c r="AV275" s="12" t="s">
        <v>86</v>
      </c>
      <c r="AW275" s="12" t="s">
        <v>33</v>
      </c>
      <c r="AX275" s="12" t="s">
        <v>76</v>
      </c>
      <c r="AY275" s="215" t="s">
        <v>150</v>
      </c>
    </row>
    <row r="276" spans="2:51" s="12" customFormat="1" ht="12">
      <c r="B276" s="204"/>
      <c r="C276" s="205"/>
      <c r="D276" s="206" t="s">
        <v>166</v>
      </c>
      <c r="E276" s="207" t="s">
        <v>1</v>
      </c>
      <c r="F276" s="208" t="s">
        <v>632</v>
      </c>
      <c r="G276" s="205"/>
      <c r="H276" s="209">
        <v>17.63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166</v>
      </c>
      <c r="AU276" s="215" t="s">
        <v>86</v>
      </c>
      <c r="AV276" s="12" t="s">
        <v>86</v>
      </c>
      <c r="AW276" s="12" t="s">
        <v>33</v>
      </c>
      <c r="AX276" s="12" t="s">
        <v>76</v>
      </c>
      <c r="AY276" s="215" t="s">
        <v>150</v>
      </c>
    </row>
    <row r="277" spans="2:51" s="14" customFormat="1" ht="12">
      <c r="B277" s="226"/>
      <c r="C277" s="227"/>
      <c r="D277" s="206" t="s">
        <v>166</v>
      </c>
      <c r="E277" s="228" t="s">
        <v>1</v>
      </c>
      <c r="F277" s="229" t="s">
        <v>174</v>
      </c>
      <c r="G277" s="227"/>
      <c r="H277" s="230">
        <v>35.33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166</v>
      </c>
      <c r="AU277" s="236" t="s">
        <v>86</v>
      </c>
      <c r="AV277" s="14" t="s">
        <v>159</v>
      </c>
      <c r="AW277" s="14" t="s">
        <v>33</v>
      </c>
      <c r="AX277" s="14" t="s">
        <v>84</v>
      </c>
      <c r="AY277" s="236" t="s">
        <v>150</v>
      </c>
    </row>
    <row r="278" spans="2:65" s="1" customFormat="1" ht="24" customHeight="1">
      <c r="B278" s="33"/>
      <c r="C278" s="237" t="s">
        <v>509</v>
      </c>
      <c r="D278" s="237" t="s">
        <v>278</v>
      </c>
      <c r="E278" s="238" t="s">
        <v>419</v>
      </c>
      <c r="F278" s="239" t="s">
        <v>420</v>
      </c>
      <c r="G278" s="240" t="s">
        <v>215</v>
      </c>
      <c r="H278" s="241">
        <v>109.523</v>
      </c>
      <c r="I278" s="242"/>
      <c r="J278" s="243">
        <f>ROUND(I278*H278,2)</f>
        <v>0</v>
      </c>
      <c r="K278" s="239" t="s">
        <v>158</v>
      </c>
      <c r="L278" s="244"/>
      <c r="M278" s="245" t="s">
        <v>1</v>
      </c>
      <c r="N278" s="246" t="s">
        <v>41</v>
      </c>
      <c r="O278" s="65"/>
      <c r="P278" s="200">
        <f>O278*H278</f>
        <v>0</v>
      </c>
      <c r="Q278" s="200">
        <v>0.00045</v>
      </c>
      <c r="R278" s="200">
        <f>Q278*H278</f>
        <v>0.04928535</v>
      </c>
      <c r="S278" s="200">
        <v>0</v>
      </c>
      <c r="T278" s="201">
        <f>S278*H278</f>
        <v>0</v>
      </c>
      <c r="AR278" s="202" t="s">
        <v>281</v>
      </c>
      <c r="AT278" s="202" t="s">
        <v>278</v>
      </c>
      <c r="AU278" s="202" t="s">
        <v>86</v>
      </c>
      <c r="AY278" s="16" t="s">
        <v>150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6" t="s">
        <v>84</v>
      </c>
      <c r="BK278" s="203">
        <f>ROUND(I278*H278,2)</f>
        <v>0</v>
      </c>
      <c r="BL278" s="16" t="s">
        <v>175</v>
      </c>
      <c r="BM278" s="202" t="s">
        <v>633</v>
      </c>
    </row>
    <row r="279" spans="2:51" s="12" customFormat="1" ht="12">
      <c r="B279" s="204"/>
      <c r="C279" s="205"/>
      <c r="D279" s="206" t="s">
        <v>166</v>
      </c>
      <c r="E279" s="207" t="s">
        <v>1</v>
      </c>
      <c r="F279" s="208" t="s">
        <v>634</v>
      </c>
      <c r="G279" s="205"/>
      <c r="H279" s="209">
        <v>109.523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166</v>
      </c>
      <c r="AU279" s="215" t="s">
        <v>86</v>
      </c>
      <c r="AV279" s="12" t="s">
        <v>86</v>
      </c>
      <c r="AW279" s="12" t="s">
        <v>33</v>
      </c>
      <c r="AX279" s="12" t="s">
        <v>84</v>
      </c>
      <c r="AY279" s="215" t="s">
        <v>150</v>
      </c>
    </row>
    <row r="280" spans="2:65" s="1" customFormat="1" ht="24" customHeight="1">
      <c r="B280" s="33"/>
      <c r="C280" s="191" t="s">
        <v>524</v>
      </c>
      <c r="D280" s="191" t="s">
        <v>154</v>
      </c>
      <c r="E280" s="192" t="s">
        <v>424</v>
      </c>
      <c r="F280" s="193" t="s">
        <v>425</v>
      </c>
      <c r="G280" s="194" t="s">
        <v>178</v>
      </c>
      <c r="H280" s="195">
        <v>23.58</v>
      </c>
      <c r="I280" s="196"/>
      <c r="J280" s="197">
        <f>ROUND(I280*H280,2)</f>
        <v>0</v>
      </c>
      <c r="K280" s="193" t="s">
        <v>158</v>
      </c>
      <c r="L280" s="37"/>
      <c r="M280" s="198" t="s">
        <v>1</v>
      </c>
      <c r="N280" s="199" t="s">
        <v>41</v>
      </c>
      <c r="O280" s="65"/>
      <c r="P280" s="200">
        <f>O280*H280</f>
        <v>0</v>
      </c>
      <c r="Q280" s="200">
        <v>0.00058</v>
      </c>
      <c r="R280" s="200">
        <f>Q280*H280</f>
        <v>0.013676399999999998</v>
      </c>
      <c r="S280" s="200">
        <v>0</v>
      </c>
      <c r="T280" s="201">
        <f>S280*H280</f>
        <v>0</v>
      </c>
      <c r="AR280" s="202" t="s">
        <v>175</v>
      </c>
      <c r="AT280" s="202" t="s">
        <v>154</v>
      </c>
      <c r="AU280" s="202" t="s">
        <v>86</v>
      </c>
      <c r="AY280" s="16" t="s">
        <v>150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6" t="s">
        <v>84</v>
      </c>
      <c r="BK280" s="203">
        <f>ROUND(I280*H280,2)</f>
        <v>0</v>
      </c>
      <c r="BL280" s="16" t="s">
        <v>175</v>
      </c>
      <c r="BM280" s="202" t="s">
        <v>635</v>
      </c>
    </row>
    <row r="281" spans="2:51" s="12" customFormat="1" ht="12">
      <c r="B281" s="204"/>
      <c r="C281" s="205"/>
      <c r="D281" s="206" t="s">
        <v>166</v>
      </c>
      <c r="E281" s="207" t="s">
        <v>1</v>
      </c>
      <c r="F281" s="208" t="s">
        <v>636</v>
      </c>
      <c r="G281" s="205"/>
      <c r="H281" s="209">
        <v>23.58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166</v>
      </c>
      <c r="AU281" s="215" t="s">
        <v>86</v>
      </c>
      <c r="AV281" s="12" t="s">
        <v>86</v>
      </c>
      <c r="AW281" s="12" t="s">
        <v>33</v>
      </c>
      <c r="AX281" s="12" t="s">
        <v>84</v>
      </c>
      <c r="AY281" s="215" t="s">
        <v>150</v>
      </c>
    </row>
    <row r="282" spans="2:65" s="1" customFormat="1" ht="24" customHeight="1">
      <c r="B282" s="33"/>
      <c r="C282" s="237" t="s">
        <v>528</v>
      </c>
      <c r="D282" s="237" t="s">
        <v>278</v>
      </c>
      <c r="E282" s="238" t="s">
        <v>429</v>
      </c>
      <c r="F282" s="239" t="s">
        <v>430</v>
      </c>
      <c r="G282" s="240" t="s">
        <v>215</v>
      </c>
      <c r="H282" s="241">
        <v>117.9</v>
      </c>
      <c r="I282" s="242"/>
      <c r="J282" s="243">
        <f>ROUND(I282*H282,2)</f>
        <v>0</v>
      </c>
      <c r="K282" s="239" t="s">
        <v>158</v>
      </c>
      <c r="L282" s="244"/>
      <c r="M282" s="245" t="s">
        <v>1</v>
      </c>
      <c r="N282" s="246" t="s">
        <v>41</v>
      </c>
      <c r="O282" s="65"/>
      <c r="P282" s="200">
        <f>O282*H282</f>
        <v>0</v>
      </c>
      <c r="Q282" s="200">
        <v>0.00063</v>
      </c>
      <c r="R282" s="200">
        <f>Q282*H282</f>
        <v>0.07427700000000001</v>
      </c>
      <c r="S282" s="200">
        <v>0</v>
      </c>
      <c r="T282" s="201">
        <f>S282*H282</f>
        <v>0</v>
      </c>
      <c r="AR282" s="202" t="s">
        <v>281</v>
      </c>
      <c r="AT282" s="202" t="s">
        <v>278</v>
      </c>
      <c r="AU282" s="202" t="s">
        <v>86</v>
      </c>
      <c r="AY282" s="16" t="s">
        <v>150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6" t="s">
        <v>84</v>
      </c>
      <c r="BK282" s="203">
        <f>ROUND(I282*H282,2)</f>
        <v>0</v>
      </c>
      <c r="BL282" s="16" t="s">
        <v>175</v>
      </c>
      <c r="BM282" s="202" t="s">
        <v>637</v>
      </c>
    </row>
    <row r="283" spans="2:51" s="12" customFormat="1" ht="12">
      <c r="B283" s="204"/>
      <c r="C283" s="205"/>
      <c r="D283" s="206" t="s">
        <v>166</v>
      </c>
      <c r="E283" s="207" t="s">
        <v>1</v>
      </c>
      <c r="F283" s="208" t="s">
        <v>432</v>
      </c>
      <c r="G283" s="205"/>
      <c r="H283" s="209">
        <v>117.9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166</v>
      </c>
      <c r="AU283" s="215" t="s">
        <v>86</v>
      </c>
      <c r="AV283" s="12" t="s">
        <v>86</v>
      </c>
      <c r="AW283" s="12" t="s">
        <v>33</v>
      </c>
      <c r="AX283" s="12" t="s">
        <v>84</v>
      </c>
      <c r="AY283" s="215" t="s">
        <v>150</v>
      </c>
    </row>
    <row r="284" spans="2:65" s="1" customFormat="1" ht="24" customHeight="1">
      <c r="B284" s="33"/>
      <c r="C284" s="191" t="s">
        <v>182</v>
      </c>
      <c r="D284" s="191" t="s">
        <v>154</v>
      </c>
      <c r="E284" s="192" t="s">
        <v>433</v>
      </c>
      <c r="F284" s="193" t="s">
        <v>434</v>
      </c>
      <c r="G284" s="194" t="s">
        <v>157</v>
      </c>
      <c r="H284" s="195">
        <v>51.31</v>
      </c>
      <c r="I284" s="196"/>
      <c r="J284" s="197">
        <f>ROUND(I284*H284,2)</f>
        <v>0</v>
      </c>
      <c r="K284" s="193" t="s">
        <v>158</v>
      </c>
      <c r="L284" s="37"/>
      <c r="M284" s="198" t="s">
        <v>1</v>
      </c>
      <c r="N284" s="199" t="s">
        <v>41</v>
      </c>
      <c r="O284" s="65"/>
      <c r="P284" s="200">
        <f>O284*H284</f>
        <v>0</v>
      </c>
      <c r="Q284" s="200">
        <v>0</v>
      </c>
      <c r="R284" s="200">
        <f>Q284*H284</f>
        <v>0</v>
      </c>
      <c r="S284" s="200">
        <v>0.08317</v>
      </c>
      <c r="T284" s="201">
        <f>S284*H284</f>
        <v>4.2674527</v>
      </c>
      <c r="AR284" s="202" t="s">
        <v>175</v>
      </c>
      <c r="AT284" s="202" t="s">
        <v>154</v>
      </c>
      <c r="AU284" s="202" t="s">
        <v>86</v>
      </c>
      <c r="AY284" s="16" t="s">
        <v>150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84</v>
      </c>
      <c r="BK284" s="203">
        <f>ROUND(I284*H284,2)</f>
        <v>0</v>
      </c>
      <c r="BL284" s="16" t="s">
        <v>175</v>
      </c>
      <c r="BM284" s="202" t="s">
        <v>638</v>
      </c>
    </row>
    <row r="285" spans="2:51" s="13" customFormat="1" ht="12">
      <c r="B285" s="216"/>
      <c r="C285" s="217"/>
      <c r="D285" s="206" t="s">
        <v>166</v>
      </c>
      <c r="E285" s="218" t="s">
        <v>1</v>
      </c>
      <c r="F285" s="219" t="s">
        <v>590</v>
      </c>
      <c r="G285" s="217"/>
      <c r="H285" s="218" t="s">
        <v>1</v>
      </c>
      <c r="I285" s="220"/>
      <c r="J285" s="217"/>
      <c r="K285" s="217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166</v>
      </c>
      <c r="AU285" s="225" t="s">
        <v>86</v>
      </c>
      <c r="AV285" s="13" t="s">
        <v>84</v>
      </c>
      <c r="AW285" s="13" t="s">
        <v>33</v>
      </c>
      <c r="AX285" s="13" t="s">
        <v>76</v>
      </c>
      <c r="AY285" s="225" t="s">
        <v>150</v>
      </c>
    </row>
    <row r="286" spans="2:51" s="12" customFormat="1" ht="12">
      <c r="B286" s="204"/>
      <c r="C286" s="205"/>
      <c r="D286" s="206" t="s">
        <v>166</v>
      </c>
      <c r="E286" s="207" t="s">
        <v>1</v>
      </c>
      <c r="F286" s="208" t="s">
        <v>591</v>
      </c>
      <c r="G286" s="205"/>
      <c r="H286" s="209">
        <v>17.14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166</v>
      </c>
      <c r="AU286" s="215" t="s">
        <v>86</v>
      </c>
      <c r="AV286" s="12" t="s">
        <v>86</v>
      </c>
      <c r="AW286" s="12" t="s">
        <v>33</v>
      </c>
      <c r="AX286" s="12" t="s">
        <v>76</v>
      </c>
      <c r="AY286" s="215" t="s">
        <v>150</v>
      </c>
    </row>
    <row r="287" spans="2:51" s="13" customFormat="1" ht="12">
      <c r="B287" s="216"/>
      <c r="C287" s="217"/>
      <c r="D287" s="206" t="s">
        <v>166</v>
      </c>
      <c r="E287" s="218" t="s">
        <v>1</v>
      </c>
      <c r="F287" s="219" t="s">
        <v>545</v>
      </c>
      <c r="G287" s="217"/>
      <c r="H287" s="218" t="s">
        <v>1</v>
      </c>
      <c r="I287" s="220"/>
      <c r="J287" s="217"/>
      <c r="K287" s="217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166</v>
      </c>
      <c r="AU287" s="225" t="s">
        <v>86</v>
      </c>
      <c r="AV287" s="13" t="s">
        <v>84</v>
      </c>
      <c r="AW287" s="13" t="s">
        <v>33</v>
      </c>
      <c r="AX287" s="13" t="s">
        <v>76</v>
      </c>
      <c r="AY287" s="225" t="s">
        <v>150</v>
      </c>
    </row>
    <row r="288" spans="2:51" s="12" customFormat="1" ht="12">
      <c r="B288" s="204"/>
      <c r="C288" s="205"/>
      <c r="D288" s="206" t="s">
        <v>166</v>
      </c>
      <c r="E288" s="207" t="s">
        <v>1</v>
      </c>
      <c r="F288" s="208" t="s">
        <v>639</v>
      </c>
      <c r="G288" s="205"/>
      <c r="H288" s="209">
        <v>8.56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166</v>
      </c>
      <c r="AU288" s="215" t="s">
        <v>86</v>
      </c>
      <c r="AV288" s="12" t="s">
        <v>86</v>
      </c>
      <c r="AW288" s="12" t="s">
        <v>33</v>
      </c>
      <c r="AX288" s="12" t="s">
        <v>76</v>
      </c>
      <c r="AY288" s="215" t="s">
        <v>150</v>
      </c>
    </row>
    <row r="289" spans="2:51" s="13" customFormat="1" ht="12">
      <c r="B289" s="216"/>
      <c r="C289" s="217"/>
      <c r="D289" s="206" t="s">
        <v>166</v>
      </c>
      <c r="E289" s="218" t="s">
        <v>1</v>
      </c>
      <c r="F289" s="219" t="s">
        <v>592</v>
      </c>
      <c r="G289" s="217"/>
      <c r="H289" s="218" t="s">
        <v>1</v>
      </c>
      <c r="I289" s="220"/>
      <c r="J289" s="217"/>
      <c r="K289" s="217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166</v>
      </c>
      <c r="AU289" s="225" t="s">
        <v>86</v>
      </c>
      <c r="AV289" s="13" t="s">
        <v>84</v>
      </c>
      <c r="AW289" s="13" t="s">
        <v>33</v>
      </c>
      <c r="AX289" s="13" t="s">
        <v>76</v>
      </c>
      <c r="AY289" s="225" t="s">
        <v>150</v>
      </c>
    </row>
    <row r="290" spans="2:51" s="12" customFormat="1" ht="12">
      <c r="B290" s="204"/>
      <c r="C290" s="205"/>
      <c r="D290" s="206" t="s">
        <v>166</v>
      </c>
      <c r="E290" s="207" t="s">
        <v>1</v>
      </c>
      <c r="F290" s="208" t="s">
        <v>593</v>
      </c>
      <c r="G290" s="205"/>
      <c r="H290" s="209">
        <v>16.91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166</v>
      </c>
      <c r="AU290" s="215" t="s">
        <v>86</v>
      </c>
      <c r="AV290" s="12" t="s">
        <v>86</v>
      </c>
      <c r="AW290" s="12" t="s">
        <v>33</v>
      </c>
      <c r="AX290" s="12" t="s">
        <v>76</v>
      </c>
      <c r="AY290" s="215" t="s">
        <v>150</v>
      </c>
    </row>
    <row r="291" spans="2:51" s="13" customFormat="1" ht="12">
      <c r="B291" s="216"/>
      <c r="C291" s="217"/>
      <c r="D291" s="206" t="s">
        <v>166</v>
      </c>
      <c r="E291" s="218" t="s">
        <v>1</v>
      </c>
      <c r="F291" s="219" t="s">
        <v>546</v>
      </c>
      <c r="G291" s="217"/>
      <c r="H291" s="218" t="s">
        <v>1</v>
      </c>
      <c r="I291" s="220"/>
      <c r="J291" s="217"/>
      <c r="K291" s="217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166</v>
      </c>
      <c r="AU291" s="225" t="s">
        <v>86</v>
      </c>
      <c r="AV291" s="13" t="s">
        <v>84</v>
      </c>
      <c r="AW291" s="13" t="s">
        <v>33</v>
      </c>
      <c r="AX291" s="13" t="s">
        <v>76</v>
      </c>
      <c r="AY291" s="225" t="s">
        <v>150</v>
      </c>
    </row>
    <row r="292" spans="2:51" s="12" customFormat="1" ht="12">
      <c r="B292" s="204"/>
      <c r="C292" s="205"/>
      <c r="D292" s="206" t="s">
        <v>166</v>
      </c>
      <c r="E292" s="207" t="s">
        <v>1</v>
      </c>
      <c r="F292" s="208" t="s">
        <v>315</v>
      </c>
      <c r="G292" s="205"/>
      <c r="H292" s="209">
        <v>8.7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166</v>
      </c>
      <c r="AU292" s="215" t="s">
        <v>86</v>
      </c>
      <c r="AV292" s="12" t="s">
        <v>86</v>
      </c>
      <c r="AW292" s="12" t="s">
        <v>33</v>
      </c>
      <c r="AX292" s="12" t="s">
        <v>76</v>
      </c>
      <c r="AY292" s="215" t="s">
        <v>150</v>
      </c>
    </row>
    <row r="293" spans="2:51" s="14" customFormat="1" ht="12">
      <c r="B293" s="226"/>
      <c r="C293" s="227"/>
      <c r="D293" s="206" t="s">
        <v>166</v>
      </c>
      <c r="E293" s="228" t="s">
        <v>1</v>
      </c>
      <c r="F293" s="229" t="s">
        <v>174</v>
      </c>
      <c r="G293" s="227"/>
      <c r="H293" s="230">
        <v>51.31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166</v>
      </c>
      <c r="AU293" s="236" t="s">
        <v>86</v>
      </c>
      <c r="AV293" s="14" t="s">
        <v>159</v>
      </c>
      <c r="AW293" s="14" t="s">
        <v>33</v>
      </c>
      <c r="AX293" s="14" t="s">
        <v>84</v>
      </c>
      <c r="AY293" s="236" t="s">
        <v>150</v>
      </c>
    </row>
    <row r="294" spans="2:65" s="1" customFormat="1" ht="36" customHeight="1">
      <c r="B294" s="33"/>
      <c r="C294" s="191" t="s">
        <v>534</v>
      </c>
      <c r="D294" s="191" t="s">
        <v>154</v>
      </c>
      <c r="E294" s="192" t="s">
        <v>437</v>
      </c>
      <c r="F294" s="193" t="s">
        <v>438</v>
      </c>
      <c r="G294" s="194" t="s">
        <v>157</v>
      </c>
      <c r="H294" s="195">
        <v>34.05</v>
      </c>
      <c r="I294" s="196"/>
      <c r="J294" s="197">
        <f>ROUND(I294*H294,2)</f>
        <v>0</v>
      </c>
      <c r="K294" s="193" t="s">
        <v>158</v>
      </c>
      <c r="L294" s="37"/>
      <c r="M294" s="198" t="s">
        <v>1</v>
      </c>
      <c r="N294" s="199" t="s">
        <v>41</v>
      </c>
      <c r="O294" s="65"/>
      <c r="P294" s="200">
        <f>O294*H294</f>
        <v>0</v>
      </c>
      <c r="Q294" s="200">
        <v>0.00689</v>
      </c>
      <c r="R294" s="200">
        <f>Q294*H294</f>
        <v>0.2346045</v>
      </c>
      <c r="S294" s="200">
        <v>0</v>
      </c>
      <c r="T294" s="201">
        <f>S294*H294</f>
        <v>0</v>
      </c>
      <c r="AR294" s="202" t="s">
        <v>175</v>
      </c>
      <c r="AT294" s="202" t="s">
        <v>154</v>
      </c>
      <c r="AU294" s="202" t="s">
        <v>86</v>
      </c>
      <c r="AY294" s="16" t="s">
        <v>150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84</v>
      </c>
      <c r="BK294" s="203">
        <f>ROUND(I294*H294,2)</f>
        <v>0</v>
      </c>
      <c r="BL294" s="16" t="s">
        <v>175</v>
      </c>
      <c r="BM294" s="202" t="s">
        <v>640</v>
      </c>
    </row>
    <row r="295" spans="2:51" s="13" customFormat="1" ht="12">
      <c r="B295" s="216"/>
      <c r="C295" s="217"/>
      <c r="D295" s="206" t="s">
        <v>166</v>
      </c>
      <c r="E295" s="218" t="s">
        <v>1</v>
      </c>
      <c r="F295" s="219" t="s">
        <v>590</v>
      </c>
      <c r="G295" s="217"/>
      <c r="H295" s="218" t="s">
        <v>1</v>
      </c>
      <c r="I295" s="220"/>
      <c r="J295" s="217"/>
      <c r="K295" s="217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166</v>
      </c>
      <c r="AU295" s="225" t="s">
        <v>86</v>
      </c>
      <c r="AV295" s="13" t="s">
        <v>84</v>
      </c>
      <c r="AW295" s="13" t="s">
        <v>33</v>
      </c>
      <c r="AX295" s="13" t="s">
        <v>76</v>
      </c>
      <c r="AY295" s="225" t="s">
        <v>150</v>
      </c>
    </row>
    <row r="296" spans="2:51" s="12" customFormat="1" ht="12">
      <c r="B296" s="204"/>
      <c r="C296" s="205"/>
      <c r="D296" s="206" t="s">
        <v>166</v>
      </c>
      <c r="E296" s="207" t="s">
        <v>1</v>
      </c>
      <c r="F296" s="208" t="s">
        <v>591</v>
      </c>
      <c r="G296" s="205"/>
      <c r="H296" s="209">
        <v>17.14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166</v>
      </c>
      <c r="AU296" s="215" t="s">
        <v>86</v>
      </c>
      <c r="AV296" s="12" t="s">
        <v>86</v>
      </c>
      <c r="AW296" s="12" t="s">
        <v>33</v>
      </c>
      <c r="AX296" s="12" t="s">
        <v>76</v>
      </c>
      <c r="AY296" s="215" t="s">
        <v>150</v>
      </c>
    </row>
    <row r="297" spans="2:51" s="13" customFormat="1" ht="12">
      <c r="B297" s="216"/>
      <c r="C297" s="217"/>
      <c r="D297" s="206" t="s">
        <v>166</v>
      </c>
      <c r="E297" s="218" t="s">
        <v>1</v>
      </c>
      <c r="F297" s="219" t="s">
        <v>592</v>
      </c>
      <c r="G297" s="217"/>
      <c r="H297" s="218" t="s">
        <v>1</v>
      </c>
      <c r="I297" s="220"/>
      <c r="J297" s="217"/>
      <c r="K297" s="217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166</v>
      </c>
      <c r="AU297" s="225" t="s">
        <v>86</v>
      </c>
      <c r="AV297" s="13" t="s">
        <v>84</v>
      </c>
      <c r="AW297" s="13" t="s">
        <v>33</v>
      </c>
      <c r="AX297" s="13" t="s">
        <v>76</v>
      </c>
      <c r="AY297" s="225" t="s">
        <v>150</v>
      </c>
    </row>
    <row r="298" spans="2:51" s="12" customFormat="1" ht="12">
      <c r="B298" s="204"/>
      <c r="C298" s="205"/>
      <c r="D298" s="206" t="s">
        <v>166</v>
      </c>
      <c r="E298" s="207" t="s">
        <v>1</v>
      </c>
      <c r="F298" s="208" t="s">
        <v>593</v>
      </c>
      <c r="G298" s="205"/>
      <c r="H298" s="209">
        <v>16.91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166</v>
      </c>
      <c r="AU298" s="215" t="s">
        <v>86</v>
      </c>
      <c r="AV298" s="12" t="s">
        <v>86</v>
      </c>
      <c r="AW298" s="12" t="s">
        <v>33</v>
      </c>
      <c r="AX298" s="12" t="s">
        <v>76</v>
      </c>
      <c r="AY298" s="215" t="s">
        <v>150</v>
      </c>
    </row>
    <row r="299" spans="2:51" s="14" customFormat="1" ht="12">
      <c r="B299" s="226"/>
      <c r="C299" s="227"/>
      <c r="D299" s="206" t="s">
        <v>166</v>
      </c>
      <c r="E299" s="228" t="s">
        <v>1</v>
      </c>
      <c r="F299" s="229" t="s">
        <v>174</v>
      </c>
      <c r="G299" s="227"/>
      <c r="H299" s="230">
        <v>34.05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AT299" s="236" t="s">
        <v>166</v>
      </c>
      <c r="AU299" s="236" t="s">
        <v>86</v>
      </c>
      <c r="AV299" s="14" t="s">
        <v>159</v>
      </c>
      <c r="AW299" s="14" t="s">
        <v>33</v>
      </c>
      <c r="AX299" s="14" t="s">
        <v>84</v>
      </c>
      <c r="AY299" s="236" t="s">
        <v>150</v>
      </c>
    </row>
    <row r="300" spans="2:65" s="1" customFormat="1" ht="36" customHeight="1">
      <c r="B300" s="33"/>
      <c r="C300" s="237" t="s">
        <v>499</v>
      </c>
      <c r="D300" s="237" t="s">
        <v>278</v>
      </c>
      <c r="E300" s="238" t="s">
        <v>441</v>
      </c>
      <c r="F300" s="239" t="s">
        <v>442</v>
      </c>
      <c r="G300" s="240" t="s">
        <v>157</v>
      </c>
      <c r="H300" s="241">
        <v>37.455</v>
      </c>
      <c r="I300" s="242"/>
      <c r="J300" s="243">
        <f>ROUND(I300*H300,2)</f>
        <v>0</v>
      </c>
      <c r="K300" s="239" t="s">
        <v>158</v>
      </c>
      <c r="L300" s="244"/>
      <c r="M300" s="245" t="s">
        <v>1</v>
      </c>
      <c r="N300" s="246" t="s">
        <v>41</v>
      </c>
      <c r="O300" s="65"/>
      <c r="P300" s="200">
        <f>O300*H300</f>
        <v>0</v>
      </c>
      <c r="Q300" s="200">
        <v>0.0192</v>
      </c>
      <c r="R300" s="200">
        <f>Q300*H300</f>
        <v>0.7191359999999999</v>
      </c>
      <c r="S300" s="200">
        <v>0</v>
      </c>
      <c r="T300" s="201">
        <f>S300*H300</f>
        <v>0</v>
      </c>
      <c r="AR300" s="202" t="s">
        <v>281</v>
      </c>
      <c r="AT300" s="202" t="s">
        <v>278</v>
      </c>
      <c r="AU300" s="202" t="s">
        <v>86</v>
      </c>
      <c r="AY300" s="16" t="s">
        <v>150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175</v>
      </c>
      <c r="BM300" s="202" t="s">
        <v>641</v>
      </c>
    </row>
    <row r="301" spans="2:51" s="12" customFormat="1" ht="12">
      <c r="B301" s="204"/>
      <c r="C301" s="205"/>
      <c r="D301" s="206" t="s">
        <v>166</v>
      </c>
      <c r="E301" s="205"/>
      <c r="F301" s="208" t="s">
        <v>642</v>
      </c>
      <c r="G301" s="205"/>
      <c r="H301" s="209">
        <v>37.455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166</v>
      </c>
      <c r="AU301" s="215" t="s">
        <v>86</v>
      </c>
      <c r="AV301" s="12" t="s">
        <v>86</v>
      </c>
      <c r="AW301" s="12" t="s">
        <v>4</v>
      </c>
      <c r="AX301" s="12" t="s">
        <v>84</v>
      </c>
      <c r="AY301" s="215" t="s">
        <v>150</v>
      </c>
    </row>
    <row r="302" spans="2:65" s="1" customFormat="1" ht="36" customHeight="1">
      <c r="B302" s="33"/>
      <c r="C302" s="191" t="s">
        <v>338</v>
      </c>
      <c r="D302" s="191" t="s">
        <v>154</v>
      </c>
      <c r="E302" s="192" t="s">
        <v>446</v>
      </c>
      <c r="F302" s="193" t="s">
        <v>447</v>
      </c>
      <c r="G302" s="194" t="s">
        <v>157</v>
      </c>
      <c r="H302" s="195">
        <v>16.86</v>
      </c>
      <c r="I302" s="196"/>
      <c r="J302" s="197">
        <f>ROUND(I302*H302,2)</f>
        <v>0</v>
      </c>
      <c r="K302" s="193" t="s">
        <v>158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0.00588</v>
      </c>
      <c r="R302" s="200">
        <f>Q302*H302</f>
        <v>0.0991368</v>
      </c>
      <c r="S302" s="200">
        <v>0</v>
      </c>
      <c r="T302" s="201">
        <f>S302*H302</f>
        <v>0</v>
      </c>
      <c r="AR302" s="202" t="s">
        <v>175</v>
      </c>
      <c r="AT302" s="202" t="s">
        <v>154</v>
      </c>
      <c r="AU302" s="202" t="s">
        <v>86</v>
      </c>
      <c r="AY302" s="16" t="s">
        <v>150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175</v>
      </c>
      <c r="BM302" s="202" t="s">
        <v>643</v>
      </c>
    </row>
    <row r="303" spans="2:51" s="13" customFormat="1" ht="12">
      <c r="B303" s="216"/>
      <c r="C303" s="217"/>
      <c r="D303" s="206" t="s">
        <v>166</v>
      </c>
      <c r="E303" s="218" t="s">
        <v>1</v>
      </c>
      <c r="F303" s="219" t="s">
        <v>545</v>
      </c>
      <c r="G303" s="217"/>
      <c r="H303" s="218" t="s">
        <v>1</v>
      </c>
      <c r="I303" s="220"/>
      <c r="J303" s="217"/>
      <c r="K303" s="217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166</v>
      </c>
      <c r="AU303" s="225" t="s">
        <v>86</v>
      </c>
      <c r="AV303" s="13" t="s">
        <v>84</v>
      </c>
      <c r="AW303" s="13" t="s">
        <v>33</v>
      </c>
      <c r="AX303" s="13" t="s">
        <v>76</v>
      </c>
      <c r="AY303" s="225" t="s">
        <v>150</v>
      </c>
    </row>
    <row r="304" spans="2:51" s="12" customFormat="1" ht="12">
      <c r="B304" s="204"/>
      <c r="C304" s="205"/>
      <c r="D304" s="206" t="s">
        <v>166</v>
      </c>
      <c r="E304" s="207" t="s">
        <v>1</v>
      </c>
      <c r="F304" s="208" t="s">
        <v>316</v>
      </c>
      <c r="G304" s="205"/>
      <c r="H304" s="209">
        <v>8.16</v>
      </c>
      <c r="I304" s="210"/>
      <c r="J304" s="205"/>
      <c r="K304" s="205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166</v>
      </c>
      <c r="AU304" s="215" t="s">
        <v>86</v>
      </c>
      <c r="AV304" s="12" t="s">
        <v>86</v>
      </c>
      <c r="AW304" s="12" t="s">
        <v>33</v>
      </c>
      <c r="AX304" s="12" t="s">
        <v>76</v>
      </c>
      <c r="AY304" s="215" t="s">
        <v>150</v>
      </c>
    </row>
    <row r="305" spans="2:51" s="13" customFormat="1" ht="12">
      <c r="B305" s="216"/>
      <c r="C305" s="217"/>
      <c r="D305" s="206" t="s">
        <v>166</v>
      </c>
      <c r="E305" s="218" t="s">
        <v>1</v>
      </c>
      <c r="F305" s="219" t="s">
        <v>546</v>
      </c>
      <c r="G305" s="217"/>
      <c r="H305" s="218" t="s">
        <v>1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166</v>
      </c>
      <c r="AU305" s="225" t="s">
        <v>86</v>
      </c>
      <c r="AV305" s="13" t="s">
        <v>84</v>
      </c>
      <c r="AW305" s="13" t="s">
        <v>33</v>
      </c>
      <c r="AX305" s="13" t="s">
        <v>76</v>
      </c>
      <c r="AY305" s="225" t="s">
        <v>150</v>
      </c>
    </row>
    <row r="306" spans="2:51" s="12" customFormat="1" ht="12">
      <c r="B306" s="204"/>
      <c r="C306" s="205"/>
      <c r="D306" s="206" t="s">
        <v>166</v>
      </c>
      <c r="E306" s="207" t="s">
        <v>1</v>
      </c>
      <c r="F306" s="208" t="s">
        <v>315</v>
      </c>
      <c r="G306" s="205"/>
      <c r="H306" s="209">
        <v>8.7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166</v>
      </c>
      <c r="AU306" s="215" t="s">
        <v>86</v>
      </c>
      <c r="AV306" s="12" t="s">
        <v>86</v>
      </c>
      <c r="AW306" s="12" t="s">
        <v>33</v>
      </c>
      <c r="AX306" s="12" t="s">
        <v>76</v>
      </c>
      <c r="AY306" s="215" t="s">
        <v>150</v>
      </c>
    </row>
    <row r="307" spans="2:51" s="14" customFormat="1" ht="12">
      <c r="B307" s="226"/>
      <c r="C307" s="227"/>
      <c r="D307" s="206" t="s">
        <v>166</v>
      </c>
      <c r="E307" s="228" t="s">
        <v>1</v>
      </c>
      <c r="F307" s="229" t="s">
        <v>174</v>
      </c>
      <c r="G307" s="227"/>
      <c r="H307" s="230">
        <v>16.86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166</v>
      </c>
      <c r="AU307" s="236" t="s">
        <v>86</v>
      </c>
      <c r="AV307" s="14" t="s">
        <v>159</v>
      </c>
      <c r="AW307" s="14" t="s">
        <v>33</v>
      </c>
      <c r="AX307" s="14" t="s">
        <v>84</v>
      </c>
      <c r="AY307" s="236" t="s">
        <v>150</v>
      </c>
    </row>
    <row r="308" spans="2:65" s="1" customFormat="1" ht="36" customHeight="1">
      <c r="B308" s="33"/>
      <c r="C308" s="237" t="s">
        <v>342</v>
      </c>
      <c r="D308" s="237" t="s">
        <v>278</v>
      </c>
      <c r="E308" s="238" t="s">
        <v>450</v>
      </c>
      <c r="F308" s="239" t="s">
        <v>451</v>
      </c>
      <c r="G308" s="240" t="s">
        <v>157</v>
      </c>
      <c r="H308" s="241">
        <v>18.546</v>
      </c>
      <c r="I308" s="242"/>
      <c r="J308" s="243">
        <f>ROUND(I308*H308,2)</f>
        <v>0</v>
      </c>
      <c r="K308" s="239" t="s">
        <v>158</v>
      </c>
      <c r="L308" s="244"/>
      <c r="M308" s="245" t="s">
        <v>1</v>
      </c>
      <c r="N308" s="246" t="s">
        <v>41</v>
      </c>
      <c r="O308" s="65"/>
      <c r="P308" s="200">
        <f>O308*H308</f>
        <v>0</v>
      </c>
      <c r="Q308" s="200">
        <v>0.0192</v>
      </c>
      <c r="R308" s="200">
        <f>Q308*H308</f>
        <v>0.35608319999999993</v>
      </c>
      <c r="S308" s="200">
        <v>0</v>
      </c>
      <c r="T308" s="201">
        <f>S308*H308</f>
        <v>0</v>
      </c>
      <c r="AR308" s="202" t="s">
        <v>281</v>
      </c>
      <c r="AT308" s="202" t="s">
        <v>278</v>
      </c>
      <c r="AU308" s="202" t="s">
        <v>86</v>
      </c>
      <c r="AY308" s="16" t="s">
        <v>150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84</v>
      </c>
      <c r="BK308" s="203">
        <f>ROUND(I308*H308,2)</f>
        <v>0</v>
      </c>
      <c r="BL308" s="16" t="s">
        <v>175</v>
      </c>
      <c r="BM308" s="202" t="s">
        <v>644</v>
      </c>
    </row>
    <row r="309" spans="2:51" s="12" customFormat="1" ht="12">
      <c r="B309" s="204"/>
      <c r="C309" s="205"/>
      <c r="D309" s="206" t="s">
        <v>166</v>
      </c>
      <c r="E309" s="205"/>
      <c r="F309" s="208" t="s">
        <v>453</v>
      </c>
      <c r="G309" s="205"/>
      <c r="H309" s="209">
        <v>18.546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166</v>
      </c>
      <c r="AU309" s="215" t="s">
        <v>86</v>
      </c>
      <c r="AV309" s="12" t="s">
        <v>86</v>
      </c>
      <c r="AW309" s="12" t="s">
        <v>4</v>
      </c>
      <c r="AX309" s="12" t="s">
        <v>84</v>
      </c>
      <c r="AY309" s="215" t="s">
        <v>150</v>
      </c>
    </row>
    <row r="310" spans="2:65" s="1" customFormat="1" ht="24" customHeight="1">
      <c r="B310" s="33"/>
      <c r="C310" s="191" t="s">
        <v>354</v>
      </c>
      <c r="D310" s="191" t="s">
        <v>154</v>
      </c>
      <c r="E310" s="192" t="s">
        <v>455</v>
      </c>
      <c r="F310" s="193" t="s">
        <v>456</v>
      </c>
      <c r="G310" s="194" t="s">
        <v>157</v>
      </c>
      <c r="H310" s="195">
        <v>50.91</v>
      </c>
      <c r="I310" s="196"/>
      <c r="J310" s="197">
        <f>ROUND(I310*H310,2)</f>
        <v>0</v>
      </c>
      <c r="K310" s="193" t="s">
        <v>158</v>
      </c>
      <c r="L310" s="37"/>
      <c r="M310" s="198" t="s">
        <v>1</v>
      </c>
      <c r="N310" s="199" t="s">
        <v>41</v>
      </c>
      <c r="O310" s="65"/>
      <c r="P310" s="200">
        <f>O310*H310</f>
        <v>0</v>
      </c>
      <c r="Q310" s="200">
        <v>0.0015</v>
      </c>
      <c r="R310" s="200">
        <f>Q310*H310</f>
        <v>0.076365</v>
      </c>
      <c r="S310" s="200">
        <v>0</v>
      </c>
      <c r="T310" s="201">
        <f>S310*H310</f>
        <v>0</v>
      </c>
      <c r="AR310" s="202" t="s">
        <v>175</v>
      </c>
      <c r="AT310" s="202" t="s">
        <v>154</v>
      </c>
      <c r="AU310" s="202" t="s">
        <v>86</v>
      </c>
      <c r="AY310" s="16" t="s">
        <v>150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6" t="s">
        <v>84</v>
      </c>
      <c r="BK310" s="203">
        <f>ROUND(I310*H310,2)</f>
        <v>0</v>
      </c>
      <c r="BL310" s="16" t="s">
        <v>175</v>
      </c>
      <c r="BM310" s="202" t="s">
        <v>645</v>
      </c>
    </row>
    <row r="311" spans="2:51" s="12" customFormat="1" ht="12">
      <c r="B311" s="204"/>
      <c r="C311" s="205"/>
      <c r="D311" s="206" t="s">
        <v>166</v>
      </c>
      <c r="E311" s="207" t="s">
        <v>1</v>
      </c>
      <c r="F311" s="208" t="s">
        <v>624</v>
      </c>
      <c r="G311" s="205"/>
      <c r="H311" s="209">
        <v>50.91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166</v>
      </c>
      <c r="AU311" s="215" t="s">
        <v>86</v>
      </c>
      <c r="AV311" s="12" t="s">
        <v>86</v>
      </c>
      <c r="AW311" s="12" t="s">
        <v>33</v>
      </c>
      <c r="AX311" s="12" t="s">
        <v>76</v>
      </c>
      <c r="AY311" s="215" t="s">
        <v>150</v>
      </c>
    </row>
    <row r="312" spans="2:51" s="14" customFormat="1" ht="12">
      <c r="B312" s="226"/>
      <c r="C312" s="227"/>
      <c r="D312" s="206" t="s">
        <v>166</v>
      </c>
      <c r="E312" s="228" t="s">
        <v>1</v>
      </c>
      <c r="F312" s="229" t="s">
        <v>174</v>
      </c>
      <c r="G312" s="227"/>
      <c r="H312" s="230">
        <v>50.91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AT312" s="236" t="s">
        <v>166</v>
      </c>
      <c r="AU312" s="236" t="s">
        <v>86</v>
      </c>
      <c r="AV312" s="14" t="s">
        <v>159</v>
      </c>
      <c r="AW312" s="14" t="s">
        <v>33</v>
      </c>
      <c r="AX312" s="14" t="s">
        <v>84</v>
      </c>
      <c r="AY312" s="236" t="s">
        <v>150</v>
      </c>
    </row>
    <row r="313" spans="2:65" s="1" customFormat="1" ht="24" customHeight="1">
      <c r="B313" s="33"/>
      <c r="C313" s="191" t="s">
        <v>207</v>
      </c>
      <c r="D313" s="191" t="s">
        <v>154</v>
      </c>
      <c r="E313" s="192" t="s">
        <v>459</v>
      </c>
      <c r="F313" s="193" t="s">
        <v>460</v>
      </c>
      <c r="G313" s="194" t="s">
        <v>185</v>
      </c>
      <c r="H313" s="195">
        <v>2.059</v>
      </c>
      <c r="I313" s="196"/>
      <c r="J313" s="197">
        <f>ROUND(I313*H313,2)</f>
        <v>0</v>
      </c>
      <c r="K313" s="193" t="s">
        <v>158</v>
      </c>
      <c r="L313" s="37"/>
      <c r="M313" s="198" t="s">
        <v>1</v>
      </c>
      <c r="N313" s="199" t="s">
        <v>41</v>
      </c>
      <c r="O313" s="65"/>
      <c r="P313" s="200">
        <f>O313*H313</f>
        <v>0</v>
      </c>
      <c r="Q313" s="200">
        <v>0</v>
      </c>
      <c r="R313" s="200">
        <f>Q313*H313</f>
        <v>0</v>
      </c>
      <c r="S313" s="200">
        <v>0</v>
      </c>
      <c r="T313" s="201">
        <f>S313*H313</f>
        <v>0</v>
      </c>
      <c r="AR313" s="202" t="s">
        <v>175</v>
      </c>
      <c r="AT313" s="202" t="s">
        <v>154</v>
      </c>
      <c r="AU313" s="202" t="s">
        <v>86</v>
      </c>
      <c r="AY313" s="16" t="s">
        <v>150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6" t="s">
        <v>84</v>
      </c>
      <c r="BK313" s="203">
        <f>ROUND(I313*H313,2)</f>
        <v>0</v>
      </c>
      <c r="BL313" s="16" t="s">
        <v>175</v>
      </c>
      <c r="BM313" s="202" t="s">
        <v>646</v>
      </c>
    </row>
    <row r="314" spans="2:63" s="11" customFormat="1" ht="22.9" customHeight="1">
      <c r="B314" s="175"/>
      <c r="C314" s="176"/>
      <c r="D314" s="177" t="s">
        <v>75</v>
      </c>
      <c r="E314" s="189" t="s">
        <v>647</v>
      </c>
      <c r="F314" s="189" t="s">
        <v>648</v>
      </c>
      <c r="G314" s="176"/>
      <c r="H314" s="176"/>
      <c r="I314" s="179"/>
      <c r="J314" s="190">
        <f>BK314</f>
        <v>0</v>
      </c>
      <c r="K314" s="176"/>
      <c r="L314" s="181"/>
      <c r="M314" s="182"/>
      <c r="N314" s="183"/>
      <c r="O314" s="183"/>
      <c r="P314" s="184">
        <f>SUM(P315:P335)</f>
        <v>0</v>
      </c>
      <c r="Q314" s="183"/>
      <c r="R314" s="184">
        <f>SUM(R315:R335)</f>
        <v>0.19378063</v>
      </c>
      <c r="S314" s="183"/>
      <c r="T314" s="185">
        <f>SUM(T315:T335)</f>
        <v>0.046595</v>
      </c>
      <c r="AR314" s="186" t="s">
        <v>86</v>
      </c>
      <c r="AT314" s="187" t="s">
        <v>75</v>
      </c>
      <c r="AU314" s="187" t="s">
        <v>84</v>
      </c>
      <c r="AY314" s="186" t="s">
        <v>150</v>
      </c>
      <c r="BK314" s="188">
        <f>SUM(BK315:BK335)</f>
        <v>0</v>
      </c>
    </row>
    <row r="315" spans="2:65" s="1" customFormat="1" ht="24" customHeight="1">
      <c r="B315" s="33"/>
      <c r="C315" s="191" t="s">
        <v>327</v>
      </c>
      <c r="D315" s="191" t="s">
        <v>154</v>
      </c>
      <c r="E315" s="192" t="s">
        <v>649</v>
      </c>
      <c r="F315" s="193" t="s">
        <v>650</v>
      </c>
      <c r="G315" s="194" t="s">
        <v>157</v>
      </c>
      <c r="H315" s="195">
        <v>16.96</v>
      </c>
      <c r="I315" s="196"/>
      <c r="J315" s="197">
        <f>ROUND(I315*H315,2)</f>
        <v>0</v>
      </c>
      <c r="K315" s="193" t="s">
        <v>158</v>
      </c>
      <c r="L315" s="37"/>
      <c r="M315" s="198" t="s">
        <v>1</v>
      </c>
      <c r="N315" s="199" t="s">
        <v>41</v>
      </c>
      <c r="O315" s="65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AR315" s="202" t="s">
        <v>175</v>
      </c>
      <c r="AT315" s="202" t="s">
        <v>154</v>
      </c>
      <c r="AU315" s="202" t="s">
        <v>86</v>
      </c>
      <c r="AY315" s="16" t="s">
        <v>150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6" t="s">
        <v>84</v>
      </c>
      <c r="BK315" s="203">
        <f>ROUND(I315*H315,2)</f>
        <v>0</v>
      </c>
      <c r="BL315" s="16" t="s">
        <v>175</v>
      </c>
      <c r="BM315" s="202" t="s">
        <v>651</v>
      </c>
    </row>
    <row r="316" spans="2:51" s="13" customFormat="1" ht="12">
      <c r="B316" s="216"/>
      <c r="C316" s="217"/>
      <c r="D316" s="206" t="s">
        <v>166</v>
      </c>
      <c r="E316" s="218" t="s">
        <v>1</v>
      </c>
      <c r="F316" s="219" t="s">
        <v>613</v>
      </c>
      <c r="G316" s="217"/>
      <c r="H316" s="218" t="s">
        <v>1</v>
      </c>
      <c r="I316" s="220"/>
      <c r="J316" s="217"/>
      <c r="K316" s="217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166</v>
      </c>
      <c r="AU316" s="225" t="s">
        <v>86</v>
      </c>
      <c r="AV316" s="13" t="s">
        <v>84</v>
      </c>
      <c r="AW316" s="13" t="s">
        <v>33</v>
      </c>
      <c r="AX316" s="13" t="s">
        <v>76</v>
      </c>
      <c r="AY316" s="225" t="s">
        <v>150</v>
      </c>
    </row>
    <row r="317" spans="2:51" s="12" customFormat="1" ht="12">
      <c r="B317" s="204"/>
      <c r="C317" s="205"/>
      <c r="D317" s="206" t="s">
        <v>166</v>
      </c>
      <c r="E317" s="207" t="s">
        <v>1</v>
      </c>
      <c r="F317" s="208" t="s">
        <v>652</v>
      </c>
      <c r="G317" s="205"/>
      <c r="H317" s="209">
        <v>16.96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166</v>
      </c>
      <c r="AU317" s="215" t="s">
        <v>86</v>
      </c>
      <c r="AV317" s="12" t="s">
        <v>86</v>
      </c>
      <c r="AW317" s="12" t="s">
        <v>33</v>
      </c>
      <c r="AX317" s="12" t="s">
        <v>84</v>
      </c>
      <c r="AY317" s="215" t="s">
        <v>150</v>
      </c>
    </row>
    <row r="318" spans="2:65" s="1" customFormat="1" ht="24" customHeight="1">
      <c r="B318" s="33"/>
      <c r="C318" s="191" t="s">
        <v>374</v>
      </c>
      <c r="D318" s="191" t="s">
        <v>154</v>
      </c>
      <c r="E318" s="192" t="s">
        <v>653</v>
      </c>
      <c r="F318" s="193" t="s">
        <v>654</v>
      </c>
      <c r="G318" s="194" t="s">
        <v>157</v>
      </c>
      <c r="H318" s="195">
        <v>16.96</v>
      </c>
      <c r="I318" s="196"/>
      <c r="J318" s="197">
        <f>ROUND(I318*H318,2)</f>
        <v>0</v>
      </c>
      <c r="K318" s="193" t="s">
        <v>158</v>
      </c>
      <c r="L318" s="37"/>
      <c r="M318" s="198" t="s">
        <v>1</v>
      </c>
      <c r="N318" s="199" t="s">
        <v>41</v>
      </c>
      <c r="O318" s="65"/>
      <c r="P318" s="200">
        <f>O318*H318</f>
        <v>0</v>
      </c>
      <c r="Q318" s="200">
        <v>3E-05</v>
      </c>
      <c r="R318" s="200">
        <f>Q318*H318</f>
        <v>0.0005088</v>
      </c>
      <c r="S318" s="200">
        <v>0</v>
      </c>
      <c r="T318" s="201">
        <f>S318*H318</f>
        <v>0</v>
      </c>
      <c r="AR318" s="202" t="s">
        <v>175</v>
      </c>
      <c r="AT318" s="202" t="s">
        <v>154</v>
      </c>
      <c r="AU318" s="202" t="s">
        <v>86</v>
      </c>
      <c r="AY318" s="16" t="s">
        <v>150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6" t="s">
        <v>84</v>
      </c>
      <c r="BK318" s="203">
        <f>ROUND(I318*H318,2)</f>
        <v>0</v>
      </c>
      <c r="BL318" s="16" t="s">
        <v>175</v>
      </c>
      <c r="BM318" s="202" t="s">
        <v>655</v>
      </c>
    </row>
    <row r="319" spans="2:65" s="1" customFormat="1" ht="24" customHeight="1">
      <c r="B319" s="33"/>
      <c r="C319" s="191" t="s">
        <v>332</v>
      </c>
      <c r="D319" s="191" t="s">
        <v>154</v>
      </c>
      <c r="E319" s="192" t="s">
        <v>656</v>
      </c>
      <c r="F319" s="193" t="s">
        <v>657</v>
      </c>
      <c r="G319" s="194" t="s">
        <v>157</v>
      </c>
      <c r="H319" s="195">
        <v>16.96</v>
      </c>
      <c r="I319" s="196"/>
      <c r="J319" s="197">
        <f>ROUND(I319*H319,2)</f>
        <v>0</v>
      </c>
      <c r="K319" s="193" t="s">
        <v>158</v>
      </c>
      <c r="L319" s="37"/>
      <c r="M319" s="198" t="s">
        <v>1</v>
      </c>
      <c r="N319" s="199" t="s">
        <v>41</v>
      </c>
      <c r="O319" s="65"/>
      <c r="P319" s="200">
        <f>O319*H319</f>
        <v>0</v>
      </c>
      <c r="Q319" s="200">
        <v>0.00758</v>
      </c>
      <c r="R319" s="200">
        <f>Q319*H319</f>
        <v>0.1285568</v>
      </c>
      <c r="S319" s="200">
        <v>0</v>
      </c>
      <c r="T319" s="201">
        <f>S319*H319</f>
        <v>0</v>
      </c>
      <c r="AR319" s="202" t="s">
        <v>175</v>
      </c>
      <c r="AT319" s="202" t="s">
        <v>154</v>
      </c>
      <c r="AU319" s="202" t="s">
        <v>86</v>
      </c>
      <c r="AY319" s="16" t="s">
        <v>150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6" t="s">
        <v>84</v>
      </c>
      <c r="BK319" s="203">
        <f>ROUND(I319*H319,2)</f>
        <v>0</v>
      </c>
      <c r="BL319" s="16" t="s">
        <v>175</v>
      </c>
      <c r="BM319" s="202" t="s">
        <v>658</v>
      </c>
    </row>
    <row r="320" spans="2:65" s="1" customFormat="1" ht="24" customHeight="1">
      <c r="B320" s="33"/>
      <c r="C320" s="191" t="s">
        <v>191</v>
      </c>
      <c r="D320" s="191" t="s">
        <v>154</v>
      </c>
      <c r="E320" s="192" t="s">
        <v>659</v>
      </c>
      <c r="F320" s="193" t="s">
        <v>660</v>
      </c>
      <c r="G320" s="194" t="s">
        <v>157</v>
      </c>
      <c r="H320" s="195">
        <v>16.52</v>
      </c>
      <c r="I320" s="196"/>
      <c r="J320" s="197">
        <f>ROUND(I320*H320,2)</f>
        <v>0</v>
      </c>
      <c r="K320" s="193" t="s">
        <v>158</v>
      </c>
      <c r="L320" s="37"/>
      <c r="M320" s="198" t="s">
        <v>1</v>
      </c>
      <c r="N320" s="199" t="s">
        <v>41</v>
      </c>
      <c r="O320" s="65"/>
      <c r="P320" s="200">
        <f>O320*H320</f>
        <v>0</v>
      </c>
      <c r="Q320" s="200">
        <v>0</v>
      </c>
      <c r="R320" s="200">
        <f>Q320*H320</f>
        <v>0</v>
      </c>
      <c r="S320" s="200">
        <v>0.0025</v>
      </c>
      <c r="T320" s="201">
        <f>S320*H320</f>
        <v>0.041299999999999996</v>
      </c>
      <c r="AR320" s="202" t="s">
        <v>175</v>
      </c>
      <c r="AT320" s="202" t="s">
        <v>154</v>
      </c>
      <c r="AU320" s="202" t="s">
        <v>86</v>
      </c>
      <c r="AY320" s="16" t="s">
        <v>150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6" t="s">
        <v>84</v>
      </c>
      <c r="BK320" s="203">
        <f>ROUND(I320*H320,2)</f>
        <v>0</v>
      </c>
      <c r="BL320" s="16" t="s">
        <v>175</v>
      </c>
      <c r="BM320" s="202" t="s">
        <v>661</v>
      </c>
    </row>
    <row r="321" spans="2:51" s="13" customFormat="1" ht="12">
      <c r="B321" s="216"/>
      <c r="C321" s="217"/>
      <c r="D321" s="206" t="s">
        <v>166</v>
      </c>
      <c r="E321" s="218" t="s">
        <v>1</v>
      </c>
      <c r="F321" s="219" t="s">
        <v>613</v>
      </c>
      <c r="G321" s="217"/>
      <c r="H321" s="218" t="s">
        <v>1</v>
      </c>
      <c r="I321" s="220"/>
      <c r="J321" s="217"/>
      <c r="K321" s="217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166</v>
      </c>
      <c r="AU321" s="225" t="s">
        <v>86</v>
      </c>
      <c r="AV321" s="13" t="s">
        <v>84</v>
      </c>
      <c r="AW321" s="13" t="s">
        <v>33</v>
      </c>
      <c r="AX321" s="13" t="s">
        <v>76</v>
      </c>
      <c r="AY321" s="225" t="s">
        <v>150</v>
      </c>
    </row>
    <row r="322" spans="2:51" s="12" customFormat="1" ht="12">
      <c r="B322" s="204"/>
      <c r="C322" s="205"/>
      <c r="D322" s="206" t="s">
        <v>166</v>
      </c>
      <c r="E322" s="207" t="s">
        <v>1</v>
      </c>
      <c r="F322" s="208" t="s">
        <v>662</v>
      </c>
      <c r="G322" s="205"/>
      <c r="H322" s="209">
        <v>16.52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166</v>
      </c>
      <c r="AU322" s="215" t="s">
        <v>86</v>
      </c>
      <c r="AV322" s="12" t="s">
        <v>86</v>
      </c>
      <c r="AW322" s="12" t="s">
        <v>33</v>
      </c>
      <c r="AX322" s="12" t="s">
        <v>76</v>
      </c>
      <c r="AY322" s="215" t="s">
        <v>150</v>
      </c>
    </row>
    <row r="323" spans="2:51" s="14" customFormat="1" ht="12">
      <c r="B323" s="226"/>
      <c r="C323" s="227"/>
      <c r="D323" s="206" t="s">
        <v>166</v>
      </c>
      <c r="E323" s="228" t="s">
        <v>1</v>
      </c>
      <c r="F323" s="229" t="s">
        <v>174</v>
      </c>
      <c r="G323" s="227"/>
      <c r="H323" s="230">
        <v>16.52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166</v>
      </c>
      <c r="AU323" s="236" t="s">
        <v>86</v>
      </c>
      <c r="AV323" s="14" t="s">
        <v>159</v>
      </c>
      <c r="AW323" s="14" t="s">
        <v>33</v>
      </c>
      <c r="AX323" s="14" t="s">
        <v>84</v>
      </c>
      <c r="AY323" s="236" t="s">
        <v>150</v>
      </c>
    </row>
    <row r="324" spans="2:65" s="1" customFormat="1" ht="16.5" customHeight="1">
      <c r="B324" s="33"/>
      <c r="C324" s="191" t="s">
        <v>458</v>
      </c>
      <c r="D324" s="191" t="s">
        <v>154</v>
      </c>
      <c r="E324" s="192" t="s">
        <v>663</v>
      </c>
      <c r="F324" s="193" t="s">
        <v>664</v>
      </c>
      <c r="G324" s="194" t="s">
        <v>157</v>
      </c>
      <c r="H324" s="195">
        <v>16.96</v>
      </c>
      <c r="I324" s="196"/>
      <c r="J324" s="197">
        <f>ROUND(I324*H324,2)</f>
        <v>0</v>
      </c>
      <c r="K324" s="193" t="s">
        <v>158</v>
      </c>
      <c r="L324" s="37"/>
      <c r="M324" s="198" t="s">
        <v>1</v>
      </c>
      <c r="N324" s="199" t="s">
        <v>41</v>
      </c>
      <c r="O324" s="65"/>
      <c r="P324" s="200">
        <f>O324*H324</f>
        <v>0</v>
      </c>
      <c r="Q324" s="200">
        <v>0.0003</v>
      </c>
      <c r="R324" s="200">
        <f>Q324*H324</f>
        <v>0.005088</v>
      </c>
      <c r="S324" s="200">
        <v>0</v>
      </c>
      <c r="T324" s="201">
        <f>S324*H324</f>
        <v>0</v>
      </c>
      <c r="AR324" s="202" t="s">
        <v>175</v>
      </c>
      <c r="AT324" s="202" t="s">
        <v>154</v>
      </c>
      <c r="AU324" s="202" t="s">
        <v>86</v>
      </c>
      <c r="AY324" s="16" t="s">
        <v>150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6" t="s">
        <v>84</v>
      </c>
      <c r="BK324" s="203">
        <f>ROUND(I324*H324,2)</f>
        <v>0</v>
      </c>
      <c r="BL324" s="16" t="s">
        <v>175</v>
      </c>
      <c r="BM324" s="202" t="s">
        <v>665</v>
      </c>
    </row>
    <row r="325" spans="2:65" s="1" customFormat="1" ht="16.5" customHeight="1">
      <c r="B325" s="33"/>
      <c r="C325" s="237" t="s">
        <v>493</v>
      </c>
      <c r="D325" s="237" t="s">
        <v>278</v>
      </c>
      <c r="E325" s="238" t="s">
        <v>666</v>
      </c>
      <c r="F325" s="239" t="s">
        <v>667</v>
      </c>
      <c r="G325" s="240" t="s">
        <v>157</v>
      </c>
      <c r="H325" s="241">
        <v>18.656</v>
      </c>
      <c r="I325" s="242"/>
      <c r="J325" s="243">
        <f>ROUND(I325*H325,2)</f>
        <v>0</v>
      </c>
      <c r="K325" s="239" t="s">
        <v>158</v>
      </c>
      <c r="L325" s="244"/>
      <c r="M325" s="245" t="s">
        <v>1</v>
      </c>
      <c r="N325" s="246" t="s">
        <v>41</v>
      </c>
      <c r="O325" s="65"/>
      <c r="P325" s="200">
        <f>O325*H325</f>
        <v>0</v>
      </c>
      <c r="Q325" s="200">
        <v>0.00283</v>
      </c>
      <c r="R325" s="200">
        <f>Q325*H325</f>
        <v>0.05279648</v>
      </c>
      <c r="S325" s="200">
        <v>0</v>
      </c>
      <c r="T325" s="201">
        <f>S325*H325</f>
        <v>0</v>
      </c>
      <c r="AR325" s="202" t="s">
        <v>281</v>
      </c>
      <c r="AT325" s="202" t="s">
        <v>278</v>
      </c>
      <c r="AU325" s="202" t="s">
        <v>86</v>
      </c>
      <c r="AY325" s="16" t="s">
        <v>150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6" t="s">
        <v>84</v>
      </c>
      <c r="BK325" s="203">
        <f>ROUND(I325*H325,2)</f>
        <v>0</v>
      </c>
      <c r="BL325" s="16" t="s">
        <v>175</v>
      </c>
      <c r="BM325" s="202" t="s">
        <v>668</v>
      </c>
    </row>
    <row r="326" spans="2:51" s="12" customFormat="1" ht="12">
      <c r="B326" s="204"/>
      <c r="C326" s="205"/>
      <c r="D326" s="206" t="s">
        <v>166</v>
      </c>
      <c r="E326" s="205"/>
      <c r="F326" s="208" t="s">
        <v>669</v>
      </c>
      <c r="G326" s="205"/>
      <c r="H326" s="209">
        <v>18.656</v>
      </c>
      <c r="I326" s="210"/>
      <c r="J326" s="205"/>
      <c r="K326" s="205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166</v>
      </c>
      <c r="AU326" s="215" t="s">
        <v>86</v>
      </c>
      <c r="AV326" s="12" t="s">
        <v>86</v>
      </c>
      <c r="AW326" s="12" t="s">
        <v>4</v>
      </c>
      <c r="AX326" s="12" t="s">
        <v>84</v>
      </c>
      <c r="AY326" s="215" t="s">
        <v>150</v>
      </c>
    </row>
    <row r="327" spans="2:65" s="1" customFormat="1" ht="16.5" customHeight="1">
      <c r="B327" s="33"/>
      <c r="C327" s="191" t="s">
        <v>7</v>
      </c>
      <c r="D327" s="191" t="s">
        <v>154</v>
      </c>
      <c r="E327" s="192" t="s">
        <v>670</v>
      </c>
      <c r="F327" s="193" t="s">
        <v>671</v>
      </c>
      <c r="G327" s="194" t="s">
        <v>178</v>
      </c>
      <c r="H327" s="195">
        <v>17.65</v>
      </c>
      <c r="I327" s="196"/>
      <c r="J327" s="197">
        <f>ROUND(I327*H327,2)</f>
        <v>0</v>
      </c>
      <c r="K327" s="193" t="s">
        <v>158</v>
      </c>
      <c r="L327" s="37"/>
      <c r="M327" s="198" t="s">
        <v>1</v>
      </c>
      <c r="N327" s="199" t="s">
        <v>41</v>
      </c>
      <c r="O327" s="65"/>
      <c r="P327" s="200">
        <f>O327*H327</f>
        <v>0</v>
      </c>
      <c r="Q327" s="200">
        <v>0</v>
      </c>
      <c r="R327" s="200">
        <f>Q327*H327</f>
        <v>0</v>
      </c>
      <c r="S327" s="200">
        <v>0.0003</v>
      </c>
      <c r="T327" s="201">
        <f>S327*H327</f>
        <v>0.005294999999999999</v>
      </c>
      <c r="AR327" s="202" t="s">
        <v>175</v>
      </c>
      <c r="AT327" s="202" t="s">
        <v>154</v>
      </c>
      <c r="AU327" s="202" t="s">
        <v>86</v>
      </c>
      <c r="AY327" s="16" t="s">
        <v>150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6" t="s">
        <v>84</v>
      </c>
      <c r="BK327" s="203">
        <f>ROUND(I327*H327,2)</f>
        <v>0</v>
      </c>
      <c r="BL327" s="16" t="s">
        <v>175</v>
      </c>
      <c r="BM327" s="202" t="s">
        <v>672</v>
      </c>
    </row>
    <row r="328" spans="2:51" s="13" customFormat="1" ht="12">
      <c r="B328" s="216"/>
      <c r="C328" s="217"/>
      <c r="D328" s="206" t="s">
        <v>166</v>
      </c>
      <c r="E328" s="218" t="s">
        <v>1</v>
      </c>
      <c r="F328" s="219" t="s">
        <v>613</v>
      </c>
      <c r="G328" s="217"/>
      <c r="H328" s="218" t="s">
        <v>1</v>
      </c>
      <c r="I328" s="220"/>
      <c r="J328" s="217"/>
      <c r="K328" s="217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166</v>
      </c>
      <c r="AU328" s="225" t="s">
        <v>86</v>
      </c>
      <c r="AV328" s="13" t="s">
        <v>84</v>
      </c>
      <c r="AW328" s="13" t="s">
        <v>33</v>
      </c>
      <c r="AX328" s="13" t="s">
        <v>76</v>
      </c>
      <c r="AY328" s="225" t="s">
        <v>150</v>
      </c>
    </row>
    <row r="329" spans="2:51" s="12" customFormat="1" ht="12">
      <c r="B329" s="204"/>
      <c r="C329" s="205"/>
      <c r="D329" s="206" t="s">
        <v>166</v>
      </c>
      <c r="E329" s="207" t="s">
        <v>1</v>
      </c>
      <c r="F329" s="208" t="s">
        <v>673</v>
      </c>
      <c r="G329" s="205"/>
      <c r="H329" s="209">
        <v>17.65</v>
      </c>
      <c r="I329" s="210"/>
      <c r="J329" s="205"/>
      <c r="K329" s="205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166</v>
      </c>
      <c r="AU329" s="215" t="s">
        <v>86</v>
      </c>
      <c r="AV329" s="12" t="s">
        <v>86</v>
      </c>
      <c r="AW329" s="12" t="s">
        <v>33</v>
      </c>
      <c r="AX329" s="12" t="s">
        <v>76</v>
      </c>
      <c r="AY329" s="215" t="s">
        <v>150</v>
      </c>
    </row>
    <row r="330" spans="2:51" s="14" customFormat="1" ht="12">
      <c r="B330" s="226"/>
      <c r="C330" s="227"/>
      <c r="D330" s="206" t="s">
        <v>166</v>
      </c>
      <c r="E330" s="228" t="s">
        <v>1</v>
      </c>
      <c r="F330" s="229" t="s">
        <v>174</v>
      </c>
      <c r="G330" s="227"/>
      <c r="H330" s="230">
        <v>17.65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166</v>
      </c>
      <c r="AU330" s="236" t="s">
        <v>86</v>
      </c>
      <c r="AV330" s="14" t="s">
        <v>159</v>
      </c>
      <c r="AW330" s="14" t="s">
        <v>33</v>
      </c>
      <c r="AX330" s="14" t="s">
        <v>84</v>
      </c>
      <c r="AY330" s="236" t="s">
        <v>150</v>
      </c>
    </row>
    <row r="331" spans="2:65" s="1" customFormat="1" ht="16.5" customHeight="1">
      <c r="B331" s="33"/>
      <c r="C331" s="191" t="s">
        <v>243</v>
      </c>
      <c r="D331" s="191" t="s">
        <v>154</v>
      </c>
      <c r="E331" s="192" t="s">
        <v>674</v>
      </c>
      <c r="F331" s="193" t="s">
        <v>675</v>
      </c>
      <c r="G331" s="194" t="s">
        <v>178</v>
      </c>
      <c r="H331" s="195">
        <v>17.65</v>
      </c>
      <c r="I331" s="196"/>
      <c r="J331" s="197">
        <f>ROUND(I331*H331,2)</f>
        <v>0</v>
      </c>
      <c r="K331" s="193" t="s">
        <v>158</v>
      </c>
      <c r="L331" s="37"/>
      <c r="M331" s="198" t="s">
        <v>1</v>
      </c>
      <c r="N331" s="199" t="s">
        <v>41</v>
      </c>
      <c r="O331" s="65"/>
      <c r="P331" s="200">
        <f>O331*H331</f>
        <v>0</v>
      </c>
      <c r="Q331" s="200">
        <v>3E-05</v>
      </c>
      <c r="R331" s="200">
        <f>Q331*H331</f>
        <v>0.0005295</v>
      </c>
      <c r="S331" s="200">
        <v>0</v>
      </c>
      <c r="T331" s="201">
        <f>S331*H331</f>
        <v>0</v>
      </c>
      <c r="AR331" s="202" t="s">
        <v>175</v>
      </c>
      <c r="AT331" s="202" t="s">
        <v>154</v>
      </c>
      <c r="AU331" s="202" t="s">
        <v>86</v>
      </c>
      <c r="AY331" s="16" t="s">
        <v>150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6" t="s">
        <v>84</v>
      </c>
      <c r="BK331" s="203">
        <f>ROUND(I331*H331,2)</f>
        <v>0</v>
      </c>
      <c r="BL331" s="16" t="s">
        <v>175</v>
      </c>
      <c r="BM331" s="202" t="s">
        <v>676</v>
      </c>
    </row>
    <row r="332" spans="2:51" s="12" customFormat="1" ht="12">
      <c r="B332" s="204"/>
      <c r="C332" s="205"/>
      <c r="D332" s="206" t="s">
        <v>166</v>
      </c>
      <c r="E332" s="207" t="s">
        <v>1</v>
      </c>
      <c r="F332" s="208" t="s">
        <v>673</v>
      </c>
      <c r="G332" s="205"/>
      <c r="H332" s="209">
        <v>17.65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166</v>
      </c>
      <c r="AU332" s="215" t="s">
        <v>86</v>
      </c>
      <c r="AV332" s="12" t="s">
        <v>86</v>
      </c>
      <c r="AW332" s="12" t="s">
        <v>33</v>
      </c>
      <c r="AX332" s="12" t="s">
        <v>84</v>
      </c>
      <c r="AY332" s="215" t="s">
        <v>150</v>
      </c>
    </row>
    <row r="333" spans="2:65" s="1" customFormat="1" ht="16.5" customHeight="1">
      <c r="B333" s="33"/>
      <c r="C333" s="237" t="s">
        <v>258</v>
      </c>
      <c r="D333" s="237" t="s">
        <v>278</v>
      </c>
      <c r="E333" s="238" t="s">
        <v>677</v>
      </c>
      <c r="F333" s="239" t="s">
        <v>678</v>
      </c>
      <c r="G333" s="240" t="s">
        <v>178</v>
      </c>
      <c r="H333" s="241">
        <v>18.003</v>
      </c>
      <c r="I333" s="242"/>
      <c r="J333" s="243">
        <f>ROUND(I333*H333,2)</f>
        <v>0</v>
      </c>
      <c r="K333" s="239" t="s">
        <v>158</v>
      </c>
      <c r="L333" s="244"/>
      <c r="M333" s="245" t="s">
        <v>1</v>
      </c>
      <c r="N333" s="246" t="s">
        <v>41</v>
      </c>
      <c r="O333" s="65"/>
      <c r="P333" s="200">
        <f>O333*H333</f>
        <v>0</v>
      </c>
      <c r="Q333" s="200">
        <v>0.00035</v>
      </c>
      <c r="R333" s="200">
        <f>Q333*H333</f>
        <v>0.00630105</v>
      </c>
      <c r="S333" s="200">
        <v>0</v>
      </c>
      <c r="T333" s="201">
        <f>S333*H333</f>
        <v>0</v>
      </c>
      <c r="AR333" s="202" t="s">
        <v>281</v>
      </c>
      <c r="AT333" s="202" t="s">
        <v>278</v>
      </c>
      <c r="AU333" s="202" t="s">
        <v>86</v>
      </c>
      <c r="AY333" s="16" t="s">
        <v>150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6" t="s">
        <v>84</v>
      </c>
      <c r="BK333" s="203">
        <f>ROUND(I333*H333,2)</f>
        <v>0</v>
      </c>
      <c r="BL333" s="16" t="s">
        <v>175</v>
      </c>
      <c r="BM333" s="202" t="s">
        <v>679</v>
      </c>
    </row>
    <row r="334" spans="2:51" s="12" customFormat="1" ht="12">
      <c r="B334" s="204"/>
      <c r="C334" s="205"/>
      <c r="D334" s="206" t="s">
        <v>166</v>
      </c>
      <c r="E334" s="205"/>
      <c r="F334" s="208" t="s">
        <v>680</v>
      </c>
      <c r="G334" s="205"/>
      <c r="H334" s="209">
        <v>18.003</v>
      </c>
      <c r="I334" s="210"/>
      <c r="J334" s="205"/>
      <c r="K334" s="205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166</v>
      </c>
      <c r="AU334" s="215" t="s">
        <v>86</v>
      </c>
      <c r="AV334" s="12" t="s">
        <v>86</v>
      </c>
      <c r="AW334" s="12" t="s">
        <v>4</v>
      </c>
      <c r="AX334" s="12" t="s">
        <v>84</v>
      </c>
      <c r="AY334" s="215" t="s">
        <v>150</v>
      </c>
    </row>
    <row r="335" spans="2:65" s="1" customFormat="1" ht="24" customHeight="1">
      <c r="B335" s="33"/>
      <c r="C335" s="191" t="s">
        <v>219</v>
      </c>
      <c r="D335" s="191" t="s">
        <v>154</v>
      </c>
      <c r="E335" s="192" t="s">
        <v>681</v>
      </c>
      <c r="F335" s="193" t="s">
        <v>682</v>
      </c>
      <c r="G335" s="194" t="s">
        <v>185</v>
      </c>
      <c r="H335" s="195">
        <v>0.194</v>
      </c>
      <c r="I335" s="196"/>
      <c r="J335" s="197">
        <f>ROUND(I335*H335,2)</f>
        <v>0</v>
      </c>
      <c r="K335" s="193" t="s">
        <v>158</v>
      </c>
      <c r="L335" s="37"/>
      <c r="M335" s="198" t="s">
        <v>1</v>
      </c>
      <c r="N335" s="199" t="s">
        <v>41</v>
      </c>
      <c r="O335" s="65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AR335" s="202" t="s">
        <v>175</v>
      </c>
      <c r="AT335" s="202" t="s">
        <v>154</v>
      </c>
      <c r="AU335" s="202" t="s">
        <v>86</v>
      </c>
      <c r="AY335" s="16" t="s">
        <v>150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6" t="s">
        <v>84</v>
      </c>
      <c r="BK335" s="203">
        <f>ROUND(I335*H335,2)</f>
        <v>0</v>
      </c>
      <c r="BL335" s="16" t="s">
        <v>175</v>
      </c>
      <c r="BM335" s="202" t="s">
        <v>683</v>
      </c>
    </row>
    <row r="336" spans="2:63" s="11" customFormat="1" ht="22.9" customHeight="1">
      <c r="B336" s="175"/>
      <c r="C336" s="176"/>
      <c r="D336" s="177" t="s">
        <v>75</v>
      </c>
      <c r="E336" s="189" t="s">
        <v>462</v>
      </c>
      <c r="F336" s="189" t="s">
        <v>463</v>
      </c>
      <c r="G336" s="176"/>
      <c r="H336" s="176"/>
      <c r="I336" s="179"/>
      <c r="J336" s="190">
        <f>BK336</f>
        <v>0</v>
      </c>
      <c r="K336" s="176"/>
      <c r="L336" s="181"/>
      <c r="M336" s="182"/>
      <c r="N336" s="183"/>
      <c r="O336" s="183"/>
      <c r="P336" s="184">
        <f>SUM(P337:P356)</f>
        <v>0</v>
      </c>
      <c r="Q336" s="183"/>
      <c r="R336" s="184">
        <f>SUM(R337:R356)</f>
        <v>1.8959439999999999</v>
      </c>
      <c r="S336" s="183"/>
      <c r="T336" s="185">
        <f>SUM(T337:T356)</f>
        <v>5.1182</v>
      </c>
      <c r="AR336" s="186" t="s">
        <v>86</v>
      </c>
      <c r="AT336" s="187" t="s">
        <v>75</v>
      </c>
      <c r="AU336" s="187" t="s">
        <v>84</v>
      </c>
      <c r="AY336" s="186" t="s">
        <v>150</v>
      </c>
      <c r="BK336" s="188">
        <f>SUM(BK337:BK356)</f>
        <v>0</v>
      </c>
    </row>
    <row r="337" spans="2:65" s="1" customFormat="1" ht="16.5" customHeight="1">
      <c r="B337" s="33"/>
      <c r="C337" s="191" t="s">
        <v>358</v>
      </c>
      <c r="D337" s="191" t="s">
        <v>154</v>
      </c>
      <c r="E337" s="192" t="s">
        <v>465</v>
      </c>
      <c r="F337" s="193" t="s">
        <v>466</v>
      </c>
      <c r="G337" s="194" t="s">
        <v>157</v>
      </c>
      <c r="H337" s="195">
        <v>62.8</v>
      </c>
      <c r="I337" s="196"/>
      <c r="J337" s="197">
        <f>ROUND(I337*H337,2)</f>
        <v>0</v>
      </c>
      <c r="K337" s="193" t="s">
        <v>158</v>
      </c>
      <c r="L337" s="37"/>
      <c r="M337" s="198" t="s">
        <v>1</v>
      </c>
      <c r="N337" s="199" t="s">
        <v>41</v>
      </c>
      <c r="O337" s="65"/>
      <c r="P337" s="200">
        <f>O337*H337</f>
        <v>0</v>
      </c>
      <c r="Q337" s="200">
        <v>0.0003</v>
      </c>
      <c r="R337" s="200">
        <f>Q337*H337</f>
        <v>0.01884</v>
      </c>
      <c r="S337" s="200">
        <v>0</v>
      </c>
      <c r="T337" s="201">
        <f>S337*H337</f>
        <v>0</v>
      </c>
      <c r="AR337" s="202" t="s">
        <v>175</v>
      </c>
      <c r="AT337" s="202" t="s">
        <v>154</v>
      </c>
      <c r="AU337" s="202" t="s">
        <v>86</v>
      </c>
      <c r="AY337" s="16" t="s">
        <v>150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6" t="s">
        <v>84</v>
      </c>
      <c r="BK337" s="203">
        <f>ROUND(I337*H337,2)</f>
        <v>0</v>
      </c>
      <c r="BL337" s="16" t="s">
        <v>175</v>
      </c>
      <c r="BM337" s="202" t="s">
        <v>684</v>
      </c>
    </row>
    <row r="338" spans="2:65" s="1" customFormat="1" ht="24" customHeight="1">
      <c r="B338" s="33"/>
      <c r="C338" s="191" t="s">
        <v>685</v>
      </c>
      <c r="D338" s="191" t="s">
        <v>154</v>
      </c>
      <c r="E338" s="192" t="s">
        <v>469</v>
      </c>
      <c r="F338" s="193" t="s">
        <v>470</v>
      </c>
      <c r="G338" s="194" t="s">
        <v>157</v>
      </c>
      <c r="H338" s="195">
        <v>62.8</v>
      </c>
      <c r="I338" s="196"/>
      <c r="J338" s="197">
        <f>ROUND(I338*H338,2)</f>
        <v>0</v>
      </c>
      <c r="K338" s="193" t="s">
        <v>158</v>
      </c>
      <c r="L338" s="37"/>
      <c r="M338" s="198" t="s">
        <v>1</v>
      </c>
      <c r="N338" s="199" t="s">
        <v>41</v>
      </c>
      <c r="O338" s="65"/>
      <c r="P338" s="200">
        <f>O338*H338</f>
        <v>0</v>
      </c>
      <c r="Q338" s="200">
        <v>0.0015</v>
      </c>
      <c r="R338" s="200">
        <f>Q338*H338</f>
        <v>0.09419999999999999</v>
      </c>
      <c r="S338" s="200">
        <v>0</v>
      </c>
      <c r="T338" s="201">
        <f>S338*H338</f>
        <v>0</v>
      </c>
      <c r="AR338" s="202" t="s">
        <v>175</v>
      </c>
      <c r="AT338" s="202" t="s">
        <v>154</v>
      </c>
      <c r="AU338" s="202" t="s">
        <v>86</v>
      </c>
      <c r="AY338" s="16" t="s">
        <v>150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6" t="s">
        <v>84</v>
      </c>
      <c r="BK338" s="203">
        <f>ROUND(I338*H338,2)</f>
        <v>0</v>
      </c>
      <c r="BL338" s="16" t="s">
        <v>175</v>
      </c>
      <c r="BM338" s="202" t="s">
        <v>686</v>
      </c>
    </row>
    <row r="339" spans="2:65" s="1" customFormat="1" ht="24" customHeight="1">
      <c r="B339" s="33"/>
      <c r="C339" s="191" t="s">
        <v>687</v>
      </c>
      <c r="D339" s="191" t="s">
        <v>154</v>
      </c>
      <c r="E339" s="192" t="s">
        <v>473</v>
      </c>
      <c r="F339" s="193" t="s">
        <v>474</v>
      </c>
      <c r="G339" s="194" t="s">
        <v>178</v>
      </c>
      <c r="H339" s="195">
        <v>23.58</v>
      </c>
      <c r="I339" s="196"/>
      <c r="J339" s="197">
        <f>ROUND(I339*H339,2)</f>
        <v>0</v>
      </c>
      <c r="K339" s="193" t="s">
        <v>158</v>
      </c>
      <c r="L339" s="37"/>
      <c r="M339" s="198" t="s">
        <v>1</v>
      </c>
      <c r="N339" s="199" t="s">
        <v>41</v>
      </c>
      <c r="O339" s="65"/>
      <c r="P339" s="200">
        <f>O339*H339</f>
        <v>0</v>
      </c>
      <c r="Q339" s="200">
        <v>0.0004</v>
      </c>
      <c r="R339" s="200">
        <f>Q339*H339</f>
        <v>0.009432</v>
      </c>
      <c r="S339" s="200">
        <v>0</v>
      </c>
      <c r="T339" s="201">
        <f>S339*H339</f>
        <v>0</v>
      </c>
      <c r="AR339" s="202" t="s">
        <v>175</v>
      </c>
      <c r="AT339" s="202" t="s">
        <v>154</v>
      </c>
      <c r="AU339" s="202" t="s">
        <v>86</v>
      </c>
      <c r="AY339" s="16" t="s">
        <v>150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6" t="s">
        <v>84</v>
      </c>
      <c r="BK339" s="203">
        <f>ROUND(I339*H339,2)</f>
        <v>0</v>
      </c>
      <c r="BL339" s="16" t="s">
        <v>175</v>
      </c>
      <c r="BM339" s="202" t="s">
        <v>688</v>
      </c>
    </row>
    <row r="340" spans="2:51" s="12" customFormat="1" ht="12">
      <c r="B340" s="204"/>
      <c r="C340" s="205"/>
      <c r="D340" s="206" t="s">
        <v>166</v>
      </c>
      <c r="E340" s="207" t="s">
        <v>1</v>
      </c>
      <c r="F340" s="208" t="s">
        <v>427</v>
      </c>
      <c r="G340" s="205"/>
      <c r="H340" s="209">
        <v>23.58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166</v>
      </c>
      <c r="AU340" s="215" t="s">
        <v>86</v>
      </c>
      <c r="AV340" s="12" t="s">
        <v>86</v>
      </c>
      <c r="AW340" s="12" t="s">
        <v>33</v>
      </c>
      <c r="AX340" s="12" t="s">
        <v>84</v>
      </c>
      <c r="AY340" s="215" t="s">
        <v>150</v>
      </c>
    </row>
    <row r="341" spans="2:65" s="1" customFormat="1" ht="24" customHeight="1">
      <c r="B341" s="33"/>
      <c r="C341" s="191" t="s">
        <v>187</v>
      </c>
      <c r="D341" s="191" t="s">
        <v>154</v>
      </c>
      <c r="E341" s="192" t="s">
        <v>476</v>
      </c>
      <c r="F341" s="193" t="s">
        <v>477</v>
      </c>
      <c r="G341" s="194" t="s">
        <v>157</v>
      </c>
      <c r="H341" s="195">
        <v>62.8</v>
      </c>
      <c r="I341" s="196"/>
      <c r="J341" s="197">
        <f>ROUND(I341*H341,2)</f>
        <v>0</v>
      </c>
      <c r="K341" s="193" t="s">
        <v>158</v>
      </c>
      <c r="L341" s="37"/>
      <c r="M341" s="198" t="s">
        <v>1</v>
      </c>
      <c r="N341" s="199" t="s">
        <v>41</v>
      </c>
      <c r="O341" s="65"/>
      <c r="P341" s="200">
        <f>O341*H341</f>
        <v>0</v>
      </c>
      <c r="Q341" s="200">
        <v>0</v>
      </c>
      <c r="R341" s="200">
        <f>Q341*H341</f>
        <v>0</v>
      </c>
      <c r="S341" s="200">
        <v>0.0815</v>
      </c>
      <c r="T341" s="201">
        <f>S341*H341</f>
        <v>5.1182</v>
      </c>
      <c r="AR341" s="202" t="s">
        <v>175</v>
      </c>
      <c r="AT341" s="202" t="s">
        <v>154</v>
      </c>
      <c r="AU341" s="202" t="s">
        <v>86</v>
      </c>
      <c r="AY341" s="16" t="s">
        <v>150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6" t="s">
        <v>84</v>
      </c>
      <c r="BK341" s="203">
        <f>ROUND(I341*H341,2)</f>
        <v>0</v>
      </c>
      <c r="BL341" s="16" t="s">
        <v>175</v>
      </c>
      <c r="BM341" s="202" t="s">
        <v>689</v>
      </c>
    </row>
    <row r="342" spans="2:51" s="13" customFormat="1" ht="12">
      <c r="B342" s="216"/>
      <c r="C342" s="217"/>
      <c r="D342" s="206" t="s">
        <v>166</v>
      </c>
      <c r="E342" s="218" t="s">
        <v>1</v>
      </c>
      <c r="F342" s="219" t="s">
        <v>545</v>
      </c>
      <c r="G342" s="217"/>
      <c r="H342" s="218" t="s">
        <v>1</v>
      </c>
      <c r="I342" s="220"/>
      <c r="J342" s="217"/>
      <c r="K342" s="217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166</v>
      </c>
      <c r="AU342" s="225" t="s">
        <v>86</v>
      </c>
      <c r="AV342" s="13" t="s">
        <v>84</v>
      </c>
      <c r="AW342" s="13" t="s">
        <v>33</v>
      </c>
      <c r="AX342" s="13" t="s">
        <v>76</v>
      </c>
      <c r="AY342" s="225" t="s">
        <v>150</v>
      </c>
    </row>
    <row r="343" spans="2:51" s="12" customFormat="1" ht="12">
      <c r="B343" s="204"/>
      <c r="C343" s="205"/>
      <c r="D343" s="206" t="s">
        <v>166</v>
      </c>
      <c r="E343" s="207" t="s">
        <v>1</v>
      </c>
      <c r="F343" s="208" t="s">
        <v>479</v>
      </c>
      <c r="G343" s="205"/>
      <c r="H343" s="209">
        <v>30.8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166</v>
      </c>
      <c r="AU343" s="215" t="s">
        <v>86</v>
      </c>
      <c r="AV343" s="12" t="s">
        <v>86</v>
      </c>
      <c r="AW343" s="12" t="s">
        <v>33</v>
      </c>
      <c r="AX343" s="12" t="s">
        <v>76</v>
      </c>
      <c r="AY343" s="215" t="s">
        <v>150</v>
      </c>
    </row>
    <row r="344" spans="2:51" s="13" customFormat="1" ht="12">
      <c r="B344" s="216"/>
      <c r="C344" s="217"/>
      <c r="D344" s="206" t="s">
        <v>166</v>
      </c>
      <c r="E344" s="218" t="s">
        <v>1</v>
      </c>
      <c r="F344" s="219" t="s">
        <v>546</v>
      </c>
      <c r="G344" s="217"/>
      <c r="H344" s="218" t="s">
        <v>1</v>
      </c>
      <c r="I344" s="220"/>
      <c r="J344" s="217"/>
      <c r="K344" s="217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166</v>
      </c>
      <c r="AU344" s="225" t="s">
        <v>86</v>
      </c>
      <c r="AV344" s="13" t="s">
        <v>84</v>
      </c>
      <c r="AW344" s="13" t="s">
        <v>33</v>
      </c>
      <c r="AX344" s="13" t="s">
        <v>76</v>
      </c>
      <c r="AY344" s="225" t="s">
        <v>150</v>
      </c>
    </row>
    <row r="345" spans="2:51" s="12" customFormat="1" ht="12">
      <c r="B345" s="204"/>
      <c r="C345" s="205"/>
      <c r="D345" s="206" t="s">
        <v>166</v>
      </c>
      <c r="E345" s="207" t="s">
        <v>1</v>
      </c>
      <c r="F345" s="208" t="s">
        <v>281</v>
      </c>
      <c r="G345" s="205"/>
      <c r="H345" s="209">
        <v>32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166</v>
      </c>
      <c r="AU345" s="215" t="s">
        <v>86</v>
      </c>
      <c r="AV345" s="12" t="s">
        <v>86</v>
      </c>
      <c r="AW345" s="12" t="s">
        <v>33</v>
      </c>
      <c r="AX345" s="12" t="s">
        <v>76</v>
      </c>
      <c r="AY345" s="215" t="s">
        <v>150</v>
      </c>
    </row>
    <row r="346" spans="2:51" s="14" customFormat="1" ht="12">
      <c r="B346" s="226"/>
      <c r="C346" s="227"/>
      <c r="D346" s="206" t="s">
        <v>166</v>
      </c>
      <c r="E346" s="228" t="s">
        <v>1</v>
      </c>
      <c r="F346" s="229" t="s">
        <v>174</v>
      </c>
      <c r="G346" s="227"/>
      <c r="H346" s="230">
        <v>62.8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166</v>
      </c>
      <c r="AU346" s="236" t="s">
        <v>86</v>
      </c>
      <c r="AV346" s="14" t="s">
        <v>159</v>
      </c>
      <c r="AW346" s="14" t="s">
        <v>33</v>
      </c>
      <c r="AX346" s="14" t="s">
        <v>84</v>
      </c>
      <c r="AY346" s="236" t="s">
        <v>150</v>
      </c>
    </row>
    <row r="347" spans="2:65" s="1" customFormat="1" ht="24" customHeight="1">
      <c r="B347" s="33"/>
      <c r="C347" s="191" t="s">
        <v>346</v>
      </c>
      <c r="D347" s="191" t="s">
        <v>154</v>
      </c>
      <c r="E347" s="192" t="s">
        <v>481</v>
      </c>
      <c r="F347" s="193" t="s">
        <v>482</v>
      </c>
      <c r="G347" s="194" t="s">
        <v>157</v>
      </c>
      <c r="H347" s="195">
        <v>62.8</v>
      </c>
      <c r="I347" s="196"/>
      <c r="J347" s="197">
        <f>ROUND(I347*H347,2)</f>
        <v>0</v>
      </c>
      <c r="K347" s="193" t="s">
        <v>158</v>
      </c>
      <c r="L347" s="37"/>
      <c r="M347" s="198" t="s">
        <v>1</v>
      </c>
      <c r="N347" s="199" t="s">
        <v>41</v>
      </c>
      <c r="O347" s="65"/>
      <c r="P347" s="200">
        <f>O347*H347</f>
        <v>0</v>
      </c>
      <c r="Q347" s="200">
        <v>0.00605</v>
      </c>
      <c r="R347" s="200">
        <f>Q347*H347</f>
        <v>0.37993999999999994</v>
      </c>
      <c r="S347" s="200">
        <v>0</v>
      </c>
      <c r="T347" s="201">
        <f>S347*H347</f>
        <v>0</v>
      </c>
      <c r="AR347" s="202" t="s">
        <v>175</v>
      </c>
      <c r="AT347" s="202" t="s">
        <v>154</v>
      </c>
      <c r="AU347" s="202" t="s">
        <v>86</v>
      </c>
      <c r="AY347" s="16" t="s">
        <v>150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16" t="s">
        <v>84</v>
      </c>
      <c r="BK347" s="203">
        <f>ROUND(I347*H347,2)</f>
        <v>0</v>
      </c>
      <c r="BL347" s="16" t="s">
        <v>175</v>
      </c>
      <c r="BM347" s="202" t="s">
        <v>690</v>
      </c>
    </row>
    <row r="348" spans="2:65" s="1" customFormat="1" ht="16.5" customHeight="1">
      <c r="B348" s="33"/>
      <c r="C348" s="237" t="s">
        <v>350</v>
      </c>
      <c r="D348" s="237" t="s">
        <v>278</v>
      </c>
      <c r="E348" s="238" t="s">
        <v>485</v>
      </c>
      <c r="F348" s="239" t="s">
        <v>486</v>
      </c>
      <c r="G348" s="240" t="s">
        <v>157</v>
      </c>
      <c r="H348" s="241">
        <v>69.08</v>
      </c>
      <c r="I348" s="242"/>
      <c r="J348" s="243">
        <f>ROUND(I348*H348,2)</f>
        <v>0</v>
      </c>
      <c r="K348" s="239" t="s">
        <v>158</v>
      </c>
      <c r="L348" s="244"/>
      <c r="M348" s="245" t="s">
        <v>1</v>
      </c>
      <c r="N348" s="246" t="s">
        <v>41</v>
      </c>
      <c r="O348" s="65"/>
      <c r="P348" s="200">
        <f>O348*H348</f>
        <v>0</v>
      </c>
      <c r="Q348" s="200">
        <v>0.0129</v>
      </c>
      <c r="R348" s="200">
        <f>Q348*H348</f>
        <v>0.8911319999999999</v>
      </c>
      <c r="S348" s="200">
        <v>0</v>
      </c>
      <c r="T348" s="201">
        <f>S348*H348</f>
        <v>0</v>
      </c>
      <c r="AR348" s="202" t="s">
        <v>281</v>
      </c>
      <c r="AT348" s="202" t="s">
        <v>278</v>
      </c>
      <c r="AU348" s="202" t="s">
        <v>86</v>
      </c>
      <c r="AY348" s="16" t="s">
        <v>150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16" t="s">
        <v>84</v>
      </c>
      <c r="BK348" s="203">
        <f>ROUND(I348*H348,2)</f>
        <v>0</v>
      </c>
      <c r="BL348" s="16" t="s">
        <v>175</v>
      </c>
      <c r="BM348" s="202" t="s">
        <v>691</v>
      </c>
    </row>
    <row r="349" spans="2:51" s="12" customFormat="1" ht="12">
      <c r="B349" s="204"/>
      <c r="C349" s="205"/>
      <c r="D349" s="206" t="s">
        <v>166</v>
      </c>
      <c r="E349" s="205"/>
      <c r="F349" s="208" t="s">
        <v>488</v>
      </c>
      <c r="G349" s="205"/>
      <c r="H349" s="209">
        <v>69.08</v>
      </c>
      <c r="I349" s="210"/>
      <c r="J349" s="205"/>
      <c r="K349" s="205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166</v>
      </c>
      <c r="AU349" s="215" t="s">
        <v>86</v>
      </c>
      <c r="AV349" s="12" t="s">
        <v>86</v>
      </c>
      <c r="AW349" s="12" t="s">
        <v>4</v>
      </c>
      <c r="AX349" s="12" t="s">
        <v>84</v>
      </c>
      <c r="AY349" s="215" t="s">
        <v>150</v>
      </c>
    </row>
    <row r="350" spans="2:65" s="1" customFormat="1" ht="16.5" customHeight="1">
      <c r="B350" s="33"/>
      <c r="C350" s="191" t="s">
        <v>366</v>
      </c>
      <c r="D350" s="191" t="s">
        <v>154</v>
      </c>
      <c r="E350" s="192" t="s">
        <v>490</v>
      </c>
      <c r="F350" s="193" t="s">
        <v>491</v>
      </c>
      <c r="G350" s="194" t="s">
        <v>157</v>
      </c>
      <c r="H350" s="195">
        <v>62.8</v>
      </c>
      <c r="I350" s="196"/>
      <c r="J350" s="197">
        <f>ROUND(I350*H350,2)</f>
        <v>0</v>
      </c>
      <c r="K350" s="193" t="s">
        <v>158</v>
      </c>
      <c r="L350" s="37"/>
      <c r="M350" s="198" t="s">
        <v>1</v>
      </c>
      <c r="N350" s="199" t="s">
        <v>41</v>
      </c>
      <c r="O350" s="65"/>
      <c r="P350" s="200">
        <f>O350*H350</f>
        <v>0</v>
      </c>
      <c r="Q350" s="200">
        <v>0.008</v>
      </c>
      <c r="R350" s="200">
        <f>Q350*H350</f>
        <v>0.5024</v>
      </c>
      <c r="S350" s="200">
        <v>0</v>
      </c>
      <c r="T350" s="201">
        <f>S350*H350</f>
        <v>0</v>
      </c>
      <c r="AR350" s="202" t="s">
        <v>175</v>
      </c>
      <c r="AT350" s="202" t="s">
        <v>154</v>
      </c>
      <c r="AU350" s="202" t="s">
        <v>86</v>
      </c>
      <c r="AY350" s="16" t="s">
        <v>150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6" t="s">
        <v>84</v>
      </c>
      <c r="BK350" s="203">
        <f>ROUND(I350*H350,2)</f>
        <v>0</v>
      </c>
      <c r="BL350" s="16" t="s">
        <v>175</v>
      </c>
      <c r="BM350" s="202" t="s">
        <v>692</v>
      </c>
    </row>
    <row r="351" spans="2:51" s="13" customFormat="1" ht="12">
      <c r="B351" s="216"/>
      <c r="C351" s="217"/>
      <c r="D351" s="206" t="s">
        <v>166</v>
      </c>
      <c r="E351" s="218" t="s">
        <v>1</v>
      </c>
      <c r="F351" s="219" t="s">
        <v>217</v>
      </c>
      <c r="G351" s="217"/>
      <c r="H351" s="218" t="s">
        <v>1</v>
      </c>
      <c r="I351" s="220"/>
      <c r="J351" s="217"/>
      <c r="K351" s="217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166</v>
      </c>
      <c r="AU351" s="225" t="s">
        <v>86</v>
      </c>
      <c r="AV351" s="13" t="s">
        <v>84</v>
      </c>
      <c r="AW351" s="13" t="s">
        <v>33</v>
      </c>
      <c r="AX351" s="13" t="s">
        <v>76</v>
      </c>
      <c r="AY351" s="225" t="s">
        <v>150</v>
      </c>
    </row>
    <row r="352" spans="2:51" s="12" customFormat="1" ht="12">
      <c r="B352" s="204"/>
      <c r="C352" s="205"/>
      <c r="D352" s="206" t="s">
        <v>166</v>
      </c>
      <c r="E352" s="207" t="s">
        <v>1</v>
      </c>
      <c r="F352" s="208" t="s">
        <v>281</v>
      </c>
      <c r="G352" s="205"/>
      <c r="H352" s="209">
        <v>32</v>
      </c>
      <c r="I352" s="210"/>
      <c r="J352" s="205"/>
      <c r="K352" s="205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166</v>
      </c>
      <c r="AU352" s="215" t="s">
        <v>86</v>
      </c>
      <c r="AV352" s="12" t="s">
        <v>86</v>
      </c>
      <c r="AW352" s="12" t="s">
        <v>33</v>
      </c>
      <c r="AX352" s="12" t="s">
        <v>76</v>
      </c>
      <c r="AY352" s="215" t="s">
        <v>150</v>
      </c>
    </row>
    <row r="353" spans="2:51" s="13" customFormat="1" ht="12">
      <c r="B353" s="216"/>
      <c r="C353" s="217"/>
      <c r="D353" s="206" t="s">
        <v>166</v>
      </c>
      <c r="E353" s="218" t="s">
        <v>1</v>
      </c>
      <c r="F353" s="219" t="s">
        <v>172</v>
      </c>
      <c r="G353" s="217"/>
      <c r="H353" s="218" t="s">
        <v>1</v>
      </c>
      <c r="I353" s="220"/>
      <c r="J353" s="217"/>
      <c r="K353" s="217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166</v>
      </c>
      <c r="AU353" s="225" t="s">
        <v>86</v>
      </c>
      <c r="AV353" s="13" t="s">
        <v>84</v>
      </c>
      <c r="AW353" s="13" t="s">
        <v>33</v>
      </c>
      <c r="AX353" s="13" t="s">
        <v>76</v>
      </c>
      <c r="AY353" s="225" t="s">
        <v>150</v>
      </c>
    </row>
    <row r="354" spans="2:51" s="12" customFormat="1" ht="12">
      <c r="B354" s="204"/>
      <c r="C354" s="205"/>
      <c r="D354" s="206" t="s">
        <v>166</v>
      </c>
      <c r="E354" s="207" t="s">
        <v>1</v>
      </c>
      <c r="F354" s="208" t="s">
        <v>479</v>
      </c>
      <c r="G354" s="205"/>
      <c r="H354" s="209">
        <v>30.8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166</v>
      </c>
      <c r="AU354" s="215" t="s">
        <v>86</v>
      </c>
      <c r="AV354" s="12" t="s">
        <v>86</v>
      </c>
      <c r="AW354" s="12" t="s">
        <v>33</v>
      </c>
      <c r="AX354" s="12" t="s">
        <v>76</v>
      </c>
      <c r="AY354" s="215" t="s">
        <v>150</v>
      </c>
    </row>
    <row r="355" spans="2:51" s="14" customFormat="1" ht="12">
      <c r="B355" s="226"/>
      <c r="C355" s="227"/>
      <c r="D355" s="206" t="s">
        <v>166</v>
      </c>
      <c r="E355" s="228" t="s">
        <v>1</v>
      </c>
      <c r="F355" s="229" t="s">
        <v>174</v>
      </c>
      <c r="G355" s="227"/>
      <c r="H355" s="230">
        <v>62.8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166</v>
      </c>
      <c r="AU355" s="236" t="s">
        <v>86</v>
      </c>
      <c r="AV355" s="14" t="s">
        <v>159</v>
      </c>
      <c r="AW355" s="14" t="s">
        <v>33</v>
      </c>
      <c r="AX355" s="14" t="s">
        <v>84</v>
      </c>
      <c r="AY355" s="236" t="s">
        <v>150</v>
      </c>
    </row>
    <row r="356" spans="2:65" s="1" customFormat="1" ht="24" customHeight="1">
      <c r="B356" s="33"/>
      <c r="C356" s="191" t="s">
        <v>273</v>
      </c>
      <c r="D356" s="191" t="s">
        <v>154</v>
      </c>
      <c r="E356" s="192" t="s">
        <v>494</v>
      </c>
      <c r="F356" s="193" t="s">
        <v>495</v>
      </c>
      <c r="G356" s="194" t="s">
        <v>185</v>
      </c>
      <c r="H356" s="195">
        <v>1.896</v>
      </c>
      <c r="I356" s="196"/>
      <c r="J356" s="197">
        <f>ROUND(I356*H356,2)</f>
        <v>0</v>
      </c>
      <c r="K356" s="193" t="s">
        <v>158</v>
      </c>
      <c r="L356" s="37"/>
      <c r="M356" s="198" t="s">
        <v>1</v>
      </c>
      <c r="N356" s="199" t="s">
        <v>41</v>
      </c>
      <c r="O356" s="65"/>
      <c r="P356" s="200">
        <f>O356*H356</f>
        <v>0</v>
      </c>
      <c r="Q356" s="200">
        <v>0</v>
      </c>
      <c r="R356" s="200">
        <f>Q356*H356</f>
        <v>0</v>
      </c>
      <c r="S356" s="200">
        <v>0</v>
      </c>
      <c r="T356" s="201">
        <f>S356*H356</f>
        <v>0</v>
      </c>
      <c r="AR356" s="202" t="s">
        <v>175</v>
      </c>
      <c r="AT356" s="202" t="s">
        <v>154</v>
      </c>
      <c r="AU356" s="202" t="s">
        <v>86</v>
      </c>
      <c r="AY356" s="16" t="s">
        <v>150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16" t="s">
        <v>84</v>
      </c>
      <c r="BK356" s="203">
        <f>ROUND(I356*H356,2)</f>
        <v>0</v>
      </c>
      <c r="BL356" s="16" t="s">
        <v>175</v>
      </c>
      <c r="BM356" s="202" t="s">
        <v>693</v>
      </c>
    </row>
    <row r="357" spans="2:63" s="11" customFormat="1" ht="22.9" customHeight="1">
      <c r="B357" s="175"/>
      <c r="C357" s="176"/>
      <c r="D357" s="177" t="s">
        <v>75</v>
      </c>
      <c r="E357" s="189" t="s">
        <v>497</v>
      </c>
      <c r="F357" s="189" t="s">
        <v>498</v>
      </c>
      <c r="G357" s="176"/>
      <c r="H357" s="176"/>
      <c r="I357" s="179"/>
      <c r="J357" s="190">
        <f>BK357</f>
        <v>0</v>
      </c>
      <c r="K357" s="176"/>
      <c r="L357" s="181"/>
      <c r="M357" s="182"/>
      <c r="N357" s="183"/>
      <c r="O357" s="183"/>
      <c r="P357" s="184">
        <f>SUM(P358:P359)</f>
        <v>0</v>
      </c>
      <c r="Q357" s="183"/>
      <c r="R357" s="184">
        <f>SUM(R358:R359)</f>
        <v>0</v>
      </c>
      <c r="S357" s="183"/>
      <c r="T357" s="185">
        <f>SUM(T358:T359)</f>
        <v>0</v>
      </c>
      <c r="AR357" s="186" t="s">
        <v>86</v>
      </c>
      <c r="AT357" s="187" t="s">
        <v>75</v>
      </c>
      <c r="AU357" s="187" t="s">
        <v>84</v>
      </c>
      <c r="AY357" s="186" t="s">
        <v>150</v>
      </c>
      <c r="BK357" s="188">
        <f>SUM(BK358:BK359)</f>
        <v>0</v>
      </c>
    </row>
    <row r="358" spans="2:65" s="1" customFormat="1" ht="16.5" customHeight="1">
      <c r="B358" s="33"/>
      <c r="C358" s="191" t="s">
        <v>370</v>
      </c>
      <c r="D358" s="191" t="s">
        <v>154</v>
      </c>
      <c r="E358" s="192" t="s">
        <v>500</v>
      </c>
      <c r="F358" s="193" t="s">
        <v>501</v>
      </c>
      <c r="G358" s="194" t="s">
        <v>265</v>
      </c>
      <c r="H358" s="195">
        <v>6</v>
      </c>
      <c r="I358" s="196"/>
      <c r="J358" s="197">
        <f>ROUND(I358*H358,2)</f>
        <v>0</v>
      </c>
      <c r="K358" s="193" t="s">
        <v>1</v>
      </c>
      <c r="L358" s="37"/>
      <c r="M358" s="198" t="s">
        <v>1</v>
      </c>
      <c r="N358" s="199" t="s">
        <v>41</v>
      </c>
      <c r="O358" s="65"/>
      <c r="P358" s="200">
        <f>O358*H358</f>
        <v>0</v>
      </c>
      <c r="Q358" s="200">
        <v>0</v>
      </c>
      <c r="R358" s="200">
        <f>Q358*H358</f>
        <v>0</v>
      </c>
      <c r="S358" s="200">
        <v>0</v>
      </c>
      <c r="T358" s="201">
        <f>S358*H358</f>
        <v>0</v>
      </c>
      <c r="AR358" s="202" t="s">
        <v>175</v>
      </c>
      <c r="AT358" s="202" t="s">
        <v>154</v>
      </c>
      <c r="AU358" s="202" t="s">
        <v>86</v>
      </c>
      <c r="AY358" s="16" t="s">
        <v>150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6" t="s">
        <v>84</v>
      </c>
      <c r="BK358" s="203">
        <f>ROUND(I358*H358,2)</f>
        <v>0</v>
      </c>
      <c r="BL358" s="16" t="s">
        <v>175</v>
      </c>
      <c r="BM358" s="202" t="s">
        <v>694</v>
      </c>
    </row>
    <row r="359" spans="2:51" s="12" customFormat="1" ht="12">
      <c r="B359" s="204"/>
      <c r="C359" s="205"/>
      <c r="D359" s="206" t="s">
        <v>166</v>
      </c>
      <c r="E359" s="207" t="s">
        <v>1</v>
      </c>
      <c r="F359" s="208" t="s">
        <v>618</v>
      </c>
      <c r="G359" s="205"/>
      <c r="H359" s="209">
        <v>6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166</v>
      </c>
      <c r="AU359" s="215" t="s">
        <v>86</v>
      </c>
      <c r="AV359" s="12" t="s">
        <v>86</v>
      </c>
      <c r="AW359" s="12" t="s">
        <v>33</v>
      </c>
      <c r="AX359" s="12" t="s">
        <v>84</v>
      </c>
      <c r="AY359" s="215" t="s">
        <v>150</v>
      </c>
    </row>
    <row r="360" spans="2:63" s="11" customFormat="1" ht="22.9" customHeight="1">
      <c r="B360" s="175"/>
      <c r="C360" s="176"/>
      <c r="D360" s="177" t="s">
        <v>75</v>
      </c>
      <c r="E360" s="189" t="s">
        <v>507</v>
      </c>
      <c r="F360" s="189" t="s">
        <v>508</v>
      </c>
      <c r="G360" s="176"/>
      <c r="H360" s="176"/>
      <c r="I360" s="179"/>
      <c r="J360" s="190">
        <f>BK360</f>
        <v>0</v>
      </c>
      <c r="K360" s="176"/>
      <c r="L360" s="181"/>
      <c r="M360" s="182"/>
      <c r="N360" s="183"/>
      <c r="O360" s="183"/>
      <c r="P360" s="184">
        <f>SUM(P361:P380)</f>
        <v>0</v>
      </c>
      <c r="Q360" s="183"/>
      <c r="R360" s="184">
        <f>SUM(R361:R380)</f>
        <v>0.07256381</v>
      </c>
      <c r="S360" s="183"/>
      <c r="T360" s="185">
        <f>SUM(T361:T380)</f>
        <v>0.022700099999999997</v>
      </c>
      <c r="AR360" s="186" t="s">
        <v>86</v>
      </c>
      <c r="AT360" s="187" t="s">
        <v>75</v>
      </c>
      <c r="AU360" s="187" t="s">
        <v>84</v>
      </c>
      <c r="AY360" s="186" t="s">
        <v>150</v>
      </c>
      <c r="BK360" s="188">
        <f>SUM(BK361:BK380)</f>
        <v>0</v>
      </c>
    </row>
    <row r="361" spans="2:65" s="1" customFormat="1" ht="24" customHeight="1">
      <c r="B361" s="33"/>
      <c r="C361" s="191" t="s">
        <v>386</v>
      </c>
      <c r="D361" s="191" t="s">
        <v>154</v>
      </c>
      <c r="E361" s="192" t="s">
        <v>510</v>
      </c>
      <c r="F361" s="193" t="s">
        <v>511</v>
      </c>
      <c r="G361" s="194" t="s">
        <v>157</v>
      </c>
      <c r="H361" s="195">
        <v>151.334</v>
      </c>
      <c r="I361" s="196"/>
      <c r="J361" s="197">
        <f>ROUND(I361*H361,2)</f>
        <v>0</v>
      </c>
      <c r="K361" s="193" t="s">
        <v>158</v>
      </c>
      <c r="L361" s="37"/>
      <c r="M361" s="198" t="s">
        <v>1</v>
      </c>
      <c r="N361" s="199" t="s">
        <v>41</v>
      </c>
      <c r="O361" s="65"/>
      <c r="P361" s="200">
        <f>O361*H361</f>
        <v>0</v>
      </c>
      <c r="Q361" s="200">
        <v>0</v>
      </c>
      <c r="R361" s="200">
        <f>Q361*H361</f>
        <v>0</v>
      </c>
      <c r="S361" s="200">
        <v>0.00015</v>
      </c>
      <c r="T361" s="201">
        <f>S361*H361</f>
        <v>0.022700099999999997</v>
      </c>
      <c r="AR361" s="202" t="s">
        <v>175</v>
      </c>
      <c r="AT361" s="202" t="s">
        <v>154</v>
      </c>
      <c r="AU361" s="202" t="s">
        <v>86</v>
      </c>
      <c r="AY361" s="16" t="s">
        <v>150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6" t="s">
        <v>84</v>
      </c>
      <c r="BK361" s="203">
        <f>ROUND(I361*H361,2)</f>
        <v>0</v>
      </c>
      <c r="BL361" s="16" t="s">
        <v>175</v>
      </c>
      <c r="BM361" s="202" t="s">
        <v>695</v>
      </c>
    </row>
    <row r="362" spans="2:51" s="13" customFormat="1" ht="12">
      <c r="B362" s="216"/>
      <c r="C362" s="217"/>
      <c r="D362" s="206" t="s">
        <v>166</v>
      </c>
      <c r="E362" s="218" t="s">
        <v>1</v>
      </c>
      <c r="F362" s="219" t="s">
        <v>613</v>
      </c>
      <c r="G362" s="217"/>
      <c r="H362" s="218" t="s">
        <v>1</v>
      </c>
      <c r="I362" s="220"/>
      <c r="J362" s="217"/>
      <c r="K362" s="217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166</v>
      </c>
      <c r="AU362" s="225" t="s">
        <v>86</v>
      </c>
      <c r="AV362" s="13" t="s">
        <v>84</v>
      </c>
      <c r="AW362" s="13" t="s">
        <v>33</v>
      </c>
      <c r="AX362" s="13" t="s">
        <v>76</v>
      </c>
      <c r="AY362" s="225" t="s">
        <v>150</v>
      </c>
    </row>
    <row r="363" spans="2:51" s="12" customFormat="1" ht="12">
      <c r="B363" s="204"/>
      <c r="C363" s="205"/>
      <c r="D363" s="206" t="s">
        <v>166</v>
      </c>
      <c r="E363" s="207" t="s">
        <v>1</v>
      </c>
      <c r="F363" s="208" t="s">
        <v>696</v>
      </c>
      <c r="G363" s="205"/>
      <c r="H363" s="209">
        <v>52.41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166</v>
      </c>
      <c r="AU363" s="215" t="s">
        <v>86</v>
      </c>
      <c r="AV363" s="12" t="s">
        <v>86</v>
      </c>
      <c r="AW363" s="12" t="s">
        <v>33</v>
      </c>
      <c r="AX363" s="12" t="s">
        <v>76</v>
      </c>
      <c r="AY363" s="215" t="s">
        <v>150</v>
      </c>
    </row>
    <row r="364" spans="2:51" s="13" customFormat="1" ht="12">
      <c r="B364" s="216"/>
      <c r="C364" s="217"/>
      <c r="D364" s="206" t="s">
        <v>166</v>
      </c>
      <c r="E364" s="218" t="s">
        <v>1</v>
      </c>
      <c r="F364" s="219" t="s">
        <v>590</v>
      </c>
      <c r="G364" s="217"/>
      <c r="H364" s="218" t="s">
        <v>1</v>
      </c>
      <c r="I364" s="220"/>
      <c r="J364" s="217"/>
      <c r="K364" s="217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166</v>
      </c>
      <c r="AU364" s="225" t="s">
        <v>86</v>
      </c>
      <c r="AV364" s="13" t="s">
        <v>84</v>
      </c>
      <c r="AW364" s="13" t="s">
        <v>33</v>
      </c>
      <c r="AX364" s="13" t="s">
        <v>76</v>
      </c>
      <c r="AY364" s="225" t="s">
        <v>150</v>
      </c>
    </row>
    <row r="365" spans="2:51" s="12" customFormat="1" ht="12">
      <c r="B365" s="204"/>
      <c r="C365" s="205"/>
      <c r="D365" s="206" t="s">
        <v>166</v>
      </c>
      <c r="E365" s="207" t="s">
        <v>1</v>
      </c>
      <c r="F365" s="208" t="s">
        <v>697</v>
      </c>
      <c r="G365" s="205"/>
      <c r="H365" s="209">
        <v>49.56</v>
      </c>
      <c r="I365" s="210"/>
      <c r="J365" s="205"/>
      <c r="K365" s="205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166</v>
      </c>
      <c r="AU365" s="215" t="s">
        <v>86</v>
      </c>
      <c r="AV365" s="12" t="s">
        <v>86</v>
      </c>
      <c r="AW365" s="12" t="s">
        <v>33</v>
      </c>
      <c r="AX365" s="12" t="s">
        <v>76</v>
      </c>
      <c r="AY365" s="215" t="s">
        <v>150</v>
      </c>
    </row>
    <row r="366" spans="2:51" s="13" customFormat="1" ht="12">
      <c r="B366" s="216"/>
      <c r="C366" s="217"/>
      <c r="D366" s="206" t="s">
        <v>166</v>
      </c>
      <c r="E366" s="218" t="s">
        <v>1</v>
      </c>
      <c r="F366" s="219" t="s">
        <v>592</v>
      </c>
      <c r="G366" s="217"/>
      <c r="H366" s="218" t="s">
        <v>1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166</v>
      </c>
      <c r="AU366" s="225" t="s">
        <v>86</v>
      </c>
      <c r="AV366" s="13" t="s">
        <v>84</v>
      </c>
      <c r="AW366" s="13" t="s">
        <v>33</v>
      </c>
      <c r="AX366" s="13" t="s">
        <v>76</v>
      </c>
      <c r="AY366" s="225" t="s">
        <v>150</v>
      </c>
    </row>
    <row r="367" spans="2:51" s="12" customFormat="1" ht="12">
      <c r="B367" s="204"/>
      <c r="C367" s="205"/>
      <c r="D367" s="206" t="s">
        <v>166</v>
      </c>
      <c r="E367" s="207" t="s">
        <v>1</v>
      </c>
      <c r="F367" s="208" t="s">
        <v>698</v>
      </c>
      <c r="G367" s="205"/>
      <c r="H367" s="209">
        <v>49.364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166</v>
      </c>
      <c r="AU367" s="215" t="s">
        <v>86</v>
      </c>
      <c r="AV367" s="12" t="s">
        <v>86</v>
      </c>
      <c r="AW367" s="12" t="s">
        <v>33</v>
      </c>
      <c r="AX367" s="12" t="s">
        <v>76</v>
      </c>
      <c r="AY367" s="215" t="s">
        <v>150</v>
      </c>
    </row>
    <row r="368" spans="2:51" s="14" customFormat="1" ht="12">
      <c r="B368" s="226"/>
      <c r="C368" s="227"/>
      <c r="D368" s="206" t="s">
        <v>166</v>
      </c>
      <c r="E368" s="228" t="s">
        <v>1</v>
      </c>
      <c r="F368" s="229" t="s">
        <v>174</v>
      </c>
      <c r="G368" s="227"/>
      <c r="H368" s="230">
        <v>151.334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AT368" s="236" t="s">
        <v>166</v>
      </c>
      <c r="AU368" s="236" t="s">
        <v>86</v>
      </c>
      <c r="AV368" s="14" t="s">
        <v>159</v>
      </c>
      <c r="AW368" s="14" t="s">
        <v>33</v>
      </c>
      <c r="AX368" s="14" t="s">
        <v>84</v>
      </c>
      <c r="AY368" s="236" t="s">
        <v>150</v>
      </c>
    </row>
    <row r="369" spans="2:65" s="1" customFormat="1" ht="16.5" customHeight="1">
      <c r="B369" s="33"/>
      <c r="C369" s="191" t="s">
        <v>699</v>
      </c>
      <c r="D369" s="191" t="s">
        <v>154</v>
      </c>
      <c r="E369" s="192" t="s">
        <v>516</v>
      </c>
      <c r="F369" s="193" t="s">
        <v>517</v>
      </c>
      <c r="G369" s="194" t="s">
        <v>157</v>
      </c>
      <c r="H369" s="195">
        <v>70</v>
      </c>
      <c r="I369" s="196"/>
      <c r="J369" s="197">
        <f>ROUND(I369*H369,2)</f>
        <v>0</v>
      </c>
      <c r="K369" s="193" t="s">
        <v>158</v>
      </c>
      <c r="L369" s="37"/>
      <c r="M369" s="198" t="s">
        <v>1</v>
      </c>
      <c r="N369" s="199" t="s">
        <v>41</v>
      </c>
      <c r="O369" s="65"/>
      <c r="P369" s="200">
        <f>O369*H369</f>
        <v>0</v>
      </c>
      <c r="Q369" s="200">
        <v>0</v>
      </c>
      <c r="R369" s="200">
        <f>Q369*H369</f>
        <v>0</v>
      </c>
      <c r="S369" s="200">
        <v>0</v>
      </c>
      <c r="T369" s="201">
        <f>S369*H369</f>
        <v>0</v>
      </c>
      <c r="AR369" s="202" t="s">
        <v>175</v>
      </c>
      <c r="AT369" s="202" t="s">
        <v>154</v>
      </c>
      <c r="AU369" s="202" t="s">
        <v>86</v>
      </c>
      <c r="AY369" s="16" t="s">
        <v>150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6" t="s">
        <v>84</v>
      </c>
      <c r="BK369" s="203">
        <f>ROUND(I369*H369,2)</f>
        <v>0</v>
      </c>
      <c r="BL369" s="16" t="s">
        <v>175</v>
      </c>
      <c r="BM369" s="202" t="s">
        <v>700</v>
      </c>
    </row>
    <row r="370" spans="2:65" s="1" customFormat="1" ht="16.5" customHeight="1">
      <c r="B370" s="33"/>
      <c r="C370" s="237" t="s">
        <v>701</v>
      </c>
      <c r="D370" s="237" t="s">
        <v>278</v>
      </c>
      <c r="E370" s="238" t="s">
        <v>520</v>
      </c>
      <c r="F370" s="239" t="s">
        <v>521</v>
      </c>
      <c r="G370" s="240" t="s">
        <v>157</v>
      </c>
      <c r="H370" s="241">
        <v>73.5</v>
      </c>
      <c r="I370" s="242"/>
      <c r="J370" s="243">
        <f>ROUND(I370*H370,2)</f>
        <v>0</v>
      </c>
      <c r="K370" s="239" t="s">
        <v>158</v>
      </c>
      <c r="L370" s="244"/>
      <c r="M370" s="245" t="s">
        <v>1</v>
      </c>
      <c r="N370" s="246" t="s">
        <v>41</v>
      </c>
      <c r="O370" s="65"/>
      <c r="P370" s="200">
        <f>O370*H370</f>
        <v>0</v>
      </c>
      <c r="Q370" s="200">
        <v>0</v>
      </c>
      <c r="R370" s="200">
        <f>Q370*H370</f>
        <v>0</v>
      </c>
      <c r="S370" s="200">
        <v>0</v>
      </c>
      <c r="T370" s="201">
        <f>S370*H370</f>
        <v>0</v>
      </c>
      <c r="AR370" s="202" t="s">
        <v>281</v>
      </c>
      <c r="AT370" s="202" t="s">
        <v>278</v>
      </c>
      <c r="AU370" s="202" t="s">
        <v>86</v>
      </c>
      <c r="AY370" s="16" t="s">
        <v>150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16" t="s">
        <v>84</v>
      </c>
      <c r="BK370" s="203">
        <f>ROUND(I370*H370,2)</f>
        <v>0</v>
      </c>
      <c r="BL370" s="16" t="s">
        <v>175</v>
      </c>
      <c r="BM370" s="202" t="s">
        <v>702</v>
      </c>
    </row>
    <row r="371" spans="2:51" s="12" customFormat="1" ht="12">
      <c r="B371" s="204"/>
      <c r="C371" s="205"/>
      <c r="D371" s="206" t="s">
        <v>166</v>
      </c>
      <c r="E371" s="205"/>
      <c r="F371" s="208" t="s">
        <v>703</v>
      </c>
      <c r="G371" s="205"/>
      <c r="H371" s="209">
        <v>73.5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166</v>
      </c>
      <c r="AU371" s="215" t="s">
        <v>86</v>
      </c>
      <c r="AV371" s="12" t="s">
        <v>86</v>
      </c>
      <c r="AW371" s="12" t="s">
        <v>4</v>
      </c>
      <c r="AX371" s="12" t="s">
        <v>84</v>
      </c>
      <c r="AY371" s="215" t="s">
        <v>150</v>
      </c>
    </row>
    <row r="372" spans="2:65" s="1" customFormat="1" ht="24" customHeight="1">
      <c r="B372" s="33"/>
      <c r="C372" s="191" t="s">
        <v>390</v>
      </c>
      <c r="D372" s="191" t="s">
        <v>154</v>
      </c>
      <c r="E372" s="192" t="s">
        <v>525</v>
      </c>
      <c r="F372" s="193" t="s">
        <v>526</v>
      </c>
      <c r="G372" s="194" t="s">
        <v>157</v>
      </c>
      <c r="H372" s="195">
        <v>151.334</v>
      </c>
      <c r="I372" s="196"/>
      <c r="J372" s="197">
        <f>ROUND(I372*H372,2)</f>
        <v>0</v>
      </c>
      <c r="K372" s="193" t="s">
        <v>158</v>
      </c>
      <c r="L372" s="37"/>
      <c r="M372" s="198" t="s">
        <v>1</v>
      </c>
      <c r="N372" s="199" t="s">
        <v>41</v>
      </c>
      <c r="O372" s="65"/>
      <c r="P372" s="200">
        <f>O372*H372</f>
        <v>0</v>
      </c>
      <c r="Q372" s="200">
        <v>0.0002</v>
      </c>
      <c r="R372" s="200">
        <f>Q372*H372</f>
        <v>0.030266800000000003</v>
      </c>
      <c r="S372" s="200">
        <v>0</v>
      </c>
      <c r="T372" s="201">
        <f>S372*H372</f>
        <v>0</v>
      </c>
      <c r="AR372" s="202" t="s">
        <v>175</v>
      </c>
      <c r="AT372" s="202" t="s">
        <v>154</v>
      </c>
      <c r="AU372" s="202" t="s">
        <v>86</v>
      </c>
      <c r="AY372" s="16" t="s">
        <v>150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16" t="s">
        <v>84</v>
      </c>
      <c r="BK372" s="203">
        <f>ROUND(I372*H372,2)</f>
        <v>0</v>
      </c>
      <c r="BL372" s="16" t="s">
        <v>175</v>
      </c>
      <c r="BM372" s="202" t="s">
        <v>704</v>
      </c>
    </row>
    <row r="373" spans="2:65" s="1" customFormat="1" ht="24" customHeight="1">
      <c r="B373" s="33"/>
      <c r="C373" s="191" t="s">
        <v>503</v>
      </c>
      <c r="D373" s="191" t="s">
        <v>154</v>
      </c>
      <c r="E373" s="192" t="s">
        <v>529</v>
      </c>
      <c r="F373" s="193" t="s">
        <v>530</v>
      </c>
      <c r="G373" s="194" t="s">
        <v>157</v>
      </c>
      <c r="H373" s="195">
        <v>52.995</v>
      </c>
      <c r="I373" s="196"/>
      <c r="J373" s="197">
        <f>ROUND(I373*H373,2)</f>
        <v>0</v>
      </c>
      <c r="K373" s="193" t="s">
        <v>158</v>
      </c>
      <c r="L373" s="37"/>
      <c r="M373" s="198" t="s">
        <v>1</v>
      </c>
      <c r="N373" s="199" t="s">
        <v>41</v>
      </c>
      <c r="O373" s="65"/>
      <c r="P373" s="200">
        <f>O373*H373</f>
        <v>0</v>
      </c>
      <c r="Q373" s="200">
        <v>0.00026</v>
      </c>
      <c r="R373" s="200">
        <f>Q373*H373</f>
        <v>0.013778699999999998</v>
      </c>
      <c r="S373" s="200">
        <v>0</v>
      </c>
      <c r="T373" s="201">
        <f>S373*H373</f>
        <v>0</v>
      </c>
      <c r="AR373" s="202" t="s">
        <v>175</v>
      </c>
      <c r="AT373" s="202" t="s">
        <v>154</v>
      </c>
      <c r="AU373" s="202" t="s">
        <v>86</v>
      </c>
      <c r="AY373" s="16" t="s">
        <v>150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6" t="s">
        <v>84</v>
      </c>
      <c r="BK373" s="203">
        <f>ROUND(I373*H373,2)</f>
        <v>0</v>
      </c>
      <c r="BL373" s="16" t="s">
        <v>175</v>
      </c>
      <c r="BM373" s="202" t="s">
        <v>705</v>
      </c>
    </row>
    <row r="374" spans="2:51" s="13" customFormat="1" ht="12">
      <c r="B374" s="216"/>
      <c r="C374" s="217"/>
      <c r="D374" s="206" t="s">
        <v>166</v>
      </c>
      <c r="E374" s="218" t="s">
        <v>1</v>
      </c>
      <c r="F374" s="219" t="s">
        <v>590</v>
      </c>
      <c r="G374" s="217"/>
      <c r="H374" s="218" t="s">
        <v>1</v>
      </c>
      <c r="I374" s="220"/>
      <c r="J374" s="217"/>
      <c r="K374" s="217"/>
      <c r="L374" s="221"/>
      <c r="M374" s="222"/>
      <c r="N374" s="223"/>
      <c r="O374" s="223"/>
      <c r="P374" s="223"/>
      <c r="Q374" s="223"/>
      <c r="R374" s="223"/>
      <c r="S374" s="223"/>
      <c r="T374" s="224"/>
      <c r="AT374" s="225" t="s">
        <v>166</v>
      </c>
      <c r="AU374" s="225" t="s">
        <v>86</v>
      </c>
      <c r="AV374" s="13" t="s">
        <v>84</v>
      </c>
      <c r="AW374" s="13" t="s">
        <v>33</v>
      </c>
      <c r="AX374" s="13" t="s">
        <v>76</v>
      </c>
      <c r="AY374" s="225" t="s">
        <v>150</v>
      </c>
    </row>
    <row r="375" spans="2:51" s="12" customFormat="1" ht="12">
      <c r="B375" s="204"/>
      <c r="C375" s="205"/>
      <c r="D375" s="206" t="s">
        <v>166</v>
      </c>
      <c r="E375" s="207" t="s">
        <v>1</v>
      </c>
      <c r="F375" s="208" t="s">
        <v>706</v>
      </c>
      <c r="G375" s="205"/>
      <c r="H375" s="209">
        <v>26.55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166</v>
      </c>
      <c r="AU375" s="215" t="s">
        <v>86</v>
      </c>
      <c r="AV375" s="12" t="s">
        <v>86</v>
      </c>
      <c r="AW375" s="12" t="s">
        <v>33</v>
      </c>
      <c r="AX375" s="12" t="s">
        <v>76</v>
      </c>
      <c r="AY375" s="215" t="s">
        <v>150</v>
      </c>
    </row>
    <row r="376" spans="2:51" s="13" customFormat="1" ht="12">
      <c r="B376" s="216"/>
      <c r="C376" s="217"/>
      <c r="D376" s="206" t="s">
        <v>166</v>
      </c>
      <c r="E376" s="218" t="s">
        <v>1</v>
      </c>
      <c r="F376" s="219" t="s">
        <v>592</v>
      </c>
      <c r="G376" s="217"/>
      <c r="H376" s="218" t="s">
        <v>1</v>
      </c>
      <c r="I376" s="220"/>
      <c r="J376" s="217"/>
      <c r="K376" s="217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166</v>
      </c>
      <c r="AU376" s="225" t="s">
        <v>86</v>
      </c>
      <c r="AV376" s="13" t="s">
        <v>84</v>
      </c>
      <c r="AW376" s="13" t="s">
        <v>33</v>
      </c>
      <c r="AX376" s="13" t="s">
        <v>76</v>
      </c>
      <c r="AY376" s="225" t="s">
        <v>150</v>
      </c>
    </row>
    <row r="377" spans="2:51" s="12" customFormat="1" ht="12">
      <c r="B377" s="204"/>
      <c r="C377" s="205"/>
      <c r="D377" s="206" t="s">
        <v>166</v>
      </c>
      <c r="E377" s="207" t="s">
        <v>1</v>
      </c>
      <c r="F377" s="208" t="s">
        <v>707</v>
      </c>
      <c r="G377" s="205"/>
      <c r="H377" s="209">
        <v>26.445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166</v>
      </c>
      <c r="AU377" s="215" t="s">
        <v>86</v>
      </c>
      <c r="AV377" s="12" t="s">
        <v>86</v>
      </c>
      <c r="AW377" s="12" t="s">
        <v>33</v>
      </c>
      <c r="AX377" s="12" t="s">
        <v>76</v>
      </c>
      <c r="AY377" s="215" t="s">
        <v>150</v>
      </c>
    </row>
    <row r="378" spans="2:51" s="14" customFormat="1" ht="12">
      <c r="B378" s="226"/>
      <c r="C378" s="227"/>
      <c r="D378" s="206" t="s">
        <v>166</v>
      </c>
      <c r="E378" s="228" t="s">
        <v>1</v>
      </c>
      <c r="F378" s="229" t="s">
        <v>174</v>
      </c>
      <c r="G378" s="227"/>
      <c r="H378" s="230">
        <v>52.995000000000005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166</v>
      </c>
      <c r="AU378" s="236" t="s">
        <v>86</v>
      </c>
      <c r="AV378" s="14" t="s">
        <v>159</v>
      </c>
      <c r="AW378" s="14" t="s">
        <v>33</v>
      </c>
      <c r="AX378" s="14" t="s">
        <v>84</v>
      </c>
      <c r="AY378" s="236" t="s">
        <v>150</v>
      </c>
    </row>
    <row r="379" spans="2:65" s="1" customFormat="1" ht="24" customHeight="1">
      <c r="B379" s="33"/>
      <c r="C379" s="191" t="s">
        <v>322</v>
      </c>
      <c r="D379" s="191" t="s">
        <v>154</v>
      </c>
      <c r="E379" s="192" t="s">
        <v>535</v>
      </c>
      <c r="F379" s="193" t="s">
        <v>536</v>
      </c>
      <c r="G379" s="194" t="s">
        <v>157</v>
      </c>
      <c r="H379" s="195">
        <v>98.339</v>
      </c>
      <c r="I379" s="196"/>
      <c r="J379" s="197">
        <f>ROUND(I379*H379,2)</f>
        <v>0</v>
      </c>
      <c r="K379" s="193" t="s">
        <v>158</v>
      </c>
      <c r="L379" s="37"/>
      <c r="M379" s="198" t="s">
        <v>1</v>
      </c>
      <c r="N379" s="199" t="s">
        <v>41</v>
      </c>
      <c r="O379" s="65"/>
      <c r="P379" s="200">
        <f>O379*H379</f>
        <v>0</v>
      </c>
      <c r="Q379" s="200">
        <v>0.00029</v>
      </c>
      <c r="R379" s="200">
        <f>Q379*H379</f>
        <v>0.028518309999999998</v>
      </c>
      <c r="S379" s="200">
        <v>0</v>
      </c>
      <c r="T379" s="201">
        <f>S379*H379</f>
        <v>0</v>
      </c>
      <c r="AR379" s="202" t="s">
        <v>175</v>
      </c>
      <c r="AT379" s="202" t="s">
        <v>154</v>
      </c>
      <c r="AU379" s="202" t="s">
        <v>86</v>
      </c>
      <c r="AY379" s="16" t="s">
        <v>150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16" t="s">
        <v>84</v>
      </c>
      <c r="BK379" s="203">
        <f>ROUND(I379*H379,2)</f>
        <v>0</v>
      </c>
      <c r="BL379" s="16" t="s">
        <v>175</v>
      </c>
      <c r="BM379" s="202" t="s">
        <v>708</v>
      </c>
    </row>
    <row r="380" spans="2:51" s="12" customFormat="1" ht="12">
      <c r="B380" s="204"/>
      <c r="C380" s="205"/>
      <c r="D380" s="206" t="s">
        <v>166</v>
      </c>
      <c r="E380" s="207" t="s">
        <v>1</v>
      </c>
      <c r="F380" s="208" t="s">
        <v>709</v>
      </c>
      <c r="G380" s="205"/>
      <c r="H380" s="209">
        <v>98.339</v>
      </c>
      <c r="I380" s="210"/>
      <c r="J380" s="205"/>
      <c r="K380" s="205"/>
      <c r="L380" s="211"/>
      <c r="M380" s="247"/>
      <c r="N380" s="248"/>
      <c r="O380" s="248"/>
      <c r="P380" s="248"/>
      <c r="Q380" s="248"/>
      <c r="R380" s="248"/>
      <c r="S380" s="248"/>
      <c r="T380" s="249"/>
      <c r="AT380" s="215" t="s">
        <v>166</v>
      </c>
      <c r="AU380" s="215" t="s">
        <v>86</v>
      </c>
      <c r="AV380" s="12" t="s">
        <v>86</v>
      </c>
      <c r="AW380" s="12" t="s">
        <v>33</v>
      </c>
      <c r="AX380" s="12" t="s">
        <v>84</v>
      </c>
      <c r="AY380" s="215" t="s">
        <v>150</v>
      </c>
    </row>
    <row r="381" spans="2:12" s="1" customFormat="1" ht="6.95" customHeight="1">
      <c r="B381" s="48"/>
      <c r="C381" s="49"/>
      <c r="D381" s="49"/>
      <c r="E381" s="49"/>
      <c r="F381" s="49"/>
      <c r="G381" s="49"/>
      <c r="H381" s="49"/>
      <c r="I381" s="141"/>
      <c r="J381" s="49"/>
      <c r="K381" s="49"/>
      <c r="L381" s="37"/>
    </row>
  </sheetData>
  <sheetProtection algorithmName="SHA-512" hashValue="BMiexzzbOR39prNgG/xlD03Dv8NJfntgyO2ryn4OO60OUVO1c8cfwGa2iQ6ksU2TFaZ5watkQk9+9wYzYfxWew==" saltValue="x250zSSEi4455NFebewOpmATQNHuXDU1Zk2ScW/WhlCadablydq8R5CNNO5y9MImxCiED97FJ7VBonAeBsEZfw==" spinCount="100000" sheet="1" objects="1" scenarios="1" formatColumns="0" formatRows="0" autoFilter="0"/>
  <autoFilter ref="C132:K38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3"/>
  <sheetViews>
    <sheetView showGridLines="0" tabSelected="1" workbookViewId="0" topLeftCell="A200">
      <selection activeCell="F213" sqref="F2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92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710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ROUND(J131,2)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ROUND((SUM(BE131:BE312)),2)</f>
        <v>0</v>
      </c>
      <c r="I33" s="122">
        <v>0.21</v>
      </c>
      <c r="J33" s="121">
        <f>ROUND(((SUM(BE131:BE312))*I33),2)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ROUND((SUM(BF131:BF312)),2)</f>
        <v>0</v>
      </c>
      <c r="I34" s="122">
        <v>0.15</v>
      </c>
      <c r="J34" s="121">
        <f>ROUND(((SUM(BF131:BF312))*I34),2)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ROUND((SUM(BG131:BG312)),2)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ROUND((SUM(BH131:BH312)),2)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ROUND((SUM(BI131:BI312)),2)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c - šatny č.dveří 6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J131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119</v>
      </c>
      <c r="E97" s="153"/>
      <c r="F97" s="153"/>
      <c r="G97" s="153"/>
      <c r="H97" s="153"/>
      <c r="I97" s="154"/>
      <c r="J97" s="155">
        <f>J132</f>
        <v>0</v>
      </c>
      <c r="K97" s="151"/>
      <c r="L97" s="156"/>
    </row>
    <row r="98" spans="2:12" s="9" customFormat="1" ht="19.9" customHeight="1">
      <c r="B98" s="157"/>
      <c r="C98" s="158"/>
      <c r="D98" s="159" t="s">
        <v>120</v>
      </c>
      <c r="E98" s="160"/>
      <c r="F98" s="160"/>
      <c r="G98" s="160"/>
      <c r="H98" s="160"/>
      <c r="I98" s="161"/>
      <c r="J98" s="162">
        <f>J133</f>
        <v>0</v>
      </c>
      <c r="K98" s="158"/>
      <c r="L98" s="163"/>
    </row>
    <row r="99" spans="2:12" s="9" customFormat="1" ht="19.9" customHeight="1">
      <c r="B99" s="157"/>
      <c r="C99" s="158"/>
      <c r="D99" s="159" t="s">
        <v>121</v>
      </c>
      <c r="E99" s="160"/>
      <c r="F99" s="160"/>
      <c r="G99" s="160"/>
      <c r="H99" s="160"/>
      <c r="I99" s="161"/>
      <c r="J99" s="162">
        <f>J137</f>
        <v>0</v>
      </c>
      <c r="K99" s="158"/>
      <c r="L99" s="163"/>
    </row>
    <row r="100" spans="2:12" s="8" customFormat="1" ht="24.95" customHeight="1">
      <c r="B100" s="150"/>
      <c r="C100" s="151"/>
      <c r="D100" s="152" t="s">
        <v>122</v>
      </c>
      <c r="E100" s="153"/>
      <c r="F100" s="153"/>
      <c r="G100" s="153"/>
      <c r="H100" s="153"/>
      <c r="I100" s="154"/>
      <c r="J100" s="155">
        <f>J143</f>
        <v>0</v>
      </c>
      <c r="K100" s="151"/>
      <c r="L100" s="156"/>
    </row>
    <row r="101" spans="2:12" s="9" customFormat="1" ht="19.9" customHeight="1">
      <c r="B101" s="157"/>
      <c r="C101" s="158"/>
      <c r="D101" s="159" t="s">
        <v>123</v>
      </c>
      <c r="E101" s="160"/>
      <c r="F101" s="160"/>
      <c r="G101" s="160"/>
      <c r="H101" s="160"/>
      <c r="I101" s="161"/>
      <c r="J101" s="162">
        <f>J144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125</v>
      </c>
      <c r="E102" s="160"/>
      <c r="F102" s="160"/>
      <c r="G102" s="160"/>
      <c r="H102" s="160"/>
      <c r="I102" s="161"/>
      <c r="J102" s="162">
        <f>J154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126</v>
      </c>
      <c r="E103" s="160"/>
      <c r="F103" s="160"/>
      <c r="G103" s="160"/>
      <c r="H103" s="160"/>
      <c r="I103" s="161"/>
      <c r="J103" s="162">
        <f>J171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127</v>
      </c>
      <c r="E104" s="160"/>
      <c r="F104" s="160"/>
      <c r="G104" s="160"/>
      <c r="H104" s="160"/>
      <c r="I104" s="161"/>
      <c r="J104" s="162">
        <f>J178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128</v>
      </c>
      <c r="E105" s="160"/>
      <c r="F105" s="160"/>
      <c r="G105" s="160"/>
      <c r="H105" s="160"/>
      <c r="I105" s="161"/>
      <c r="J105" s="162">
        <f>J181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129</v>
      </c>
      <c r="E106" s="160"/>
      <c r="F106" s="160"/>
      <c r="G106" s="160"/>
      <c r="H106" s="160"/>
      <c r="I106" s="161"/>
      <c r="J106" s="162">
        <f>J208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130</v>
      </c>
      <c r="E107" s="160"/>
      <c r="F107" s="160"/>
      <c r="G107" s="160"/>
      <c r="H107" s="160"/>
      <c r="I107" s="161"/>
      <c r="J107" s="162">
        <f>J219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131</v>
      </c>
      <c r="E108" s="160"/>
      <c r="F108" s="160"/>
      <c r="G108" s="160"/>
      <c r="H108" s="160"/>
      <c r="I108" s="161"/>
      <c r="J108" s="162">
        <f>J227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132</v>
      </c>
      <c r="E109" s="160"/>
      <c r="F109" s="160"/>
      <c r="G109" s="160"/>
      <c r="H109" s="160"/>
      <c r="I109" s="161"/>
      <c r="J109" s="162">
        <f>J276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133</v>
      </c>
      <c r="E110" s="160"/>
      <c r="F110" s="160"/>
      <c r="G110" s="160"/>
      <c r="H110" s="160"/>
      <c r="I110" s="161"/>
      <c r="J110" s="162">
        <f>J301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134</v>
      </c>
      <c r="E111" s="160"/>
      <c r="F111" s="160"/>
      <c r="G111" s="160"/>
      <c r="H111" s="160"/>
      <c r="I111" s="161"/>
      <c r="J111" s="162">
        <f>J303</f>
        <v>0</v>
      </c>
      <c r="K111" s="158"/>
      <c r="L111" s="163"/>
    </row>
    <row r="112" spans="2:12" s="1" customFormat="1" ht="21.7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6.95" customHeight="1">
      <c r="B113" s="48"/>
      <c r="C113" s="49"/>
      <c r="D113" s="49"/>
      <c r="E113" s="49"/>
      <c r="F113" s="49"/>
      <c r="G113" s="49"/>
      <c r="H113" s="49"/>
      <c r="I113" s="141"/>
      <c r="J113" s="49"/>
      <c r="K113" s="49"/>
      <c r="L113" s="37"/>
    </row>
    <row r="117" spans="2:12" s="1" customFormat="1" ht="6.95" customHeight="1">
      <c r="B117" s="50"/>
      <c r="C117" s="51"/>
      <c r="D117" s="51"/>
      <c r="E117" s="51"/>
      <c r="F117" s="51"/>
      <c r="G117" s="51"/>
      <c r="H117" s="51"/>
      <c r="I117" s="144"/>
      <c r="J117" s="51"/>
      <c r="K117" s="51"/>
      <c r="L117" s="37"/>
    </row>
    <row r="118" spans="2:12" s="1" customFormat="1" ht="24.95" customHeight="1">
      <c r="B118" s="33"/>
      <c r="C118" s="22" t="s">
        <v>135</v>
      </c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12" customHeight="1">
      <c r="B120" s="33"/>
      <c r="C120" s="28" t="s">
        <v>16</v>
      </c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12" s="1" customFormat="1" ht="16.5" customHeight="1">
      <c r="B121" s="33"/>
      <c r="C121" s="34"/>
      <c r="D121" s="34"/>
      <c r="E121" s="297" t="str">
        <f>E7</f>
        <v>Stavební úpravy šaten v 1.NP - SC Hostivař</v>
      </c>
      <c r="F121" s="298"/>
      <c r="G121" s="298"/>
      <c r="H121" s="298"/>
      <c r="I121" s="109"/>
      <c r="J121" s="34"/>
      <c r="K121" s="34"/>
      <c r="L121" s="37"/>
    </row>
    <row r="122" spans="2:12" s="1" customFormat="1" ht="12" customHeight="1">
      <c r="B122" s="33"/>
      <c r="C122" s="28" t="s">
        <v>112</v>
      </c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12" s="1" customFormat="1" ht="16.5" customHeight="1">
      <c r="B123" s="33"/>
      <c r="C123" s="34"/>
      <c r="D123" s="34"/>
      <c r="E123" s="280" t="str">
        <f>E9</f>
        <v>c - šatny č.dveří 6</v>
      </c>
      <c r="F123" s="296"/>
      <c r="G123" s="296"/>
      <c r="H123" s="296"/>
      <c r="I123" s="109"/>
      <c r="J123" s="34"/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12" customHeight="1">
      <c r="B125" s="33"/>
      <c r="C125" s="28" t="s">
        <v>20</v>
      </c>
      <c r="D125" s="34"/>
      <c r="E125" s="34"/>
      <c r="F125" s="26" t="str">
        <f>F12</f>
        <v xml:space="preserve">Praha </v>
      </c>
      <c r="G125" s="34"/>
      <c r="H125" s="34"/>
      <c r="I125" s="111" t="s">
        <v>22</v>
      </c>
      <c r="J125" s="60" t="str">
        <f>IF(J12="","",J12)</f>
        <v>29. 4. 2019</v>
      </c>
      <c r="K125" s="34"/>
      <c r="L125" s="37"/>
    </row>
    <row r="126" spans="2:12" s="1" customFormat="1" ht="6.95" customHeight="1">
      <c r="B126" s="33"/>
      <c r="C126" s="34"/>
      <c r="D126" s="34"/>
      <c r="E126" s="34"/>
      <c r="F126" s="34"/>
      <c r="G126" s="34"/>
      <c r="H126" s="34"/>
      <c r="I126" s="109"/>
      <c r="J126" s="34"/>
      <c r="K126" s="34"/>
      <c r="L126" s="37"/>
    </row>
    <row r="127" spans="2:12" s="1" customFormat="1" ht="27.95" customHeight="1">
      <c r="B127" s="33"/>
      <c r="C127" s="28" t="s">
        <v>24</v>
      </c>
      <c r="D127" s="34"/>
      <c r="E127" s="34"/>
      <c r="F127" s="26" t="str">
        <f>E15</f>
        <v xml:space="preserve"> </v>
      </c>
      <c r="G127" s="34"/>
      <c r="H127" s="34"/>
      <c r="I127" s="111" t="s">
        <v>30</v>
      </c>
      <c r="J127" s="31" t="str">
        <f>E21</f>
        <v>Ing. Regina Zaoralova</v>
      </c>
      <c r="K127" s="34"/>
      <c r="L127" s="37"/>
    </row>
    <row r="128" spans="2:12" s="1" customFormat="1" ht="15.2" customHeight="1">
      <c r="B128" s="33"/>
      <c r="C128" s="28" t="s">
        <v>28</v>
      </c>
      <c r="D128" s="34"/>
      <c r="E128" s="34"/>
      <c r="F128" s="26" t="str">
        <f>IF(E18="","",E18)</f>
        <v>Vyplň údaj</v>
      </c>
      <c r="G128" s="34"/>
      <c r="H128" s="34"/>
      <c r="I128" s="111" t="s">
        <v>34</v>
      </c>
      <c r="J128" s="31" t="str">
        <f>E24</f>
        <v xml:space="preserve"> </v>
      </c>
      <c r="K128" s="34"/>
      <c r="L128" s="37"/>
    </row>
    <row r="129" spans="2:12" s="1" customFormat="1" ht="10.3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20" s="10" customFormat="1" ht="29.25" customHeight="1">
      <c r="B130" s="164"/>
      <c r="C130" s="165" t="s">
        <v>136</v>
      </c>
      <c r="D130" s="166" t="s">
        <v>61</v>
      </c>
      <c r="E130" s="166" t="s">
        <v>57</v>
      </c>
      <c r="F130" s="166" t="s">
        <v>58</v>
      </c>
      <c r="G130" s="166" t="s">
        <v>137</v>
      </c>
      <c r="H130" s="166" t="s">
        <v>138</v>
      </c>
      <c r="I130" s="167" t="s">
        <v>139</v>
      </c>
      <c r="J130" s="168" t="s">
        <v>116</v>
      </c>
      <c r="K130" s="169" t="s">
        <v>140</v>
      </c>
      <c r="L130" s="170"/>
      <c r="M130" s="69" t="s">
        <v>1</v>
      </c>
      <c r="N130" s="70" t="s">
        <v>40</v>
      </c>
      <c r="O130" s="70" t="s">
        <v>141</v>
      </c>
      <c r="P130" s="70" t="s">
        <v>142</v>
      </c>
      <c r="Q130" s="70" t="s">
        <v>143</v>
      </c>
      <c r="R130" s="70" t="s">
        <v>144</v>
      </c>
      <c r="S130" s="70" t="s">
        <v>145</v>
      </c>
      <c r="T130" s="71" t="s">
        <v>146</v>
      </c>
    </row>
    <row r="131" spans="2:63" s="1" customFormat="1" ht="22.9" customHeight="1">
      <c r="B131" s="33"/>
      <c r="C131" s="76" t="s">
        <v>147</v>
      </c>
      <c r="D131" s="34"/>
      <c r="E131" s="34"/>
      <c r="F131" s="34"/>
      <c r="G131" s="34"/>
      <c r="H131" s="34"/>
      <c r="I131" s="109"/>
      <c r="J131" s="171">
        <f>BK131</f>
        <v>0</v>
      </c>
      <c r="K131" s="34"/>
      <c r="L131" s="37"/>
      <c r="M131" s="72"/>
      <c r="N131" s="73"/>
      <c r="O131" s="73"/>
      <c r="P131" s="172">
        <f>P132+P143</f>
        <v>0</v>
      </c>
      <c r="Q131" s="73"/>
      <c r="R131" s="172">
        <f>R132+R143</f>
        <v>7.81954285</v>
      </c>
      <c r="S131" s="73"/>
      <c r="T131" s="173">
        <f>T132+T143</f>
        <v>17.47697805</v>
      </c>
      <c r="AT131" s="16" t="s">
        <v>75</v>
      </c>
      <c r="AU131" s="16" t="s">
        <v>118</v>
      </c>
      <c r="BK131" s="174">
        <f>BK132+BK143</f>
        <v>0</v>
      </c>
    </row>
    <row r="132" spans="2:63" s="11" customFormat="1" ht="25.9" customHeight="1">
      <c r="B132" s="175"/>
      <c r="C132" s="176"/>
      <c r="D132" s="177" t="s">
        <v>75</v>
      </c>
      <c r="E132" s="178" t="s">
        <v>148</v>
      </c>
      <c r="F132" s="178" t="s">
        <v>149</v>
      </c>
      <c r="G132" s="176"/>
      <c r="H132" s="176"/>
      <c r="I132" s="179"/>
      <c r="J132" s="180">
        <f>BK132</f>
        <v>0</v>
      </c>
      <c r="K132" s="176"/>
      <c r="L132" s="181"/>
      <c r="M132" s="182"/>
      <c r="N132" s="183"/>
      <c r="O132" s="183"/>
      <c r="P132" s="184">
        <f>P133+P137</f>
        <v>0</v>
      </c>
      <c r="Q132" s="183"/>
      <c r="R132" s="184">
        <f>R133+R137</f>
        <v>0.0104</v>
      </c>
      <c r="S132" s="183"/>
      <c r="T132" s="185">
        <f>T133+T137</f>
        <v>1.056</v>
      </c>
      <c r="AR132" s="186" t="s">
        <v>84</v>
      </c>
      <c r="AT132" s="187" t="s">
        <v>75</v>
      </c>
      <c r="AU132" s="187" t="s">
        <v>76</v>
      </c>
      <c r="AY132" s="186" t="s">
        <v>150</v>
      </c>
      <c r="BK132" s="188">
        <f>BK133+BK137</f>
        <v>0</v>
      </c>
    </row>
    <row r="133" spans="2:63" s="11" customFormat="1" ht="22.9" customHeight="1">
      <c r="B133" s="175"/>
      <c r="C133" s="176"/>
      <c r="D133" s="177" t="s">
        <v>75</v>
      </c>
      <c r="E133" s="189" t="s">
        <v>151</v>
      </c>
      <c r="F133" s="189" t="s">
        <v>152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SUM(P134:P136)</f>
        <v>0</v>
      </c>
      <c r="Q133" s="183"/>
      <c r="R133" s="184">
        <f>SUM(R134:R136)</f>
        <v>0.0104</v>
      </c>
      <c r="S133" s="183"/>
      <c r="T133" s="185">
        <f>SUM(T134:T136)</f>
        <v>1.056</v>
      </c>
      <c r="AR133" s="186" t="s">
        <v>84</v>
      </c>
      <c r="AT133" s="187" t="s">
        <v>75</v>
      </c>
      <c r="AU133" s="187" t="s">
        <v>84</v>
      </c>
      <c r="AY133" s="186" t="s">
        <v>150</v>
      </c>
      <c r="BK133" s="188">
        <f>SUM(BK134:BK136)</f>
        <v>0</v>
      </c>
    </row>
    <row r="134" spans="2:65" s="1" customFormat="1" ht="24" customHeight="1">
      <c r="B134" s="33"/>
      <c r="C134" s="191" t="s">
        <v>273</v>
      </c>
      <c r="D134" s="191" t="s">
        <v>154</v>
      </c>
      <c r="E134" s="192" t="s">
        <v>155</v>
      </c>
      <c r="F134" s="193" t="s">
        <v>156</v>
      </c>
      <c r="G134" s="194" t="s">
        <v>157</v>
      </c>
      <c r="H134" s="195">
        <v>80</v>
      </c>
      <c r="I134" s="196"/>
      <c r="J134" s="197">
        <f>ROUND(I134*H134,2)</f>
        <v>0</v>
      </c>
      <c r="K134" s="193" t="s">
        <v>158</v>
      </c>
      <c r="L134" s="37"/>
      <c r="M134" s="198" t="s">
        <v>1</v>
      </c>
      <c r="N134" s="199" t="s">
        <v>41</v>
      </c>
      <c r="O134" s="65"/>
      <c r="P134" s="200">
        <f>O134*H134</f>
        <v>0</v>
      </c>
      <c r="Q134" s="200">
        <v>0.00013</v>
      </c>
      <c r="R134" s="200">
        <f>Q134*H134</f>
        <v>0.0104</v>
      </c>
      <c r="S134" s="200">
        <v>0</v>
      </c>
      <c r="T134" s="201">
        <f>S134*H134</f>
        <v>0</v>
      </c>
      <c r="AR134" s="202" t="s">
        <v>159</v>
      </c>
      <c r="AT134" s="202" t="s">
        <v>154</v>
      </c>
      <c r="AU134" s="202" t="s">
        <v>86</v>
      </c>
      <c r="AY134" s="16" t="s">
        <v>150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84</v>
      </c>
      <c r="BK134" s="203">
        <f>ROUND(I134*H134,2)</f>
        <v>0</v>
      </c>
      <c r="BL134" s="16" t="s">
        <v>159</v>
      </c>
      <c r="BM134" s="202" t="s">
        <v>711</v>
      </c>
    </row>
    <row r="135" spans="2:65" s="1" customFormat="1" ht="36" customHeight="1">
      <c r="B135" s="33"/>
      <c r="C135" s="191" t="s">
        <v>84</v>
      </c>
      <c r="D135" s="191" t="s">
        <v>154</v>
      </c>
      <c r="E135" s="192" t="s">
        <v>162</v>
      </c>
      <c r="F135" s="193" t="s">
        <v>163</v>
      </c>
      <c r="G135" s="194" t="s">
        <v>164</v>
      </c>
      <c r="H135" s="195">
        <v>0.48</v>
      </c>
      <c r="I135" s="196"/>
      <c r="J135" s="197">
        <f>ROUND(I135*H135,2)</f>
        <v>0</v>
      </c>
      <c r="K135" s="193" t="s">
        <v>158</v>
      </c>
      <c r="L135" s="37"/>
      <c r="M135" s="198" t="s">
        <v>1</v>
      </c>
      <c r="N135" s="199" t="s">
        <v>41</v>
      </c>
      <c r="O135" s="65"/>
      <c r="P135" s="200">
        <f>O135*H135</f>
        <v>0</v>
      </c>
      <c r="Q135" s="200">
        <v>0</v>
      </c>
      <c r="R135" s="200">
        <f>Q135*H135</f>
        <v>0</v>
      </c>
      <c r="S135" s="200">
        <v>2.2</v>
      </c>
      <c r="T135" s="201">
        <f>S135*H135</f>
        <v>1.056</v>
      </c>
      <c r="AR135" s="202" t="s">
        <v>159</v>
      </c>
      <c r="AT135" s="202" t="s">
        <v>154</v>
      </c>
      <c r="AU135" s="202" t="s">
        <v>86</v>
      </c>
      <c r="AY135" s="16" t="s">
        <v>150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84</v>
      </c>
      <c r="BK135" s="203">
        <f>ROUND(I135*H135,2)</f>
        <v>0</v>
      </c>
      <c r="BL135" s="16" t="s">
        <v>159</v>
      </c>
      <c r="BM135" s="202" t="s">
        <v>712</v>
      </c>
    </row>
    <row r="136" spans="2:51" s="12" customFormat="1" ht="12">
      <c r="B136" s="204"/>
      <c r="C136" s="205"/>
      <c r="D136" s="206" t="s">
        <v>166</v>
      </c>
      <c r="E136" s="207" t="s">
        <v>1</v>
      </c>
      <c r="F136" s="208" t="s">
        <v>713</v>
      </c>
      <c r="G136" s="205"/>
      <c r="H136" s="209">
        <v>0.48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166</v>
      </c>
      <c r="AU136" s="215" t="s">
        <v>86</v>
      </c>
      <c r="AV136" s="12" t="s">
        <v>86</v>
      </c>
      <c r="AW136" s="12" t="s">
        <v>33</v>
      </c>
      <c r="AX136" s="12" t="s">
        <v>84</v>
      </c>
      <c r="AY136" s="215" t="s">
        <v>150</v>
      </c>
    </row>
    <row r="137" spans="2:63" s="11" customFormat="1" ht="22.9" customHeight="1">
      <c r="B137" s="175"/>
      <c r="C137" s="176"/>
      <c r="D137" s="177" t="s">
        <v>75</v>
      </c>
      <c r="E137" s="189" t="s">
        <v>180</v>
      </c>
      <c r="F137" s="189" t="s">
        <v>181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SUM(P138:P142)</f>
        <v>0</v>
      </c>
      <c r="Q137" s="183"/>
      <c r="R137" s="184">
        <f>SUM(R138:R142)</f>
        <v>0</v>
      </c>
      <c r="S137" s="183"/>
      <c r="T137" s="185">
        <f>SUM(T138:T142)</f>
        <v>0</v>
      </c>
      <c r="AR137" s="186" t="s">
        <v>84</v>
      </c>
      <c r="AT137" s="187" t="s">
        <v>75</v>
      </c>
      <c r="AU137" s="187" t="s">
        <v>84</v>
      </c>
      <c r="AY137" s="186" t="s">
        <v>150</v>
      </c>
      <c r="BK137" s="188">
        <f>SUM(BK138:BK142)</f>
        <v>0</v>
      </c>
    </row>
    <row r="138" spans="2:65" s="1" customFormat="1" ht="24" customHeight="1">
      <c r="B138" s="33"/>
      <c r="C138" s="191" t="s">
        <v>86</v>
      </c>
      <c r="D138" s="191" t="s">
        <v>154</v>
      </c>
      <c r="E138" s="192" t="s">
        <v>183</v>
      </c>
      <c r="F138" s="193" t="s">
        <v>184</v>
      </c>
      <c r="G138" s="194" t="s">
        <v>185</v>
      </c>
      <c r="H138" s="195">
        <v>17.477</v>
      </c>
      <c r="I138" s="196"/>
      <c r="J138" s="197">
        <f>ROUND(I138*H138,2)</f>
        <v>0</v>
      </c>
      <c r="K138" s="193" t="s">
        <v>158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159</v>
      </c>
      <c r="AT138" s="202" t="s">
        <v>154</v>
      </c>
      <c r="AU138" s="202" t="s">
        <v>86</v>
      </c>
      <c r="AY138" s="16" t="s">
        <v>150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159</v>
      </c>
      <c r="BM138" s="202" t="s">
        <v>714</v>
      </c>
    </row>
    <row r="139" spans="2:65" s="1" customFormat="1" ht="24" customHeight="1">
      <c r="B139" s="33"/>
      <c r="C139" s="191" t="s">
        <v>218</v>
      </c>
      <c r="D139" s="191" t="s">
        <v>154</v>
      </c>
      <c r="E139" s="192" t="s">
        <v>188</v>
      </c>
      <c r="F139" s="193" t="s">
        <v>189</v>
      </c>
      <c r="G139" s="194" t="s">
        <v>185</v>
      </c>
      <c r="H139" s="195">
        <v>17.477</v>
      </c>
      <c r="I139" s="196"/>
      <c r="J139" s="197">
        <f>ROUND(I139*H139,2)</f>
        <v>0</v>
      </c>
      <c r="K139" s="193" t="s">
        <v>158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159</v>
      </c>
      <c r="AT139" s="202" t="s">
        <v>154</v>
      </c>
      <c r="AU139" s="202" t="s">
        <v>86</v>
      </c>
      <c r="AY139" s="16" t="s">
        <v>150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159</v>
      </c>
      <c r="BM139" s="202" t="s">
        <v>715</v>
      </c>
    </row>
    <row r="140" spans="2:65" s="1" customFormat="1" ht="24" customHeight="1">
      <c r="B140" s="33"/>
      <c r="C140" s="191" t="s">
        <v>159</v>
      </c>
      <c r="D140" s="191" t="s">
        <v>154</v>
      </c>
      <c r="E140" s="192" t="s">
        <v>192</v>
      </c>
      <c r="F140" s="193" t="s">
        <v>193</v>
      </c>
      <c r="G140" s="194" t="s">
        <v>185</v>
      </c>
      <c r="H140" s="195">
        <v>244.58</v>
      </c>
      <c r="I140" s="196"/>
      <c r="J140" s="197">
        <f>ROUND(I140*H140,2)</f>
        <v>0</v>
      </c>
      <c r="K140" s="193" t="s">
        <v>158</v>
      </c>
      <c r="L140" s="37"/>
      <c r="M140" s="198" t="s">
        <v>1</v>
      </c>
      <c r="N140" s="199" t="s">
        <v>41</v>
      </c>
      <c r="O140" s="65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159</v>
      </c>
      <c r="AT140" s="202" t="s">
        <v>154</v>
      </c>
      <c r="AU140" s="202" t="s">
        <v>86</v>
      </c>
      <c r="AY140" s="16" t="s">
        <v>150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84</v>
      </c>
      <c r="BK140" s="203">
        <f>ROUND(I140*H140,2)</f>
        <v>0</v>
      </c>
      <c r="BL140" s="16" t="s">
        <v>159</v>
      </c>
      <c r="BM140" s="202" t="s">
        <v>716</v>
      </c>
    </row>
    <row r="141" spans="2:51" s="12" customFormat="1" ht="12">
      <c r="B141" s="204"/>
      <c r="C141" s="205"/>
      <c r="D141" s="206" t="s">
        <v>166</v>
      </c>
      <c r="E141" s="207" t="s">
        <v>1</v>
      </c>
      <c r="F141" s="208" t="s">
        <v>717</v>
      </c>
      <c r="G141" s="205"/>
      <c r="H141" s="209">
        <v>244.58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166</v>
      </c>
      <c r="AU141" s="215" t="s">
        <v>86</v>
      </c>
      <c r="AV141" s="12" t="s">
        <v>86</v>
      </c>
      <c r="AW141" s="12" t="s">
        <v>33</v>
      </c>
      <c r="AX141" s="12" t="s">
        <v>84</v>
      </c>
      <c r="AY141" s="215" t="s">
        <v>150</v>
      </c>
    </row>
    <row r="142" spans="2:65" s="1" customFormat="1" ht="24" customHeight="1">
      <c r="B142" s="33"/>
      <c r="C142" s="191" t="s">
        <v>407</v>
      </c>
      <c r="D142" s="191" t="s">
        <v>154</v>
      </c>
      <c r="E142" s="192" t="s">
        <v>196</v>
      </c>
      <c r="F142" s="193" t="s">
        <v>197</v>
      </c>
      <c r="G142" s="194" t="s">
        <v>185</v>
      </c>
      <c r="H142" s="195">
        <v>17.47</v>
      </c>
      <c r="I142" s="196"/>
      <c r="J142" s="197">
        <f>ROUND(I142*H142,2)</f>
        <v>0</v>
      </c>
      <c r="K142" s="193" t="s">
        <v>158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159</v>
      </c>
      <c r="AT142" s="202" t="s">
        <v>154</v>
      </c>
      <c r="AU142" s="202" t="s">
        <v>86</v>
      </c>
      <c r="AY142" s="16" t="s">
        <v>150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159</v>
      </c>
      <c r="BM142" s="202" t="s">
        <v>718</v>
      </c>
    </row>
    <row r="143" spans="2:63" s="11" customFormat="1" ht="25.9" customHeight="1">
      <c r="B143" s="175"/>
      <c r="C143" s="176"/>
      <c r="D143" s="177" t="s">
        <v>75</v>
      </c>
      <c r="E143" s="178" t="s">
        <v>199</v>
      </c>
      <c r="F143" s="178" t="s">
        <v>200</v>
      </c>
      <c r="G143" s="176"/>
      <c r="H143" s="176"/>
      <c r="I143" s="179"/>
      <c r="J143" s="180">
        <f>BK143</f>
        <v>0</v>
      </c>
      <c r="K143" s="176"/>
      <c r="L143" s="181"/>
      <c r="M143" s="182"/>
      <c r="N143" s="183"/>
      <c r="O143" s="183"/>
      <c r="P143" s="184">
        <f>P144+P154+P171+P178+P181+P208+P219+P227+P276+P301+P303</f>
        <v>0</v>
      </c>
      <c r="Q143" s="183"/>
      <c r="R143" s="184">
        <f>R144+R154+R171+R178+R181+R208+R219+R227+R276+R301+R303</f>
        <v>7.809142850000001</v>
      </c>
      <c r="S143" s="183"/>
      <c r="T143" s="185">
        <f>T144+T154+T171+T178+T181+T208+T219+T227+T276+T301+T303</f>
        <v>16.42097805</v>
      </c>
      <c r="AR143" s="186" t="s">
        <v>86</v>
      </c>
      <c r="AT143" s="187" t="s">
        <v>75</v>
      </c>
      <c r="AU143" s="187" t="s">
        <v>76</v>
      </c>
      <c r="AY143" s="186" t="s">
        <v>150</v>
      </c>
      <c r="BK143" s="188">
        <f>BK144+BK154+BK171+BK178+BK181+BK208+BK219+BK227+BK276+BK301+BK303</f>
        <v>0</v>
      </c>
    </row>
    <row r="144" spans="2:63" s="11" customFormat="1" ht="22.9" customHeight="1">
      <c r="B144" s="175"/>
      <c r="C144" s="176"/>
      <c r="D144" s="177" t="s">
        <v>75</v>
      </c>
      <c r="E144" s="189" t="s">
        <v>201</v>
      </c>
      <c r="F144" s="189" t="s">
        <v>202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SUM(P145:P153)</f>
        <v>0</v>
      </c>
      <c r="Q144" s="183"/>
      <c r="R144" s="184">
        <f>SUM(R145:R153)</f>
        <v>0.037040000000000003</v>
      </c>
      <c r="S144" s="183"/>
      <c r="T144" s="185">
        <f>SUM(T145:T153)</f>
        <v>0.37148000000000003</v>
      </c>
      <c r="AR144" s="186" t="s">
        <v>86</v>
      </c>
      <c r="AT144" s="187" t="s">
        <v>75</v>
      </c>
      <c r="AU144" s="187" t="s">
        <v>84</v>
      </c>
      <c r="AY144" s="186" t="s">
        <v>150</v>
      </c>
      <c r="BK144" s="188">
        <f>SUM(BK145:BK153)</f>
        <v>0</v>
      </c>
    </row>
    <row r="145" spans="2:65" s="1" customFormat="1" ht="16.5" customHeight="1">
      <c r="B145" s="33"/>
      <c r="C145" s="191" t="s">
        <v>168</v>
      </c>
      <c r="D145" s="191" t="s">
        <v>154</v>
      </c>
      <c r="E145" s="192" t="s">
        <v>204</v>
      </c>
      <c r="F145" s="193" t="s">
        <v>205</v>
      </c>
      <c r="G145" s="194" t="s">
        <v>178</v>
      </c>
      <c r="H145" s="195">
        <v>20</v>
      </c>
      <c r="I145" s="196"/>
      <c r="J145" s="197">
        <f>ROUND(I145*H145,2)</f>
        <v>0</v>
      </c>
      <c r="K145" s="193" t="s">
        <v>158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</v>
      </c>
      <c r="R145" s="200">
        <f>Q145*H145</f>
        <v>0</v>
      </c>
      <c r="S145" s="200">
        <v>0.01492</v>
      </c>
      <c r="T145" s="201">
        <f>S145*H145</f>
        <v>0.2984</v>
      </c>
      <c r="AR145" s="202" t="s">
        <v>175</v>
      </c>
      <c r="AT145" s="202" t="s">
        <v>154</v>
      </c>
      <c r="AU145" s="202" t="s">
        <v>86</v>
      </c>
      <c r="AY145" s="16" t="s">
        <v>150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175</v>
      </c>
      <c r="BM145" s="202" t="s">
        <v>719</v>
      </c>
    </row>
    <row r="146" spans="2:65" s="1" customFormat="1" ht="16.5" customHeight="1">
      <c r="B146" s="33"/>
      <c r="C146" s="191" t="s">
        <v>187</v>
      </c>
      <c r="D146" s="191" t="s">
        <v>154</v>
      </c>
      <c r="E146" s="192" t="s">
        <v>208</v>
      </c>
      <c r="F146" s="193" t="s">
        <v>209</v>
      </c>
      <c r="G146" s="194" t="s">
        <v>178</v>
      </c>
      <c r="H146" s="195">
        <v>20</v>
      </c>
      <c r="I146" s="196"/>
      <c r="J146" s="197">
        <f>ROUND(I146*H146,2)</f>
        <v>0</v>
      </c>
      <c r="K146" s="193" t="s">
        <v>158</v>
      </c>
      <c r="L146" s="37"/>
      <c r="M146" s="198" t="s">
        <v>1</v>
      </c>
      <c r="N146" s="199" t="s">
        <v>41</v>
      </c>
      <c r="O146" s="65"/>
      <c r="P146" s="200">
        <f>O146*H146</f>
        <v>0</v>
      </c>
      <c r="Q146" s="200">
        <v>0.00046</v>
      </c>
      <c r="R146" s="200">
        <f>Q146*H146</f>
        <v>0.0092</v>
      </c>
      <c r="S146" s="200">
        <v>0</v>
      </c>
      <c r="T146" s="201">
        <f>S146*H146</f>
        <v>0</v>
      </c>
      <c r="AR146" s="202" t="s">
        <v>175</v>
      </c>
      <c r="AT146" s="202" t="s">
        <v>154</v>
      </c>
      <c r="AU146" s="202" t="s">
        <v>86</v>
      </c>
      <c r="AY146" s="16" t="s">
        <v>150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84</v>
      </c>
      <c r="BK146" s="203">
        <f>ROUND(I146*H146,2)</f>
        <v>0</v>
      </c>
      <c r="BL146" s="16" t="s">
        <v>175</v>
      </c>
      <c r="BM146" s="202" t="s">
        <v>720</v>
      </c>
    </row>
    <row r="147" spans="2:51" s="12" customFormat="1" ht="12">
      <c r="B147" s="204"/>
      <c r="C147" s="205"/>
      <c r="D147" s="206" t="s">
        <v>166</v>
      </c>
      <c r="E147" s="207" t="s">
        <v>1</v>
      </c>
      <c r="F147" s="208" t="s">
        <v>191</v>
      </c>
      <c r="G147" s="205"/>
      <c r="H147" s="209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166</v>
      </c>
      <c r="AU147" s="215" t="s">
        <v>86</v>
      </c>
      <c r="AV147" s="12" t="s">
        <v>86</v>
      </c>
      <c r="AW147" s="12" t="s">
        <v>33</v>
      </c>
      <c r="AX147" s="12" t="s">
        <v>84</v>
      </c>
      <c r="AY147" s="215" t="s">
        <v>150</v>
      </c>
    </row>
    <row r="148" spans="2:65" s="1" customFormat="1" ht="16.5" customHeight="1">
      <c r="B148" s="33"/>
      <c r="C148" s="191" t="s">
        <v>251</v>
      </c>
      <c r="D148" s="191" t="s">
        <v>154</v>
      </c>
      <c r="E148" s="192" t="s">
        <v>213</v>
      </c>
      <c r="F148" s="193" t="s">
        <v>214</v>
      </c>
      <c r="G148" s="194" t="s">
        <v>215</v>
      </c>
      <c r="H148" s="195">
        <v>6</v>
      </c>
      <c r="I148" s="196"/>
      <c r="J148" s="197">
        <f>ROUND(I148*H148,2)</f>
        <v>0</v>
      </c>
      <c r="K148" s="193" t="s">
        <v>158</v>
      </c>
      <c r="L148" s="37"/>
      <c r="M148" s="198" t="s">
        <v>1</v>
      </c>
      <c r="N148" s="199" t="s">
        <v>41</v>
      </c>
      <c r="O148" s="65"/>
      <c r="P148" s="200">
        <f>O148*H148</f>
        <v>0</v>
      </c>
      <c r="Q148" s="200">
        <v>0</v>
      </c>
      <c r="R148" s="200">
        <f>Q148*H148</f>
        <v>0</v>
      </c>
      <c r="S148" s="200">
        <v>0.01218</v>
      </c>
      <c r="T148" s="201">
        <f>S148*H148</f>
        <v>0.07308</v>
      </c>
      <c r="AR148" s="202" t="s">
        <v>175</v>
      </c>
      <c r="AT148" s="202" t="s">
        <v>154</v>
      </c>
      <c r="AU148" s="202" t="s">
        <v>86</v>
      </c>
      <c r="AY148" s="16" t="s">
        <v>150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84</v>
      </c>
      <c r="BK148" s="203">
        <f>ROUND(I148*H148,2)</f>
        <v>0</v>
      </c>
      <c r="BL148" s="16" t="s">
        <v>175</v>
      </c>
      <c r="BM148" s="202" t="s">
        <v>721</v>
      </c>
    </row>
    <row r="149" spans="2:51" s="13" customFormat="1" ht="12">
      <c r="B149" s="216"/>
      <c r="C149" s="217"/>
      <c r="D149" s="206" t="s">
        <v>166</v>
      </c>
      <c r="E149" s="218" t="s">
        <v>1</v>
      </c>
      <c r="F149" s="219" t="s">
        <v>722</v>
      </c>
      <c r="G149" s="217"/>
      <c r="H149" s="218" t="s">
        <v>1</v>
      </c>
      <c r="I149" s="220"/>
      <c r="J149" s="217"/>
      <c r="K149" s="217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166</v>
      </c>
      <c r="AU149" s="225" t="s">
        <v>86</v>
      </c>
      <c r="AV149" s="13" t="s">
        <v>84</v>
      </c>
      <c r="AW149" s="13" t="s">
        <v>33</v>
      </c>
      <c r="AX149" s="13" t="s">
        <v>76</v>
      </c>
      <c r="AY149" s="225" t="s">
        <v>150</v>
      </c>
    </row>
    <row r="150" spans="2:51" s="12" customFormat="1" ht="12">
      <c r="B150" s="204"/>
      <c r="C150" s="205"/>
      <c r="D150" s="206" t="s">
        <v>166</v>
      </c>
      <c r="E150" s="207" t="s">
        <v>1</v>
      </c>
      <c r="F150" s="208" t="s">
        <v>168</v>
      </c>
      <c r="G150" s="205"/>
      <c r="H150" s="209">
        <v>6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166</v>
      </c>
      <c r="AU150" s="215" t="s">
        <v>86</v>
      </c>
      <c r="AV150" s="12" t="s">
        <v>86</v>
      </c>
      <c r="AW150" s="12" t="s">
        <v>33</v>
      </c>
      <c r="AX150" s="12" t="s">
        <v>76</v>
      </c>
      <c r="AY150" s="215" t="s">
        <v>150</v>
      </c>
    </row>
    <row r="151" spans="2:51" s="14" customFormat="1" ht="12">
      <c r="B151" s="226"/>
      <c r="C151" s="227"/>
      <c r="D151" s="206" t="s">
        <v>166</v>
      </c>
      <c r="E151" s="228" t="s">
        <v>1</v>
      </c>
      <c r="F151" s="229" t="s">
        <v>174</v>
      </c>
      <c r="G151" s="227"/>
      <c r="H151" s="230">
        <v>6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166</v>
      </c>
      <c r="AU151" s="236" t="s">
        <v>86</v>
      </c>
      <c r="AV151" s="14" t="s">
        <v>159</v>
      </c>
      <c r="AW151" s="14" t="s">
        <v>33</v>
      </c>
      <c r="AX151" s="14" t="s">
        <v>84</v>
      </c>
      <c r="AY151" s="236" t="s">
        <v>150</v>
      </c>
    </row>
    <row r="152" spans="2:65" s="1" customFormat="1" ht="24" customHeight="1">
      <c r="B152" s="33"/>
      <c r="C152" s="191" t="s">
        <v>7</v>
      </c>
      <c r="D152" s="191" t="s">
        <v>154</v>
      </c>
      <c r="E152" s="192" t="s">
        <v>224</v>
      </c>
      <c r="F152" s="193" t="s">
        <v>225</v>
      </c>
      <c r="G152" s="194" t="s">
        <v>215</v>
      </c>
      <c r="H152" s="195">
        <v>6</v>
      </c>
      <c r="I152" s="196"/>
      <c r="J152" s="197">
        <f>ROUND(I152*H152,2)</f>
        <v>0</v>
      </c>
      <c r="K152" s="193" t="s">
        <v>158</v>
      </c>
      <c r="L152" s="37"/>
      <c r="M152" s="198" t="s">
        <v>1</v>
      </c>
      <c r="N152" s="199" t="s">
        <v>41</v>
      </c>
      <c r="O152" s="65"/>
      <c r="P152" s="200">
        <f>O152*H152</f>
        <v>0</v>
      </c>
      <c r="Q152" s="200">
        <v>0.00464</v>
      </c>
      <c r="R152" s="200">
        <f>Q152*H152</f>
        <v>0.02784</v>
      </c>
      <c r="S152" s="200">
        <v>0</v>
      </c>
      <c r="T152" s="201">
        <f>S152*H152</f>
        <v>0</v>
      </c>
      <c r="AR152" s="202" t="s">
        <v>175</v>
      </c>
      <c r="AT152" s="202" t="s">
        <v>154</v>
      </c>
      <c r="AU152" s="202" t="s">
        <v>86</v>
      </c>
      <c r="AY152" s="16" t="s">
        <v>150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175</v>
      </c>
      <c r="BM152" s="202" t="s">
        <v>723</v>
      </c>
    </row>
    <row r="153" spans="2:65" s="1" customFormat="1" ht="24" customHeight="1">
      <c r="B153" s="33"/>
      <c r="C153" s="191" t="s">
        <v>396</v>
      </c>
      <c r="D153" s="191" t="s">
        <v>154</v>
      </c>
      <c r="E153" s="192" t="s">
        <v>228</v>
      </c>
      <c r="F153" s="193" t="s">
        <v>229</v>
      </c>
      <c r="G153" s="194" t="s">
        <v>185</v>
      </c>
      <c r="H153" s="195">
        <v>0.037</v>
      </c>
      <c r="I153" s="196"/>
      <c r="J153" s="197">
        <f>ROUND(I153*H153,2)</f>
        <v>0</v>
      </c>
      <c r="K153" s="193" t="s">
        <v>158</v>
      </c>
      <c r="L153" s="37"/>
      <c r="M153" s="198" t="s">
        <v>1</v>
      </c>
      <c r="N153" s="199" t="s">
        <v>41</v>
      </c>
      <c r="O153" s="65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175</v>
      </c>
      <c r="AT153" s="202" t="s">
        <v>154</v>
      </c>
      <c r="AU153" s="202" t="s">
        <v>86</v>
      </c>
      <c r="AY153" s="16" t="s">
        <v>150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84</v>
      </c>
      <c r="BK153" s="203">
        <f>ROUND(I153*H153,2)</f>
        <v>0</v>
      </c>
      <c r="BL153" s="16" t="s">
        <v>175</v>
      </c>
      <c r="BM153" s="202" t="s">
        <v>724</v>
      </c>
    </row>
    <row r="154" spans="2:63" s="11" customFormat="1" ht="22.9" customHeight="1">
      <c r="B154" s="175"/>
      <c r="C154" s="176"/>
      <c r="D154" s="177" t="s">
        <v>75</v>
      </c>
      <c r="E154" s="189" t="s">
        <v>236</v>
      </c>
      <c r="F154" s="189" t="s">
        <v>237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SUM(P155:P170)</f>
        <v>0</v>
      </c>
      <c r="Q154" s="183"/>
      <c r="R154" s="184">
        <f>SUM(R155:R170)</f>
        <v>0.08824000000000001</v>
      </c>
      <c r="S154" s="183"/>
      <c r="T154" s="185">
        <f>SUM(T155:T170)</f>
        <v>0.12668000000000001</v>
      </c>
      <c r="AR154" s="186" t="s">
        <v>86</v>
      </c>
      <c r="AT154" s="187" t="s">
        <v>75</v>
      </c>
      <c r="AU154" s="187" t="s">
        <v>84</v>
      </c>
      <c r="AY154" s="186" t="s">
        <v>150</v>
      </c>
      <c r="BK154" s="188">
        <f>SUM(BK155:BK170)</f>
        <v>0</v>
      </c>
    </row>
    <row r="155" spans="2:65" s="1" customFormat="1" ht="16.5" customHeight="1">
      <c r="B155" s="33"/>
      <c r="C155" s="191" t="s">
        <v>449</v>
      </c>
      <c r="D155" s="191" t="s">
        <v>154</v>
      </c>
      <c r="E155" s="192" t="s">
        <v>263</v>
      </c>
      <c r="F155" s="193" t="s">
        <v>264</v>
      </c>
      <c r="G155" s="194" t="s">
        <v>265</v>
      </c>
      <c r="H155" s="195">
        <v>5</v>
      </c>
      <c r="I155" s="196"/>
      <c r="J155" s="197">
        <f>ROUND(I155*H155,2)</f>
        <v>0</v>
      </c>
      <c r="K155" s="193" t="s">
        <v>1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175</v>
      </c>
      <c r="AT155" s="202" t="s">
        <v>154</v>
      </c>
      <c r="AU155" s="202" t="s">
        <v>86</v>
      </c>
      <c r="AY155" s="16" t="s">
        <v>150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175</v>
      </c>
      <c r="BM155" s="202" t="s">
        <v>725</v>
      </c>
    </row>
    <row r="156" spans="2:65" s="1" customFormat="1" ht="16.5" customHeight="1">
      <c r="B156" s="33"/>
      <c r="C156" s="191" t="s">
        <v>243</v>
      </c>
      <c r="D156" s="191" t="s">
        <v>154</v>
      </c>
      <c r="E156" s="192" t="s">
        <v>726</v>
      </c>
      <c r="F156" s="193" t="s">
        <v>727</v>
      </c>
      <c r="G156" s="194" t="s">
        <v>265</v>
      </c>
      <c r="H156" s="195">
        <v>1</v>
      </c>
      <c r="I156" s="196"/>
      <c r="J156" s="197">
        <f>ROUND(I156*H156,2)</f>
        <v>0</v>
      </c>
      <c r="K156" s="193" t="s">
        <v>1</v>
      </c>
      <c r="L156" s="37"/>
      <c r="M156" s="198" t="s">
        <v>1</v>
      </c>
      <c r="N156" s="199" t="s">
        <v>41</v>
      </c>
      <c r="O156" s="65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175</v>
      </c>
      <c r="AT156" s="202" t="s">
        <v>154</v>
      </c>
      <c r="AU156" s="202" t="s">
        <v>86</v>
      </c>
      <c r="AY156" s="16" t="s">
        <v>150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84</v>
      </c>
      <c r="BK156" s="203">
        <f>ROUND(I156*H156,2)</f>
        <v>0</v>
      </c>
      <c r="BL156" s="16" t="s">
        <v>175</v>
      </c>
      <c r="BM156" s="202" t="s">
        <v>728</v>
      </c>
    </row>
    <row r="157" spans="2:65" s="1" customFormat="1" ht="16.5" customHeight="1">
      <c r="B157" s="33"/>
      <c r="C157" s="191" t="s">
        <v>151</v>
      </c>
      <c r="D157" s="191" t="s">
        <v>154</v>
      </c>
      <c r="E157" s="192" t="s">
        <v>239</v>
      </c>
      <c r="F157" s="193" t="s">
        <v>240</v>
      </c>
      <c r="G157" s="194" t="s">
        <v>241</v>
      </c>
      <c r="H157" s="195">
        <v>4</v>
      </c>
      <c r="I157" s="196"/>
      <c r="J157" s="197">
        <f>ROUND(I157*H157,2)</f>
        <v>0</v>
      </c>
      <c r="K157" s="193" t="s">
        <v>158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0.01946</v>
      </c>
      <c r="T157" s="201">
        <f>S157*H157</f>
        <v>0.07784</v>
      </c>
      <c r="AR157" s="202" t="s">
        <v>175</v>
      </c>
      <c r="AT157" s="202" t="s">
        <v>154</v>
      </c>
      <c r="AU157" s="202" t="s">
        <v>86</v>
      </c>
      <c r="AY157" s="16" t="s">
        <v>150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175</v>
      </c>
      <c r="BM157" s="202" t="s">
        <v>729</v>
      </c>
    </row>
    <row r="158" spans="2:51" s="13" customFormat="1" ht="12">
      <c r="B158" s="216"/>
      <c r="C158" s="217"/>
      <c r="D158" s="206" t="s">
        <v>166</v>
      </c>
      <c r="E158" s="218" t="s">
        <v>1</v>
      </c>
      <c r="F158" s="219" t="s">
        <v>722</v>
      </c>
      <c r="G158" s="217"/>
      <c r="H158" s="218" t="s">
        <v>1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166</v>
      </c>
      <c r="AU158" s="225" t="s">
        <v>86</v>
      </c>
      <c r="AV158" s="13" t="s">
        <v>84</v>
      </c>
      <c r="AW158" s="13" t="s">
        <v>33</v>
      </c>
      <c r="AX158" s="13" t="s">
        <v>76</v>
      </c>
      <c r="AY158" s="225" t="s">
        <v>150</v>
      </c>
    </row>
    <row r="159" spans="2:51" s="12" customFormat="1" ht="12">
      <c r="B159" s="204"/>
      <c r="C159" s="205"/>
      <c r="D159" s="206" t="s">
        <v>166</v>
      </c>
      <c r="E159" s="207" t="s">
        <v>1</v>
      </c>
      <c r="F159" s="208" t="s">
        <v>159</v>
      </c>
      <c r="G159" s="205"/>
      <c r="H159" s="209">
        <v>4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166</v>
      </c>
      <c r="AU159" s="215" t="s">
        <v>86</v>
      </c>
      <c r="AV159" s="12" t="s">
        <v>86</v>
      </c>
      <c r="AW159" s="12" t="s">
        <v>33</v>
      </c>
      <c r="AX159" s="12" t="s">
        <v>76</v>
      </c>
      <c r="AY159" s="215" t="s">
        <v>150</v>
      </c>
    </row>
    <row r="160" spans="2:51" s="14" customFormat="1" ht="12">
      <c r="B160" s="226"/>
      <c r="C160" s="227"/>
      <c r="D160" s="206" t="s">
        <v>166</v>
      </c>
      <c r="E160" s="228" t="s">
        <v>1</v>
      </c>
      <c r="F160" s="229" t="s">
        <v>174</v>
      </c>
      <c r="G160" s="227"/>
      <c r="H160" s="230">
        <v>4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166</v>
      </c>
      <c r="AU160" s="236" t="s">
        <v>86</v>
      </c>
      <c r="AV160" s="14" t="s">
        <v>159</v>
      </c>
      <c r="AW160" s="14" t="s">
        <v>33</v>
      </c>
      <c r="AX160" s="14" t="s">
        <v>84</v>
      </c>
      <c r="AY160" s="236" t="s">
        <v>150</v>
      </c>
    </row>
    <row r="161" spans="2:65" s="1" customFormat="1" ht="24" customHeight="1">
      <c r="B161" s="33"/>
      <c r="C161" s="191" t="s">
        <v>258</v>
      </c>
      <c r="D161" s="191" t="s">
        <v>154</v>
      </c>
      <c r="E161" s="192" t="s">
        <v>730</v>
      </c>
      <c r="F161" s="193" t="s">
        <v>731</v>
      </c>
      <c r="G161" s="194" t="s">
        <v>241</v>
      </c>
      <c r="H161" s="195">
        <v>4</v>
      </c>
      <c r="I161" s="196"/>
      <c r="J161" s="197">
        <f>ROUND(I161*H161,2)</f>
        <v>0</v>
      </c>
      <c r="K161" s="193" t="s">
        <v>158</v>
      </c>
      <c r="L161" s="37"/>
      <c r="M161" s="198" t="s">
        <v>1</v>
      </c>
      <c r="N161" s="199" t="s">
        <v>41</v>
      </c>
      <c r="O161" s="65"/>
      <c r="P161" s="200">
        <f>O161*H161</f>
        <v>0</v>
      </c>
      <c r="Q161" s="200">
        <v>0.01675</v>
      </c>
      <c r="R161" s="200">
        <f>Q161*H161</f>
        <v>0.067</v>
      </c>
      <c r="S161" s="200">
        <v>0</v>
      </c>
      <c r="T161" s="201">
        <f>S161*H161</f>
        <v>0</v>
      </c>
      <c r="AR161" s="202" t="s">
        <v>159</v>
      </c>
      <c r="AT161" s="202" t="s">
        <v>154</v>
      </c>
      <c r="AU161" s="202" t="s">
        <v>86</v>
      </c>
      <c r="AY161" s="16" t="s">
        <v>150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84</v>
      </c>
      <c r="BK161" s="203">
        <f>ROUND(I161*H161,2)</f>
        <v>0</v>
      </c>
      <c r="BL161" s="16" t="s">
        <v>159</v>
      </c>
      <c r="BM161" s="202" t="s">
        <v>732</v>
      </c>
    </row>
    <row r="162" spans="2:65" s="1" customFormat="1" ht="24" customHeight="1">
      <c r="B162" s="33"/>
      <c r="C162" s="191" t="s">
        <v>223</v>
      </c>
      <c r="D162" s="191" t="s">
        <v>154</v>
      </c>
      <c r="E162" s="192" t="s">
        <v>733</v>
      </c>
      <c r="F162" s="193" t="s">
        <v>734</v>
      </c>
      <c r="G162" s="194" t="s">
        <v>241</v>
      </c>
      <c r="H162" s="195">
        <v>1</v>
      </c>
      <c r="I162" s="196"/>
      <c r="J162" s="197">
        <f>ROUND(I162*H162,2)</f>
        <v>0</v>
      </c>
      <c r="K162" s="193" t="s">
        <v>158</v>
      </c>
      <c r="L162" s="37"/>
      <c r="M162" s="198" t="s">
        <v>1</v>
      </c>
      <c r="N162" s="199" t="s">
        <v>41</v>
      </c>
      <c r="O162" s="65"/>
      <c r="P162" s="200">
        <f>O162*H162</f>
        <v>0</v>
      </c>
      <c r="Q162" s="200">
        <v>0.003</v>
      </c>
      <c r="R162" s="200">
        <f>Q162*H162</f>
        <v>0.003</v>
      </c>
      <c r="S162" s="200">
        <v>0</v>
      </c>
      <c r="T162" s="201">
        <f>S162*H162</f>
        <v>0</v>
      </c>
      <c r="AR162" s="202" t="s">
        <v>175</v>
      </c>
      <c r="AT162" s="202" t="s">
        <v>154</v>
      </c>
      <c r="AU162" s="202" t="s">
        <v>86</v>
      </c>
      <c r="AY162" s="16" t="s">
        <v>150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84</v>
      </c>
      <c r="BK162" s="203">
        <f>ROUND(I162*H162,2)</f>
        <v>0</v>
      </c>
      <c r="BL162" s="16" t="s">
        <v>175</v>
      </c>
      <c r="BM162" s="202" t="s">
        <v>735</v>
      </c>
    </row>
    <row r="163" spans="2:65" s="1" customFormat="1" ht="16.5" customHeight="1">
      <c r="B163" s="33"/>
      <c r="C163" s="191" t="s">
        <v>262</v>
      </c>
      <c r="D163" s="191" t="s">
        <v>154</v>
      </c>
      <c r="E163" s="192" t="s">
        <v>248</v>
      </c>
      <c r="F163" s="193" t="s">
        <v>249</v>
      </c>
      <c r="G163" s="194" t="s">
        <v>241</v>
      </c>
      <c r="H163" s="195">
        <v>4</v>
      </c>
      <c r="I163" s="196"/>
      <c r="J163" s="197">
        <f>ROUND(I163*H163,2)</f>
        <v>0</v>
      </c>
      <c r="K163" s="193" t="s">
        <v>158</v>
      </c>
      <c r="L163" s="37"/>
      <c r="M163" s="198" t="s">
        <v>1</v>
      </c>
      <c r="N163" s="199" t="s">
        <v>41</v>
      </c>
      <c r="O163" s="65"/>
      <c r="P163" s="200">
        <f>O163*H163</f>
        <v>0</v>
      </c>
      <c r="Q163" s="200">
        <v>0.0018</v>
      </c>
      <c r="R163" s="200">
        <f>Q163*H163</f>
        <v>0.0072</v>
      </c>
      <c r="S163" s="200">
        <v>0</v>
      </c>
      <c r="T163" s="201">
        <f>S163*H163</f>
        <v>0</v>
      </c>
      <c r="AR163" s="202" t="s">
        <v>175</v>
      </c>
      <c r="AT163" s="202" t="s">
        <v>154</v>
      </c>
      <c r="AU163" s="202" t="s">
        <v>86</v>
      </c>
      <c r="AY163" s="16" t="s">
        <v>150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84</v>
      </c>
      <c r="BK163" s="203">
        <f>ROUND(I163*H163,2)</f>
        <v>0</v>
      </c>
      <c r="BL163" s="16" t="s">
        <v>175</v>
      </c>
      <c r="BM163" s="202" t="s">
        <v>736</v>
      </c>
    </row>
    <row r="164" spans="2:65" s="1" customFormat="1" ht="16.5" customHeight="1">
      <c r="B164" s="33"/>
      <c r="C164" s="191" t="s">
        <v>238</v>
      </c>
      <c r="D164" s="191" t="s">
        <v>154</v>
      </c>
      <c r="E164" s="192" t="s">
        <v>252</v>
      </c>
      <c r="F164" s="193" t="s">
        <v>253</v>
      </c>
      <c r="G164" s="194" t="s">
        <v>215</v>
      </c>
      <c r="H164" s="195">
        <v>6</v>
      </c>
      <c r="I164" s="196"/>
      <c r="J164" s="197">
        <f>ROUND(I164*H164,2)</f>
        <v>0</v>
      </c>
      <c r="K164" s="193" t="s">
        <v>158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</v>
      </c>
      <c r="R164" s="200">
        <f>Q164*H164</f>
        <v>0</v>
      </c>
      <c r="S164" s="200">
        <v>0.00762</v>
      </c>
      <c r="T164" s="201">
        <f>S164*H164</f>
        <v>0.04572</v>
      </c>
      <c r="AR164" s="202" t="s">
        <v>175</v>
      </c>
      <c r="AT164" s="202" t="s">
        <v>154</v>
      </c>
      <c r="AU164" s="202" t="s">
        <v>86</v>
      </c>
      <c r="AY164" s="16" t="s">
        <v>150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175</v>
      </c>
      <c r="BM164" s="202" t="s">
        <v>737</v>
      </c>
    </row>
    <row r="165" spans="2:51" s="13" customFormat="1" ht="12">
      <c r="B165" s="216"/>
      <c r="C165" s="217"/>
      <c r="D165" s="206" t="s">
        <v>166</v>
      </c>
      <c r="E165" s="218" t="s">
        <v>1</v>
      </c>
      <c r="F165" s="219" t="s">
        <v>722</v>
      </c>
      <c r="G165" s="217"/>
      <c r="H165" s="218" t="s">
        <v>1</v>
      </c>
      <c r="I165" s="220"/>
      <c r="J165" s="217"/>
      <c r="K165" s="217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166</v>
      </c>
      <c r="AU165" s="225" t="s">
        <v>86</v>
      </c>
      <c r="AV165" s="13" t="s">
        <v>84</v>
      </c>
      <c r="AW165" s="13" t="s">
        <v>33</v>
      </c>
      <c r="AX165" s="13" t="s">
        <v>76</v>
      </c>
      <c r="AY165" s="225" t="s">
        <v>150</v>
      </c>
    </row>
    <row r="166" spans="2:51" s="12" customFormat="1" ht="12">
      <c r="B166" s="204"/>
      <c r="C166" s="205"/>
      <c r="D166" s="206" t="s">
        <v>166</v>
      </c>
      <c r="E166" s="207" t="s">
        <v>1</v>
      </c>
      <c r="F166" s="208" t="s">
        <v>168</v>
      </c>
      <c r="G166" s="205"/>
      <c r="H166" s="209">
        <v>6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166</v>
      </c>
      <c r="AU166" s="215" t="s">
        <v>86</v>
      </c>
      <c r="AV166" s="12" t="s">
        <v>86</v>
      </c>
      <c r="AW166" s="12" t="s">
        <v>33</v>
      </c>
      <c r="AX166" s="12" t="s">
        <v>76</v>
      </c>
      <c r="AY166" s="215" t="s">
        <v>150</v>
      </c>
    </row>
    <row r="167" spans="2:51" s="14" customFormat="1" ht="12">
      <c r="B167" s="226"/>
      <c r="C167" s="227"/>
      <c r="D167" s="206" t="s">
        <v>166</v>
      </c>
      <c r="E167" s="228" t="s">
        <v>1</v>
      </c>
      <c r="F167" s="229" t="s">
        <v>174</v>
      </c>
      <c r="G167" s="227"/>
      <c r="H167" s="230">
        <v>6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166</v>
      </c>
      <c r="AU167" s="236" t="s">
        <v>86</v>
      </c>
      <c r="AV167" s="14" t="s">
        <v>159</v>
      </c>
      <c r="AW167" s="14" t="s">
        <v>33</v>
      </c>
      <c r="AX167" s="14" t="s">
        <v>84</v>
      </c>
      <c r="AY167" s="236" t="s">
        <v>150</v>
      </c>
    </row>
    <row r="168" spans="2:65" s="1" customFormat="1" ht="16.5" customHeight="1">
      <c r="B168" s="33"/>
      <c r="C168" s="191" t="s">
        <v>212</v>
      </c>
      <c r="D168" s="191" t="s">
        <v>154</v>
      </c>
      <c r="E168" s="192" t="s">
        <v>255</v>
      </c>
      <c r="F168" s="193" t="s">
        <v>256</v>
      </c>
      <c r="G168" s="194" t="s">
        <v>215</v>
      </c>
      <c r="H168" s="195">
        <v>6</v>
      </c>
      <c r="I168" s="196"/>
      <c r="J168" s="197">
        <f>ROUND(I168*H168,2)</f>
        <v>0</v>
      </c>
      <c r="K168" s="193" t="s">
        <v>158</v>
      </c>
      <c r="L168" s="37"/>
      <c r="M168" s="198" t="s">
        <v>1</v>
      </c>
      <c r="N168" s="199" t="s">
        <v>41</v>
      </c>
      <c r="O168" s="65"/>
      <c r="P168" s="200">
        <f>O168*H168</f>
        <v>0</v>
      </c>
      <c r="Q168" s="200">
        <v>0</v>
      </c>
      <c r="R168" s="200">
        <f>Q168*H168</f>
        <v>0</v>
      </c>
      <c r="S168" s="200">
        <v>0.00052</v>
      </c>
      <c r="T168" s="201">
        <f>S168*H168</f>
        <v>0.0031199999999999995</v>
      </c>
      <c r="AR168" s="202" t="s">
        <v>175</v>
      </c>
      <c r="AT168" s="202" t="s">
        <v>154</v>
      </c>
      <c r="AU168" s="202" t="s">
        <v>86</v>
      </c>
      <c r="AY168" s="16" t="s">
        <v>150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84</v>
      </c>
      <c r="BK168" s="203">
        <f>ROUND(I168*H168,2)</f>
        <v>0</v>
      </c>
      <c r="BL168" s="16" t="s">
        <v>175</v>
      </c>
      <c r="BM168" s="202" t="s">
        <v>738</v>
      </c>
    </row>
    <row r="169" spans="2:65" s="1" customFormat="1" ht="16.5" customHeight="1">
      <c r="B169" s="33"/>
      <c r="C169" s="191" t="s">
        <v>445</v>
      </c>
      <c r="D169" s="191" t="s">
        <v>154</v>
      </c>
      <c r="E169" s="192" t="s">
        <v>259</v>
      </c>
      <c r="F169" s="193" t="s">
        <v>260</v>
      </c>
      <c r="G169" s="194" t="s">
        <v>241</v>
      </c>
      <c r="H169" s="195">
        <v>6</v>
      </c>
      <c r="I169" s="196"/>
      <c r="J169" s="197">
        <f>ROUND(I169*H169,2)</f>
        <v>0</v>
      </c>
      <c r="K169" s="193" t="s">
        <v>158</v>
      </c>
      <c r="L169" s="37"/>
      <c r="M169" s="198" t="s">
        <v>1</v>
      </c>
      <c r="N169" s="199" t="s">
        <v>41</v>
      </c>
      <c r="O169" s="65"/>
      <c r="P169" s="200">
        <f>O169*H169</f>
        <v>0</v>
      </c>
      <c r="Q169" s="200">
        <v>0.00184</v>
      </c>
      <c r="R169" s="200">
        <f>Q169*H169</f>
        <v>0.011040000000000001</v>
      </c>
      <c r="S169" s="200">
        <v>0</v>
      </c>
      <c r="T169" s="201">
        <f>S169*H169</f>
        <v>0</v>
      </c>
      <c r="AR169" s="202" t="s">
        <v>175</v>
      </c>
      <c r="AT169" s="202" t="s">
        <v>154</v>
      </c>
      <c r="AU169" s="202" t="s">
        <v>86</v>
      </c>
      <c r="AY169" s="16" t="s">
        <v>150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84</v>
      </c>
      <c r="BK169" s="203">
        <f>ROUND(I169*H169,2)</f>
        <v>0</v>
      </c>
      <c r="BL169" s="16" t="s">
        <v>175</v>
      </c>
      <c r="BM169" s="202" t="s">
        <v>739</v>
      </c>
    </row>
    <row r="170" spans="2:65" s="1" customFormat="1" ht="24" customHeight="1">
      <c r="B170" s="33"/>
      <c r="C170" s="191" t="s">
        <v>423</v>
      </c>
      <c r="D170" s="191" t="s">
        <v>154</v>
      </c>
      <c r="E170" s="192" t="s">
        <v>268</v>
      </c>
      <c r="F170" s="193" t="s">
        <v>269</v>
      </c>
      <c r="G170" s="194" t="s">
        <v>185</v>
      </c>
      <c r="H170" s="195">
        <v>0.088</v>
      </c>
      <c r="I170" s="196"/>
      <c r="J170" s="197">
        <f>ROUND(I170*H170,2)</f>
        <v>0</v>
      </c>
      <c r="K170" s="193" t="s">
        <v>158</v>
      </c>
      <c r="L170" s="37"/>
      <c r="M170" s="198" t="s">
        <v>1</v>
      </c>
      <c r="N170" s="199" t="s">
        <v>41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175</v>
      </c>
      <c r="AT170" s="202" t="s">
        <v>154</v>
      </c>
      <c r="AU170" s="202" t="s">
        <v>86</v>
      </c>
      <c r="AY170" s="16" t="s">
        <v>150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175</v>
      </c>
      <c r="BM170" s="202" t="s">
        <v>740</v>
      </c>
    </row>
    <row r="171" spans="2:63" s="11" customFormat="1" ht="22.9" customHeight="1">
      <c r="B171" s="175"/>
      <c r="C171" s="176"/>
      <c r="D171" s="177" t="s">
        <v>75</v>
      </c>
      <c r="E171" s="189" t="s">
        <v>271</v>
      </c>
      <c r="F171" s="189" t="s">
        <v>272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SUM(P172:P177)</f>
        <v>0</v>
      </c>
      <c r="Q171" s="183"/>
      <c r="R171" s="184">
        <f>SUM(R172:R177)</f>
        <v>0.04732</v>
      </c>
      <c r="S171" s="183"/>
      <c r="T171" s="185">
        <f>SUM(T172:T177)</f>
        <v>0.1904</v>
      </c>
      <c r="AR171" s="186" t="s">
        <v>86</v>
      </c>
      <c r="AT171" s="187" t="s">
        <v>75</v>
      </c>
      <c r="AU171" s="187" t="s">
        <v>84</v>
      </c>
      <c r="AY171" s="186" t="s">
        <v>150</v>
      </c>
      <c r="BK171" s="188">
        <f>SUM(BK172:BK177)</f>
        <v>0</v>
      </c>
    </row>
    <row r="172" spans="2:65" s="1" customFormat="1" ht="16.5" customHeight="1">
      <c r="B172" s="33"/>
      <c r="C172" s="191" t="s">
        <v>182</v>
      </c>
      <c r="D172" s="191" t="s">
        <v>154</v>
      </c>
      <c r="E172" s="192" t="s">
        <v>741</v>
      </c>
      <c r="F172" s="193" t="s">
        <v>742</v>
      </c>
      <c r="G172" s="194" t="s">
        <v>157</v>
      </c>
      <c r="H172" s="195">
        <v>8</v>
      </c>
      <c r="I172" s="196"/>
      <c r="J172" s="197">
        <f>ROUND(I172*H172,2)</f>
        <v>0</v>
      </c>
      <c r="K172" s="193" t="s">
        <v>158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0.0238</v>
      </c>
      <c r="T172" s="201">
        <f>S172*H172</f>
        <v>0.1904</v>
      </c>
      <c r="AR172" s="202" t="s">
        <v>175</v>
      </c>
      <c r="AT172" s="202" t="s">
        <v>154</v>
      </c>
      <c r="AU172" s="202" t="s">
        <v>86</v>
      </c>
      <c r="AY172" s="16" t="s">
        <v>150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175</v>
      </c>
      <c r="BM172" s="202" t="s">
        <v>743</v>
      </c>
    </row>
    <row r="173" spans="2:51" s="12" customFormat="1" ht="12">
      <c r="B173" s="204"/>
      <c r="C173" s="205"/>
      <c r="D173" s="206" t="s">
        <v>166</v>
      </c>
      <c r="E173" s="207" t="s">
        <v>1</v>
      </c>
      <c r="F173" s="208" t="s">
        <v>744</v>
      </c>
      <c r="G173" s="205"/>
      <c r="H173" s="209">
        <v>8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166</v>
      </c>
      <c r="AU173" s="215" t="s">
        <v>86</v>
      </c>
      <c r="AV173" s="12" t="s">
        <v>86</v>
      </c>
      <c r="AW173" s="12" t="s">
        <v>33</v>
      </c>
      <c r="AX173" s="12" t="s">
        <v>84</v>
      </c>
      <c r="AY173" s="215" t="s">
        <v>150</v>
      </c>
    </row>
    <row r="174" spans="2:65" s="1" customFormat="1" ht="36" customHeight="1">
      <c r="B174" s="33"/>
      <c r="C174" s="191" t="s">
        <v>207</v>
      </c>
      <c r="D174" s="191" t="s">
        <v>154</v>
      </c>
      <c r="E174" s="192" t="s">
        <v>745</v>
      </c>
      <c r="F174" s="193" t="s">
        <v>746</v>
      </c>
      <c r="G174" s="194" t="s">
        <v>215</v>
      </c>
      <c r="H174" s="195">
        <v>4</v>
      </c>
      <c r="I174" s="196"/>
      <c r="J174" s="197">
        <f>ROUND(I174*H174,2)</f>
        <v>0</v>
      </c>
      <c r="K174" s="193" t="s">
        <v>158</v>
      </c>
      <c r="L174" s="37"/>
      <c r="M174" s="198" t="s">
        <v>1</v>
      </c>
      <c r="N174" s="199" t="s">
        <v>41</v>
      </c>
      <c r="O174" s="65"/>
      <c r="P174" s="200">
        <f>O174*H174</f>
        <v>0</v>
      </c>
      <c r="Q174" s="200">
        <v>0.01183</v>
      </c>
      <c r="R174" s="200">
        <f>Q174*H174</f>
        <v>0.04732</v>
      </c>
      <c r="S174" s="200">
        <v>0</v>
      </c>
      <c r="T174" s="201">
        <f>S174*H174</f>
        <v>0</v>
      </c>
      <c r="AR174" s="202" t="s">
        <v>175</v>
      </c>
      <c r="AT174" s="202" t="s">
        <v>154</v>
      </c>
      <c r="AU174" s="202" t="s">
        <v>86</v>
      </c>
      <c r="AY174" s="16" t="s">
        <v>150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84</v>
      </c>
      <c r="BK174" s="203">
        <f>ROUND(I174*H174,2)</f>
        <v>0</v>
      </c>
      <c r="BL174" s="16" t="s">
        <v>175</v>
      </c>
      <c r="BM174" s="202" t="s">
        <v>747</v>
      </c>
    </row>
    <row r="175" spans="2:51" s="12" customFormat="1" ht="12">
      <c r="B175" s="204"/>
      <c r="C175" s="205"/>
      <c r="D175" s="206" t="s">
        <v>166</v>
      </c>
      <c r="E175" s="207" t="s">
        <v>1</v>
      </c>
      <c r="F175" s="208" t="s">
        <v>748</v>
      </c>
      <c r="G175" s="205"/>
      <c r="H175" s="209">
        <v>4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166</v>
      </c>
      <c r="AU175" s="215" t="s">
        <v>86</v>
      </c>
      <c r="AV175" s="12" t="s">
        <v>86</v>
      </c>
      <c r="AW175" s="12" t="s">
        <v>33</v>
      </c>
      <c r="AX175" s="12" t="s">
        <v>84</v>
      </c>
      <c r="AY175" s="215" t="s">
        <v>150</v>
      </c>
    </row>
    <row r="176" spans="2:65" s="1" customFormat="1" ht="16.5" customHeight="1">
      <c r="B176" s="33"/>
      <c r="C176" s="191" t="s">
        <v>277</v>
      </c>
      <c r="D176" s="191" t="s">
        <v>154</v>
      </c>
      <c r="E176" s="192" t="s">
        <v>284</v>
      </c>
      <c r="F176" s="193" t="s">
        <v>285</v>
      </c>
      <c r="G176" s="194" t="s">
        <v>265</v>
      </c>
      <c r="H176" s="195">
        <v>4</v>
      </c>
      <c r="I176" s="196"/>
      <c r="J176" s="197">
        <f>ROUND(I176*H176,2)</f>
        <v>0</v>
      </c>
      <c r="K176" s="193" t="s">
        <v>1</v>
      </c>
      <c r="L176" s="37"/>
      <c r="M176" s="198" t="s">
        <v>1</v>
      </c>
      <c r="N176" s="199" t="s">
        <v>41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175</v>
      </c>
      <c r="AT176" s="202" t="s">
        <v>154</v>
      </c>
      <c r="AU176" s="202" t="s">
        <v>86</v>
      </c>
      <c r="AY176" s="16" t="s">
        <v>150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84</v>
      </c>
      <c r="BK176" s="203">
        <f>ROUND(I176*H176,2)</f>
        <v>0</v>
      </c>
      <c r="BL176" s="16" t="s">
        <v>175</v>
      </c>
      <c r="BM176" s="202" t="s">
        <v>749</v>
      </c>
    </row>
    <row r="177" spans="2:65" s="1" customFormat="1" ht="24" customHeight="1">
      <c r="B177" s="33"/>
      <c r="C177" s="191" t="s">
        <v>428</v>
      </c>
      <c r="D177" s="191" t="s">
        <v>154</v>
      </c>
      <c r="E177" s="192" t="s">
        <v>288</v>
      </c>
      <c r="F177" s="193" t="s">
        <v>289</v>
      </c>
      <c r="G177" s="194" t="s">
        <v>185</v>
      </c>
      <c r="H177" s="195">
        <v>0.047</v>
      </c>
      <c r="I177" s="196"/>
      <c r="J177" s="197">
        <f>ROUND(I177*H177,2)</f>
        <v>0</v>
      </c>
      <c r="K177" s="193" t="s">
        <v>158</v>
      </c>
      <c r="L177" s="37"/>
      <c r="M177" s="198" t="s">
        <v>1</v>
      </c>
      <c r="N177" s="199" t="s">
        <v>41</v>
      </c>
      <c r="O177" s="65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02" t="s">
        <v>175</v>
      </c>
      <c r="AT177" s="202" t="s">
        <v>154</v>
      </c>
      <c r="AU177" s="202" t="s">
        <v>86</v>
      </c>
      <c r="AY177" s="16" t="s">
        <v>150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84</v>
      </c>
      <c r="BK177" s="203">
        <f>ROUND(I177*H177,2)</f>
        <v>0</v>
      </c>
      <c r="BL177" s="16" t="s">
        <v>175</v>
      </c>
      <c r="BM177" s="202" t="s">
        <v>750</v>
      </c>
    </row>
    <row r="178" spans="2:63" s="11" customFormat="1" ht="22.9" customHeight="1">
      <c r="B178" s="175"/>
      <c r="C178" s="176"/>
      <c r="D178" s="177" t="s">
        <v>75</v>
      </c>
      <c r="E178" s="189" t="s">
        <v>291</v>
      </c>
      <c r="F178" s="189" t="s">
        <v>292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SUM(P179:P180)</f>
        <v>0</v>
      </c>
      <c r="Q178" s="183"/>
      <c r="R178" s="184">
        <f>SUM(R179:R180)</f>
        <v>0</v>
      </c>
      <c r="S178" s="183"/>
      <c r="T178" s="185">
        <f>SUM(T179:T180)</f>
        <v>0</v>
      </c>
      <c r="AR178" s="186" t="s">
        <v>86</v>
      </c>
      <c r="AT178" s="187" t="s">
        <v>75</v>
      </c>
      <c r="AU178" s="187" t="s">
        <v>84</v>
      </c>
      <c r="AY178" s="186" t="s">
        <v>150</v>
      </c>
      <c r="BK178" s="188">
        <f>SUM(BK179:BK180)</f>
        <v>0</v>
      </c>
    </row>
    <row r="179" spans="2:65" s="1" customFormat="1" ht="16.5" customHeight="1">
      <c r="B179" s="33"/>
      <c r="C179" s="191" t="s">
        <v>436</v>
      </c>
      <c r="D179" s="191" t="s">
        <v>154</v>
      </c>
      <c r="E179" s="192" t="s">
        <v>294</v>
      </c>
      <c r="F179" s="193" t="s">
        <v>295</v>
      </c>
      <c r="G179" s="194" t="s">
        <v>215</v>
      </c>
      <c r="H179" s="195">
        <v>6</v>
      </c>
      <c r="I179" s="196"/>
      <c r="J179" s="197">
        <f>ROUND(I179*H179,2)</f>
        <v>0</v>
      </c>
      <c r="K179" s="193" t="s">
        <v>1</v>
      </c>
      <c r="L179" s="37"/>
      <c r="M179" s="198" t="s">
        <v>1</v>
      </c>
      <c r="N179" s="199" t="s">
        <v>41</v>
      </c>
      <c r="O179" s="65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02" t="s">
        <v>175</v>
      </c>
      <c r="AT179" s="202" t="s">
        <v>154</v>
      </c>
      <c r="AU179" s="202" t="s">
        <v>86</v>
      </c>
      <c r="AY179" s="16" t="s">
        <v>150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84</v>
      </c>
      <c r="BK179" s="203">
        <f>ROUND(I179*H179,2)</f>
        <v>0</v>
      </c>
      <c r="BL179" s="16" t="s">
        <v>175</v>
      </c>
      <c r="BM179" s="202" t="s">
        <v>751</v>
      </c>
    </row>
    <row r="180" spans="2:65" s="1" customFormat="1" ht="16.5" customHeight="1">
      <c r="B180" s="33"/>
      <c r="C180" s="191" t="s">
        <v>267</v>
      </c>
      <c r="D180" s="191" t="s">
        <v>154</v>
      </c>
      <c r="E180" s="192" t="s">
        <v>752</v>
      </c>
      <c r="F180" s="193" t="s">
        <v>753</v>
      </c>
      <c r="G180" s="194" t="s">
        <v>215</v>
      </c>
      <c r="H180" s="195">
        <v>4</v>
      </c>
      <c r="I180" s="196"/>
      <c r="J180" s="197">
        <f>ROUND(I180*H180,2)</f>
        <v>0</v>
      </c>
      <c r="K180" s="193" t="s">
        <v>1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175</v>
      </c>
      <c r="AT180" s="202" t="s">
        <v>154</v>
      </c>
      <c r="AU180" s="202" t="s">
        <v>86</v>
      </c>
      <c r="AY180" s="16" t="s">
        <v>150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175</v>
      </c>
      <c r="BM180" s="202" t="s">
        <v>754</v>
      </c>
    </row>
    <row r="181" spans="2:63" s="11" customFormat="1" ht="22.9" customHeight="1">
      <c r="B181" s="175"/>
      <c r="C181" s="176"/>
      <c r="D181" s="177" t="s">
        <v>75</v>
      </c>
      <c r="E181" s="189" t="s">
        <v>297</v>
      </c>
      <c r="F181" s="189" t="s">
        <v>298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SUM(P182:P207)</f>
        <v>0</v>
      </c>
      <c r="Q181" s="183"/>
      <c r="R181" s="184">
        <f>SUM(R182:R207)</f>
        <v>0.48464757999999997</v>
      </c>
      <c r="S181" s="183"/>
      <c r="T181" s="185">
        <f>SUM(T182:T207)</f>
        <v>1.4779947999999998</v>
      </c>
      <c r="AR181" s="186" t="s">
        <v>86</v>
      </c>
      <c r="AT181" s="187" t="s">
        <v>75</v>
      </c>
      <c r="AU181" s="187" t="s">
        <v>84</v>
      </c>
      <c r="AY181" s="186" t="s">
        <v>150</v>
      </c>
      <c r="BK181" s="188">
        <f>SUM(BK182:BK207)</f>
        <v>0</v>
      </c>
    </row>
    <row r="182" spans="2:65" s="1" customFormat="1" ht="24" customHeight="1">
      <c r="B182" s="33"/>
      <c r="C182" s="191" t="s">
        <v>317</v>
      </c>
      <c r="D182" s="191" t="s">
        <v>154</v>
      </c>
      <c r="E182" s="192" t="s">
        <v>323</v>
      </c>
      <c r="F182" s="193" t="s">
        <v>324</v>
      </c>
      <c r="G182" s="194" t="s">
        <v>157</v>
      </c>
      <c r="H182" s="195">
        <v>83.59</v>
      </c>
      <c r="I182" s="196"/>
      <c r="J182" s="197">
        <f>ROUND(I182*H182,2)</f>
        <v>0</v>
      </c>
      <c r="K182" s="193" t="s">
        <v>158</v>
      </c>
      <c r="L182" s="37"/>
      <c r="M182" s="198" t="s">
        <v>1</v>
      </c>
      <c r="N182" s="199" t="s">
        <v>41</v>
      </c>
      <c r="O182" s="65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02" t="s">
        <v>175</v>
      </c>
      <c r="AT182" s="202" t="s">
        <v>154</v>
      </c>
      <c r="AU182" s="202" t="s">
        <v>86</v>
      </c>
      <c r="AY182" s="16" t="s">
        <v>150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84</v>
      </c>
      <c r="BK182" s="203">
        <f>ROUND(I182*H182,2)</f>
        <v>0</v>
      </c>
      <c r="BL182" s="16" t="s">
        <v>175</v>
      </c>
      <c r="BM182" s="202" t="s">
        <v>755</v>
      </c>
    </row>
    <row r="183" spans="2:51" s="12" customFormat="1" ht="12">
      <c r="B183" s="204"/>
      <c r="C183" s="205"/>
      <c r="D183" s="206" t="s">
        <v>166</v>
      </c>
      <c r="E183" s="207" t="s">
        <v>1</v>
      </c>
      <c r="F183" s="208" t="s">
        <v>756</v>
      </c>
      <c r="G183" s="205"/>
      <c r="H183" s="209">
        <v>83.59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166</v>
      </c>
      <c r="AU183" s="215" t="s">
        <v>86</v>
      </c>
      <c r="AV183" s="12" t="s">
        <v>86</v>
      </c>
      <c r="AW183" s="12" t="s">
        <v>33</v>
      </c>
      <c r="AX183" s="12" t="s">
        <v>76</v>
      </c>
      <c r="AY183" s="215" t="s">
        <v>150</v>
      </c>
    </row>
    <row r="184" spans="2:51" s="14" customFormat="1" ht="12">
      <c r="B184" s="226"/>
      <c r="C184" s="227"/>
      <c r="D184" s="206" t="s">
        <v>166</v>
      </c>
      <c r="E184" s="228" t="s">
        <v>1</v>
      </c>
      <c r="F184" s="229" t="s">
        <v>174</v>
      </c>
      <c r="G184" s="227"/>
      <c r="H184" s="230">
        <v>83.59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166</v>
      </c>
      <c r="AU184" s="236" t="s">
        <v>86</v>
      </c>
      <c r="AV184" s="14" t="s">
        <v>159</v>
      </c>
      <c r="AW184" s="14" t="s">
        <v>33</v>
      </c>
      <c r="AX184" s="14" t="s">
        <v>84</v>
      </c>
      <c r="AY184" s="236" t="s">
        <v>150</v>
      </c>
    </row>
    <row r="185" spans="2:65" s="1" customFormat="1" ht="24" customHeight="1">
      <c r="B185" s="33"/>
      <c r="C185" s="237" t="s">
        <v>299</v>
      </c>
      <c r="D185" s="237" t="s">
        <v>278</v>
      </c>
      <c r="E185" s="238" t="s">
        <v>328</v>
      </c>
      <c r="F185" s="239" t="s">
        <v>329</v>
      </c>
      <c r="G185" s="240" t="s">
        <v>157</v>
      </c>
      <c r="H185" s="241">
        <v>91.949</v>
      </c>
      <c r="I185" s="242"/>
      <c r="J185" s="243">
        <f>ROUND(I185*H185,2)</f>
        <v>0</v>
      </c>
      <c r="K185" s="239" t="s">
        <v>158</v>
      </c>
      <c r="L185" s="244"/>
      <c r="M185" s="245" t="s">
        <v>1</v>
      </c>
      <c r="N185" s="246" t="s">
        <v>41</v>
      </c>
      <c r="O185" s="65"/>
      <c r="P185" s="200">
        <f>O185*H185</f>
        <v>0</v>
      </c>
      <c r="Q185" s="200">
        <v>0.00014</v>
      </c>
      <c r="R185" s="200">
        <f>Q185*H185</f>
        <v>0.012872859999999998</v>
      </c>
      <c r="S185" s="200">
        <v>0</v>
      </c>
      <c r="T185" s="201">
        <f>S185*H185</f>
        <v>0</v>
      </c>
      <c r="AR185" s="202" t="s">
        <v>281</v>
      </c>
      <c r="AT185" s="202" t="s">
        <v>278</v>
      </c>
      <c r="AU185" s="202" t="s">
        <v>86</v>
      </c>
      <c r="AY185" s="16" t="s">
        <v>150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84</v>
      </c>
      <c r="BK185" s="203">
        <f>ROUND(I185*H185,2)</f>
        <v>0</v>
      </c>
      <c r="BL185" s="16" t="s">
        <v>175</v>
      </c>
      <c r="BM185" s="202" t="s">
        <v>757</v>
      </c>
    </row>
    <row r="186" spans="2:51" s="12" customFormat="1" ht="12">
      <c r="B186" s="204"/>
      <c r="C186" s="205"/>
      <c r="D186" s="206" t="s">
        <v>166</v>
      </c>
      <c r="E186" s="205"/>
      <c r="F186" s="208" t="s">
        <v>758</v>
      </c>
      <c r="G186" s="205"/>
      <c r="H186" s="209">
        <v>91.949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166</v>
      </c>
      <c r="AU186" s="215" t="s">
        <v>86</v>
      </c>
      <c r="AV186" s="12" t="s">
        <v>86</v>
      </c>
      <c r="AW186" s="12" t="s">
        <v>4</v>
      </c>
      <c r="AX186" s="12" t="s">
        <v>84</v>
      </c>
      <c r="AY186" s="215" t="s">
        <v>150</v>
      </c>
    </row>
    <row r="187" spans="2:65" s="1" customFormat="1" ht="24" customHeight="1">
      <c r="B187" s="33"/>
      <c r="C187" s="191" t="s">
        <v>627</v>
      </c>
      <c r="D187" s="191" t="s">
        <v>154</v>
      </c>
      <c r="E187" s="192" t="s">
        <v>759</v>
      </c>
      <c r="F187" s="193" t="s">
        <v>760</v>
      </c>
      <c r="G187" s="194" t="s">
        <v>157</v>
      </c>
      <c r="H187" s="195">
        <v>85.88</v>
      </c>
      <c r="I187" s="196"/>
      <c r="J187" s="197">
        <f>ROUND(I187*H187,2)</f>
        <v>0</v>
      </c>
      <c r="K187" s="193" t="s">
        <v>158</v>
      </c>
      <c r="L187" s="37"/>
      <c r="M187" s="198" t="s">
        <v>1</v>
      </c>
      <c r="N187" s="199" t="s">
        <v>41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0.01721</v>
      </c>
      <c r="T187" s="201">
        <f>S187*H187</f>
        <v>1.4779947999999998</v>
      </c>
      <c r="AR187" s="202" t="s">
        <v>175</v>
      </c>
      <c r="AT187" s="202" t="s">
        <v>154</v>
      </c>
      <c r="AU187" s="202" t="s">
        <v>86</v>
      </c>
      <c r="AY187" s="16" t="s">
        <v>150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84</v>
      </c>
      <c r="BK187" s="203">
        <f>ROUND(I187*H187,2)</f>
        <v>0</v>
      </c>
      <c r="BL187" s="16" t="s">
        <v>175</v>
      </c>
      <c r="BM187" s="202" t="s">
        <v>761</v>
      </c>
    </row>
    <row r="188" spans="2:51" s="13" customFormat="1" ht="12">
      <c r="B188" s="216"/>
      <c r="C188" s="217"/>
      <c r="D188" s="206" t="s">
        <v>166</v>
      </c>
      <c r="E188" s="218" t="s">
        <v>1</v>
      </c>
      <c r="F188" s="219" t="s">
        <v>762</v>
      </c>
      <c r="G188" s="217"/>
      <c r="H188" s="218" t="s">
        <v>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166</v>
      </c>
      <c r="AU188" s="225" t="s">
        <v>86</v>
      </c>
      <c r="AV188" s="13" t="s">
        <v>84</v>
      </c>
      <c r="AW188" s="13" t="s">
        <v>33</v>
      </c>
      <c r="AX188" s="13" t="s">
        <v>76</v>
      </c>
      <c r="AY188" s="225" t="s">
        <v>150</v>
      </c>
    </row>
    <row r="189" spans="2:51" s="12" customFormat="1" ht="12">
      <c r="B189" s="204"/>
      <c r="C189" s="205"/>
      <c r="D189" s="206" t="s">
        <v>166</v>
      </c>
      <c r="E189" s="207" t="s">
        <v>1</v>
      </c>
      <c r="F189" s="208" t="s">
        <v>763</v>
      </c>
      <c r="G189" s="205"/>
      <c r="H189" s="209">
        <v>62.88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166</v>
      </c>
      <c r="AU189" s="215" t="s">
        <v>86</v>
      </c>
      <c r="AV189" s="12" t="s">
        <v>86</v>
      </c>
      <c r="AW189" s="12" t="s">
        <v>33</v>
      </c>
      <c r="AX189" s="12" t="s">
        <v>76</v>
      </c>
      <c r="AY189" s="215" t="s">
        <v>150</v>
      </c>
    </row>
    <row r="190" spans="2:51" s="13" customFormat="1" ht="12">
      <c r="B190" s="216"/>
      <c r="C190" s="217"/>
      <c r="D190" s="206" t="s">
        <v>166</v>
      </c>
      <c r="E190" s="218" t="s">
        <v>1</v>
      </c>
      <c r="F190" s="219" t="s">
        <v>722</v>
      </c>
      <c r="G190" s="217"/>
      <c r="H190" s="218" t="s">
        <v>1</v>
      </c>
      <c r="I190" s="220"/>
      <c r="J190" s="217"/>
      <c r="K190" s="217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166</v>
      </c>
      <c r="AU190" s="225" t="s">
        <v>86</v>
      </c>
      <c r="AV190" s="13" t="s">
        <v>84</v>
      </c>
      <c r="AW190" s="13" t="s">
        <v>33</v>
      </c>
      <c r="AX190" s="13" t="s">
        <v>76</v>
      </c>
      <c r="AY190" s="225" t="s">
        <v>150</v>
      </c>
    </row>
    <row r="191" spans="2:51" s="12" customFormat="1" ht="12">
      <c r="B191" s="204"/>
      <c r="C191" s="205"/>
      <c r="D191" s="206" t="s">
        <v>166</v>
      </c>
      <c r="E191" s="207" t="s">
        <v>1</v>
      </c>
      <c r="F191" s="208" t="s">
        <v>403</v>
      </c>
      <c r="G191" s="205"/>
      <c r="H191" s="209">
        <v>23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166</v>
      </c>
      <c r="AU191" s="215" t="s">
        <v>86</v>
      </c>
      <c r="AV191" s="12" t="s">
        <v>86</v>
      </c>
      <c r="AW191" s="12" t="s">
        <v>33</v>
      </c>
      <c r="AX191" s="12" t="s">
        <v>76</v>
      </c>
      <c r="AY191" s="215" t="s">
        <v>150</v>
      </c>
    </row>
    <row r="192" spans="2:51" s="14" customFormat="1" ht="12">
      <c r="B192" s="226"/>
      <c r="C192" s="227"/>
      <c r="D192" s="206" t="s">
        <v>166</v>
      </c>
      <c r="E192" s="228" t="s">
        <v>1</v>
      </c>
      <c r="F192" s="229" t="s">
        <v>174</v>
      </c>
      <c r="G192" s="227"/>
      <c r="H192" s="230">
        <v>85.88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166</v>
      </c>
      <c r="AU192" s="236" t="s">
        <v>86</v>
      </c>
      <c r="AV192" s="14" t="s">
        <v>159</v>
      </c>
      <c r="AW192" s="14" t="s">
        <v>33</v>
      </c>
      <c r="AX192" s="14" t="s">
        <v>84</v>
      </c>
      <c r="AY192" s="236" t="s">
        <v>150</v>
      </c>
    </row>
    <row r="193" spans="2:65" s="1" customFormat="1" ht="24" customHeight="1">
      <c r="B193" s="33"/>
      <c r="C193" s="191" t="s">
        <v>219</v>
      </c>
      <c r="D193" s="191" t="s">
        <v>154</v>
      </c>
      <c r="E193" s="192" t="s">
        <v>764</v>
      </c>
      <c r="F193" s="193" t="s">
        <v>765</v>
      </c>
      <c r="G193" s="194" t="s">
        <v>157</v>
      </c>
      <c r="H193" s="195">
        <v>7.188</v>
      </c>
      <c r="I193" s="196"/>
      <c r="J193" s="197">
        <f>ROUND(I193*H193,2)</f>
        <v>0</v>
      </c>
      <c r="K193" s="193" t="s">
        <v>158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0.01146</v>
      </c>
      <c r="R193" s="200">
        <f>Q193*H193</f>
        <v>0.08237448</v>
      </c>
      <c r="S193" s="200">
        <v>0</v>
      </c>
      <c r="T193" s="201">
        <f>S193*H193</f>
        <v>0</v>
      </c>
      <c r="AR193" s="202" t="s">
        <v>175</v>
      </c>
      <c r="AT193" s="202" t="s">
        <v>154</v>
      </c>
      <c r="AU193" s="202" t="s">
        <v>86</v>
      </c>
      <c r="AY193" s="16" t="s">
        <v>150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175</v>
      </c>
      <c r="BM193" s="202" t="s">
        <v>766</v>
      </c>
    </row>
    <row r="194" spans="2:51" s="12" customFormat="1" ht="12">
      <c r="B194" s="204"/>
      <c r="C194" s="205"/>
      <c r="D194" s="206" t="s">
        <v>166</v>
      </c>
      <c r="E194" s="207" t="s">
        <v>1</v>
      </c>
      <c r="F194" s="208" t="s">
        <v>767</v>
      </c>
      <c r="G194" s="205"/>
      <c r="H194" s="209">
        <v>7.188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166</v>
      </c>
      <c r="AU194" s="215" t="s">
        <v>86</v>
      </c>
      <c r="AV194" s="12" t="s">
        <v>86</v>
      </c>
      <c r="AW194" s="12" t="s">
        <v>33</v>
      </c>
      <c r="AX194" s="12" t="s">
        <v>84</v>
      </c>
      <c r="AY194" s="215" t="s">
        <v>150</v>
      </c>
    </row>
    <row r="195" spans="2:65" s="1" customFormat="1" ht="24" customHeight="1">
      <c r="B195" s="33"/>
      <c r="C195" s="191" t="s">
        <v>440</v>
      </c>
      <c r="D195" s="191" t="s">
        <v>154</v>
      </c>
      <c r="E195" s="192" t="s">
        <v>300</v>
      </c>
      <c r="F195" s="193" t="s">
        <v>301</v>
      </c>
      <c r="G195" s="194" t="s">
        <v>157</v>
      </c>
      <c r="H195" s="195">
        <v>62.88</v>
      </c>
      <c r="I195" s="196"/>
      <c r="J195" s="197">
        <f>ROUND(I195*H195,2)</f>
        <v>0</v>
      </c>
      <c r="K195" s="193" t="s">
        <v>158</v>
      </c>
      <c r="L195" s="37"/>
      <c r="M195" s="198" t="s">
        <v>1</v>
      </c>
      <c r="N195" s="199" t="s">
        <v>41</v>
      </c>
      <c r="O195" s="65"/>
      <c r="P195" s="200">
        <f>O195*H195</f>
        <v>0</v>
      </c>
      <c r="Q195" s="200">
        <v>0.00117</v>
      </c>
      <c r="R195" s="200">
        <f>Q195*H195</f>
        <v>0.0735696</v>
      </c>
      <c r="S195" s="200">
        <v>0</v>
      </c>
      <c r="T195" s="201">
        <f>S195*H195</f>
        <v>0</v>
      </c>
      <c r="AR195" s="202" t="s">
        <v>175</v>
      </c>
      <c r="AT195" s="202" t="s">
        <v>154</v>
      </c>
      <c r="AU195" s="202" t="s">
        <v>86</v>
      </c>
      <c r="AY195" s="16" t="s">
        <v>150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175</v>
      </c>
      <c r="BM195" s="202" t="s">
        <v>768</v>
      </c>
    </row>
    <row r="196" spans="2:51" s="13" customFormat="1" ht="12">
      <c r="B196" s="216"/>
      <c r="C196" s="217"/>
      <c r="D196" s="206" t="s">
        <v>166</v>
      </c>
      <c r="E196" s="218" t="s">
        <v>1</v>
      </c>
      <c r="F196" s="219" t="s">
        <v>762</v>
      </c>
      <c r="G196" s="217"/>
      <c r="H196" s="218" t="s">
        <v>1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166</v>
      </c>
      <c r="AU196" s="225" t="s">
        <v>86</v>
      </c>
      <c r="AV196" s="13" t="s">
        <v>84</v>
      </c>
      <c r="AW196" s="13" t="s">
        <v>33</v>
      </c>
      <c r="AX196" s="13" t="s">
        <v>76</v>
      </c>
      <c r="AY196" s="225" t="s">
        <v>150</v>
      </c>
    </row>
    <row r="197" spans="2:51" s="12" customFormat="1" ht="12">
      <c r="B197" s="204"/>
      <c r="C197" s="205"/>
      <c r="D197" s="206" t="s">
        <v>166</v>
      </c>
      <c r="E197" s="207" t="s">
        <v>1</v>
      </c>
      <c r="F197" s="208" t="s">
        <v>763</v>
      </c>
      <c r="G197" s="205"/>
      <c r="H197" s="209">
        <v>62.88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166</v>
      </c>
      <c r="AU197" s="215" t="s">
        <v>86</v>
      </c>
      <c r="AV197" s="12" t="s">
        <v>86</v>
      </c>
      <c r="AW197" s="12" t="s">
        <v>33</v>
      </c>
      <c r="AX197" s="12" t="s">
        <v>76</v>
      </c>
      <c r="AY197" s="215" t="s">
        <v>150</v>
      </c>
    </row>
    <row r="198" spans="2:51" s="14" customFormat="1" ht="12">
      <c r="B198" s="226"/>
      <c r="C198" s="227"/>
      <c r="D198" s="206" t="s">
        <v>166</v>
      </c>
      <c r="E198" s="228" t="s">
        <v>1</v>
      </c>
      <c r="F198" s="229" t="s">
        <v>174</v>
      </c>
      <c r="G198" s="227"/>
      <c r="H198" s="230">
        <v>62.88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166</v>
      </c>
      <c r="AU198" s="236" t="s">
        <v>86</v>
      </c>
      <c r="AV198" s="14" t="s">
        <v>159</v>
      </c>
      <c r="AW198" s="14" t="s">
        <v>33</v>
      </c>
      <c r="AX198" s="14" t="s">
        <v>84</v>
      </c>
      <c r="AY198" s="236" t="s">
        <v>150</v>
      </c>
    </row>
    <row r="199" spans="2:65" s="1" customFormat="1" ht="24" customHeight="1">
      <c r="B199" s="33"/>
      <c r="C199" s="237" t="s">
        <v>413</v>
      </c>
      <c r="D199" s="237" t="s">
        <v>278</v>
      </c>
      <c r="E199" s="238" t="s">
        <v>308</v>
      </c>
      <c r="F199" s="239" t="s">
        <v>309</v>
      </c>
      <c r="G199" s="240" t="s">
        <v>157</v>
      </c>
      <c r="H199" s="241">
        <v>66.024</v>
      </c>
      <c r="I199" s="242"/>
      <c r="J199" s="243">
        <f>ROUND(I199*H199,2)</f>
        <v>0</v>
      </c>
      <c r="K199" s="239" t="s">
        <v>158</v>
      </c>
      <c r="L199" s="244"/>
      <c r="M199" s="245" t="s">
        <v>1</v>
      </c>
      <c r="N199" s="246" t="s">
        <v>41</v>
      </c>
      <c r="O199" s="65"/>
      <c r="P199" s="200">
        <f>O199*H199</f>
        <v>0</v>
      </c>
      <c r="Q199" s="200">
        <v>0.0035</v>
      </c>
      <c r="R199" s="200">
        <f>Q199*H199</f>
        <v>0.231084</v>
      </c>
      <c r="S199" s="200">
        <v>0</v>
      </c>
      <c r="T199" s="201">
        <f>S199*H199</f>
        <v>0</v>
      </c>
      <c r="AR199" s="202" t="s">
        <v>281</v>
      </c>
      <c r="AT199" s="202" t="s">
        <v>278</v>
      </c>
      <c r="AU199" s="202" t="s">
        <v>86</v>
      </c>
      <c r="AY199" s="16" t="s">
        <v>150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84</v>
      </c>
      <c r="BK199" s="203">
        <f>ROUND(I199*H199,2)</f>
        <v>0</v>
      </c>
      <c r="BL199" s="16" t="s">
        <v>175</v>
      </c>
      <c r="BM199" s="202" t="s">
        <v>769</v>
      </c>
    </row>
    <row r="200" spans="2:51" s="12" customFormat="1" ht="12">
      <c r="B200" s="204"/>
      <c r="C200" s="205"/>
      <c r="D200" s="206" t="s">
        <v>166</v>
      </c>
      <c r="E200" s="205"/>
      <c r="F200" s="208" t="s">
        <v>770</v>
      </c>
      <c r="G200" s="205"/>
      <c r="H200" s="209">
        <v>66.024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166</v>
      </c>
      <c r="AU200" s="215" t="s">
        <v>86</v>
      </c>
      <c r="AV200" s="12" t="s">
        <v>86</v>
      </c>
      <c r="AW200" s="12" t="s">
        <v>4</v>
      </c>
      <c r="AX200" s="12" t="s">
        <v>84</v>
      </c>
      <c r="AY200" s="215" t="s">
        <v>150</v>
      </c>
    </row>
    <row r="201" spans="2:65" s="1" customFormat="1" ht="24" customHeight="1">
      <c r="B201" s="33"/>
      <c r="C201" s="191" t="s">
        <v>418</v>
      </c>
      <c r="D201" s="191" t="s">
        <v>154</v>
      </c>
      <c r="E201" s="192" t="s">
        <v>312</v>
      </c>
      <c r="F201" s="193" t="s">
        <v>313</v>
      </c>
      <c r="G201" s="194" t="s">
        <v>157</v>
      </c>
      <c r="H201" s="195">
        <v>20.71</v>
      </c>
      <c r="I201" s="196"/>
      <c r="J201" s="197">
        <f>ROUND(I201*H201,2)</f>
        <v>0</v>
      </c>
      <c r="K201" s="193" t="s">
        <v>158</v>
      </c>
      <c r="L201" s="37"/>
      <c r="M201" s="198" t="s">
        <v>1</v>
      </c>
      <c r="N201" s="199" t="s">
        <v>41</v>
      </c>
      <c r="O201" s="65"/>
      <c r="P201" s="200">
        <f>O201*H201</f>
        <v>0</v>
      </c>
      <c r="Q201" s="200">
        <v>0.00132</v>
      </c>
      <c r="R201" s="200">
        <f>Q201*H201</f>
        <v>0.027337200000000002</v>
      </c>
      <c r="S201" s="200">
        <v>0</v>
      </c>
      <c r="T201" s="201">
        <f>S201*H201</f>
        <v>0</v>
      </c>
      <c r="AR201" s="202" t="s">
        <v>175</v>
      </c>
      <c r="AT201" s="202" t="s">
        <v>154</v>
      </c>
      <c r="AU201" s="202" t="s">
        <v>86</v>
      </c>
      <c r="AY201" s="16" t="s">
        <v>150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84</v>
      </c>
      <c r="BK201" s="203">
        <f>ROUND(I201*H201,2)</f>
        <v>0</v>
      </c>
      <c r="BL201" s="16" t="s">
        <v>175</v>
      </c>
      <c r="BM201" s="202" t="s">
        <v>771</v>
      </c>
    </row>
    <row r="202" spans="2:51" s="13" customFormat="1" ht="12">
      <c r="B202" s="216"/>
      <c r="C202" s="217"/>
      <c r="D202" s="206" t="s">
        <v>166</v>
      </c>
      <c r="E202" s="218" t="s">
        <v>1</v>
      </c>
      <c r="F202" s="219" t="s">
        <v>722</v>
      </c>
      <c r="G202" s="217"/>
      <c r="H202" s="218" t="s">
        <v>1</v>
      </c>
      <c r="I202" s="220"/>
      <c r="J202" s="217"/>
      <c r="K202" s="217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166</v>
      </c>
      <c r="AU202" s="225" t="s">
        <v>86</v>
      </c>
      <c r="AV202" s="13" t="s">
        <v>84</v>
      </c>
      <c r="AW202" s="13" t="s">
        <v>33</v>
      </c>
      <c r="AX202" s="13" t="s">
        <v>76</v>
      </c>
      <c r="AY202" s="225" t="s">
        <v>150</v>
      </c>
    </row>
    <row r="203" spans="2:51" s="12" customFormat="1" ht="12">
      <c r="B203" s="204"/>
      <c r="C203" s="205"/>
      <c r="D203" s="206" t="s">
        <v>166</v>
      </c>
      <c r="E203" s="207" t="s">
        <v>1</v>
      </c>
      <c r="F203" s="208" t="s">
        <v>772</v>
      </c>
      <c r="G203" s="205"/>
      <c r="H203" s="209">
        <v>20.71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166</v>
      </c>
      <c r="AU203" s="215" t="s">
        <v>86</v>
      </c>
      <c r="AV203" s="12" t="s">
        <v>86</v>
      </c>
      <c r="AW203" s="12" t="s">
        <v>33</v>
      </c>
      <c r="AX203" s="12" t="s">
        <v>76</v>
      </c>
      <c r="AY203" s="215" t="s">
        <v>150</v>
      </c>
    </row>
    <row r="204" spans="2:51" s="14" customFormat="1" ht="12">
      <c r="B204" s="226"/>
      <c r="C204" s="227"/>
      <c r="D204" s="206" t="s">
        <v>166</v>
      </c>
      <c r="E204" s="228" t="s">
        <v>1</v>
      </c>
      <c r="F204" s="229" t="s">
        <v>174</v>
      </c>
      <c r="G204" s="227"/>
      <c r="H204" s="230">
        <v>20.71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166</v>
      </c>
      <c r="AU204" s="236" t="s">
        <v>86</v>
      </c>
      <c r="AV204" s="14" t="s">
        <v>159</v>
      </c>
      <c r="AW204" s="14" t="s">
        <v>33</v>
      </c>
      <c r="AX204" s="14" t="s">
        <v>84</v>
      </c>
      <c r="AY204" s="236" t="s">
        <v>150</v>
      </c>
    </row>
    <row r="205" spans="2:65" s="1" customFormat="1" ht="24" customHeight="1">
      <c r="B205" s="33"/>
      <c r="C205" s="237" t="s">
        <v>281</v>
      </c>
      <c r="D205" s="237" t="s">
        <v>278</v>
      </c>
      <c r="E205" s="238" t="s">
        <v>318</v>
      </c>
      <c r="F205" s="239" t="s">
        <v>319</v>
      </c>
      <c r="G205" s="240" t="s">
        <v>157</v>
      </c>
      <c r="H205" s="241">
        <v>21.746</v>
      </c>
      <c r="I205" s="242"/>
      <c r="J205" s="243">
        <f>ROUND(I205*H205,2)</f>
        <v>0</v>
      </c>
      <c r="K205" s="239" t="s">
        <v>158</v>
      </c>
      <c r="L205" s="244"/>
      <c r="M205" s="245" t="s">
        <v>1</v>
      </c>
      <c r="N205" s="246" t="s">
        <v>41</v>
      </c>
      <c r="O205" s="65"/>
      <c r="P205" s="200">
        <f>O205*H205</f>
        <v>0</v>
      </c>
      <c r="Q205" s="200">
        <v>0.00264</v>
      </c>
      <c r="R205" s="200">
        <f>Q205*H205</f>
        <v>0.05740944</v>
      </c>
      <c r="S205" s="200">
        <v>0</v>
      </c>
      <c r="T205" s="201">
        <f>S205*H205</f>
        <v>0</v>
      </c>
      <c r="AR205" s="202" t="s">
        <v>281</v>
      </c>
      <c r="AT205" s="202" t="s">
        <v>278</v>
      </c>
      <c r="AU205" s="202" t="s">
        <v>86</v>
      </c>
      <c r="AY205" s="16" t="s">
        <v>150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84</v>
      </c>
      <c r="BK205" s="203">
        <f>ROUND(I205*H205,2)</f>
        <v>0</v>
      </c>
      <c r="BL205" s="16" t="s">
        <v>175</v>
      </c>
      <c r="BM205" s="202" t="s">
        <v>773</v>
      </c>
    </row>
    <row r="206" spans="2:51" s="12" customFormat="1" ht="12">
      <c r="B206" s="204"/>
      <c r="C206" s="205"/>
      <c r="D206" s="206" t="s">
        <v>166</v>
      </c>
      <c r="E206" s="205"/>
      <c r="F206" s="208" t="s">
        <v>774</v>
      </c>
      <c r="G206" s="205"/>
      <c r="H206" s="209">
        <v>21.746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166</v>
      </c>
      <c r="AU206" s="215" t="s">
        <v>86</v>
      </c>
      <c r="AV206" s="12" t="s">
        <v>86</v>
      </c>
      <c r="AW206" s="12" t="s">
        <v>4</v>
      </c>
      <c r="AX206" s="12" t="s">
        <v>84</v>
      </c>
      <c r="AY206" s="215" t="s">
        <v>150</v>
      </c>
    </row>
    <row r="207" spans="2:65" s="1" customFormat="1" ht="24" customHeight="1">
      <c r="B207" s="33"/>
      <c r="C207" s="191" t="s">
        <v>307</v>
      </c>
      <c r="D207" s="191" t="s">
        <v>154</v>
      </c>
      <c r="E207" s="192" t="s">
        <v>333</v>
      </c>
      <c r="F207" s="193" t="s">
        <v>334</v>
      </c>
      <c r="G207" s="194" t="s">
        <v>185</v>
      </c>
      <c r="H207" s="195">
        <v>0.485</v>
      </c>
      <c r="I207" s="196"/>
      <c r="J207" s="197">
        <f>ROUND(I207*H207,2)</f>
        <v>0</v>
      </c>
      <c r="K207" s="193" t="s">
        <v>158</v>
      </c>
      <c r="L207" s="37"/>
      <c r="M207" s="198" t="s">
        <v>1</v>
      </c>
      <c r="N207" s="199" t="s">
        <v>41</v>
      </c>
      <c r="O207" s="65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02" t="s">
        <v>175</v>
      </c>
      <c r="AT207" s="202" t="s">
        <v>154</v>
      </c>
      <c r="AU207" s="202" t="s">
        <v>86</v>
      </c>
      <c r="AY207" s="16" t="s">
        <v>150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6" t="s">
        <v>84</v>
      </c>
      <c r="BK207" s="203">
        <f>ROUND(I207*H207,2)</f>
        <v>0</v>
      </c>
      <c r="BL207" s="16" t="s">
        <v>175</v>
      </c>
      <c r="BM207" s="202" t="s">
        <v>775</v>
      </c>
    </row>
    <row r="208" spans="2:63" s="11" customFormat="1" ht="22.9" customHeight="1">
      <c r="B208" s="175"/>
      <c r="C208" s="176"/>
      <c r="D208" s="177" t="s">
        <v>75</v>
      </c>
      <c r="E208" s="189" t="s">
        <v>336</v>
      </c>
      <c r="F208" s="189" t="s">
        <v>337</v>
      </c>
      <c r="G208" s="176"/>
      <c r="H208" s="176"/>
      <c r="I208" s="179"/>
      <c r="J208" s="190">
        <f>BK208</f>
        <v>0</v>
      </c>
      <c r="K208" s="176"/>
      <c r="L208" s="181"/>
      <c r="M208" s="182"/>
      <c r="N208" s="183"/>
      <c r="O208" s="183"/>
      <c r="P208" s="184">
        <f>SUM(P209:P218)</f>
        <v>0</v>
      </c>
      <c r="Q208" s="183"/>
      <c r="R208" s="184">
        <f>SUM(R209:R218)</f>
        <v>0.0344</v>
      </c>
      <c r="S208" s="183"/>
      <c r="T208" s="185">
        <f>SUM(T209:T218)</f>
        <v>0.048</v>
      </c>
      <c r="AR208" s="186" t="s">
        <v>86</v>
      </c>
      <c r="AT208" s="187" t="s">
        <v>75</v>
      </c>
      <c r="AU208" s="187" t="s">
        <v>84</v>
      </c>
      <c r="AY208" s="186" t="s">
        <v>150</v>
      </c>
      <c r="BK208" s="188">
        <f>SUM(BK209:BK218)</f>
        <v>0</v>
      </c>
    </row>
    <row r="209" spans="2:65" s="1" customFormat="1" ht="24" customHeight="1">
      <c r="B209" s="33"/>
      <c r="C209" s="191" t="s">
        <v>454</v>
      </c>
      <c r="D209" s="191" t="s">
        <v>154</v>
      </c>
      <c r="E209" s="192" t="s">
        <v>339</v>
      </c>
      <c r="F209" s="193" t="s">
        <v>340</v>
      </c>
      <c r="G209" s="194" t="s">
        <v>215</v>
      </c>
      <c r="H209" s="195">
        <v>2</v>
      </c>
      <c r="I209" s="196"/>
      <c r="J209" s="197">
        <f>ROUND(I209*H209,2)</f>
        <v>0</v>
      </c>
      <c r="K209" s="193" t="s">
        <v>158</v>
      </c>
      <c r="L209" s="37"/>
      <c r="M209" s="198" t="s">
        <v>1</v>
      </c>
      <c r="N209" s="199" t="s">
        <v>41</v>
      </c>
      <c r="O209" s="65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02" t="s">
        <v>175</v>
      </c>
      <c r="AT209" s="202" t="s">
        <v>154</v>
      </c>
      <c r="AU209" s="202" t="s">
        <v>86</v>
      </c>
      <c r="AY209" s="16" t="s">
        <v>150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175</v>
      </c>
      <c r="BM209" s="202" t="s">
        <v>776</v>
      </c>
    </row>
    <row r="210" spans="2:51" s="12" customFormat="1" ht="12">
      <c r="B210" s="204"/>
      <c r="C210" s="205"/>
      <c r="D210" s="206" t="s">
        <v>166</v>
      </c>
      <c r="E210" s="207" t="s">
        <v>1</v>
      </c>
      <c r="F210" s="208" t="s">
        <v>86</v>
      </c>
      <c r="G210" s="205"/>
      <c r="H210" s="209">
        <v>2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166</v>
      </c>
      <c r="AU210" s="215" t="s">
        <v>86</v>
      </c>
      <c r="AV210" s="12" t="s">
        <v>86</v>
      </c>
      <c r="AW210" s="12" t="s">
        <v>33</v>
      </c>
      <c r="AX210" s="12" t="s">
        <v>84</v>
      </c>
      <c r="AY210" s="215" t="s">
        <v>150</v>
      </c>
    </row>
    <row r="211" spans="2:65" s="1" customFormat="1" ht="24" customHeight="1">
      <c r="B211" s="33"/>
      <c r="C211" s="237" t="s">
        <v>489</v>
      </c>
      <c r="D211" s="237" t="s">
        <v>278</v>
      </c>
      <c r="E211" s="238" t="s">
        <v>343</v>
      </c>
      <c r="F211" s="239" t="s">
        <v>344</v>
      </c>
      <c r="G211" s="240" t="s">
        <v>215</v>
      </c>
      <c r="H211" s="241">
        <v>2</v>
      </c>
      <c r="I211" s="242"/>
      <c r="J211" s="243">
        <f>ROUND(I211*H211,2)</f>
        <v>0</v>
      </c>
      <c r="K211" s="239" t="s">
        <v>158</v>
      </c>
      <c r="L211" s="244"/>
      <c r="M211" s="245" t="s">
        <v>1</v>
      </c>
      <c r="N211" s="246" t="s">
        <v>41</v>
      </c>
      <c r="O211" s="65"/>
      <c r="P211" s="200">
        <f>O211*H211</f>
        <v>0</v>
      </c>
      <c r="Q211" s="200">
        <v>0.016</v>
      </c>
      <c r="R211" s="200">
        <f>Q211*H211</f>
        <v>0.032</v>
      </c>
      <c r="S211" s="200">
        <v>0</v>
      </c>
      <c r="T211" s="201">
        <f>S211*H211</f>
        <v>0</v>
      </c>
      <c r="AR211" s="202" t="s">
        <v>281</v>
      </c>
      <c r="AT211" s="202" t="s">
        <v>278</v>
      </c>
      <c r="AU211" s="202" t="s">
        <v>86</v>
      </c>
      <c r="AY211" s="16" t="s">
        <v>150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84</v>
      </c>
      <c r="BK211" s="203">
        <f>ROUND(I211*H211,2)</f>
        <v>0</v>
      </c>
      <c r="BL211" s="16" t="s">
        <v>175</v>
      </c>
      <c r="BM211" s="202" t="s">
        <v>777</v>
      </c>
    </row>
    <row r="212" spans="2:65" s="1" customFormat="1" ht="16.5" customHeight="1">
      <c r="B212" s="33"/>
      <c r="C212" s="191" t="s">
        <v>480</v>
      </c>
      <c r="D212" s="191" t="s">
        <v>154</v>
      </c>
      <c r="E212" s="192" t="s">
        <v>355</v>
      </c>
      <c r="F212" s="193" t="s">
        <v>356</v>
      </c>
      <c r="G212" s="194" t="s">
        <v>215</v>
      </c>
      <c r="H212" s="195">
        <v>2</v>
      </c>
      <c r="I212" s="196"/>
      <c r="J212" s="197">
        <f>ROUND(I212*H212,2)</f>
        <v>0</v>
      </c>
      <c r="K212" s="193" t="s">
        <v>1</v>
      </c>
      <c r="L212" s="37"/>
      <c r="M212" s="198" t="s">
        <v>1</v>
      </c>
      <c r="N212" s="199" t="s">
        <v>41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175</v>
      </c>
      <c r="AT212" s="202" t="s">
        <v>154</v>
      </c>
      <c r="AU212" s="202" t="s">
        <v>86</v>
      </c>
      <c r="AY212" s="16" t="s">
        <v>150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84</v>
      </c>
      <c r="BK212" s="203">
        <f>ROUND(I212*H212,2)</f>
        <v>0</v>
      </c>
      <c r="BL212" s="16" t="s">
        <v>175</v>
      </c>
      <c r="BM212" s="202" t="s">
        <v>778</v>
      </c>
    </row>
    <row r="213" spans="2:65" s="1" customFormat="1" ht="24" customHeight="1">
      <c r="B213" s="33"/>
      <c r="C213" s="237" t="s">
        <v>484</v>
      </c>
      <c r="D213" s="237" t="s">
        <v>278</v>
      </c>
      <c r="E213" s="238" t="s">
        <v>359</v>
      </c>
      <c r="F213" s="239" t="s">
        <v>360</v>
      </c>
      <c r="G213" s="240" t="s">
        <v>215</v>
      </c>
      <c r="H213" s="241">
        <v>2</v>
      </c>
      <c r="I213" s="242"/>
      <c r="J213" s="243">
        <f>ROUND(I213*H213,2)</f>
        <v>0</v>
      </c>
      <c r="K213" s="239" t="s">
        <v>158</v>
      </c>
      <c r="L213" s="244"/>
      <c r="M213" s="245" t="s">
        <v>1</v>
      </c>
      <c r="N213" s="246" t="s">
        <v>41</v>
      </c>
      <c r="O213" s="65"/>
      <c r="P213" s="200">
        <f>O213*H213</f>
        <v>0</v>
      </c>
      <c r="Q213" s="200">
        <v>0.0012</v>
      </c>
      <c r="R213" s="200">
        <f>Q213*H213</f>
        <v>0.0024</v>
      </c>
      <c r="S213" s="200">
        <v>0</v>
      </c>
      <c r="T213" s="201">
        <f>S213*H213</f>
        <v>0</v>
      </c>
      <c r="AR213" s="202" t="s">
        <v>281</v>
      </c>
      <c r="AT213" s="202" t="s">
        <v>278</v>
      </c>
      <c r="AU213" s="202" t="s">
        <v>86</v>
      </c>
      <c r="AY213" s="16" t="s">
        <v>150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175</v>
      </c>
      <c r="BM213" s="202" t="s">
        <v>779</v>
      </c>
    </row>
    <row r="214" spans="2:65" s="1" customFormat="1" ht="24" customHeight="1">
      <c r="B214" s="33"/>
      <c r="C214" s="191" t="s">
        <v>362</v>
      </c>
      <c r="D214" s="191" t="s">
        <v>154</v>
      </c>
      <c r="E214" s="192" t="s">
        <v>363</v>
      </c>
      <c r="F214" s="193" t="s">
        <v>364</v>
      </c>
      <c r="G214" s="194" t="s">
        <v>215</v>
      </c>
      <c r="H214" s="195">
        <v>2</v>
      </c>
      <c r="I214" s="196"/>
      <c r="J214" s="197">
        <f>ROUND(I214*H214,2)</f>
        <v>0</v>
      </c>
      <c r="K214" s="193" t="s">
        <v>158</v>
      </c>
      <c r="L214" s="37"/>
      <c r="M214" s="198" t="s">
        <v>1</v>
      </c>
      <c r="N214" s="199" t="s">
        <v>41</v>
      </c>
      <c r="O214" s="65"/>
      <c r="P214" s="200">
        <f>O214*H214</f>
        <v>0</v>
      </c>
      <c r="Q214" s="200">
        <v>0</v>
      </c>
      <c r="R214" s="200">
        <f>Q214*H214</f>
        <v>0</v>
      </c>
      <c r="S214" s="200">
        <v>0.024</v>
      </c>
      <c r="T214" s="201">
        <f>S214*H214</f>
        <v>0.048</v>
      </c>
      <c r="AR214" s="202" t="s">
        <v>175</v>
      </c>
      <c r="AT214" s="202" t="s">
        <v>154</v>
      </c>
      <c r="AU214" s="202" t="s">
        <v>86</v>
      </c>
      <c r="AY214" s="16" t="s">
        <v>150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84</v>
      </c>
      <c r="BK214" s="203">
        <f>ROUND(I214*H214,2)</f>
        <v>0</v>
      </c>
      <c r="BL214" s="16" t="s">
        <v>175</v>
      </c>
      <c r="BM214" s="202" t="s">
        <v>780</v>
      </c>
    </row>
    <row r="215" spans="2:51" s="13" customFormat="1" ht="12">
      <c r="B215" s="216"/>
      <c r="C215" s="217"/>
      <c r="D215" s="206" t="s">
        <v>166</v>
      </c>
      <c r="E215" s="218" t="s">
        <v>1</v>
      </c>
      <c r="F215" s="219" t="s">
        <v>722</v>
      </c>
      <c r="G215" s="217"/>
      <c r="H215" s="218" t="s">
        <v>1</v>
      </c>
      <c r="I215" s="220"/>
      <c r="J215" s="217"/>
      <c r="K215" s="217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166</v>
      </c>
      <c r="AU215" s="225" t="s">
        <v>86</v>
      </c>
      <c r="AV215" s="13" t="s">
        <v>84</v>
      </c>
      <c r="AW215" s="13" t="s">
        <v>33</v>
      </c>
      <c r="AX215" s="13" t="s">
        <v>76</v>
      </c>
      <c r="AY215" s="225" t="s">
        <v>150</v>
      </c>
    </row>
    <row r="216" spans="2:51" s="12" customFormat="1" ht="12">
      <c r="B216" s="204"/>
      <c r="C216" s="205"/>
      <c r="D216" s="206" t="s">
        <v>166</v>
      </c>
      <c r="E216" s="207" t="s">
        <v>1</v>
      </c>
      <c r="F216" s="208" t="s">
        <v>86</v>
      </c>
      <c r="G216" s="205"/>
      <c r="H216" s="209">
        <v>2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166</v>
      </c>
      <c r="AU216" s="215" t="s">
        <v>86</v>
      </c>
      <c r="AV216" s="12" t="s">
        <v>86</v>
      </c>
      <c r="AW216" s="12" t="s">
        <v>33</v>
      </c>
      <c r="AX216" s="12" t="s">
        <v>76</v>
      </c>
      <c r="AY216" s="215" t="s">
        <v>150</v>
      </c>
    </row>
    <row r="217" spans="2:51" s="14" customFormat="1" ht="12">
      <c r="B217" s="226"/>
      <c r="C217" s="227"/>
      <c r="D217" s="206" t="s">
        <v>166</v>
      </c>
      <c r="E217" s="228" t="s">
        <v>1</v>
      </c>
      <c r="F217" s="229" t="s">
        <v>174</v>
      </c>
      <c r="G217" s="227"/>
      <c r="H217" s="230">
        <v>2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166</v>
      </c>
      <c r="AU217" s="236" t="s">
        <v>86</v>
      </c>
      <c r="AV217" s="14" t="s">
        <v>159</v>
      </c>
      <c r="AW217" s="14" t="s">
        <v>33</v>
      </c>
      <c r="AX217" s="14" t="s">
        <v>84</v>
      </c>
      <c r="AY217" s="236" t="s">
        <v>150</v>
      </c>
    </row>
    <row r="218" spans="2:65" s="1" customFormat="1" ht="24" customHeight="1">
      <c r="B218" s="33"/>
      <c r="C218" s="191" t="s">
        <v>464</v>
      </c>
      <c r="D218" s="191" t="s">
        <v>154</v>
      </c>
      <c r="E218" s="192" t="s">
        <v>375</v>
      </c>
      <c r="F218" s="193" t="s">
        <v>376</v>
      </c>
      <c r="G218" s="194" t="s">
        <v>185</v>
      </c>
      <c r="H218" s="195">
        <v>0.034</v>
      </c>
      <c r="I218" s="196"/>
      <c r="J218" s="197">
        <f>ROUND(I218*H218,2)</f>
        <v>0</v>
      </c>
      <c r="K218" s="193" t="s">
        <v>158</v>
      </c>
      <c r="L218" s="37"/>
      <c r="M218" s="198" t="s">
        <v>1</v>
      </c>
      <c r="N218" s="199" t="s">
        <v>41</v>
      </c>
      <c r="O218" s="65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175</v>
      </c>
      <c r="AT218" s="202" t="s">
        <v>154</v>
      </c>
      <c r="AU218" s="202" t="s">
        <v>86</v>
      </c>
      <c r="AY218" s="16" t="s">
        <v>150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84</v>
      </c>
      <c r="BK218" s="203">
        <f>ROUND(I218*H218,2)</f>
        <v>0</v>
      </c>
      <c r="BL218" s="16" t="s">
        <v>175</v>
      </c>
      <c r="BM218" s="202" t="s">
        <v>781</v>
      </c>
    </row>
    <row r="219" spans="2:63" s="11" customFormat="1" ht="22.9" customHeight="1">
      <c r="B219" s="175"/>
      <c r="C219" s="176"/>
      <c r="D219" s="177" t="s">
        <v>75</v>
      </c>
      <c r="E219" s="189" t="s">
        <v>378</v>
      </c>
      <c r="F219" s="189" t="s">
        <v>379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SUM(P220:P226)</f>
        <v>0</v>
      </c>
      <c r="Q219" s="183"/>
      <c r="R219" s="184">
        <f>SUM(R220:R226)</f>
        <v>0</v>
      </c>
      <c r="S219" s="183"/>
      <c r="T219" s="185">
        <f>SUM(T220:T226)</f>
        <v>0.0024000000000000002</v>
      </c>
      <c r="AR219" s="186" t="s">
        <v>86</v>
      </c>
      <c r="AT219" s="187" t="s">
        <v>75</v>
      </c>
      <c r="AU219" s="187" t="s">
        <v>84</v>
      </c>
      <c r="AY219" s="186" t="s">
        <v>150</v>
      </c>
      <c r="BK219" s="188">
        <f>SUM(BK220:BK226)</f>
        <v>0</v>
      </c>
    </row>
    <row r="220" spans="2:65" s="1" customFormat="1" ht="16.5" customHeight="1">
      <c r="B220" s="33"/>
      <c r="C220" s="191" t="s">
        <v>468</v>
      </c>
      <c r="D220" s="191" t="s">
        <v>154</v>
      </c>
      <c r="E220" s="192" t="s">
        <v>387</v>
      </c>
      <c r="F220" s="193" t="s">
        <v>388</v>
      </c>
      <c r="G220" s="194" t="s">
        <v>265</v>
      </c>
      <c r="H220" s="195">
        <v>1</v>
      </c>
      <c r="I220" s="196"/>
      <c r="J220" s="197">
        <f>ROUND(I220*H220,2)</f>
        <v>0</v>
      </c>
      <c r="K220" s="193" t="s">
        <v>1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AR220" s="202" t="s">
        <v>175</v>
      </c>
      <c r="AT220" s="202" t="s">
        <v>154</v>
      </c>
      <c r="AU220" s="202" t="s">
        <v>86</v>
      </c>
      <c r="AY220" s="16" t="s">
        <v>150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175</v>
      </c>
      <c r="BM220" s="202" t="s">
        <v>782</v>
      </c>
    </row>
    <row r="221" spans="2:65" s="1" customFormat="1" ht="24" customHeight="1">
      <c r="B221" s="33"/>
      <c r="C221" s="191" t="s">
        <v>161</v>
      </c>
      <c r="D221" s="191" t="s">
        <v>154</v>
      </c>
      <c r="E221" s="192" t="s">
        <v>383</v>
      </c>
      <c r="F221" s="193" t="s">
        <v>384</v>
      </c>
      <c r="G221" s="194" t="s">
        <v>215</v>
      </c>
      <c r="H221" s="195">
        <v>6</v>
      </c>
      <c r="I221" s="196"/>
      <c r="J221" s="197">
        <f>ROUND(I221*H221,2)</f>
        <v>0</v>
      </c>
      <c r="K221" s="193" t="s">
        <v>158</v>
      </c>
      <c r="L221" s="37"/>
      <c r="M221" s="198" t="s">
        <v>1</v>
      </c>
      <c r="N221" s="199" t="s">
        <v>41</v>
      </c>
      <c r="O221" s="65"/>
      <c r="P221" s="200">
        <f>O221*H221</f>
        <v>0</v>
      </c>
      <c r="Q221" s="200">
        <v>0</v>
      </c>
      <c r="R221" s="200">
        <f>Q221*H221</f>
        <v>0</v>
      </c>
      <c r="S221" s="200">
        <v>0.0004</v>
      </c>
      <c r="T221" s="201">
        <f>S221*H221</f>
        <v>0.0024000000000000002</v>
      </c>
      <c r="AR221" s="202" t="s">
        <v>175</v>
      </c>
      <c r="AT221" s="202" t="s">
        <v>154</v>
      </c>
      <c r="AU221" s="202" t="s">
        <v>86</v>
      </c>
      <c r="AY221" s="16" t="s">
        <v>150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84</v>
      </c>
      <c r="BK221" s="203">
        <f>ROUND(I221*H221,2)</f>
        <v>0</v>
      </c>
      <c r="BL221" s="16" t="s">
        <v>175</v>
      </c>
      <c r="BM221" s="202" t="s">
        <v>783</v>
      </c>
    </row>
    <row r="222" spans="2:51" s="13" customFormat="1" ht="12">
      <c r="B222" s="216"/>
      <c r="C222" s="217"/>
      <c r="D222" s="206" t="s">
        <v>166</v>
      </c>
      <c r="E222" s="218" t="s">
        <v>1</v>
      </c>
      <c r="F222" s="219" t="s">
        <v>722</v>
      </c>
      <c r="G222" s="217"/>
      <c r="H222" s="218" t="s">
        <v>1</v>
      </c>
      <c r="I222" s="220"/>
      <c r="J222" s="217"/>
      <c r="K222" s="217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166</v>
      </c>
      <c r="AU222" s="225" t="s">
        <v>86</v>
      </c>
      <c r="AV222" s="13" t="s">
        <v>84</v>
      </c>
      <c r="AW222" s="13" t="s">
        <v>33</v>
      </c>
      <c r="AX222" s="13" t="s">
        <v>76</v>
      </c>
      <c r="AY222" s="225" t="s">
        <v>150</v>
      </c>
    </row>
    <row r="223" spans="2:51" s="12" customFormat="1" ht="12">
      <c r="B223" s="204"/>
      <c r="C223" s="205"/>
      <c r="D223" s="206" t="s">
        <v>166</v>
      </c>
      <c r="E223" s="207" t="s">
        <v>1</v>
      </c>
      <c r="F223" s="208" t="s">
        <v>86</v>
      </c>
      <c r="G223" s="205"/>
      <c r="H223" s="209">
        <v>2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166</v>
      </c>
      <c r="AU223" s="215" t="s">
        <v>86</v>
      </c>
      <c r="AV223" s="12" t="s">
        <v>86</v>
      </c>
      <c r="AW223" s="12" t="s">
        <v>33</v>
      </c>
      <c r="AX223" s="12" t="s">
        <v>76</v>
      </c>
      <c r="AY223" s="215" t="s">
        <v>150</v>
      </c>
    </row>
    <row r="224" spans="2:51" s="13" customFormat="1" ht="12">
      <c r="B224" s="216"/>
      <c r="C224" s="217"/>
      <c r="D224" s="206" t="s">
        <v>166</v>
      </c>
      <c r="E224" s="218" t="s">
        <v>1</v>
      </c>
      <c r="F224" s="219" t="s">
        <v>762</v>
      </c>
      <c r="G224" s="217"/>
      <c r="H224" s="218" t="s">
        <v>1</v>
      </c>
      <c r="I224" s="220"/>
      <c r="J224" s="217"/>
      <c r="K224" s="217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166</v>
      </c>
      <c r="AU224" s="225" t="s">
        <v>86</v>
      </c>
      <c r="AV224" s="13" t="s">
        <v>84</v>
      </c>
      <c r="AW224" s="13" t="s">
        <v>33</v>
      </c>
      <c r="AX224" s="13" t="s">
        <v>76</v>
      </c>
      <c r="AY224" s="225" t="s">
        <v>150</v>
      </c>
    </row>
    <row r="225" spans="2:51" s="12" customFormat="1" ht="12">
      <c r="B225" s="204"/>
      <c r="C225" s="205"/>
      <c r="D225" s="206" t="s">
        <v>166</v>
      </c>
      <c r="E225" s="207" t="s">
        <v>1</v>
      </c>
      <c r="F225" s="208" t="s">
        <v>784</v>
      </c>
      <c r="G225" s="205"/>
      <c r="H225" s="209">
        <v>4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166</v>
      </c>
      <c r="AU225" s="215" t="s">
        <v>86</v>
      </c>
      <c r="AV225" s="12" t="s">
        <v>86</v>
      </c>
      <c r="AW225" s="12" t="s">
        <v>33</v>
      </c>
      <c r="AX225" s="12" t="s">
        <v>76</v>
      </c>
      <c r="AY225" s="215" t="s">
        <v>150</v>
      </c>
    </row>
    <row r="226" spans="2:51" s="14" customFormat="1" ht="12">
      <c r="B226" s="226"/>
      <c r="C226" s="227"/>
      <c r="D226" s="206" t="s">
        <v>166</v>
      </c>
      <c r="E226" s="228" t="s">
        <v>1</v>
      </c>
      <c r="F226" s="229" t="s">
        <v>174</v>
      </c>
      <c r="G226" s="227"/>
      <c r="H226" s="230">
        <v>6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166</v>
      </c>
      <c r="AU226" s="236" t="s">
        <v>86</v>
      </c>
      <c r="AV226" s="14" t="s">
        <v>159</v>
      </c>
      <c r="AW226" s="14" t="s">
        <v>33</v>
      </c>
      <c r="AX226" s="14" t="s">
        <v>84</v>
      </c>
      <c r="AY226" s="236" t="s">
        <v>150</v>
      </c>
    </row>
    <row r="227" spans="2:63" s="11" customFormat="1" ht="22.9" customHeight="1">
      <c r="B227" s="175"/>
      <c r="C227" s="176"/>
      <c r="D227" s="177" t="s">
        <v>75</v>
      </c>
      <c r="E227" s="189" t="s">
        <v>394</v>
      </c>
      <c r="F227" s="189" t="s">
        <v>395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SUM(P228:P275)</f>
        <v>0</v>
      </c>
      <c r="Q227" s="183"/>
      <c r="R227" s="184">
        <f>SUM(R228:R275)</f>
        <v>3.2745357</v>
      </c>
      <c r="S227" s="183"/>
      <c r="T227" s="185">
        <f>SUM(T228:T275)</f>
        <v>7.3513403</v>
      </c>
      <c r="AR227" s="186" t="s">
        <v>86</v>
      </c>
      <c r="AT227" s="187" t="s">
        <v>75</v>
      </c>
      <c r="AU227" s="187" t="s">
        <v>84</v>
      </c>
      <c r="AY227" s="186" t="s">
        <v>150</v>
      </c>
      <c r="BK227" s="188">
        <f>SUM(BK228:BK275)</f>
        <v>0</v>
      </c>
    </row>
    <row r="228" spans="2:65" s="1" customFormat="1" ht="16.5" customHeight="1">
      <c r="B228" s="33"/>
      <c r="C228" s="191" t="s">
        <v>472</v>
      </c>
      <c r="D228" s="191" t="s">
        <v>154</v>
      </c>
      <c r="E228" s="192" t="s">
        <v>397</v>
      </c>
      <c r="F228" s="193" t="s">
        <v>398</v>
      </c>
      <c r="G228" s="194" t="s">
        <v>157</v>
      </c>
      <c r="H228" s="195">
        <v>167.18</v>
      </c>
      <c r="I228" s="196"/>
      <c r="J228" s="197">
        <f>ROUND(I228*H228,2)</f>
        <v>0</v>
      </c>
      <c r="K228" s="193" t="s">
        <v>158</v>
      </c>
      <c r="L228" s="37"/>
      <c r="M228" s="198" t="s">
        <v>1</v>
      </c>
      <c r="N228" s="199" t="s">
        <v>41</v>
      </c>
      <c r="O228" s="65"/>
      <c r="P228" s="200">
        <f>O228*H228</f>
        <v>0</v>
      </c>
      <c r="Q228" s="200">
        <v>0.0003</v>
      </c>
      <c r="R228" s="200">
        <f>Q228*H228</f>
        <v>0.050154</v>
      </c>
      <c r="S228" s="200">
        <v>0</v>
      </c>
      <c r="T228" s="201">
        <f>S228*H228</f>
        <v>0</v>
      </c>
      <c r="AR228" s="202" t="s">
        <v>175</v>
      </c>
      <c r="AT228" s="202" t="s">
        <v>154</v>
      </c>
      <c r="AU228" s="202" t="s">
        <v>86</v>
      </c>
      <c r="AY228" s="16" t="s">
        <v>150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6" t="s">
        <v>84</v>
      </c>
      <c r="BK228" s="203">
        <f>ROUND(I228*H228,2)</f>
        <v>0</v>
      </c>
      <c r="BL228" s="16" t="s">
        <v>175</v>
      </c>
      <c r="BM228" s="202" t="s">
        <v>785</v>
      </c>
    </row>
    <row r="229" spans="2:51" s="13" customFormat="1" ht="12">
      <c r="B229" s="216"/>
      <c r="C229" s="217"/>
      <c r="D229" s="206" t="s">
        <v>166</v>
      </c>
      <c r="E229" s="218" t="s">
        <v>1</v>
      </c>
      <c r="F229" s="219" t="s">
        <v>400</v>
      </c>
      <c r="G229" s="217"/>
      <c r="H229" s="218" t="s">
        <v>1</v>
      </c>
      <c r="I229" s="220"/>
      <c r="J229" s="217"/>
      <c r="K229" s="217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166</v>
      </c>
      <c r="AU229" s="225" t="s">
        <v>86</v>
      </c>
      <c r="AV229" s="13" t="s">
        <v>84</v>
      </c>
      <c r="AW229" s="13" t="s">
        <v>33</v>
      </c>
      <c r="AX229" s="13" t="s">
        <v>76</v>
      </c>
      <c r="AY229" s="225" t="s">
        <v>150</v>
      </c>
    </row>
    <row r="230" spans="2:51" s="12" customFormat="1" ht="12">
      <c r="B230" s="204"/>
      <c r="C230" s="205"/>
      <c r="D230" s="206" t="s">
        <v>166</v>
      </c>
      <c r="E230" s="207" t="s">
        <v>1</v>
      </c>
      <c r="F230" s="208" t="s">
        <v>756</v>
      </c>
      <c r="G230" s="205"/>
      <c r="H230" s="209">
        <v>83.59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166</v>
      </c>
      <c r="AU230" s="215" t="s">
        <v>86</v>
      </c>
      <c r="AV230" s="12" t="s">
        <v>86</v>
      </c>
      <c r="AW230" s="12" t="s">
        <v>33</v>
      </c>
      <c r="AX230" s="12" t="s">
        <v>76</v>
      </c>
      <c r="AY230" s="215" t="s">
        <v>150</v>
      </c>
    </row>
    <row r="231" spans="2:51" s="13" customFormat="1" ht="12">
      <c r="B231" s="216"/>
      <c r="C231" s="217"/>
      <c r="D231" s="206" t="s">
        <v>166</v>
      </c>
      <c r="E231" s="218" t="s">
        <v>1</v>
      </c>
      <c r="F231" s="219" t="s">
        <v>402</v>
      </c>
      <c r="G231" s="217"/>
      <c r="H231" s="218" t="s">
        <v>1</v>
      </c>
      <c r="I231" s="220"/>
      <c r="J231" s="217"/>
      <c r="K231" s="217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166</v>
      </c>
      <c r="AU231" s="225" t="s">
        <v>86</v>
      </c>
      <c r="AV231" s="13" t="s">
        <v>84</v>
      </c>
      <c r="AW231" s="13" t="s">
        <v>33</v>
      </c>
      <c r="AX231" s="13" t="s">
        <v>76</v>
      </c>
      <c r="AY231" s="225" t="s">
        <v>150</v>
      </c>
    </row>
    <row r="232" spans="2:51" s="12" customFormat="1" ht="12">
      <c r="B232" s="204"/>
      <c r="C232" s="205"/>
      <c r="D232" s="206" t="s">
        <v>166</v>
      </c>
      <c r="E232" s="207" t="s">
        <v>1</v>
      </c>
      <c r="F232" s="208" t="s">
        <v>756</v>
      </c>
      <c r="G232" s="205"/>
      <c r="H232" s="209">
        <v>83.59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166</v>
      </c>
      <c r="AU232" s="215" t="s">
        <v>86</v>
      </c>
      <c r="AV232" s="12" t="s">
        <v>86</v>
      </c>
      <c r="AW232" s="12" t="s">
        <v>33</v>
      </c>
      <c r="AX232" s="12" t="s">
        <v>76</v>
      </c>
      <c r="AY232" s="215" t="s">
        <v>150</v>
      </c>
    </row>
    <row r="233" spans="2:51" s="14" customFormat="1" ht="12">
      <c r="B233" s="226"/>
      <c r="C233" s="227"/>
      <c r="D233" s="206" t="s">
        <v>166</v>
      </c>
      <c r="E233" s="228" t="s">
        <v>1</v>
      </c>
      <c r="F233" s="229" t="s">
        <v>174</v>
      </c>
      <c r="G233" s="227"/>
      <c r="H233" s="230">
        <v>167.18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166</v>
      </c>
      <c r="AU233" s="236" t="s">
        <v>86</v>
      </c>
      <c r="AV233" s="14" t="s">
        <v>159</v>
      </c>
      <c r="AW233" s="14" t="s">
        <v>33</v>
      </c>
      <c r="AX233" s="14" t="s">
        <v>84</v>
      </c>
      <c r="AY233" s="236" t="s">
        <v>150</v>
      </c>
    </row>
    <row r="234" spans="2:65" s="1" customFormat="1" ht="16.5" customHeight="1">
      <c r="B234" s="33"/>
      <c r="C234" s="191" t="s">
        <v>509</v>
      </c>
      <c r="D234" s="191" t="s">
        <v>154</v>
      </c>
      <c r="E234" s="192" t="s">
        <v>404</v>
      </c>
      <c r="F234" s="193" t="s">
        <v>405</v>
      </c>
      <c r="G234" s="194" t="s">
        <v>157</v>
      </c>
      <c r="H234" s="195">
        <v>83.59</v>
      </c>
      <c r="I234" s="196"/>
      <c r="J234" s="197">
        <f>ROUND(I234*H234,2)</f>
        <v>0</v>
      </c>
      <c r="K234" s="193" t="s">
        <v>158</v>
      </c>
      <c r="L234" s="37"/>
      <c r="M234" s="198" t="s">
        <v>1</v>
      </c>
      <c r="N234" s="199" t="s">
        <v>41</v>
      </c>
      <c r="O234" s="65"/>
      <c r="P234" s="200">
        <f>O234*H234</f>
        <v>0</v>
      </c>
      <c r="Q234" s="200">
        <v>0.00758</v>
      </c>
      <c r="R234" s="200">
        <f>Q234*H234</f>
        <v>0.6336122000000001</v>
      </c>
      <c r="S234" s="200">
        <v>0</v>
      </c>
      <c r="T234" s="201">
        <f>S234*H234</f>
        <v>0</v>
      </c>
      <c r="AR234" s="202" t="s">
        <v>175</v>
      </c>
      <c r="AT234" s="202" t="s">
        <v>154</v>
      </c>
      <c r="AU234" s="202" t="s">
        <v>86</v>
      </c>
      <c r="AY234" s="16" t="s">
        <v>150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6" t="s">
        <v>84</v>
      </c>
      <c r="BK234" s="203">
        <f>ROUND(I234*H234,2)</f>
        <v>0</v>
      </c>
      <c r="BL234" s="16" t="s">
        <v>175</v>
      </c>
      <c r="BM234" s="202" t="s">
        <v>786</v>
      </c>
    </row>
    <row r="235" spans="2:51" s="12" customFormat="1" ht="12">
      <c r="B235" s="204"/>
      <c r="C235" s="205"/>
      <c r="D235" s="206" t="s">
        <v>166</v>
      </c>
      <c r="E235" s="207" t="s">
        <v>1</v>
      </c>
      <c r="F235" s="208" t="s">
        <v>756</v>
      </c>
      <c r="G235" s="205"/>
      <c r="H235" s="209">
        <v>83.59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166</v>
      </c>
      <c r="AU235" s="215" t="s">
        <v>86</v>
      </c>
      <c r="AV235" s="12" t="s">
        <v>86</v>
      </c>
      <c r="AW235" s="12" t="s">
        <v>33</v>
      </c>
      <c r="AX235" s="12" t="s">
        <v>84</v>
      </c>
      <c r="AY235" s="215" t="s">
        <v>150</v>
      </c>
    </row>
    <row r="236" spans="2:65" s="1" customFormat="1" ht="24" customHeight="1">
      <c r="B236" s="33"/>
      <c r="C236" s="191" t="s">
        <v>203</v>
      </c>
      <c r="D236" s="191" t="s">
        <v>154</v>
      </c>
      <c r="E236" s="192" t="s">
        <v>408</v>
      </c>
      <c r="F236" s="193" t="s">
        <v>409</v>
      </c>
      <c r="G236" s="194" t="s">
        <v>178</v>
      </c>
      <c r="H236" s="195">
        <v>34</v>
      </c>
      <c r="I236" s="196"/>
      <c r="J236" s="197">
        <f>ROUND(I236*H236,2)</f>
        <v>0</v>
      </c>
      <c r="K236" s="193" t="s">
        <v>158</v>
      </c>
      <c r="L236" s="37"/>
      <c r="M236" s="198" t="s">
        <v>1</v>
      </c>
      <c r="N236" s="199" t="s">
        <v>41</v>
      </c>
      <c r="O236" s="65"/>
      <c r="P236" s="200">
        <f>O236*H236</f>
        <v>0</v>
      </c>
      <c r="Q236" s="200">
        <v>0</v>
      </c>
      <c r="R236" s="200">
        <f>Q236*H236</f>
        <v>0</v>
      </c>
      <c r="S236" s="200">
        <v>0.01174</v>
      </c>
      <c r="T236" s="201">
        <f>S236*H236</f>
        <v>0.39916</v>
      </c>
      <c r="AR236" s="202" t="s">
        <v>175</v>
      </c>
      <c r="AT236" s="202" t="s">
        <v>154</v>
      </c>
      <c r="AU236" s="202" t="s">
        <v>86</v>
      </c>
      <c r="AY236" s="16" t="s">
        <v>150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84</v>
      </c>
      <c r="BK236" s="203">
        <f>ROUND(I236*H236,2)</f>
        <v>0</v>
      </c>
      <c r="BL236" s="16" t="s">
        <v>175</v>
      </c>
      <c r="BM236" s="202" t="s">
        <v>787</v>
      </c>
    </row>
    <row r="237" spans="2:51" s="13" customFormat="1" ht="12">
      <c r="B237" s="216"/>
      <c r="C237" s="217"/>
      <c r="D237" s="206" t="s">
        <v>166</v>
      </c>
      <c r="E237" s="218" t="s">
        <v>1</v>
      </c>
      <c r="F237" s="219" t="s">
        <v>762</v>
      </c>
      <c r="G237" s="217"/>
      <c r="H237" s="218" t="s">
        <v>1</v>
      </c>
      <c r="I237" s="220"/>
      <c r="J237" s="217"/>
      <c r="K237" s="217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166</v>
      </c>
      <c r="AU237" s="225" t="s">
        <v>86</v>
      </c>
      <c r="AV237" s="13" t="s">
        <v>84</v>
      </c>
      <c r="AW237" s="13" t="s">
        <v>33</v>
      </c>
      <c r="AX237" s="13" t="s">
        <v>76</v>
      </c>
      <c r="AY237" s="225" t="s">
        <v>150</v>
      </c>
    </row>
    <row r="238" spans="2:51" s="12" customFormat="1" ht="12">
      <c r="B238" s="204"/>
      <c r="C238" s="205"/>
      <c r="D238" s="206" t="s">
        <v>166</v>
      </c>
      <c r="E238" s="207" t="s">
        <v>1</v>
      </c>
      <c r="F238" s="208" t="s">
        <v>299</v>
      </c>
      <c r="G238" s="205"/>
      <c r="H238" s="209">
        <v>34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166</v>
      </c>
      <c r="AU238" s="215" t="s">
        <v>86</v>
      </c>
      <c r="AV238" s="12" t="s">
        <v>86</v>
      </c>
      <c r="AW238" s="12" t="s">
        <v>33</v>
      </c>
      <c r="AX238" s="12" t="s">
        <v>76</v>
      </c>
      <c r="AY238" s="215" t="s">
        <v>150</v>
      </c>
    </row>
    <row r="239" spans="2:51" s="14" customFormat="1" ht="12">
      <c r="B239" s="226"/>
      <c r="C239" s="227"/>
      <c r="D239" s="206" t="s">
        <v>166</v>
      </c>
      <c r="E239" s="228" t="s">
        <v>1</v>
      </c>
      <c r="F239" s="229" t="s">
        <v>174</v>
      </c>
      <c r="G239" s="227"/>
      <c r="H239" s="230">
        <v>34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166</v>
      </c>
      <c r="AU239" s="236" t="s">
        <v>86</v>
      </c>
      <c r="AV239" s="14" t="s">
        <v>159</v>
      </c>
      <c r="AW239" s="14" t="s">
        <v>33</v>
      </c>
      <c r="AX239" s="14" t="s">
        <v>84</v>
      </c>
      <c r="AY239" s="236" t="s">
        <v>150</v>
      </c>
    </row>
    <row r="240" spans="2:65" s="1" customFormat="1" ht="24" customHeight="1">
      <c r="B240" s="33"/>
      <c r="C240" s="191" t="s">
        <v>528</v>
      </c>
      <c r="D240" s="191" t="s">
        <v>154</v>
      </c>
      <c r="E240" s="192" t="s">
        <v>414</v>
      </c>
      <c r="F240" s="193" t="s">
        <v>415</v>
      </c>
      <c r="G240" s="194" t="s">
        <v>178</v>
      </c>
      <c r="H240" s="195">
        <v>37.62</v>
      </c>
      <c r="I240" s="196"/>
      <c r="J240" s="197">
        <f>ROUND(I240*H240,2)</f>
        <v>0</v>
      </c>
      <c r="K240" s="193" t="s">
        <v>158</v>
      </c>
      <c r="L240" s="37"/>
      <c r="M240" s="198" t="s">
        <v>1</v>
      </c>
      <c r="N240" s="199" t="s">
        <v>41</v>
      </c>
      <c r="O240" s="65"/>
      <c r="P240" s="200">
        <f>O240*H240</f>
        <v>0</v>
      </c>
      <c r="Q240" s="200">
        <v>0.00058</v>
      </c>
      <c r="R240" s="200">
        <f>Q240*H240</f>
        <v>0.021819599999999998</v>
      </c>
      <c r="S240" s="200">
        <v>0</v>
      </c>
      <c r="T240" s="201">
        <f>S240*H240</f>
        <v>0</v>
      </c>
      <c r="AR240" s="202" t="s">
        <v>175</v>
      </c>
      <c r="AT240" s="202" t="s">
        <v>154</v>
      </c>
      <c r="AU240" s="202" t="s">
        <v>86</v>
      </c>
      <c r="AY240" s="16" t="s">
        <v>150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175</v>
      </c>
      <c r="BM240" s="202" t="s">
        <v>788</v>
      </c>
    </row>
    <row r="241" spans="2:51" s="13" customFormat="1" ht="12">
      <c r="B241" s="216"/>
      <c r="C241" s="217"/>
      <c r="D241" s="206" t="s">
        <v>166</v>
      </c>
      <c r="E241" s="218" t="s">
        <v>1</v>
      </c>
      <c r="F241" s="219" t="s">
        <v>762</v>
      </c>
      <c r="G241" s="217"/>
      <c r="H241" s="218" t="s">
        <v>1</v>
      </c>
      <c r="I241" s="220"/>
      <c r="J241" s="217"/>
      <c r="K241" s="217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166</v>
      </c>
      <c r="AU241" s="225" t="s">
        <v>86</v>
      </c>
      <c r="AV241" s="13" t="s">
        <v>84</v>
      </c>
      <c r="AW241" s="13" t="s">
        <v>33</v>
      </c>
      <c r="AX241" s="13" t="s">
        <v>76</v>
      </c>
      <c r="AY241" s="225" t="s">
        <v>150</v>
      </c>
    </row>
    <row r="242" spans="2:51" s="12" customFormat="1" ht="12">
      <c r="B242" s="204"/>
      <c r="C242" s="205"/>
      <c r="D242" s="206" t="s">
        <v>166</v>
      </c>
      <c r="E242" s="207" t="s">
        <v>1</v>
      </c>
      <c r="F242" s="208" t="s">
        <v>789</v>
      </c>
      <c r="G242" s="205"/>
      <c r="H242" s="209">
        <v>37.62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166</v>
      </c>
      <c r="AU242" s="215" t="s">
        <v>86</v>
      </c>
      <c r="AV242" s="12" t="s">
        <v>86</v>
      </c>
      <c r="AW242" s="12" t="s">
        <v>33</v>
      </c>
      <c r="AX242" s="12" t="s">
        <v>76</v>
      </c>
      <c r="AY242" s="215" t="s">
        <v>150</v>
      </c>
    </row>
    <row r="243" spans="2:51" s="14" customFormat="1" ht="12">
      <c r="B243" s="226"/>
      <c r="C243" s="227"/>
      <c r="D243" s="206" t="s">
        <v>166</v>
      </c>
      <c r="E243" s="228" t="s">
        <v>1</v>
      </c>
      <c r="F243" s="229" t="s">
        <v>174</v>
      </c>
      <c r="G243" s="227"/>
      <c r="H243" s="230">
        <v>37.62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166</v>
      </c>
      <c r="AU243" s="236" t="s">
        <v>86</v>
      </c>
      <c r="AV243" s="14" t="s">
        <v>159</v>
      </c>
      <c r="AW243" s="14" t="s">
        <v>33</v>
      </c>
      <c r="AX243" s="14" t="s">
        <v>84</v>
      </c>
      <c r="AY243" s="236" t="s">
        <v>150</v>
      </c>
    </row>
    <row r="244" spans="2:65" s="1" customFormat="1" ht="24" customHeight="1">
      <c r="B244" s="33"/>
      <c r="C244" s="237" t="s">
        <v>534</v>
      </c>
      <c r="D244" s="237" t="s">
        <v>278</v>
      </c>
      <c r="E244" s="238" t="s">
        <v>419</v>
      </c>
      <c r="F244" s="239" t="s">
        <v>420</v>
      </c>
      <c r="G244" s="240" t="s">
        <v>215</v>
      </c>
      <c r="H244" s="241">
        <v>116.622</v>
      </c>
      <c r="I244" s="242"/>
      <c r="J244" s="243">
        <f>ROUND(I244*H244,2)</f>
        <v>0</v>
      </c>
      <c r="K244" s="239" t="s">
        <v>158</v>
      </c>
      <c r="L244" s="244"/>
      <c r="M244" s="245" t="s">
        <v>1</v>
      </c>
      <c r="N244" s="246" t="s">
        <v>41</v>
      </c>
      <c r="O244" s="65"/>
      <c r="P244" s="200">
        <f>O244*H244</f>
        <v>0</v>
      </c>
      <c r="Q244" s="200">
        <v>0.00045</v>
      </c>
      <c r="R244" s="200">
        <f>Q244*H244</f>
        <v>0.052479899999999996</v>
      </c>
      <c r="S244" s="200">
        <v>0</v>
      </c>
      <c r="T244" s="201">
        <f>S244*H244</f>
        <v>0</v>
      </c>
      <c r="AR244" s="202" t="s">
        <v>281</v>
      </c>
      <c r="AT244" s="202" t="s">
        <v>278</v>
      </c>
      <c r="AU244" s="202" t="s">
        <v>86</v>
      </c>
      <c r="AY244" s="16" t="s">
        <v>150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6" t="s">
        <v>84</v>
      </c>
      <c r="BK244" s="203">
        <f>ROUND(I244*H244,2)</f>
        <v>0</v>
      </c>
      <c r="BL244" s="16" t="s">
        <v>175</v>
      </c>
      <c r="BM244" s="202" t="s">
        <v>790</v>
      </c>
    </row>
    <row r="245" spans="2:51" s="13" customFormat="1" ht="12">
      <c r="B245" s="216"/>
      <c r="C245" s="217"/>
      <c r="D245" s="206" t="s">
        <v>166</v>
      </c>
      <c r="E245" s="218" t="s">
        <v>1</v>
      </c>
      <c r="F245" s="219" t="s">
        <v>762</v>
      </c>
      <c r="G245" s="217"/>
      <c r="H245" s="218" t="s">
        <v>1</v>
      </c>
      <c r="I245" s="220"/>
      <c r="J245" s="217"/>
      <c r="K245" s="217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166</v>
      </c>
      <c r="AU245" s="225" t="s">
        <v>86</v>
      </c>
      <c r="AV245" s="13" t="s">
        <v>84</v>
      </c>
      <c r="AW245" s="13" t="s">
        <v>33</v>
      </c>
      <c r="AX245" s="13" t="s">
        <v>76</v>
      </c>
      <c r="AY245" s="225" t="s">
        <v>150</v>
      </c>
    </row>
    <row r="246" spans="2:51" s="12" customFormat="1" ht="12">
      <c r="B246" s="204"/>
      <c r="C246" s="205"/>
      <c r="D246" s="206" t="s">
        <v>166</v>
      </c>
      <c r="E246" s="207" t="s">
        <v>1</v>
      </c>
      <c r="F246" s="208" t="s">
        <v>791</v>
      </c>
      <c r="G246" s="205"/>
      <c r="H246" s="209">
        <v>116.622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166</v>
      </c>
      <c r="AU246" s="215" t="s">
        <v>86</v>
      </c>
      <c r="AV246" s="12" t="s">
        <v>86</v>
      </c>
      <c r="AW246" s="12" t="s">
        <v>33</v>
      </c>
      <c r="AX246" s="12" t="s">
        <v>76</v>
      </c>
      <c r="AY246" s="215" t="s">
        <v>150</v>
      </c>
    </row>
    <row r="247" spans="2:51" s="14" customFormat="1" ht="12">
      <c r="B247" s="226"/>
      <c r="C247" s="227"/>
      <c r="D247" s="206" t="s">
        <v>166</v>
      </c>
      <c r="E247" s="228" t="s">
        <v>1</v>
      </c>
      <c r="F247" s="229" t="s">
        <v>174</v>
      </c>
      <c r="G247" s="227"/>
      <c r="H247" s="230">
        <v>116.622</v>
      </c>
      <c r="I247" s="231"/>
      <c r="J247" s="227"/>
      <c r="K247" s="227"/>
      <c r="L247" s="232"/>
      <c r="M247" s="233"/>
      <c r="N247" s="234"/>
      <c r="O247" s="234"/>
      <c r="P247" s="234"/>
      <c r="Q247" s="234"/>
      <c r="R247" s="234"/>
      <c r="S247" s="234"/>
      <c r="T247" s="235"/>
      <c r="AT247" s="236" t="s">
        <v>166</v>
      </c>
      <c r="AU247" s="236" t="s">
        <v>86</v>
      </c>
      <c r="AV247" s="14" t="s">
        <v>159</v>
      </c>
      <c r="AW247" s="14" t="s">
        <v>33</v>
      </c>
      <c r="AX247" s="14" t="s">
        <v>84</v>
      </c>
      <c r="AY247" s="236" t="s">
        <v>150</v>
      </c>
    </row>
    <row r="248" spans="2:65" s="1" customFormat="1" ht="24" customHeight="1">
      <c r="B248" s="33"/>
      <c r="C248" s="191" t="s">
        <v>499</v>
      </c>
      <c r="D248" s="191" t="s">
        <v>154</v>
      </c>
      <c r="E248" s="192" t="s">
        <v>424</v>
      </c>
      <c r="F248" s="193" t="s">
        <v>425</v>
      </c>
      <c r="G248" s="194" t="s">
        <v>178</v>
      </c>
      <c r="H248" s="195">
        <v>18.94</v>
      </c>
      <c r="I248" s="196"/>
      <c r="J248" s="197">
        <f>ROUND(I248*H248,2)</f>
        <v>0</v>
      </c>
      <c r="K248" s="193" t="s">
        <v>158</v>
      </c>
      <c r="L248" s="37"/>
      <c r="M248" s="198" t="s">
        <v>1</v>
      </c>
      <c r="N248" s="199" t="s">
        <v>41</v>
      </c>
      <c r="O248" s="65"/>
      <c r="P248" s="200">
        <f>O248*H248</f>
        <v>0</v>
      </c>
      <c r="Q248" s="200">
        <v>0.00058</v>
      </c>
      <c r="R248" s="200">
        <f>Q248*H248</f>
        <v>0.0109852</v>
      </c>
      <c r="S248" s="200">
        <v>0</v>
      </c>
      <c r="T248" s="201">
        <f>S248*H248</f>
        <v>0</v>
      </c>
      <c r="AR248" s="202" t="s">
        <v>175</v>
      </c>
      <c r="AT248" s="202" t="s">
        <v>154</v>
      </c>
      <c r="AU248" s="202" t="s">
        <v>86</v>
      </c>
      <c r="AY248" s="16" t="s">
        <v>150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6" t="s">
        <v>84</v>
      </c>
      <c r="BK248" s="203">
        <f>ROUND(I248*H248,2)</f>
        <v>0</v>
      </c>
      <c r="BL248" s="16" t="s">
        <v>175</v>
      </c>
      <c r="BM248" s="202" t="s">
        <v>792</v>
      </c>
    </row>
    <row r="249" spans="2:51" s="13" customFormat="1" ht="12">
      <c r="B249" s="216"/>
      <c r="C249" s="217"/>
      <c r="D249" s="206" t="s">
        <v>166</v>
      </c>
      <c r="E249" s="218" t="s">
        <v>1</v>
      </c>
      <c r="F249" s="219" t="s">
        <v>722</v>
      </c>
      <c r="G249" s="217"/>
      <c r="H249" s="218" t="s">
        <v>1</v>
      </c>
      <c r="I249" s="220"/>
      <c r="J249" s="217"/>
      <c r="K249" s="217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166</v>
      </c>
      <c r="AU249" s="225" t="s">
        <v>86</v>
      </c>
      <c r="AV249" s="13" t="s">
        <v>84</v>
      </c>
      <c r="AW249" s="13" t="s">
        <v>33</v>
      </c>
      <c r="AX249" s="13" t="s">
        <v>76</v>
      </c>
      <c r="AY249" s="225" t="s">
        <v>150</v>
      </c>
    </row>
    <row r="250" spans="2:51" s="12" customFormat="1" ht="12">
      <c r="B250" s="204"/>
      <c r="C250" s="205"/>
      <c r="D250" s="206" t="s">
        <v>166</v>
      </c>
      <c r="E250" s="207" t="s">
        <v>1</v>
      </c>
      <c r="F250" s="208" t="s">
        <v>793</v>
      </c>
      <c r="G250" s="205"/>
      <c r="H250" s="209">
        <v>18.94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166</v>
      </c>
      <c r="AU250" s="215" t="s">
        <v>86</v>
      </c>
      <c r="AV250" s="12" t="s">
        <v>86</v>
      </c>
      <c r="AW250" s="12" t="s">
        <v>33</v>
      </c>
      <c r="AX250" s="12" t="s">
        <v>76</v>
      </c>
      <c r="AY250" s="215" t="s">
        <v>150</v>
      </c>
    </row>
    <row r="251" spans="2:51" s="14" customFormat="1" ht="12">
      <c r="B251" s="226"/>
      <c r="C251" s="227"/>
      <c r="D251" s="206" t="s">
        <v>166</v>
      </c>
      <c r="E251" s="228" t="s">
        <v>1</v>
      </c>
      <c r="F251" s="229" t="s">
        <v>174</v>
      </c>
      <c r="G251" s="227"/>
      <c r="H251" s="230">
        <v>18.94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166</v>
      </c>
      <c r="AU251" s="236" t="s">
        <v>86</v>
      </c>
      <c r="AV251" s="14" t="s">
        <v>159</v>
      </c>
      <c r="AW251" s="14" t="s">
        <v>33</v>
      </c>
      <c r="AX251" s="14" t="s">
        <v>84</v>
      </c>
      <c r="AY251" s="236" t="s">
        <v>150</v>
      </c>
    </row>
    <row r="252" spans="2:65" s="1" customFormat="1" ht="24" customHeight="1">
      <c r="B252" s="33"/>
      <c r="C252" s="237" t="s">
        <v>338</v>
      </c>
      <c r="D252" s="237" t="s">
        <v>278</v>
      </c>
      <c r="E252" s="238" t="s">
        <v>429</v>
      </c>
      <c r="F252" s="239" t="s">
        <v>430</v>
      </c>
      <c r="G252" s="240" t="s">
        <v>215</v>
      </c>
      <c r="H252" s="241">
        <v>94.7</v>
      </c>
      <c r="I252" s="242"/>
      <c r="J252" s="243">
        <f>ROUND(I252*H252,2)</f>
        <v>0</v>
      </c>
      <c r="K252" s="239" t="s">
        <v>158</v>
      </c>
      <c r="L252" s="244"/>
      <c r="M252" s="245" t="s">
        <v>1</v>
      </c>
      <c r="N252" s="246" t="s">
        <v>41</v>
      </c>
      <c r="O252" s="65"/>
      <c r="P252" s="200">
        <f>O252*H252</f>
        <v>0</v>
      </c>
      <c r="Q252" s="200">
        <v>0.00063</v>
      </c>
      <c r="R252" s="200">
        <f>Q252*H252</f>
        <v>0.059661000000000006</v>
      </c>
      <c r="S252" s="200">
        <v>0</v>
      </c>
      <c r="T252" s="201">
        <f>S252*H252</f>
        <v>0</v>
      </c>
      <c r="AR252" s="202" t="s">
        <v>281</v>
      </c>
      <c r="AT252" s="202" t="s">
        <v>278</v>
      </c>
      <c r="AU252" s="202" t="s">
        <v>86</v>
      </c>
      <c r="AY252" s="16" t="s">
        <v>150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175</v>
      </c>
      <c r="BM252" s="202" t="s">
        <v>794</v>
      </c>
    </row>
    <row r="253" spans="2:51" s="12" customFormat="1" ht="12">
      <c r="B253" s="204"/>
      <c r="C253" s="205"/>
      <c r="D253" s="206" t="s">
        <v>166</v>
      </c>
      <c r="E253" s="207" t="s">
        <v>1</v>
      </c>
      <c r="F253" s="208" t="s">
        <v>795</v>
      </c>
      <c r="G253" s="205"/>
      <c r="H253" s="209">
        <v>94.7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166</v>
      </c>
      <c r="AU253" s="215" t="s">
        <v>86</v>
      </c>
      <c r="AV253" s="12" t="s">
        <v>86</v>
      </c>
      <c r="AW253" s="12" t="s">
        <v>33</v>
      </c>
      <c r="AX253" s="12" t="s">
        <v>84</v>
      </c>
      <c r="AY253" s="215" t="s">
        <v>150</v>
      </c>
    </row>
    <row r="254" spans="2:65" s="1" customFormat="1" ht="24" customHeight="1">
      <c r="B254" s="33"/>
      <c r="C254" s="191" t="s">
        <v>8</v>
      </c>
      <c r="D254" s="191" t="s">
        <v>154</v>
      </c>
      <c r="E254" s="192" t="s">
        <v>433</v>
      </c>
      <c r="F254" s="193" t="s">
        <v>434</v>
      </c>
      <c r="G254" s="194" t="s">
        <v>157</v>
      </c>
      <c r="H254" s="195">
        <v>83.59</v>
      </c>
      <c r="I254" s="196"/>
      <c r="J254" s="197">
        <f>ROUND(I254*H254,2)</f>
        <v>0</v>
      </c>
      <c r="K254" s="193" t="s">
        <v>158</v>
      </c>
      <c r="L254" s="37"/>
      <c r="M254" s="198" t="s">
        <v>1</v>
      </c>
      <c r="N254" s="199" t="s">
        <v>41</v>
      </c>
      <c r="O254" s="65"/>
      <c r="P254" s="200">
        <f>O254*H254</f>
        <v>0</v>
      </c>
      <c r="Q254" s="200">
        <v>0</v>
      </c>
      <c r="R254" s="200">
        <f>Q254*H254</f>
        <v>0</v>
      </c>
      <c r="S254" s="200">
        <v>0.08317</v>
      </c>
      <c r="T254" s="201">
        <f>S254*H254</f>
        <v>6.9521803</v>
      </c>
      <c r="AR254" s="202" t="s">
        <v>175</v>
      </c>
      <c r="AT254" s="202" t="s">
        <v>154</v>
      </c>
      <c r="AU254" s="202" t="s">
        <v>86</v>
      </c>
      <c r="AY254" s="16" t="s">
        <v>150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6" t="s">
        <v>84</v>
      </c>
      <c r="BK254" s="203">
        <f>ROUND(I254*H254,2)</f>
        <v>0</v>
      </c>
      <c r="BL254" s="16" t="s">
        <v>175</v>
      </c>
      <c r="BM254" s="202" t="s">
        <v>796</v>
      </c>
    </row>
    <row r="255" spans="2:51" s="13" customFormat="1" ht="12">
      <c r="B255" s="216"/>
      <c r="C255" s="217"/>
      <c r="D255" s="206" t="s">
        <v>166</v>
      </c>
      <c r="E255" s="218" t="s">
        <v>1</v>
      </c>
      <c r="F255" s="219" t="s">
        <v>722</v>
      </c>
      <c r="G255" s="217"/>
      <c r="H255" s="218" t="s">
        <v>1</v>
      </c>
      <c r="I255" s="220"/>
      <c r="J255" s="217"/>
      <c r="K255" s="217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166</v>
      </c>
      <c r="AU255" s="225" t="s">
        <v>86</v>
      </c>
      <c r="AV255" s="13" t="s">
        <v>84</v>
      </c>
      <c r="AW255" s="13" t="s">
        <v>33</v>
      </c>
      <c r="AX255" s="13" t="s">
        <v>76</v>
      </c>
      <c r="AY255" s="225" t="s">
        <v>150</v>
      </c>
    </row>
    <row r="256" spans="2:51" s="12" customFormat="1" ht="12">
      <c r="B256" s="204"/>
      <c r="C256" s="205"/>
      <c r="D256" s="206" t="s">
        <v>166</v>
      </c>
      <c r="E256" s="207" t="s">
        <v>1</v>
      </c>
      <c r="F256" s="208" t="s">
        <v>772</v>
      </c>
      <c r="G256" s="205"/>
      <c r="H256" s="209">
        <v>20.71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166</v>
      </c>
      <c r="AU256" s="215" t="s">
        <v>86</v>
      </c>
      <c r="AV256" s="12" t="s">
        <v>86</v>
      </c>
      <c r="AW256" s="12" t="s">
        <v>33</v>
      </c>
      <c r="AX256" s="12" t="s">
        <v>76</v>
      </c>
      <c r="AY256" s="215" t="s">
        <v>150</v>
      </c>
    </row>
    <row r="257" spans="2:51" s="13" customFormat="1" ht="12">
      <c r="B257" s="216"/>
      <c r="C257" s="217"/>
      <c r="D257" s="206" t="s">
        <v>166</v>
      </c>
      <c r="E257" s="218" t="s">
        <v>1</v>
      </c>
      <c r="F257" s="219" t="s">
        <v>722</v>
      </c>
      <c r="G257" s="217"/>
      <c r="H257" s="218" t="s">
        <v>1</v>
      </c>
      <c r="I257" s="220"/>
      <c r="J257" s="217"/>
      <c r="K257" s="217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166</v>
      </c>
      <c r="AU257" s="225" t="s">
        <v>86</v>
      </c>
      <c r="AV257" s="13" t="s">
        <v>84</v>
      </c>
      <c r="AW257" s="13" t="s">
        <v>33</v>
      </c>
      <c r="AX257" s="13" t="s">
        <v>76</v>
      </c>
      <c r="AY257" s="225" t="s">
        <v>150</v>
      </c>
    </row>
    <row r="258" spans="2:51" s="12" customFormat="1" ht="12">
      <c r="B258" s="204"/>
      <c r="C258" s="205"/>
      <c r="D258" s="206" t="s">
        <v>166</v>
      </c>
      <c r="E258" s="207" t="s">
        <v>1</v>
      </c>
      <c r="F258" s="208" t="s">
        <v>763</v>
      </c>
      <c r="G258" s="205"/>
      <c r="H258" s="209">
        <v>62.88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166</v>
      </c>
      <c r="AU258" s="215" t="s">
        <v>86</v>
      </c>
      <c r="AV258" s="12" t="s">
        <v>86</v>
      </c>
      <c r="AW258" s="12" t="s">
        <v>33</v>
      </c>
      <c r="AX258" s="12" t="s">
        <v>76</v>
      </c>
      <c r="AY258" s="215" t="s">
        <v>150</v>
      </c>
    </row>
    <row r="259" spans="2:51" s="14" customFormat="1" ht="12">
      <c r="B259" s="226"/>
      <c r="C259" s="227"/>
      <c r="D259" s="206" t="s">
        <v>166</v>
      </c>
      <c r="E259" s="228" t="s">
        <v>1</v>
      </c>
      <c r="F259" s="229" t="s">
        <v>174</v>
      </c>
      <c r="G259" s="227"/>
      <c r="H259" s="230">
        <v>83.59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166</v>
      </c>
      <c r="AU259" s="236" t="s">
        <v>86</v>
      </c>
      <c r="AV259" s="14" t="s">
        <v>159</v>
      </c>
      <c r="AW259" s="14" t="s">
        <v>33</v>
      </c>
      <c r="AX259" s="14" t="s">
        <v>84</v>
      </c>
      <c r="AY259" s="236" t="s">
        <v>150</v>
      </c>
    </row>
    <row r="260" spans="2:65" s="1" customFormat="1" ht="36" customHeight="1">
      <c r="B260" s="33"/>
      <c r="C260" s="191" t="s">
        <v>342</v>
      </c>
      <c r="D260" s="191" t="s">
        <v>154</v>
      </c>
      <c r="E260" s="192" t="s">
        <v>437</v>
      </c>
      <c r="F260" s="193" t="s">
        <v>438</v>
      </c>
      <c r="G260" s="194" t="s">
        <v>157</v>
      </c>
      <c r="H260" s="195">
        <v>62.88</v>
      </c>
      <c r="I260" s="196"/>
      <c r="J260" s="197">
        <f>ROUND(I260*H260,2)</f>
        <v>0</v>
      </c>
      <c r="K260" s="193" t="s">
        <v>158</v>
      </c>
      <c r="L260" s="37"/>
      <c r="M260" s="198" t="s">
        <v>1</v>
      </c>
      <c r="N260" s="199" t="s">
        <v>41</v>
      </c>
      <c r="O260" s="65"/>
      <c r="P260" s="200">
        <f>O260*H260</f>
        <v>0</v>
      </c>
      <c r="Q260" s="200">
        <v>0.00689</v>
      </c>
      <c r="R260" s="200">
        <f>Q260*H260</f>
        <v>0.43324320000000005</v>
      </c>
      <c r="S260" s="200">
        <v>0</v>
      </c>
      <c r="T260" s="201">
        <f>S260*H260</f>
        <v>0</v>
      </c>
      <c r="AR260" s="202" t="s">
        <v>175</v>
      </c>
      <c r="AT260" s="202" t="s">
        <v>154</v>
      </c>
      <c r="AU260" s="202" t="s">
        <v>86</v>
      </c>
      <c r="AY260" s="16" t="s">
        <v>150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6" t="s">
        <v>84</v>
      </c>
      <c r="BK260" s="203">
        <f>ROUND(I260*H260,2)</f>
        <v>0</v>
      </c>
      <c r="BL260" s="16" t="s">
        <v>175</v>
      </c>
      <c r="BM260" s="202" t="s">
        <v>797</v>
      </c>
    </row>
    <row r="261" spans="2:51" s="13" customFormat="1" ht="12">
      <c r="B261" s="216"/>
      <c r="C261" s="217"/>
      <c r="D261" s="206" t="s">
        <v>166</v>
      </c>
      <c r="E261" s="218" t="s">
        <v>1</v>
      </c>
      <c r="F261" s="219" t="s">
        <v>762</v>
      </c>
      <c r="G261" s="217"/>
      <c r="H261" s="218" t="s">
        <v>1</v>
      </c>
      <c r="I261" s="220"/>
      <c r="J261" s="217"/>
      <c r="K261" s="217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166</v>
      </c>
      <c r="AU261" s="225" t="s">
        <v>86</v>
      </c>
      <c r="AV261" s="13" t="s">
        <v>84</v>
      </c>
      <c r="AW261" s="13" t="s">
        <v>33</v>
      </c>
      <c r="AX261" s="13" t="s">
        <v>76</v>
      </c>
      <c r="AY261" s="225" t="s">
        <v>150</v>
      </c>
    </row>
    <row r="262" spans="2:51" s="12" customFormat="1" ht="12">
      <c r="B262" s="204"/>
      <c r="C262" s="205"/>
      <c r="D262" s="206" t="s">
        <v>166</v>
      </c>
      <c r="E262" s="207" t="s">
        <v>1</v>
      </c>
      <c r="F262" s="208" t="s">
        <v>763</v>
      </c>
      <c r="G262" s="205"/>
      <c r="H262" s="209">
        <v>62.88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166</v>
      </c>
      <c r="AU262" s="215" t="s">
        <v>86</v>
      </c>
      <c r="AV262" s="12" t="s">
        <v>86</v>
      </c>
      <c r="AW262" s="12" t="s">
        <v>33</v>
      </c>
      <c r="AX262" s="12" t="s">
        <v>76</v>
      </c>
      <c r="AY262" s="215" t="s">
        <v>150</v>
      </c>
    </row>
    <row r="263" spans="2:51" s="14" customFormat="1" ht="12">
      <c r="B263" s="226"/>
      <c r="C263" s="227"/>
      <c r="D263" s="206" t="s">
        <v>166</v>
      </c>
      <c r="E263" s="228" t="s">
        <v>1</v>
      </c>
      <c r="F263" s="229" t="s">
        <v>174</v>
      </c>
      <c r="G263" s="227"/>
      <c r="H263" s="230">
        <v>62.88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166</v>
      </c>
      <c r="AU263" s="236" t="s">
        <v>86</v>
      </c>
      <c r="AV263" s="14" t="s">
        <v>159</v>
      </c>
      <c r="AW263" s="14" t="s">
        <v>33</v>
      </c>
      <c r="AX263" s="14" t="s">
        <v>84</v>
      </c>
      <c r="AY263" s="236" t="s">
        <v>150</v>
      </c>
    </row>
    <row r="264" spans="2:65" s="1" customFormat="1" ht="36" customHeight="1">
      <c r="B264" s="33"/>
      <c r="C264" s="237" t="s">
        <v>354</v>
      </c>
      <c r="D264" s="237" t="s">
        <v>278</v>
      </c>
      <c r="E264" s="238" t="s">
        <v>441</v>
      </c>
      <c r="F264" s="239" t="s">
        <v>442</v>
      </c>
      <c r="G264" s="240" t="s">
        <v>157</v>
      </c>
      <c r="H264" s="241">
        <v>69.168</v>
      </c>
      <c r="I264" s="242"/>
      <c r="J264" s="243">
        <f>ROUND(I264*H264,2)</f>
        <v>0</v>
      </c>
      <c r="K264" s="239" t="s">
        <v>158</v>
      </c>
      <c r="L264" s="244"/>
      <c r="M264" s="245" t="s">
        <v>1</v>
      </c>
      <c r="N264" s="246" t="s">
        <v>41</v>
      </c>
      <c r="O264" s="65"/>
      <c r="P264" s="200">
        <f>O264*H264</f>
        <v>0</v>
      </c>
      <c r="Q264" s="200">
        <v>0.0192</v>
      </c>
      <c r="R264" s="200">
        <f>Q264*H264</f>
        <v>1.3280256</v>
      </c>
      <c r="S264" s="200">
        <v>0</v>
      </c>
      <c r="T264" s="201">
        <f>S264*H264</f>
        <v>0</v>
      </c>
      <c r="AR264" s="202" t="s">
        <v>281</v>
      </c>
      <c r="AT264" s="202" t="s">
        <v>278</v>
      </c>
      <c r="AU264" s="202" t="s">
        <v>86</v>
      </c>
      <c r="AY264" s="16" t="s">
        <v>150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6" t="s">
        <v>84</v>
      </c>
      <c r="BK264" s="203">
        <f>ROUND(I264*H264,2)</f>
        <v>0</v>
      </c>
      <c r="BL264" s="16" t="s">
        <v>175</v>
      </c>
      <c r="BM264" s="202" t="s">
        <v>798</v>
      </c>
    </row>
    <row r="265" spans="2:51" s="12" customFormat="1" ht="12">
      <c r="B265" s="204"/>
      <c r="C265" s="205"/>
      <c r="D265" s="206" t="s">
        <v>166</v>
      </c>
      <c r="E265" s="205"/>
      <c r="F265" s="208" t="s">
        <v>799</v>
      </c>
      <c r="G265" s="205"/>
      <c r="H265" s="209">
        <v>69.168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166</v>
      </c>
      <c r="AU265" s="215" t="s">
        <v>86</v>
      </c>
      <c r="AV265" s="12" t="s">
        <v>86</v>
      </c>
      <c r="AW265" s="12" t="s">
        <v>4</v>
      </c>
      <c r="AX265" s="12" t="s">
        <v>84</v>
      </c>
      <c r="AY265" s="215" t="s">
        <v>150</v>
      </c>
    </row>
    <row r="266" spans="2:65" s="1" customFormat="1" ht="36" customHeight="1">
      <c r="B266" s="33"/>
      <c r="C266" s="191" t="s">
        <v>358</v>
      </c>
      <c r="D266" s="191" t="s">
        <v>154</v>
      </c>
      <c r="E266" s="192" t="s">
        <v>446</v>
      </c>
      <c r="F266" s="193" t="s">
        <v>447</v>
      </c>
      <c r="G266" s="194" t="s">
        <v>157</v>
      </c>
      <c r="H266" s="195">
        <v>20.71</v>
      </c>
      <c r="I266" s="196"/>
      <c r="J266" s="197">
        <f>ROUND(I266*H266,2)</f>
        <v>0</v>
      </c>
      <c r="K266" s="193" t="s">
        <v>158</v>
      </c>
      <c r="L266" s="37"/>
      <c r="M266" s="198" t="s">
        <v>1</v>
      </c>
      <c r="N266" s="199" t="s">
        <v>41</v>
      </c>
      <c r="O266" s="65"/>
      <c r="P266" s="200">
        <f>O266*H266</f>
        <v>0</v>
      </c>
      <c r="Q266" s="200">
        <v>0.00588</v>
      </c>
      <c r="R266" s="200">
        <f>Q266*H266</f>
        <v>0.1217748</v>
      </c>
      <c r="S266" s="200">
        <v>0</v>
      </c>
      <c r="T266" s="201">
        <f>S266*H266</f>
        <v>0</v>
      </c>
      <c r="AR266" s="202" t="s">
        <v>175</v>
      </c>
      <c r="AT266" s="202" t="s">
        <v>154</v>
      </c>
      <c r="AU266" s="202" t="s">
        <v>86</v>
      </c>
      <c r="AY266" s="16" t="s">
        <v>150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84</v>
      </c>
      <c r="BK266" s="203">
        <f>ROUND(I266*H266,2)</f>
        <v>0</v>
      </c>
      <c r="BL266" s="16" t="s">
        <v>175</v>
      </c>
      <c r="BM266" s="202" t="s">
        <v>800</v>
      </c>
    </row>
    <row r="267" spans="2:51" s="13" customFormat="1" ht="12">
      <c r="B267" s="216"/>
      <c r="C267" s="217"/>
      <c r="D267" s="206" t="s">
        <v>166</v>
      </c>
      <c r="E267" s="218" t="s">
        <v>1</v>
      </c>
      <c r="F267" s="219" t="s">
        <v>722</v>
      </c>
      <c r="G267" s="217"/>
      <c r="H267" s="218" t="s">
        <v>1</v>
      </c>
      <c r="I267" s="220"/>
      <c r="J267" s="217"/>
      <c r="K267" s="217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166</v>
      </c>
      <c r="AU267" s="225" t="s">
        <v>86</v>
      </c>
      <c r="AV267" s="13" t="s">
        <v>84</v>
      </c>
      <c r="AW267" s="13" t="s">
        <v>33</v>
      </c>
      <c r="AX267" s="13" t="s">
        <v>76</v>
      </c>
      <c r="AY267" s="225" t="s">
        <v>150</v>
      </c>
    </row>
    <row r="268" spans="2:51" s="12" customFormat="1" ht="12">
      <c r="B268" s="204"/>
      <c r="C268" s="205"/>
      <c r="D268" s="206" t="s">
        <v>166</v>
      </c>
      <c r="E268" s="207" t="s">
        <v>1</v>
      </c>
      <c r="F268" s="208" t="s">
        <v>772</v>
      </c>
      <c r="G268" s="205"/>
      <c r="H268" s="209">
        <v>20.71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166</v>
      </c>
      <c r="AU268" s="215" t="s">
        <v>86</v>
      </c>
      <c r="AV268" s="12" t="s">
        <v>86</v>
      </c>
      <c r="AW268" s="12" t="s">
        <v>33</v>
      </c>
      <c r="AX268" s="12" t="s">
        <v>76</v>
      </c>
      <c r="AY268" s="215" t="s">
        <v>150</v>
      </c>
    </row>
    <row r="269" spans="2:51" s="14" customFormat="1" ht="12">
      <c r="B269" s="226"/>
      <c r="C269" s="227"/>
      <c r="D269" s="206" t="s">
        <v>166</v>
      </c>
      <c r="E269" s="228" t="s">
        <v>1</v>
      </c>
      <c r="F269" s="229" t="s">
        <v>174</v>
      </c>
      <c r="G269" s="227"/>
      <c r="H269" s="230">
        <v>20.71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166</v>
      </c>
      <c r="AU269" s="236" t="s">
        <v>86</v>
      </c>
      <c r="AV269" s="14" t="s">
        <v>159</v>
      </c>
      <c r="AW269" s="14" t="s">
        <v>33</v>
      </c>
      <c r="AX269" s="14" t="s">
        <v>84</v>
      </c>
      <c r="AY269" s="236" t="s">
        <v>150</v>
      </c>
    </row>
    <row r="270" spans="2:65" s="1" customFormat="1" ht="36" customHeight="1">
      <c r="B270" s="33"/>
      <c r="C270" s="237" t="s">
        <v>685</v>
      </c>
      <c r="D270" s="237" t="s">
        <v>278</v>
      </c>
      <c r="E270" s="238" t="s">
        <v>450</v>
      </c>
      <c r="F270" s="239" t="s">
        <v>451</v>
      </c>
      <c r="G270" s="240" t="s">
        <v>157</v>
      </c>
      <c r="H270" s="241">
        <v>22.781</v>
      </c>
      <c r="I270" s="242"/>
      <c r="J270" s="243">
        <f>ROUND(I270*H270,2)</f>
        <v>0</v>
      </c>
      <c r="K270" s="239" t="s">
        <v>158</v>
      </c>
      <c r="L270" s="244"/>
      <c r="M270" s="245" t="s">
        <v>1</v>
      </c>
      <c r="N270" s="246" t="s">
        <v>41</v>
      </c>
      <c r="O270" s="65"/>
      <c r="P270" s="200">
        <f>O270*H270</f>
        <v>0</v>
      </c>
      <c r="Q270" s="200">
        <v>0.0192</v>
      </c>
      <c r="R270" s="200">
        <f>Q270*H270</f>
        <v>0.43739519999999993</v>
      </c>
      <c r="S270" s="200">
        <v>0</v>
      </c>
      <c r="T270" s="201">
        <f>S270*H270</f>
        <v>0</v>
      </c>
      <c r="AR270" s="202" t="s">
        <v>281</v>
      </c>
      <c r="AT270" s="202" t="s">
        <v>278</v>
      </c>
      <c r="AU270" s="202" t="s">
        <v>86</v>
      </c>
      <c r="AY270" s="16" t="s">
        <v>150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6" t="s">
        <v>84</v>
      </c>
      <c r="BK270" s="203">
        <f>ROUND(I270*H270,2)</f>
        <v>0</v>
      </c>
      <c r="BL270" s="16" t="s">
        <v>175</v>
      </c>
      <c r="BM270" s="202" t="s">
        <v>801</v>
      </c>
    </row>
    <row r="271" spans="2:51" s="12" customFormat="1" ht="12">
      <c r="B271" s="204"/>
      <c r="C271" s="205"/>
      <c r="D271" s="206" t="s">
        <v>166</v>
      </c>
      <c r="E271" s="205"/>
      <c r="F271" s="208" t="s">
        <v>802</v>
      </c>
      <c r="G271" s="205"/>
      <c r="H271" s="209">
        <v>22.781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166</v>
      </c>
      <c r="AU271" s="215" t="s">
        <v>86</v>
      </c>
      <c r="AV271" s="12" t="s">
        <v>86</v>
      </c>
      <c r="AW271" s="12" t="s">
        <v>4</v>
      </c>
      <c r="AX271" s="12" t="s">
        <v>84</v>
      </c>
      <c r="AY271" s="215" t="s">
        <v>150</v>
      </c>
    </row>
    <row r="272" spans="2:65" s="1" customFormat="1" ht="24" customHeight="1">
      <c r="B272" s="33"/>
      <c r="C272" s="191" t="s">
        <v>687</v>
      </c>
      <c r="D272" s="191" t="s">
        <v>154</v>
      </c>
      <c r="E272" s="192" t="s">
        <v>455</v>
      </c>
      <c r="F272" s="193" t="s">
        <v>456</v>
      </c>
      <c r="G272" s="194" t="s">
        <v>157</v>
      </c>
      <c r="H272" s="195">
        <v>83.59</v>
      </c>
      <c r="I272" s="196"/>
      <c r="J272" s="197">
        <f>ROUND(I272*H272,2)</f>
        <v>0</v>
      </c>
      <c r="K272" s="193" t="s">
        <v>158</v>
      </c>
      <c r="L272" s="37"/>
      <c r="M272" s="198" t="s">
        <v>1</v>
      </c>
      <c r="N272" s="199" t="s">
        <v>41</v>
      </c>
      <c r="O272" s="65"/>
      <c r="P272" s="200">
        <f>O272*H272</f>
        <v>0</v>
      </c>
      <c r="Q272" s="200">
        <v>0.0015</v>
      </c>
      <c r="R272" s="200">
        <f>Q272*H272</f>
        <v>0.125385</v>
      </c>
      <c r="S272" s="200">
        <v>0</v>
      </c>
      <c r="T272" s="201">
        <f>S272*H272</f>
        <v>0</v>
      </c>
      <c r="AR272" s="202" t="s">
        <v>175</v>
      </c>
      <c r="AT272" s="202" t="s">
        <v>154</v>
      </c>
      <c r="AU272" s="202" t="s">
        <v>86</v>
      </c>
      <c r="AY272" s="16" t="s">
        <v>150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6" t="s">
        <v>84</v>
      </c>
      <c r="BK272" s="203">
        <f>ROUND(I272*H272,2)</f>
        <v>0</v>
      </c>
      <c r="BL272" s="16" t="s">
        <v>175</v>
      </c>
      <c r="BM272" s="202" t="s">
        <v>803</v>
      </c>
    </row>
    <row r="273" spans="2:51" s="12" customFormat="1" ht="12">
      <c r="B273" s="204"/>
      <c r="C273" s="205"/>
      <c r="D273" s="206" t="s">
        <v>166</v>
      </c>
      <c r="E273" s="207" t="s">
        <v>1</v>
      </c>
      <c r="F273" s="208" t="s">
        <v>756</v>
      </c>
      <c r="G273" s="205"/>
      <c r="H273" s="209">
        <v>83.59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166</v>
      </c>
      <c r="AU273" s="215" t="s">
        <v>86</v>
      </c>
      <c r="AV273" s="12" t="s">
        <v>86</v>
      </c>
      <c r="AW273" s="12" t="s">
        <v>33</v>
      </c>
      <c r="AX273" s="12" t="s">
        <v>76</v>
      </c>
      <c r="AY273" s="215" t="s">
        <v>150</v>
      </c>
    </row>
    <row r="274" spans="2:51" s="14" customFormat="1" ht="12">
      <c r="B274" s="226"/>
      <c r="C274" s="227"/>
      <c r="D274" s="206" t="s">
        <v>166</v>
      </c>
      <c r="E274" s="228" t="s">
        <v>1</v>
      </c>
      <c r="F274" s="229" t="s">
        <v>174</v>
      </c>
      <c r="G274" s="227"/>
      <c r="H274" s="230">
        <v>83.59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AT274" s="236" t="s">
        <v>166</v>
      </c>
      <c r="AU274" s="236" t="s">
        <v>86</v>
      </c>
      <c r="AV274" s="14" t="s">
        <v>159</v>
      </c>
      <c r="AW274" s="14" t="s">
        <v>33</v>
      </c>
      <c r="AX274" s="14" t="s">
        <v>84</v>
      </c>
      <c r="AY274" s="236" t="s">
        <v>150</v>
      </c>
    </row>
    <row r="275" spans="2:65" s="1" customFormat="1" ht="24" customHeight="1">
      <c r="B275" s="33"/>
      <c r="C275" s="191" t="s">
        <v>346</v>
      </c>
      <c r="D275" s="191" t="s">
        <v>154</v>
      </c>
      <c r="E275" s="192" t="s">
        <v>459</v>
      </c>
      <c r="F275" s="193" t="s">
        <v>460</v>
      </c>
      <c r="G275" s="194" t="s">
        <v>185</v>
      </c>
      <c r="H275" s="195">
        <v>3.275</v>
      </c>
      <c r="I275" s="196"/>
      <c r="J275" s="197">
        <f>ROUND(I275*H275,2)</f>
        <v>0</v>
      </c>
      <c r="K275" s="193" t="s">
        <v>158</v>
      </c>
      <c r="L275" s="37"/>
      <c r="M275" s="198" t="s">
        <v>1</v>
      </c>
      <c r="N275" s="199" t="s">
        <v>41</v>
      </c>
      <c r="O275" s="65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AR275" s="202" t="s">
        <v>175</v>
      </c>
      <c r="AT275" s="202" t="s">
        <v>154</v>
      </c>
      <c r="AU275" s="202" t="s">
        <v>86</v>
      </c>
      <c r="AY275" s="16" t="s">
        <v>150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6" t="s">
        <v>84</v>
      </c>
      <c r="BK275" s="203">
        <f>ROUND(I275*H275,2)</f>
        <v>0</v>
      </c>
      <c r="BL275" s="16" t="s">
        <v>175</v>
      </c>
      <c r="BM275" s="202" t="s">
        <v>804</v>
      </c>
    </row>
    <row r="276" spans="2:63" s="11" customFormat="1" ht="22.9" customHeight="1">
      <c r="B276" s="175"/>
      <c r="C276" s="176"/>
      <c r="D276" s="177" t="s">
        <v>75</v>
      </c>
      <c r="E276" s="189" t="s">
        <v>462</v>
      </c>
      <c r="F276" s="189" t="s">
        <v>463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SUM(P277:P300)</f>
        <v>0</v>
      </c>
      <c r="Q276" s="183"/>
      <c r="R276" s="184">
        <f>SUM(R277:R300)</f>
        <v>3.8211286</v>
      </c>
      <c r="S276" s="183"/>
      <c r="T276" s="185">
        <f>SUM(T277:T300)</f>
        <v>6.846</v>
      </c>
      <c r="AR276" s="186" t="s">
        <v>86</v>
      </c>
      <c r="AT276" s="187" t="s">
        <v>75</v>
      </c>
      <c r="AU276" s="187" t="s">
        <v>84</v>
      </c>
      <c r="AY276" s="186" t="s">
        <v>150</v>
      </c>
      <c r="BK276" s="188">
        <f>SUM(BK277:BK300)</f>
        <v>0</v>
      </c>
    </row>
    <row r="277" spans="2:65" s="1" customFormat="1" ht="16.5" customHeight="1">
      <c r="B277" s="33"/>
      <c r="C277" s="191" t="s">
        <v>350</v>
      </c>
      <c r="D277" s="191" t="s">
        <v>154</v>
      </c>
      <c r="E277" s="192" t="s">
        <v>465</v>
      </c>
      <c r="F277" s="193" t="s">
        <v>466</v>
      </c>
      <c r="G277" s="194" t="s">
        <v>157</v>
      </c>
      <c r="H277" s="195">
        <v>130.944</v>
      </c>
      <c r="I277" s="196"/>
      <c r="J277" s="197">
        <f>ROUND(I277*H277,2)</f>
        <v>0</v>
      </c>
      <c r="K277" s="193" t="s">
        <v>158</v>
      </c>
      <c r="L277" s="37"/>
      <c r="M277" s="198" t="s">
        <v>1</v>
      </c>
      <c r="N277" s="199" t="s">
        <v>41</v>
      </c>
      <c r="O277" s="65"/>
      <c r="P277" s="200">
        <f>O277*H277</f>
        <v>0</v>
      </c>
      <c r="Q277" s="200">
        <v>0.0003</v>
      </c>
      <c r="R277" s="200">
        <f>Q277*H277</f>
        <v>0.03928319999999999</v>
      </c>
      <c r="S277" s="200">
        <v>0</v>
      </c>
      <c r="T277" s="201">
        <f>S277*H277</f>
        <v>0</v>
      </c>
      <c r="AR277" s="202" t="s">
        <v>175</v>
      </c>
      <c r="AT277" s="202" t="s">
        <v>154</v>
      </c>
      <c r="AU277" s="202" t="s">
        <v>86</v>
      </c>
      <c r="AY277" s="16" t="s">
        <v>150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6" t="s">
        <v>84</v>
      </c>
      <c r="BK277" s="203">
        <f>ROUND(I277*H277,2)</f>
        <v>0</v>
      </c>
      <c r="BL277" s="16" t="s">
        <v>175</v>
      </c>
      <c r="BM277" s="202" t="s">
        <v>805</v>
      </c>
    </row>
    <row r="278" spans="2:51" s="13" customFormat="1" ht="12">
      <c r="B278" s="216"/>
      <c r="C278" s="217"/>
      <c r="D278" s="206" t="s">
        <v>166</v>
      </c>
      <c r="E278" s="218" t="s">
        <v>1</v>
      </c>
      <c r="F278" s="219" t="s">
        <v>762</v>
      </c>
      <c r="G278" s="217"/>
      <c r="H278" s="218" t="s">
        <v>1</v>
      </c>
      <c r="I278" s="220"/>
      <c r="J278" s="217"/>
      <c r="K278" s="217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166</v>
      </c>
      <c r="AU278" s="225" t="s">
        <v>86</v>
      </c>
      <c r="AV278" s="13" t="s">
        <v>84</v>
      </c>
      <c r="AW278" s="13" t="s">
        <v>33</v>
      </c>
      <c r="AX278" s="13" t="s">
        <v>76</v>
      </c>
      <c r="AY278" s="225" t="s">
        <v>150</v>
      </c>
    </row>
    <row r="279" spans="2:51" s="12" customFormat="1" ht="12">
      <c r="B279" s="204"/>
      <c r="C279" s="205"/>
      <c r="D279" s="206" t="s">
        <v>166</v>
      </c>
      <c r="E279" s="207" t="s">
        <v>1</v>
      </c>
      <c r="F279" s="208" t="s">
        <v>806</v>
      </c>
      <c r="G279" s="205"/>
      <c r="H279" s="209">
        <v>80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166</v>
      </c>
      <c r="AU279" s="215" t="s">
        <v>86</v>
      </c>
      <c r="AV279" s="12" t="s">
        <v>86</v>
      </c>
      <c r="AW279" s="12" t="s">
        <v>33</v>
      </c>
      <c r="AX279" s="12" t="s">
        <v>76</v>
      </c>
      <c r="AY279" s="215" t="s">
        <v>150</v>
      </c>
    </row>
    <row r="280" spans="2:51" s="13" customFormat="1" ht="12">
      <c r="B280" s="216"/>
      <c r="C280" s="217"/>
      <c r="D280" s="206" t="s">
        <v>166</v>
      </c>
      <c r="E280" s="218" t="s">
        <v>1</v>
      </c>
      <c r="F280" s="219" t="s">
        <v>722</v>
      </c>
      <c r="G280" s="217"/>
      <c r="H280" s="218" t="s">
        <v>1</v>
      </c>
      <c r="I280" s="220"/>
      <c r="J280" s="217"/>
      <c r="K280" s="217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166</v>
      </c>
      <c r="AU280" s="225" t="s">
        <v>86</v>
      </c>
      <c r="AV280" s="13" t="s">
        <v>84</v>
      </c>
      <c r="AW280" s="13" t="s">
        <v>33</v>
      </c>
      <c r="AX280" s="13" t="s">
        <v>76</v>
      </c>
      <c r="AY280" s="225" t="s">
        <v>150</v>
      </c>
    </row>
    <row r="281" spans="2:51" s="12" customFormat="1" ht="12">
      <c r="B281" s="204"/>
      <c r="C281" s="205"/>
      <c r="D281" s="206" t="s">
        <v>166</v>
      </c>
      <c r="E281" s="207" t="s">
        <v>1</v>
      </c>
      <c r="F281" s="208" t="s">
        <v>807</v>
      </c>
      <c r="G281" s="205"/>
      <c r="H281" s="209">
        <v>50.944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166</v>
      </c>
      <c r="AU281" s="215" t="s">
        <v>86</v>
      </c>
      <c r="AV281" s="12" t="s">
        <v>86</v>
      </c>
      <c r="AW281" s="12" t="s">
        <v>33</v>
      </c>
      <c r="AX281" s="12" t="s">
        <v>76</v>
      </c>
      <c r="AY281" s="215" t="s">
        <v>150</v>
      </c>
    </row>
    <row r="282" spans="2:51" s="14" customFormat="1" ht="12">
      <c r="B282" s="226"/>
      <c r="C282" s="227"/>
      <c r="D282" s="206" t="s">
        <v>166</v>
      </c>
      <c r="E282" s="228" t="s">
        <v>1</v>
      </c>
      <c r="F282" s="229" t="s">
        <v>174</v>
      </c>
      <c r="G282" s="227"/>
      <c r="H282" s="230">
        <v>130.94400000000002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166</v>
      </c>
      <c r="AU282" s="236" t="s">
        <v>86</v>
      </c>
      <c r="AV282" s="14" t="s">
        <v>159</v>
      </c>
      <c r="AW282" s="14" t="s">
        <v>33</v>
      </c>
      <c r="AX282" s="14" t="s">
        <v>84</v>
      </c>
      <c r="AY282" s="236" t="s">
        <v>150</v>
      </c>
    </row>
    <row r="283" spans="2:65" s="1" customFormat="1" ht="24" customHeight="1">
      <c r="B283" s="33"/>
      <c r="C283" s="191" t="s">
        <v>366</v>
      </c>
      <c r="D283" s="191" t="s">
        <v>154</v>
      </c>
      <c r="E283" s="192" t="s">
        <v>469</v>
      </c>
      <c r="F283" s="193" t="s">
        <v>470</v>
      </c>
      <c r="G283" s="194" t="s">
        <v>157</v>
      </c>
      <c r="H283" s="195">
        <v>50.944</v>
      </c>
      <c r="I283" s="196"/>
      <c r="J283" s="197">
        <f>ROUND(I283*H283,2)</f>
        <v>0</v>
      </c>
      <c r="K283" s="193" t="s">
        <v>158</v>
      </c>
      <c r="L283" s="37"/>
      <c r="M283" s="198" t="s">
        <v>1</v>
      </c>
      <c r="N283" s="199" t="s">
        <v>41</v>
      </c>
      <c r="O283" s="65"/>
      <c r="P283" s="200">
        <f>O283*H283</f>
        <v>0</v>
      </c>
      <c r="Q283" s="200">
        <v>0.0015</v>
      </c>
      <c r="R283" s="200">
        <f>Q283*H283</f>
        <v>0.07641600000000001</v>
      </c>
      <c r="S283" s="200">
        <v>0</v>
      </c>
      <c r="T283" s="201">
        <f>S283*H283</f>
        <v>0</v>
      </c>
      <c r="AR283" s="202" t="s">
        <v>175</v>
      </c>
      <c r="AT283" s="202" t="s">
        <v>154</v>
      </c>
      <c r="AU283" s="202" t="s">
        <v>86</v>
      </c>
      <c r="AY283" s="16" t="s">
        <v>150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84</v>
      </c>
      <c r="BK283" s="203">
        <f>ROUND(I283*H283,2)</f>
        <v>0</v>
      </c>
      <c r="BL283" s="16" t="s">
        <v>175</v>
      </c>
      <c r="BM283" s="202" t="s">
        <v>808</v>
      </c>
    </row>
    <row r="284" spans="2:51" s="13" customFormat="1" ht="12">
      <c r="B284" s="216"/>
      <c r="C284" s="217"/>
      <c r="D284" s="206" t="s">
        <v>166</v>
      </c>
      <c r="E284" s="218" t="s">
        <v>1</v>
      </c>
      <c r="F284" s="219" t="s">
        <v>722</v>
      </c>
      <c r="G284" s="217"/>
      <c r="H284" s="218" t="s">
        <v>1</v>
      </c>
      <c r="I284" s="220"/>
      <c r="J284" s="217"/>
      <c r="K284" s="217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166</v>
      </c>
      <c r="AU284" s="225" t="s">
        <v>86</v>
      </c>
      <c r="AV284" s="13" t="s">
        <v>84</v>
      </c>
      <c r="AW284" s="13" t="s">
        <v>33</v>
      </c>
      <c r="AX284" s="13" t="s">
        <v>76</v>
      </c>
      <c r="AY284" s="225" t="s">
        <v>150</v>
      </c>
    </row>
    <row r="285" spans="2:51" s="12" customFormat="1" ht="12">
      <c r="B285" s="204"/>
      <c r="C285" s="205"/>
      <c r="D285" s="206" t="s">
        <v>166</v>
      </c>
      <c r="E285" s="207" t="s">
        <v>1</v>
      </c>
      <c r="F285" s="208" t="s">
        <v>807</v>
      </c>
      <c r="G285" s="205"/>
      <c r="H285" s="209">
        <v>50.944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166</v>
      </c>
      <c r="AU285" s="215" t="s">
        <v>86</v>
      </c>
      <c r="AV285" s="12" t="s">
        <v>86</v>
      </c>
      <c r="AW285" s="12" t="s">
        <v>33</v>
      </c>
      <c r="AX285" s="12" t="s">
        <v>76</v>
      </c>
      <c r="AY285" s="215" t="s">
        <v>150</v>
      </c>
    </row>
    <row r="286" spans="2:51" s="14" customFormat="1" ht="12">
      <c r="B286" s="226"/>
      <c r="C286" s="227"/>
      <c r="D286" s="206" t="s">
        <v>166</v>
      </c>
      <c r="E286" s="228" t="s">
        <v>1</v>
      </c>
      <c r="F286" s="229" t="s">
        <v>174</v>
      </c>
      <c r="G286" s="227"/>
      <c r="H286" s="230">
        <v>50.944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166</v>
      </c>
      <c r="AU286" s="236" t="s">
        <v>86</v>
      </c>
      <c r="AV286" s="14" t="s">
        <v>159</v>
      </c>
      <c r="AW286" s="14" t="s">
        <v>33</v>
      </c>
      <c r="AX286" s="14" t="s">
        <v>84</v>
      </c>
      <c r="AY286" s="236" t="s">
        <v>150</v>
      </c>
    </row>
    <row r="287" spans="2:65" s="1" customFormat="1" ht="24" customHeight="1">
      <c r="B287" s="33"/>
      <c r="C287" s="191" t="s">
        <v>370</v>
      </c>
      <c r="D287" s="191" t="s">
        <v>154</v>
      </c>
      <c r="E287" s="192" t="s">
        <v>473</v>
      </c>
      <c r="F287" s="193" t="s">
        <v>474</v>
      </c>
      <c r="G287" s="194" t="s">
        <v>178</v>
      </c>
      <c r="H287" s="195">
        <v>18.94</v>
      </c>
      <c r="I287" s="196"/>
      <c r="J287" s="197">
        <f>ROUND(I287*H287,2)</f>
        <v>0</v>
      </c>
      <c r="K287" s="193" t="s">
        <v>158</v>
      </c>
      <c r="L287" s="37"/>
      <c r="M287" s="198" t="s">
        <v>1</v>
      </c>
      <c r="N287" s="199" t="s">
        <v>41</v>
      </c>
      <c r="O287" s="65"/>
      <c r="P287" s="200">
        <f>O287*H287</f>
        <v>0</v>
      </c>
      <c r="Q287" s="200">
        <v>0.0004</v>
      </c>
      <c r="R287" s="200">
        <f>Q287*H287</f>
        <v>0.007576000000000001</v>
      </c>
      <c r="S287" s="200">
        <v>0</v>
      </c>
      <c r="T287" s="201">
        <f>S287*H287</f>
        <v>0</v>
      </c>
      <c r="AR287" s="202" t="s">
        <v>175</v>
      </c>
      <c r="AT287" s="202" t="s">
        <v>154</v>
      </c>
      <c r="AU287" s="202" t="s">
        <v>86</v>
      </c>
      <c r="AY287" s="16" t="s">
        <v>150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84</v>
      </c>
      <c r="BK287" s="203">
        <f>ROUND(I287*H287,2)</f>
        <v>0</v>
      </c>
      <c r="BL287" s="16" t="s">
        <v>175</v>
      </c>
      <c r="BM287" s="202" t="s">
        <v>809</v>
      </c>
    </row>
    <row r="288" spans="2:51" s="12" customFormat="1" ht="12">
      <c r="B288" s="204"/>
      <c r="C288" s="205"/>
      <c r="D288" s="206" t="s">
        <v>166</v>
      </c>
      <c r="E288" s="207" t="s">
        <v>1</v>
      </c>
      <c r="F288" s="208" t="s">
        <v>793</v>
      </c>
      <c r="G288" s="205"/>
      <c r="H288" s="209">
        <v>18.94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166</v>
      </c>
      <c r="AU288" s="215" t="s">
        <v>86</v>
      </c>
      <c r="AV288" s="12" t="s">
        <v>86</v>
      </c>
      <c r="AW288" s="12" t="s">
        <v>33</v>
      </c>
      <c r="AX288" s="12" t="s">
        <v>76</v>
      </c>
      <c r="AY288" s="215" t="s">
        <v>150</v>
      </c>
    </row>
    <row r="289" spans="2:51" s="14" customFormat="1" ht="12">
      <c r="B289" s="226"/>
      <c r="C289" s="227"/>
      <c r="D289" s="206" t="s">
        <v>166</v>
      </c>
      <c r="E289" s="228" t="s">
        <v>1</v>
      </c>
      <c r="F289" s="229" t="s">
        <v>174</v>
      </c>
      <c r="G289" s="227"/>
      <c r="H289" s="230">
        <v>18.94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166</v>
      </c>
      <c r="AU289" s="236" t="s">
        <v>86</v>
      </c>
      <c r="AV289" s="14" t="s">
        <v>159</v>
      </c>
      <c r="AW289" s="14" t="s">
        <v>33</v>
      </c>
      <c r="AX289" s="14" t="s">
        <v>84</v>
      </c>
      <c r="AY289" s="236" t="s">
        <v>150</v>
      </c>
    </row>
    <row r="290" spans="2:65" s="1" customFormat="1" ht="24" customHeight="1">
      <c r="B290" s="33"/>
      <c r="C290" s="191" t="s">
        <v>175</v>
      </c>
      <c r="D290" s="191" t="s">
        <v>154</v>
      </c>
      <c r="E290" s="192" t="s">
        <v>476</v>
      </c>
      <c r="F290" s="193" t="s">
        <v>477</v>
      </c>
      <c r="G290" s="194" t="s">
        <v>157</v>
      </c>
      <c r="H290" s="195">
        <v>84</v>
      </c>
      <c r="I290" s="196"/>
      <c r="J290" s="197">
        <f>ROUND(I290*H290,2)</f>
        <v>0</v>
      </c>
      <c r="K290" s="193" t="s">
        <v>158</v>
      </c>
      <c r="L290" s="37"/>
      <c r="M290" s="198" t="s">
        <v>1</v>
      </c>
      <c r="N290" s="199" t="s">
        <v>41</v>
      </c>
      <c r="O290" s="65"/>
      <c r="P290" s="200">
        <f>O290*H290</f>
        <v>0</v>
      </c>
      <c r="Q290" s="200">
        <v>0</v>
      </c>
      <c r="R290" s="200">
        <f>Q290*H290</f>
        <v>0</v>
      </c>
      <c r="S290" s="200">
        <v>0.0815</v>
      </c>
      <c r="T290" s="201">
        <f>S290*H290</f>
        <v>6.846</v>
      </c>
      <c r="AR290" s="202" t="s">
        <v>175</v>
      </c>
      <c r="AT290" s="202" t="s">
        <v>154</v>
      </c>
      <c r="AU290" s="202" t="s">
        <v>86</v>
      </c>
      <c r="AY290" s="16" t="s">
        <v>150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175</v>
      </c>
      <c r="BM290" s="202" t="s">
        <v>810</v>
      </c>
    </row>
    <row r="291" spans="2:51" s="13" customFormat="1" ht="12">
      <c r="B291" s="216"/>
      <c r="C291" s="217"/>
      <c r="D291" s="206" t="s">
        <v>166</v>
      </c>
      <c r="E291" s="218" t="s">
        <v>1</v>
      </c>
      <c r="F291" s="219" t="s">
        <v>722</v>
      </c>
      <c r="G291" s="217"/>
      <c r="H291" s="218" t="s">
        <v>1</v>
      </c>
      <c r="I291" s="220"/>
      <c r="J291" s="217"/>
      <c r="K291" s="217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166</v>
      </c>
      <c r="AU291" s="225" t="s">
        <v>86</v>
      </c>
      <c r="AV291" s="13" t="s">
        <v>84</v>
      </c>
      <c r="AW291" s="13" t="s">
        <v>33</v>
      </c>
      <c r="AX291" s="13" t="s">
        <v>76</v>
      </c>
      <c r="AY291" s="225" t="s">
        <v>150</v>
      </c>
    </row>
    <row r="292" spans="2:51" s="12" customFormat="1" ht="12">
      <c r="B292" s="204"/>
      <c r="C292" s="205"/>
      <c r="D292" s="206" t="s">
        <v>166</v>
      </c>
      <c r="E292" s="207" t="s">
        <v>1</v>
      </c>
      <c r="F292" s="208" t="s">
        <v>350</v>
      </c>
      <c r="G292" s="205"/>
      <c r="H292" s="209">
        <v>55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166</v>
      </c>
      <c r="AU292" s="215" t="s">
        <v>86</v>
      </c>
      <c r="AV292" s="12" t="s">
        <v>86</v>
      </c>
      <c r="AW292" s="12" t="s">
        <v>33</v>
      </c>
      <c r="AX292" s="12" t="s">
        <v>76</v>
      </c>
      <c r="AY292" s="215" t="s">
        <v>150</v>
      </c>
    </row>
    <row r="293" spans="2:51" s="13" customFormat="1" ht="12">
      <c r="B293" s="216"/>
      <c r="C293" s="217"/>
      <c r="D293" s="206" t="s">
        <v>166</v>
      </c>
      <c r="E293" s="218" t="s">
        <v>1</v>
      </c>
      <c r="F293" s="219" t="s">
        <v>762</v>
      </c>
      <c r="G293" s="217"/>
      <c r="H293" s="218" t="s">
        <v>1</v>
      </c>
      <c r="I293" s="220"/>
      <c r="J293" s="217"/>
      <c r="K293" s="217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166</v>
      </c>
      <c r="AU293" s="225" t="s">
        <v>86</v>
      </c>
      <c r="AV293" s="13" t="s">
        <v>84</v>
      </c>
      <c r="AW293" s="13" t="s">
        <v>33</v>
      </c>
      <c r="AX293" s="13" t="s">
        <v>76</v>
      </c>
      <c r="AY293" s="225" t="s">
        <v>150</v>
      </c>
    </row>
    <row r="294" spans="2:51" s="12" customFormat="1" ht="12">
      <c r="B294" s="204"/>
      <c r="C294" s="205"/>
      <c r="D294" s="206" t="s">
        <v>166</v>
      </c>
      <c r="E294" s="207" t="s">
        <v>1</v>
      </c>
      <c r="F294" s="208" t="s">
        <v>811</v>
      </c>
      <c r="G294" s="205"/>
      <c r="H294" s="209">
        <v>29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166</v>
      </c>
      <c r="AU294" s="215" t="s">
        <v>86</v>
      </c>
      <c r="AV294" s="12" t="s">
        <v>86</v>
      </c>
      <c r="AW294" s="12" t="s">
        <v>33</v>
      </c>
      <c r="AX294" s="12" t="s">
        <v>76</v>
      </c>
      <c r="AY294" s="215" t="s">
        <v>150</v>
      </c>
    </row>
    <row r="295" spans="2:51" s="14" customFormat="1" ht="12">
      <c r="B295" s="226"/>
      <c r="C295" s="227"/>
      <c r="D295" s="206" t="s">
        <v>166</v>
      </c>
      <c r="E295" s="228" t="s">
        <v>1</v>
      </c>
      <c r="F295" s="229" t="s">
        <v>174</v>
      </c>
      <c r="G295" s="227"/>
      <c r="H295" s="230">
        <v>84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166</v>
      </c>
      <c r="AU295" s="236" t="s">
        <v>86</v>
      </c>
      <c r="AV295" s="14" t="s">
        <v>159</v>
      </c>
      <c r="AW295" s="14" t="s">
        <v>33</v>
      </c>
      <c r="AX295" s="14" t="s">
        <v>84</v>
      </c>
      <c r="AY295" s="236" t="s">
        <v>150</v>
      </c>
    </row>
    <row r="296" spans="2:65" s="1" customFormat="1" ht="24" customHeight="1">
      <c r="B296" s="33"/>
      <c r="C296" s="191" t="s">
        <v>386</v>
      </c>
      <c r="D296" s="191" t="s">
        <v>154</v>
      </c>
      <c r="E296" s="192" t="s">
        <v>481</v>
      </c>
      <c r="F296" s="193" t="s">
        <v>482</v>
      </c>
      <c r="G296" s="194" t="s">
        <v>157</v>
      </c>
      <c r="H296" s="195">
        <v>130.944</v>
      </c>
      <c r="I296" s="196"/>
      <c r="J296" s="197">
        <f>ROUND(I296*H296,2)</f>
        <v>0</v>
      </c>
      <c r="K296" s="193" t="s">
        <v>158</v>
      </c>
      <c r="L296" s="37"/>
      <c r="M296" s="198" t="s">
        <v>1</v>
      </c>
      <c r="N296" s="199" t="s">
        <v>41</v>
      </c>
      <c r="O296" s="65"/>
      <c r="P296" s="200">
        <f>O296*H296</f>
        <v>0</v>
      </c>
      <c r="Q296" s="200">
        <v>0.00605</v>
      </c>
      <c r="R296" s="200">
        <f>Q296*H296</f>
        <v>0.7922111999999999</v>
      </c>
      <c r="S296" s="200">
        <v>0</v>
      </c>
      <c r="T296" s="201">
        <f>S296*H296</f>
        <v>0</v>
      </c>
      <c r="AR296" s="202" t="s">
        <v>175</v>
      </c>
      <c r="AT296" s="202" t="s">
        <v>154</v>
      </c>
      <c r="AU296" s="202" t="s">
        <v>86</v>
      </c>
      <c r="AY296" s="16" t="s">
        <v>150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84</v>
      </c>
      <c r="BK296" s="203">
        <f>ROUND(I296*H296,2)</f>
        <v>0</v>
      </c>
      <c r="BL296" s="16" t="s">
        <v>175</v>
      </c>
      <c r="BM296" s="202" t="s">
        <v>812</v>
      </c>
    </row>
    <row r="297" spans="2:65" s="1" customFormat="1" ht="16.5" customHeight="1">
      <c r="B297" s="33"/>
      <c r="C297" s="237" t="s">
        <v>390</v>
      </c>
      <c r="D297" s="237" t="s">
        <v>278</v>
      </c>
      <c r="E297" s="238" t="s">
        <v>485</v>
      </c>
      <c r="F297" s="239" t="s">
        <v>486</v>
      </c>
      <c r="G297" s="240" t="s">
        <v>157</v>
      </c>
      <c r="H297" s="241">
        <v>144.038</v>
      </c>
      <c r="I297" s="242"/>
      <c r="J297" s="243">
        <f>ROUND(I297*H297,2)</f>
        <v>0</v>
      </c>
      <c r="K297" s="239" t="s">
        <v>158</v>
      </c>
      <c r="L297" s="244"/>
      <c r="M297" s="245" t="s">
        <v>1</v>
      </c>
      <c r="N297" s="246" t="s">
        <v>41</v>
      </c>
      <c r="O297" s="65"/>
      <c r="P297" s="200">
        <f>O297*H297</f>
        <v>0</v>
      </c>
      <c r="Q297" s="200">
        <v>0.0129</v>
      </c>
      <c r="R297" s="200">
        <f>Q297*H297</f>
        <v>1.8580902000000001</v>
      </c>
      <c r="S297" s="200">
        <v>0</v>
      </c>
      <c r="T297" s="201">
        <f>S297*H297</f>
        <v>0</v>
      </c>
      <c r="AR297" s="202" t="s">
        <v>281</v>
      </c>
      <c r="AT297" s="202" t="s">
        <v>278</v>
      </c>
      <c r="AU297" s="202" t="s">
        <v>86</v>
      </c>
      <c r="AY297" s="16" t="s">
        <v>150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175</v>
      </c>
      <c r="BM297" s="202" t="s">
        <v>813</v>
      </c>
    </row>
    <row r="298" spans="2:51" s="12" customFormat="1" ht="12">
      <c r="B298" s="204"/>
      <c r="C298" s="205"/>
      <c r="D298" s="206" t="s">
        <v>166</v>
      </c>
      <c r="E298" s="205"/>
      <c r="F298" s="208" t="s">
        <v>814</v>
      </c>
      <c r="G298" s="205"/>
      <c r="H298" s="209">
        <v>144.038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166</v>
      </c>
      <c r="AU298" s="215" t="s">
        <v>86</v>
      </c>
      <c r="AV298" s="12" t="s">
        <v>86</v>
      </c>
      <c r="AW298" s="12" t="s">
        <v>4</v>
      </c>
      <c r="AX298" s="12" t="s">
        <v>84</v>
      </c>
      <c r="AY298" s="215" t="s">
        <v>150</v>
      </c>
    </row>
    <row r="299" spans="2:65" s="1" customFormat="1" ht="16.5" customHeight="1">
      <c r="B299" s="33"/>
      <c r="C299" s="191" t="s">
        <v>503</v>
      </c>
      <c r="D299" s="191" t="s">
        <v>154</v>
      </c>
      <c r="E299" s="192" t="s">
        <v>490</v>
      </c>
      <c r="F299" s="193" t="s">
        <v>491</v>
      </c>
      <c r="G299" s="194" t="s">
        <v>157</v>
      </c>
      <c r="H299" s="195">
        <v>130.944</v>
      </c>
      <c r="I299" s="196"/>
      <c r="J299" s="197">
        <f>ROUND(I299*H299,2)</f>
        <v>0</v>
      </c>
      <c r="K299" s="193" t="s">
        <v>158</v>
      </c>
      <c r="L299" s="37"/>
      <c r="M299" s="198" t="s">
        <v>1</v>
      </c>
      <c r="N299" s="199" t="s">
        <v>41</v>
      </c>
      <c r="O299" s="65"/>
      <c r="P299" s="200">
        <f>O299*H299</f>
        <v>0</v>
      </c>
      <c r="Q299" s="200">
        <v>0.008</v>
      </c>
      <c r="R299" s="200">
        <f>Q299*H299</f>
        <v>1.047552</v>
      </c>
      <c r="S299" s="200">
        <v>0</v>
      </c>
      <c r="T299" s="201">
        <f>S299*H299</f>
        <v>0</v>
      </c>
      <c r="AR299" s="202" t="s">
        <v>175</v>
      </c>
      <c r="AT299" s="202" t="s">
        <v>154</v>
      </c>
      <c r="AU299" s="202" t="s">
        <v>86</v>
      </c>
      <c r="AY299" s="16" t="s">
        <v>150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175</v>
      </c>
      <c r="BM299" s="202" t="s">
        <v>815</v>
      </c>
    </row>
    <row r="300" spans="2:65" s="1" customFormat="1" ht="24" customHeight="1">
      <c r="B300" s="33"/>
      <c r="C300" s="191" t="s">
        <v>322</v>
      </c>
      <c r="D300" s="191" t="s">
        <v>154</v>
      </c>
      <c r="E300" s="192" t="s">
        <v>494</v>
      </c>
      <c r="F300" s="193" t="s">
        <v>495</v>
      </c>
      <c r="G300" s="194" t="s">
        <v>185</v>
      </c>
      <c r="H300" s="195">
        <v>3.821</v>
      </c>
      <c r="I300" s="196"/>
      <c r="J300" s="197">
        <f>ROUND(I300*H300,2)</f>
        <v>0</v>
      </c>
      <c r="K300" s="193" t="s">
        <v>158</v>
      </c>
      <c r="L300" s="37"/>
      <c r="M300" s="198" t="s">
        <v>1</v>
      </c>
      <c r="N300" s="199" t="s">
        <v>41</v>
      </c>
      <c r="O300" s="65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02" t="s">
        <v>175</v>
      </c>
      <c r="AT300" s="202" t="s">
        <v>154</v>
      </c>
      <c r="AU300" s="202" t="s">
        <v>86</v>
      </c>
      <c r="AY300" s="16" t="s">
        <v>150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175</v>
      </c>
      <c r="BM300" s="202" t="s">
        <v>816</v>
      </c>
    </row>
    <row r="301" spans="2:63" s="11" customFormat="1" ht="22.9" customHeight="1">
      <c r="B301" s="175"/>
      <c r="C301" s="176"/>
      <c r="D301" s="177" t="s">
        <v>75</v>
      </c>
      <c r="E301" s="189" t="s">
        <v>497</v>
      </c>
      <c r="F301" s="189" t="s">
        <v>498</v>
      </c>
      <c r="G301" s="176"/>
      <c r="H301" s="176"/>
      <c r="I301" s="179"/>
      <c r="J301" s="190">
        <f>BK301</f>
        <v>0</v>
      </c>
      <c r="K301" s="176"/>
      <c r="L301" s="181"/>
      <c r="M301" s="182"/>
      <c r="N301" s="183"/>
      <c r="O301" s="183"/>
      <c r="P301" s="184">
        <f>P302</f>
        <v>0</v>
      </c>
      <c r="Q301" s="183"/>
      <c r="R301" s="184">
        <f>R302</f>
        <v>0</v>
      </c>
      <c r="S301" s="183"/>
      <c r="T301" s="185">
        <f>T302</f>
        <v>0</v>
      </c>
      <c r="AR301" s="186" t="s">
        <v>86</v>
      </c>
      <c r="AT301" s="187" t="s">
        <v>75</v>
      </c>
      <c r="AU301" s="187" t="s">
        <v>84</v>
      </c>
      <c r="AY301" s="186" t="s">
        <v>150</v>
      </c>
      <c r="BK301" s="188">
        <f>BK302</f>
        <v>0</v>
      </c>
    </row>
    <row r="302" spans="2:65" s="1" customFormat="1" ht="16.5" customHeight="1">
      <c r="B302" s="33"/>
      <c r="C302" s="191" t="s">
        <v>327</v>
      </c>
      <c r="D302" s="191" t="s">
        <v>154</v>
      </c>
      <c r="E302" s="192" t="s">
        <v>500</v>
      </c>
      <c r="F302" s="193" t="s">
        <v>501</v>
      </c>
      <c r="G302" s="194" t="s">
        <v>265</v>
      </c>
      <c r="H302" s="195">
        <v>3</v>
      </c>
      <c r="I302" s="196"/>
      <c r="J302" s="197">
        <f>ROUND(I302*H302,2)</f>
        <v>0</v>
      </c>
      <c r="K302" s="193" t="s">
        <v>1</v>
      </c>
      <c r="L302" s="37"/>
      <c r="M302" s="198" t="s">
        <v>1</v>
      </c>
      <c r="N302" s="199" t="s">
        <v>41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175</v>
      </c>
      <c r="AT302" s="202" t="s">
        <v>154</v>
      </c>
      <c r="AU302" s="202" t="s">
        <v>86</v>
      </c>
      <c r="AY302" s="16" t="s">
        <v>150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84</v>
      </c>
      <c r="BK302" s="203">
        <f>ROUND(I302*H302,2)</f>
        <v>0</v>
      </c>
      <c r="BL302" s="16" t="s">
        <v>175</v>
      </c>
      <c r="BM302" s="202" t="s">
        <v>817</v>
      </c>
    </row>
    <row r="303" spans="2:63" s="11" customFormat="1" ht="22.9" customHeight="1">
      <c r="B303" s="175"/>
      <c r="C303" s="176"/>
      <c r="D303" s="177" t="s">
        <v>75</v>
      </c>
      <c r="E303" s="189" t="s">
        <v>507</v>
      </c>
      <c r="F303" s="189" t="s">
        <v>508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SUM(P304:P312)</f>
        <v>0</v>
      </c>
      <c r="Q303" s="183"/>
      <c r="R303" s="184">
        <f>SUM(R304:R312)</f>
        <v>0.021830969999999998</v>
      </c>
      <c r="S303" s="183"/>
      <c r="T303" s="185">
        <f>SUM(T304:T312)</f>
        <v>0.006682949999999999</v>
      </c>
      <c r="AR303" s="186" t="s">
        <v>86</v>
      </c>
      <c r="AT303" s="187" t="s">
        <v>75</v>
      </c>
      <c r="AU303" s="187" t="s">
        <v>84</v>
      </c>
      <c r="AY303" s="186" t="s">
        <v>150</v>
      </c>
      <c r="BK303" s="188">
        <f>SUM(BK304:BK312)</f>
        <v>0</v>
      </c>
    </row>
    <row r="304" spans="2:65" s="1" customFormat="1" ht="24" customHeight="1">
      <c r="B304" s="33"/>
      <c r="C304" s="191" t="s">
        <v>332</v>
      </c>
      <c r="D304" s="191" t="s">
        <v>154</v>
      </c>
      <c r="E304" s="192" t="s">
        <v>510</v>
      </c>
      <c r="F304" s="193" t="s">
        <v>511</v>
      </c>
      <c r="G304" s="194" t="s">
        <v>157</v>
      </c>
      <c r="H304" s="195">
        <v>44.553</v>
      </c>
      <c r="I304" s="196"/>
      <c r="J304" s="197">
        <f>ROUND(I304*H304,2)</f>
        <v>0</v>
      </c>
      <c r="K304" s="193" t="s">
        <v>158</v>
      </c>
      <c r="L304" s="37"/>
      <c r="M304" s="198" t="s">
        <v>1</v>
      </c>
      <c r="N304" s="199" t="s">
        <v>41</v>
      </c>
      <c r="O304" s="65"/>
      <c r="P304" s="200">
        <f>O304*H304</f>
        <v>0</v>
      </c>
      <c r="Q304" s="200">
        <v>0</v>
      </c>
      <c r="R304" s="200">
        <f>Q304*H304</f>
        <v>0</v>
      </c>
      <c r="S304" s="200">
        <v>0.00015</v>
      </c>
      <c r="T304" s="201">
        <f>S304*H304</f>
        <v>0.006682949999999999</v>
      </c>
      <c r="AR304" s="202" t="s">
        <v>175</v>
      </c>
      <c r="AT304" s="202" t="s">
        <v>154</v>
      </c>
      <c r="AU304" s="202" t="s">
        <v>86</v>
      </c>
      <c r="AY304" s="16" t="s">
        <v>150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84</v>
      </c>
      <c r="BK304" s="203">
        <f>ROUND(I304*H304,2)</f>
        <v>0</v>
      </c>
      <c r="BL304" s="16" t="s">
        <v>175</v>
      </c>
      <c r="BM304" s="202" t="s">
        <v>818</v>
      </c>
    </row>
    <row r="305" spans="2:51" s="13" customFormat="1" ht="12">
      <c r="B305" s="216"/>
      <c r="C305" s="217"/>
      <c r="D305" s="206" t="s">
        <v>166</v>
      </c>
      <c r="E305" s="218" t="s">
        <v>1</v>
      </c>
      <c r="F305" s="219" t="s">
        <v>762</v>
      </c>
      <c r="G305" s="217"/>
      <c r="H305" s="218" t="s">
        <v>1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166</v>
      </c>
      <c r="AU305" s="225" t="s">
        <v>86</v>
      </c>
      <c r="AV305" s="13" t="s">
        <v>84</v>
      </c>
      <c r="AW305" s="13" t="s">
        <v>33</v>
      </c>
      <c r="AX305" s="13" t="s">
        <v>76</v>
      </c>
      <c r="AY305" s="225" t="s">
        <v>150</v>
      </c>
    </row>
    <row r="306" spans="2:51" s="12" customFormat="1" ht="12">
      <c r="B306" s="204"/>
      <c r="C306" s="205"/>
      <c r="D306" s="206" t="s">
        <v>166</v>
      </c>
      <c r="E306" s="207" t="s">
        <v>1</v>
      </c>
      <c r="F306" s="208" t="s">
        <v>819</v>
      </c>
      <c r="G306" s="205"/>
      <c r="H306" s="209">
        <v>44.553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166</v>
      </c>
      <c r="AU306" s="215" t="s">
        <v>86</v>
      </c>
      <c r="AV306" s="12" t="s">
        <v>86</v>
      </c>
      <c r="AW306" s="12" t="s">
        <v>33</v>
      </c>
      <c r="AX306" s="12" t="s">
        <v>76</v>
      </c>
      <c r="AY306" s="215" t="s">
        <v>150</v>
      </c>
    </row>
    <row r="307" spans="2:51" s="14" customFormat="1" ht="12">
      <c r="B307" s="226"/>
      <c r="C307" s="227"/>
      <c r="D307" s="206" t="s">
        <v>166</v>
      </c>
      <c r="E307" s="228" t="s">
        <v>1</v>
      </c>
      <c r="F307" s="229" t="s">
        <v>174</v>
      </c>
      <c r="G307" s="227"/>
      <c r="H307" s="230">
        <v>44.553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166</v>
      </c>
      <c r="AU307" s="236" t="s">
        <v>86</v>
      </c>
      <c r="AV307" s="14" t="s">
        <v>159</v>
      </c>
      <c r="AW307" s="14" t="s">
        <v>33</v>
      </c>
      <c r="AX307" s="14" t="s">
        <v>84</v>
      </c>
      <c r="AY307" s="236" t="s">
        <v>150</v>
      </c>
    </row>
    <row r="308" spans="2:65" s="1" customFormat="1" ht="16.5" customHeight="1">
      <c r="B308" s="33"/>
      <c r="C308" s="191" t="s">
        <v>293</v>
      </c>
      <c r="D308" s="191" t="s">
        <v>154</v>
      </c>
      <c r="E308" s="192" t="s">
        <v>516</v>
      </c>
      <c r="F308" s="193" t="s">
        <v>517</v>
      </c>
      <c r="G308" s="194" t="s">
        <v>157</v>
      </c>
      <c r="H308" s="195">
        <v>80</v>
      </c>
      <c r="I308" s="196"/>
      <c r="J308" s="197">
        <f>ROUND(I308*H308,2)</f>
        <v>0</v>
      </c>
      <c r="K308" s="193" t="s">
        <v>158</v>
      </c>
      <c r="L308" s="37"/>
      <c r="M308" s="198" t="s">
        <v>1</v>
      </c>
      <c r="N308" s="199" t="s">
        <v>41</v>
      </c>
      <c r="O308" s="65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02" t="s">
        <v>175</v>
      </c>
      <c r="AT308" s="202" t="s">
        <v>154</v>
      </c>
      <c r="AU308" s="202" t="s">
        <v>86</v>
      </c>
      <c r="AY308" s="16" t="s">
        <v>150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84</v>
      </c>
      <c r="BK308" s="203">
        <f>ROUND(I308*H308,2)</f>
        <v>0</v>
      </c>
      <c r="BL308" s="16" t="s">
        <v>175</v>
      </c>
      <c r="BM308" s="202" t="s">
        <v>820</v>
      </c>
    </row>
    <row r="309" spans="2:65" s="1" customFormat="1" ht="16.5" customHeight="1">
      <c r="B309" s="33"/>
      <c r="C309" s="237" t="s">
        <v>227</v>
      </c>
      <c r="D309" s="237" t="s">
        <v>278</v>
      </c>
      <c r="E309" s="238" t="s">
        <v>520</v>
      </c>
      <c r="F309" s="239" t="s">
        <v>521</v>
      </c>
      <c r="G309" s="240" t="s">
        <v>157</v>
      </c>
      <c r="H309" s="241">
        <v>84</v>
      </c>
      <c r="I309" s="242"/>
      <c r="J309" s="243">
        <f>ROUND(I309*H309,2)</f>
        <v>0</v>
      </c>
      <c r="K309" s="239" t="s">
        <v>158</v>
      </c>
      <c r="L309" s="244"/>
      <c r="M309" s="245" t="s">
        <v>1</v>
      </c>
      <c r="N309" s="246" t="s">
        <v>41</v>
      </c>
      <c r="O309" s="65"/>
      <c r="P309" s="200">
        <f>O309*H309</f>
        <v>0</v>
      </c>
      <c r="Q309" s="200">
        <v>0</v>
      </c>
      <c r="R309" s="200">
        <f>Q309*H309</f>
        <v>0</v>
      </c>
      <c r="S309" s="200">
        <v>0</v>
      </c>
      <c r="T309" s="201">
        <f>S309*H309</f>
        <v>0</v>
      </c>
      <c r="AR309" s="202" t="s">
        <v>281</v>
      </c>
      <c r="AT309" s="202" t="s">
        <v>278</v>
      </c>
      <c r="AU309" s="202" t="s">
        <v>86</v>
      </c>
      <c r="AY309" s="16" t="s">
        <v>150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6" t="s">
        <v>84</v>
      </c>
      <c r="BK309" s="203">
        <f>ROUND(I309*H309,2)</f>
        <v>0</v>
      </c>
      <c r="BL309" s="16" t="s">
        <v>175</v>
      </c>
      <c r="BM309" s="202" t="s">
        <v>821</v>
      </c>
    </row>
    <row r="310" spans="2:51" s="12" customFormat="1" ht="12">
      <c r="B310" s="204"/>
      <c r="C310" s="205"/>
      <c r="D310" s="206" t="s">
        <v>166</v>
      </c>
      <c r="E310" s="205"/>
      <c r="F310" s="208" t="s">
        <v>822</v>
      </c>
      <c r="G310" s="205"/>
      <c r="H310" s="209">
        <v>84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166</v>
      </c>
      <c r="AU310" s="215" t="s">
        <v>86</v>
      </c>
      <c r="AV310" s="12" t="s">
        <v>86</v>
      </c>
      <c r="AW310" s="12" t="s">
        <v>4</v>
      </c>
      <c r="AX310" s="12" t="s">
        <v>84</v>
      </c>
      <c r="AY310" s="215" t="s">
        <v>150</v>
      </c>
    </row>
    <row r="311" spans="2:65" s="1" customFormat="1" ht="24" customHeight="1">
      <c r="B311" s="33"/>
      <c r="C311" s="191" t="s">
        <v>374</v>
      </c>
      <c r="D311" s="191" t="s">
        <v>154</v>
      </c>
      <c r="E311" s="192" t="s">
        <v>525</v>
      </c>
      <c r="F311" s="193" t="s">
        <v>526</v>
      </c>
      <c r="G311" s="194" t="s">
        <v>157</v>
      </c>
      <c r="H311" s="195">
        <v>44.553</v>
      </c>
      <c r="I311" s="196"/>
      <c r="J311" s="197">
        <f>ROUND(I311*H311,2)</f>
        <v>0</v>
      </c>
      <c r="K311" s="193" t="s">
        <v>158</v>
      </c>
      <c r="L311" s="37"/>
      <c r="M311" s="198" t="s">
        <v>1</v>
      </c>
      <c r="N311" s="199" t="s">
        <v>41</v>
      </c>
      <c r="O311" s="65"/>
      <c r="P311" s="200">
        <f>O311*H311</f>
        <v>0</v>
      </c>
      <c r="Q311" s="200">
        <v>0.0002</v>
      </c>
      <c r="R311" s="200">
        <f>Q311*H311</f>
        <v>0.0089106</v>
      </c>
      <c r="S311" s="200">
        <v>0</v>
      </c>
      <c r="T311" s="201">
        <f>S311*H311</f>
        <v>0</v>
      </c>
      <c r="AR311" s="202" t="s">
        <v>175</v>
      </c>
      <c r="AT311" s="202" t="s">
        <v>154</v>
      </c>
      <c r="AU311" s="202" t="s">
        <v>86</v>
      </c>
      <c r="AY311" s="16" t="s">
        <v>150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6" t="s">
        <v>84</v>
      </c>
      <c r="BK311" s="203">
        <f>ROUND(I311*H311,2)</f>
        <v>0</v>
      </c>
      <c r="BL311" s="16" t="s">
        <v>175</v>
      </c>
      <c r="BM311" s="202" t="s">
        <v>823</v>
      </c>
    </row>
    <row r="312" spans="2:65" s="1" customFormat="1" ht="24" customHeight="1">
      <c r="B312" s="33"/>
      <c r="C312" s="191" t="s">
        <v>493</v>
      </c>
      <c r="D312" s="191" t="s">
        <v>154</v>
      </c>
      <c r="E312" s="192" t="s">
        <v>535</v>
      </c>
      <c r="F312" s="193" t="s">
        <v>536</v>
      </c>
      <c r="G312" s="194" t="s">
        <v>157</v>
      </c>
      <c r="H312" s="195">
        <v>44.553</v>
      </c>
      <c r="I312" s="196"/>
      <c r="J312" s="197">
        <f>ROUND(I312*H312,2)</f>
        <v>0</v>
      </c>
      <c r="K312" s="193" t="s">
        <v>158</v>
      </c>
      <c r="L312" s="37"/>
      <c r="M312" s="250" t="s">
        <v>1</v>
      </c>
      <c r="N312" s="251" t="s">
        <v>41</v>
      </c>
      <c r="O312" s="252"/>
      <c r="P312" s="253">
        <f>O312*H312</f>
        <v>0</v>
      </c>
      <c r="Q312" s="253">
        <v>0.00029</v>
      </c>
      <c r="R312" s="253">
        <f>Q312*H312</f>
        <v>0.012920369999999999</v>
      </c>
      <c r="S312" s="253">
        <v>0</v>
      </c>
      <c r="T312" s="254">
        <f>S312*H312</f>
        <v>0</v>
      </c>
      <c r="AR312" s="202" t="s">
        <v>175</v>
      </c>
      <c r="AT312" s="202" t="s">
        <v>154</v>
      </c>
      <c r="AU312" s="202" t="s">
        <v>86</v>
      </c>
      <c r="AY312" s="16" t="s">
        <v>150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6" t="s">
        <v>84</v>
      </c>
      <c r="BK312" s="203">
        <f>ROUND(I312*H312,2)</f>
        <v>0</v>
      </c>
      <c r="BL312" s="16" t="s">
        <v>175</v>
      </c>
      <c r="BM312" s="202" t="s">
        <v>824</v>
      </c>
    </row>
    <row r="313" spans="2:12" s="1" customFormat="1" ht="6.95" customHeight="1">
      <c r="B313" s="48"/>
      <c r="C313" s="49"/>
      <c r="D313" s="49"/>
      <c r="E313" s="49"/>
      <c r="F313" s="49"/>
      <c r="G313" s="49"/>
      <c r="H313" s="49"/>
      <c r="I313" s="141"/>
      <c r="J313" s="49"/>
      <c r="K313" s="49"/>
      <c r="L313" s="37"/>
    </row>
  </sheetData>
  <sheetProtection algorithmName="SHA-512" hashValue="xZvG+idulJa4Vhz+bK5QUUkK2ZSC8D4glEf2CggPK925/eW5Thswx9qdrDBK9qCT7HBCA/Ftg/pd/y4I+EcLWw==" saltValue="/4/zXPC10AbXYP87cjtepA==" spinCount="100000" sheet="1" objects="1" scenarios="1" formatColumns="0" formatRows="0" autoFilter="0"/>
  <autoFilter ref="C130:K312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9"/>
  <sheetViews>
    <sheetView showGridLines="0" workbookViewId="0" topLeftCell="A212">
      <selection activeCell="H217" sqref="H2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95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825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ROUND(J132,2)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ROUND((SUM(BE132:BE298)),2)</f>
        <v>0</v>
      </c>
      <c r="I33" s="122">
        <v>0.21</v>
      </c>
      <c r="J33" s="121">
        <f>ROUND(((SUM(BE132:BE298))*I33),2)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ROUND((SUM(BF132:BF298)),2)</f>
        <v>0</v>
      </c>
      <c r="I34" s="122">
        <v>0.15</v>
      </c>
      <c r="J34" s="121">
        <f>ROUND(((SUM(BF132:BF298))*I34),2)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ROUND((SUM(BG132:BG298)),2)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ROUND((SUM(BH132:BH298)),2)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ROUND((SUM(BI132:BI298)),2)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d - šatny č.dveří 7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J132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119</v>
      </c>
      <c r="E97" s="153"/>
      <c r="F97" s="153"/>
      <c r="G97" s="153"/>
      <c r="H97" s="153"/>
      <c r="I97" s="154"/>
      <c r="J97" s="155">
        <f>J133</f>
        <v>0</v>
      </c>
      <c r="K97" s="151"/>
      <c r="L97" s="156"/>
    </row>
    <row r="98" spans="2:12" s="9" customFormat="1" ht="19.9" customHeight="1">
      <c r="B98" s="157"/>
      <c r="C98" s="158"/>
      <c r="D98" s="159" t="s">
        <v>120</v>
      </c>
      <c r="E98" s="160"/>
      <c r="F98" s="160"/>
      <c r="G98" s="160"/>
      <c r="H98" s="160"/>
      <c r="I98" s="161"/>
      <c r="J98" s="162">
        <f>J134</f>
        <v>0</v>
      </c>
      <c r="K98" s="158"/>
      <c r="L98" s="163"/>
    </row>
    <row r="99" spans="2:12" s="9" customFormat="1" ht="19.9" customHeight="1">
      <c r="B99" s="157"/>
      <c r="C99" s="158"/>
      <c r="D99" s="159" t="s">
        <v>121</v>
      </c>
      <c r="E99" s="160"/>
      <c r="F99" s="160"/>
      <c r="G99" s="160"/>
      <c r="H99" s="160"/>
      <c r="I99" s="161"/>
      <c r="J99" s="162">
        <f>J139</f>
        <v>0</v>
      </c>
      <c r="K99" s="158"/>
      <c r="L99" s="163"/>
    </row>
    <row r="100" spans="2:12" s="8" customFormat="1" ht="24.95" customHeight="1">
      <c r="B100" s="150"/>
      <c r="C100" s="151"/>
      <c r="D100" s="152" t="s">
        <v>122</v>
      </c>
      <c r="E100" s="153"/>
      <c r="F100" s="153"/>
      <c r="G100" s="153"/>
      <c r="H100" s="153"/>
      <c r="I100" s="154"/>
      <c r="J100" s="155">
        <f>J145</f>
        <v>0</v>
      </c>
      <c r="K100" s="151"/>
      <c r="L100" s="156"/>
    </row>
    <row r="101" spans="2:12" s="9" customFormat="1" ht="19.9" customHeight="1">
      <c r="B101" s="157"/>
      <c r="C101" s="158"/>
      <c r="D101" s="159" t="s">
        <v>123</v>
      </c>
      <c r="E101" s="160"/>
      <c r="F101" s="160"/>
      <c r="G101" s="160"/>
      <c r="H101" s="160"/>
      <c r="I101" s="161"/>
      <c r="J101" s="162">
        <f>J146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124</v>
      </c>
      <c r="E102" s="160"/>
      <c r="F102" s="160"/>
      <c r="G102" s="160"/>
      <c r="H102" s="160"/>
      <c r="I102" s="161"/>
      <c r="J102" s="162">
        <f>J156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125</v>
      </c>
      <c r="E103" s="160"/>
      <c r="F103" s="160"/>
      <c r="G103" s="160"/>
      <c r="H103" s="160"/>
      <c r="I103" s="161"/>
      <c r="J103" s="162">
        <f>J158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126</v>
      </c>
      <c r="E104" s="160"/>
      <c r="F104" s="160"/>
      <c r="G104" s="160"/>
      <c r="H104" s="160"/>
      <c r="I104" s="161"/>
      <c r="J104" s="162">
        <f>J173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127</v>
      </c>
      <c r="E105" s="160"/>
      <c r="F105" s="160"/>
      <c r="G105" s="160"/>
      <c r="H105" s="160"/>
      <c r="I105" s="161"/>
      <c r="J105" s="162">
        <f>J179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128</v>
      </c>
      <c r="E106" s="160"/>
      <c r="F106" s="160"/>
      <c r="G106" s="160"/>
      <c r="H106" s="160"/>
      <c r="I106" s="161"/>
      <c r="J106" s="162">
        <f>J182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129</v>
      </c>
      <c r="E107" s="160"/>
      <c r="F107" s="160"/>
      <c r="G107" s="160"/>
      <c r="H107" s="160"/>
      <c r="I107" s="161"/>
      <c r="J107" s="162">
        <f>J206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130</v>
      </c>
      <c r="E108" s="160"/>
      <c r="F108" s="160"/>
      <c r="G108" s="160"/>
      <c r="H108" s="160"/>
      <c r="I108" s="161"/>
      <c r="J108" s="162">
        <f>J215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131</v>
      </c>
      <c r="E109" s="160"/>
      <c r="F109" s="160"/>
      <c r="G109" s="160"/>
      <c r="H109" s="160"/>
      <c r="I109" s="161"/>
      <c r="J109" s="162">
        <f>J220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132</v>
      </c>
      <c r="E110" s="160"/>
      <c r="F110" s="160"/>
      <c r="G110" s="160"/>
      <c r="H110" s="160"/>
      <c r="I110" s="161"/>
      <c r="J110" s="162">
        <f>J265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133</v>
      </c>
      <c r="E111" s="160"/>
      <c r="F111" s="160"/>
      <c r="G111" s="160"/>
      <c r="H111" s="160"/>
      <c r="I111" s="161"/>
      <c r="J111" s="162">
        <f>J287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134</v>
      </c>
      <c r="E112" s="160"/>
      <c r="F112" s="160"/>
      <c r="G112" s="160"/>
      <c r="H112" s="160"/>
      <c r="I112" s="161"/>
      <c r="J112" s="162">
        <f>J289</f>
        <v>0</v>
      </c>
      <c r="K112" s="158"/>
      <c r="L112" s="163"/>
    </row>
    <row r="113" spans="2:12" s="1" customFormat="1" ht="21.7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6.95" customHeight="1">
      <c r="B114" s="48"/>
      <c r="C114" s="49"/>
      <c r="D114" s="49"/>
      <c r="E114" s="49"/>
      <c r="F114" s="49"/>
      <c r="G114" s="49"/>
      <c r="H114" s="49"/>
      <c r="I114" s="141"/>
      <c r="J114" s="49"/>
      <c r="K114" s="49"/>
      <c r="L114" s="37"/>
    </row>
    <row r="118" spans="2:12" s="1" customFormat="1" ht="6.95" customHeight="1">
      <c r="B118" s="50"/>
      <c r="C118" s="51"/>
      <c r="D118" s="51"/>
      <c r="E118" s="51"/>
      <c r="F118" s="51"/>
      <c r="G118" s="51"/>
      <c r="H118" s="51"/>
      <c r="I118" s="144"/>
      <c r="J118" s="51"/>
      <c r="K118" s="51"/>
      <c r="L118" s="37"/>
    </row>
    <row r="119" spans="2:12" s="1" customFormat="1" ht="24.95" customHeight="1">
      <c r="B119" s="33"/>
      <c r="C119" s="22" t="s">
        <v>135</v>
      </c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6.9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12" s="1" customFormat="1" ht="12" customHeight="1">
      <c r="B121" s="33"/>
      <c r="C121" s="28" t="s">
        <v>16</v>
      </c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16.5" customHeight="1">
      <c r="B122" s="33"/>
      <c r="C122" s="34"/>
      <c r="D122" s="34"/>
      <c r="E122" s="297" t="str">
        <f>E7</f>
        <v>Stavební úpravy šaten v 1.NP - SC Hostivař</v>
      </c>
      <c r="F122" s="298"/>
      <c r="G122" s="298"/>
      <c r="H122" s="298"/>
      <c r="I122" s="109"/>
      <c r="J122" s="34"/>
      <c r="K122" s="34"/>
      <c r="L122" s="37"/>
    </row>
    <row r="123" spans="2:12" s="1" customFormat="1" ht="12" customHeight="1">
      <c r="B123" s="33"/>
      <c r="C123" s="28" t="s">
        <v>112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16.5" customHeight="1">
      <c r="B124" s="33"/>
      <c r="C124" s="34"/>
      <c r="D124" s="34"/>
      <c r="E124" s="280" t="str">
        <f>E9</f>
        <v>d - šatny č.dveří 7</v>
      </c>
      <c r="F124" s="296"/>
      <c r="G124" s="296"/>
      <c r="H124" s="296"/>
      <c r="I124" s="109"/>
      <c r="J124" s="34"/>
      <c r="K124" s="34"/>
      <c r="L124" s="37"/>
    </row>
    <row r="125" spans="2:12" s="1" customFormat="1" ht="6.95" customHeight="1">
      <c r="B125" s="33"/>
      <c r="C125" s="34"/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2" customHeight="1">
      <c r="B126" s="33"/>
      <c r="C126" s="28" t="s">
        <v>20</v>
      </c>
      <c r="D126" s="34"/>
      <c r="E126" s="34"/>
      <c r="F126" s="26" t="str">
        <f>F12</f>
        <v xml:space="preserve">Praha </v>
      </c>
      <c r="G126" s="34"/>
      <c r="H126" s="34"/>
      <c r="I126" s="111" t="s">
        <v>22</v>
      </c>
      <c r="J126" s="60" t="str">
        <f>IF(J12="","",J12)</f>
        <v>29. 4. 2019</v>
      </c>
      <c r="K126" s="34"/>
      <c r="L126" s="37"/>
    </row>
    <row r="127" spans="2:12" s="1" customFormat="1" ht="6.95" customHeight="1">
      <c r="B127" s="33"/>
      <c r="C127" s="34"/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27.95" customHeight="1">
      <c r="B128" s="33"/>
      <c r="C128" s="28" t="s">
        <v>24</v>
      </c>
      <c r="D128" s="34"/>
      <c r="E128" s="34"/>
      <c r="F128" s="26" t="str">
        <f>E15</f>
        <v xml:space="preserve"> </v>
      </c>
      <c r="G128" s="34"/>
      <c r="H128" s="34"/>
      <c r="I128" s="111" t="s">
        <v>30</v>
      </c>
      <c r="J128" s="31" t="str">
        <f>E21</f>
        <v>Ing. Regina Zaoralova</v>
      </c>
      <c r="K128" s="34"/>
      <c r="L128" s="37"/>
    </row>
    <row r="129" spans="2:12" s="1" customFormat="1" ht="15.2" customHeight="1">
      <c r="B129" s="33"/>
      <c r="C129" s="28" t="s">
        <v>28</v>
      </c>
      <c r="D129" s="34"/>
      <c r="E129" s="34"/>
      <c r="F129" s="26" t="str">
        <f>IF(E18="","",E18)</f>
        <v>Vyplň údaj</v>
      </c>
      <c r="G129" s="34"/>
      <c r="H129" s="34"/>
      <c r="I129" s="111" t="s">
        <v>34</v>
      </c>
      <c r="J129" s="31" t="str">
        <f>E24</f>
        <v xml:space="preserve"> </v>
      </c>
      <c r="K129" s="34"/>
      <c r="L129" s="37"/>
    </row>
    <row r="130" spans="2:12" s="1" customFormat="1" ht="10.35" customHeight="1">
      <c r="B130" s="33"/>
      <c r="C130" s="34"/>
      <c r="D130" s="34"/>
      <c r="E130" s="34"/>
      <c r="F130" s="34"/>
      <c r="G130" s="34"/>
      <c r="H130" s="34"/>
      <c r="I130" s="109"/>
      <c r="J130" s="34"/>
      <c r="K130" s="34"/>
      <c r="L130" s="37"/>
    </row>
    <row r="131" spans="2:20" s="10" customFormat="1" ht="29.25" customHeight="1">
      <c r="B131" s="164"/>
      <c r="C131" s="165" t="s">
        <v>136</v>
      </c>
      <c r="D131" s="166" t="s">
        <v>61</v>
      </c>
      <c r="E131" s="166" t="s">
        <v>57</v>
      </c>
      <c r="F131" s="166" t="s">
        <v>58</v>
      </c>
      <c r="G131" s="166" t="s">
        <v>137</v>
      </c>
      <c r="H131" s="166" t="s">
        <v>138</v>
      </c>
      <c r="I131" s="167" t="s">
        <v>139</v>
      </c>
      <c r="J131" s="168" t="s">
        <v>116</v>
      </c>
      <c r="K131" s="169" t="s">
        <v>140</v>
      </c>
      <c r="L131" s="170"/>
      <c r="M131" s="69" t="s">
        <v>1</v>
      </c>
      <c r="N131" s="70" t="s">
        <v>40</v>
      </c>
      <c r="O131" s="70" t="s">
        <v>141</v>
      </c>
      <c r="P131" s="70" t="s">
        <v>142</v>
      </c>
      <c r="Q131" s="70" t="s">
        <v>143</v>
      </c>
      <c r="R131" s="70" t="s">
        <v>144</v>
      </c>
      <c r="S131" s="70" t="s">
        <v>145</v>
      </c>
      <c r="T131" s="71" t="s">
        <v>146</v>
      </c>
    </row>
    <row r="132" spans="2:63" s="1" customFormat="1" ht="22.9" customHeight="1">
      <c r="B132" s="33"/>
      <c r="C132" s="76" t="s">
        <v>147</v>
      </c>
      <c r="D132" s="34"/>
      <c r="E132" s="34"/>
      <c r="F132" s="34"/>
      <c r="G132" s="34"/>
      <c r="H132" s="34"/>
      <c r="I132" s="109"/>
      <c r="J132" s="171">
        <f>BK132</f>
        <v>0</v>
      </c>
      <c r="K132" s="34"/>
      <c r="L132" s="37"/>
      <c r="M132" s="72"/>
      <c r="N132" s="73"/>
      <c r="O132" s="73"/>
      <c r="P132" s="172">
        <f>P133+P145</f>
        <v>0</v>
      </c>
      <c r="Q132" s="73"/>
      <c r="R132" s="172">
        <f>R133+R145</f>
        <v>6.49581613</v>
      </c>
      <c r="S132" s="73"/>
      <c r="T132" s="173">
        <f>T133+T145</f>
        <v>19.946617850000003</v>
      </c>
      <c r="AT132" s="16" t="s">
        <v>75</v>
      </c>
      <c r="AU132" s="16" t="s">
        <v>118</v>
      </c>
      <c r="BK132" s="174">
        <f>BK133+BK145</f>
        <v>0</v>
      </c>
    </row>
    <row r="133" spans="2:63" s="11" customFormat="1" ht="25.9" customHeight="1">
      <c r="B133" s="175"/>
      <c r="C133" s="176"/>
      <c r="D133" s="177" t="s">
        <v>75</v>
      </c>
      <c r="E133" s="178" t="s">
        <v>148</v>
      </c>
      <c r="F133" s="178" t="s">
        <v>149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P134+P139</f>
        <v>0</v>
      </c>
      <c r="Q133" s="183"/>
      <c r="R133" s="184">
        <f>R134+R139</f>
        <v>0.009099999999999999</v>
      </c>
      <c r="S133" s="183"/>
      <c r="T133" s="185">
        <f>T134+T139</f>
        <v>3.4200000000000004</v>
      </c>
      <c r="AR133" s="186" t="s">
        <v>84</v>
      </c>
      <c r="AT133" s="187" t="s">
        <v>75</v>
      </c>
      <c r="AU133" s="187" t="s">
        <v>76</v>
      </c>
      <c r="AY133" s="186" t="s">
        <v>150</v>
      </c>
      <c r="BK133" s="188">
        <f>BK134+BK139</f>
        <v>0</v>
      </c>
    </row>
    <row r="134" spans="2:63" s="11" customFormat="1" ht="22.9" customHeight="1">
      <c r="B134" s="175"/>
      <c r="C134" s="176"/>
      <c r="D134" s="177" t="s">
        <v>75</v>
      </c>
      <c r="E134" s="189" t="s">
        <v>151</v>
      </c>
      <c r="F134" s="189" t="s">
        <v>152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SUM(P135:P138)</f>
        <v>0</v>
      </c>
      <c r="Q134" s="183"/>
      <c r="R134" s="184">
        <f>SUM(R135:R138)</f>
        <v>0.009099999999999999</v>
      </c>
      <c r="S134" s="183"/>
      <c r="T134" s="185">
        <f>SUM(T135:T138)</f>
        <v>3.4200000000000004</v>
      </c>
      <c r="AR134" s="186" t="s">
        <v>84</v>
      </c>
      <c r="AT134" s="187" t="s">
        <v>75</v>
      </c>
      <c r="AU134" s="187" t="s">
        <v>84</v>
      </c>
      <c r="AY134" s="186" t="s">
        <v>150</v>
      </c>
      <c r="BK134" s="188">
        <f>SUM(BK135:BK138)</f>
        <v>0</v>
      </c>
    </row>
    <row r="135" spans="2:65" s="1" customFormat="1" ht="36" customHeight="1">
      <c r="B135" s="33"/>
      <c r="C135" s="191" t="s">
        <v>84</v>
      </c>
      <c r="D135" s="191" t="s">
        <v>154</v>
      </c>
      <c r="E135" s="192" t="s">
        <v>162</v>
      </c>
      <c r="F135" s="193" t="s">
        <v>163</v>
      </c>
      <c r="G135" s="194" t="s">
        <v>164</v>
      </c>
      <c r="H135" s="195">
        <v>1.5</v>
      </c>
      <c r="I135" s="196"/>
      <c r="J135" s="197">
        <f>ROUND(I135*H135,2)</f>
        <v>0</v>
      </c>
      <c r="K135" s="193" t="s">
        <v>158</v>
      </c>
      <c r="L135" s="37"/>
      <c r="M135" s="198" t="s">
        <v>1</v>
      </c>
      <c r="N135" s="199" t="s">
        <v>41</v>
      </c>
      <c r="O135" s="65"/>
      <c r="P135" s="200">
        <f>O135*H135</f>
        <v>0</v>
      </c>
      <c r="Q135" s="200">
        <v>0</v>
      </c>
      <c r="R135" s="200">
        <f>Q135*H135</f>
        <v>0</v>
      </c>
      <c r="S135" s="200">
        <v>2.2</v>
      </c>
      <c r="T135" s="201">
        <f>S135*H135</f>
        <v>3.3000000000000003</v>
      </c>
      <c r="AR135" s="202" t="s">
        <v>159</v>
      </c>
      <c r="AT135" s="202" t="s">
        <v>154</v>
      </c>
      <c r="AU135" s="202" t="s">
        <v>86</v>
      </c>
      <c r="AY135" s="16" t="s">
        <v>150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84</v>
      </c>
      <c r="BK135" s="203">
        <f>ROUND(I135*H135,2)</f>
        <v>0</v>
      </c>
      <c r="BL135" s="16" t="s">
        <v>159</v>
      </c>
      <c r="BM135" s="202" t="s">
        <v>826</v>
      </c>
    </row>
    <row r="136" spans="2:51" s="12" customFormat="1" ht="12">
      <c r="B136" s="204"/>
      <c r="C136" s="205"/>
      <c r="D136" s="206" t="s">
        <v>166</v>
      </c>
      <c r="E136" s="207" t="s">
        <v>1</v>
      </c>
      <c r="F136" s="208" t="s">
        <v>827</v>
      </c>
      <c r="G136" s="205"/>
      <c r="H136" s="209">
        <v>1.5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166</v>
      </c>
      <c r="AU136" s="215" t="s">
        <v>86</v>
      </c>
      <c r="AV136" s="12" t="s">
        <v>86</v>
      </c>
      <c r="AW136" s="12" t="s">
        <v>33</v>
      </c>
      <c r="AX136" s="12" t="s">
        <v>84</v>
      </c>
      <c r="AY136" s="215" t="s">
        <v>150</v>
      </c>
    </row>
    <row r="137" spans="2:65" s="1" customFormat="1" ht="24" customHeight="1">
      <c r="B137" s="33"/>
      <c r="C137" s="191" t="s">
        <v>223</v>
      </c>
      <c r="D137" s="191" t="s">
        <v>154</v>
      </c>
      <c r="E137" s="192" t="s">
        <v>155</v>
      </c>
      <c r="F137" s="193" t="s">
        <v>156</v>
      </c>
      <c r="G137" s="194" t="s">
        <v>157</v>
      </c>
      <c r="H137" s="195">
        <v>70</v>
      </c>
      <c r="I137" s="196"/>
      <c r="J137" s="197">
        <f>ROUND(I137*H137,2)</f>
        <v>0</v>
      </c>
      <c r="K137" s="193" t="s">
        <v>158</v>
      </c>
      <c r="L137" s="37"/>
      <c r="M137" s="198" t="s">
        <v>1</v>
      </c>
      <c r="N137" s="199" t="s">
        <v>41</v>
      </c>
      <c r="O137" s="65"/>
      <c r="P137" s="200">
        <f>O137*H137</f>
        <v>0</v>
      </c>
      <c r="Q137" s="200">
        <v>0.00013</v>
      </c>
      <c r="R137" s="200">
        <f>Q137*H137</f>
        <v>0.009099999999999999</v>
      </c>
      <c r="S137" s="200">
        <v>0</v>
      </c>
      <c r="T137" s="201">
        <f>S137*H137</f>
        <v>0</v>
      </c>
      <c r="AR137" s="202" t="s">
        <v>159</v>
      </c>
      <c r="AT137" s="202" t="s">
        <v>154</v>
      </c>
      <c r="AU137" s="202" t="s">
        <v>86</v>
      </c>
      <c r="AY137" s="16" t="s">
        <v>150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159</v>
      </c>
      <c r="BM137" s="202" t="s">
        <v>828</v>
      </c>
    </row>
    <row r="138" spans="2:65" s="1" customFormat="1" ht="24" customHeight="1">
      <c r="B138" s="33"/>
      <c r="C138" s="191" t="s">
        <v>7</v>
      </c>
      <c r="D138" s="191" t="s">
        <v>154</v>
      </c>
      <c r="E138" s="192" t="s">
        <v>176</v>
      </c>
      <c r="F138" s="193" t="s">
        <v>177</v>
      </c>
      <c r="G138" s="194" t="s">
        <v>178</v>
      </c>
      <c r="H138" s="195">
        <v>20</v>
      </c>
      <c r="I138" s="196"/>
      <c r="J138" s="197">
        <f>ROUND(I138*H138,2)</f>
        <v>0</v>
      </c>
      <c r="K138" s="193" t="s">
        <v>158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0.006</v>
      </c>
      <c r="T138" s="201">
        <f>S138*H138</f>
        <v>0.12</v>
      </c>
      <c r="AR138" s="202" t="s">
        <v>159</v>
      </c>
      <c r="AT138" s="202" t="s">
        <v>154</v>
      </c>
      <c r="AU138" s="202" t="s">
        <v>86</v>
      </c>
      <c r="AY138" s="16" t="s">
        <v>150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159</v>
      </c>
      <c r="BM138" s="202" t="s">
        <v>829</v>
      </c>
    </row>
    <row r="139" spans="2:63" s="11" customFormat="1" ht="22.9" customHeight="1">
      <c r="B139" s="175"/>
      <c r="C139" s="176"/>
      <c r="D139" s="177" t="s">
        <v>75</v>
      </c>
      <c r="E139" s="189" t="s">
        <v>180</v>
      </c>
      <c r="F139" s="189" t="s">
        <v>181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SUM(P140:P144)</f>
        <v>0</v>
      </c>
      <c r="Q139" s="183"/>
      <c r="R139" s="184">
        <f>SUM(R140:R144)</f>
        <v>0</v>
      </c>
      <c r="S139" s="183"/>
      <c r="T139" s="185">
        <f>SUM(T140:T144)</f>
        <v>0</v>
      </c>
      <c r="AR139" s="186" t="s">
        <v>84</v>
      </c>
      <c r="AT139" s="187" t="s">
        <v>75</v>
      </c>
      <c r="AU139" s="187" t="s">
        <v>84</v>
      </c>
      <c r="AY139" s="186" t="s">
        <v>150</v>
      </c>
      <c r="BK139" s="188">
        <f>SUM(BK140:BK144)</f>
        <v>0</v>
      </c>
    </row>
    <row r="140" spans="2:65" s="1" customFormat="1" ht="24" customHeight="1">
      <c r="B140" s="33"/>
      <c r="C140" s="191" t="s">
        <v>86</v>
      </c>
      <c r="D140" s="191" t="s">
        <v>154</v>
      </c>
      <c r="E140" s="192" t="s">
        <v>183</v>
      </c>
      <c r="F140" s="193" t="s">
        <v>184</v>
      </c>
      <c r="G140" s="194" t="s">
        <v>185</v>
      </c>
      <c r="H140" s="195">
        <v>19.947</v>
      </c>
      <c r="I140" s="196"/>
      <c r="J140" s="197">
        <f>ROUND(I140*H140,2)</f>
        <v>0</v>
      </c>
      <c r="K140" s="193" t="s">
        <v>158</v>
      </c>
      <c r="L140" s="37"/>
      <c r="M140" s="198" t="s">
        <v>1</v>
      </c>
      <c r="N140" s="199" t="s">
        <v>41</v>
      </c>
      <c r="O140" s="65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159</v>
      </c>
      <c r="AT140" s="202" t="s">
        <v>154</v>
      </c>
      <c r="AU140" s="202" t="s">
        <v>86</v>
      </c>
      <c r="AY140" s="16" t="s">
        <v>150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84</v>
      </c>
      <c r="BK140" s="203">
        <f>ROUND(I140*H140,2)</f>
        <v>0</v>
      </c>
      <c r="BL140" s="16" t="s">
        <v>159</v>
      </c>
      <c r="BM140" s="202" t="s">
        <v>830</v>
      </c>
    </row>
    <row r="141" spans="2:65" s="1" customFormat="1" ht="24" customHeight="1">
      <c r="B141" s="33"/>
      <c r="C141" s="191" t="s">
        <v>218</v>
      </c>
      <c r="D141" s="191" t="s">
        <v>154</v>
      </c>
      <c r="E141" s="192" t="s">
        <v>188</v>
      </c>
      <c r="F141" s="193" t="s">
        <v>189</v>
      </c>
      <c r="G141" s="194" t="s">
        <v>185</v>
      </c>
      <c r="H141" s="195">
        <v>19.947</v>
      </c>
      <c r="I141" s="196"/>
      <c r="J141" s="197">
        <f>ROUND(I141*H141,2)</f>
        <v>0</v>
      </c>
      <c r="K141" s="193" t="s">
        <v>158</v>
      </c>
      <c r="L141" s="37"/>
      <c r="M141" s="198" t="s">
        <v>1</v>
      </c>
      <c r="N141" s="199" t="s">
        <v>41</v>
      </c>
      <c r="O141" s="65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02" t="s">
        <v>159</v>
      </c>
      <c r="AT141" s="202" t="s">
        <v>154</v>
      </c>
      <c r="AU141" s="202" t="s">
        <v>86</v>
      </c>
      <c r="AY141" s="16" t="s">
        <v>150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159</v>
      </c>
      <c r="BM141" s="202" t="s">
        <v>831</v>
      </c>
    </row>
    <row r="142" spans="2:65" s="1" customFormat="1" ht="24" customHeight="1">
      <c r="B142" s="33"/>
      <c r="C142" s="191" t="s">
        <v>159</v>
      </c>
      <c r="D142" s="191" t="s">
        <v>154</v>
      </c>
      <c r="E142" s="192" t="s">
        <v>192</v>
      </c>
      <c r="F142" s="193" t="s">
        <v>193</v>
      </c>
      <c r="G142" s="194" t="s">
        <v>185</v>
      </c>
      <c r="H142" s="195">
        <v>279.174</v>
      </c>
      <c r="I142" s="196"/>
      <c r="J142" s="197">
        <f>ROUND(I142*H142,2)</f>
        <v>0</v>
      </c>
      <c r="K142" s="193" t="s">
        <v>158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159</v>
      </c>
      <c r="AT142" s="202" t="s">
        <v>154</v>
      </c>
      <c r="AU142" s="202" t="s">
        <v>86</v>
      </c>
      <c r="AY142" s="16" t="s">
        <v>150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159</v>
      </c>
      <c r="BM142" s="202" t="s">
        <v>832</v>
      </c>
    </row>
    <row r="143" spans="2:51" s="12" customFormat="1" ht="12">
      <c r="B143" s="204"/>
      <c r="C143" s="205"/>
      <c r="D143" s="206" t="s">
        <v>166</v>
      </c>
      <c r="E143" s="207" t="s">
        <v>1</v>
      </c>
      <c r="F143" s="208" t="s">
        <v>833</v>
      </c>
      <c r="G143" s="205"/>
      <c r="H143" s="209">
        <v>279.174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166</v>
      </c>
      <c r="AU143" s="215" t="s">
        <v>86</v>
      </c>
      <c r="AV143" s="12" t="s">
        <v>86</v>
      </c>
      <c r="AW143" s="12" t="s">
        <v>33</v>
      </c>
      <c r="AX143" s="12" t="s">
        <v>84</v>
      </c>
      <c r="AY143" s="215" t="s">
        <v>150</v>
      </c>
    </row>
    <row r="144" spans="2:65" s="1" customFormat="1" ht="24" customHeight="1">
      <c r="B144" s="33"/>
      <c r="C144" s="191" t="s">
        <v>407</v>
      </c>
      <c r="D144" s="191" t="s">
        <v>154</v>
      </c>
      <c r="E144" s="192" t="s">
        <v>196</v>
      </c>
      <c r="F144" s="193" t="s">
        <v>197</v>
      </c>
      <c r="G144" s="194" t="s">
        <v>185</v>
      </c>
      <c r="H144" s="195">
        <v>19.941</v>
      </c>
      <c r="I144" s="196"/>
      <c r="J144" s="197">
        <f>ROUND(I144*H144,2)</f>
        <v>0</v>
      </c>
      <c r="K144" s="193" t="s">
        <v>158</v>
      </c>
      <c r="L144" s="37"/>
      <c r="M144" s="198" t="s">
        <v>1</v>
      </c>
      <c r="N144" s="199" t="s">
        <v>41</v>
      </c>
      <c r="O144" s="65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02" t="s">
        <v>159</v>
      </c>
      <c r="AT144" s="202" t="s">
        <v>154</v>
      </c>
      <c r="AU144" s="202" t="s">
        <v>86</v>
      </c>
      <c r="AY144" s="16" t="s">
        <v>150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84</v>
      </c>
      <c r="BK144" s="203">
        <f>ROUND(I144*H144,2)</f>
        <v>0</v>
      </c>
      <c r="BL144" s="16" t="s">
        <v>159</v>
      </c>
      <c r="BM144" s="202" t="s">
        <v>834</v>
      </c>
    </row>
    <row r="145" spans="2:63" s="11" customFormat="1" ht="25.9" customHeight="1">
      <c r="B145" s="175"/>
      <c r="C145" s="176"/>
      <c r="D145" s="177" t="s">
        <v>75</v>
      </c>
      <c r="E145" s="178" t="s">
        <v>199</v>
      </c>
      <c r="F145" s="178" t="s">
        <v>200</v>
      </c>
      <c r="G145" s="176"/>
      <c r="H145" s="176"/>
      <c r="I145" s="179"/>
      <c r="J145" s="180">
        <f>BK145</f>
        <v>0</v>
      </c>
      <c r="K145" s="176"/>
      <c r="L145" s="181"/>
      <c r="M145" s="182"/>
      <c r="N145" s="183"/>
      <c r="O145" s="183"/>
      <c r="P145" s="184">
        <f>P146+P156+P158+P173+P179+P182+P206+P215+P220+P265+P287+P289</f>
        <v>0</v>
      </c>
      <c r="Q145" s="183"/>
      <c r="R145" s="184">
        <f>R146+R156+R158+R173+R179+R182+R206+R215+R220+R265+R287+R289</f>
        <v>6.48671613</v>
      </c>
      <c r="S145" s="183"/>
      <c r="T145" s="185">
        <f>T146+T156+T158+T173+T179+T182+T206+T215+T220+T265+T287+T289</f>
        <v>16.52661785</v>
      </c>
      <c r="AR145" s="186" t="s">
        <v>86</v>
      </c>
      <c r="AT145" s="187" t="s">
        <v>75</v>
      </c>
      <c r="AU145" s="187" t="s">
        <v>76</v>
      </c>
      <c r="AY145" s="186" t="s">
        <v>150</v>
      </c>
      <c r="BK145" s="188">
        <f>BK146+BK156+BK158+BK173+BK179+BK182+BK206+BK215+BK220+BK265+BK287+BK289</f>
        <v>0</v>
      </c>
    </row>
    <row r="146" spans="2:63" s="11" customFormat="1" ht="22.9" customHeight="1">
      <c r="B146" s="175"/>
      <c r="C146" s="176"/>
      <c r="D146" s="177" t="s">
        <v>75</v>
      </c>
      <c r="E146" s="189" t="s">
        <v>201</v>
      </c>
      <c r="F146" s="189" t="s">
        <v>202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SUM(P147:P155)</f>
        <v>0</v>
      </c>
      <c r="Q146" s="183"/>
      <c r="R146" s="184">
        <f>SUM(R147:R155)</f>
        <v>0.032479999999999995</v>
      </c>
      <c r="S146" s="183"/>
      <c r="T146" s="185">
        <f>SUM(T147:T155)</f>
        <v>0.66988</v>
      </c>
      <c r="AR146" s="186" t="s">
        <v>86</v>
      </c>
      <c r="AT146" s="187" t="s">
        <v>75</v>
      </c>
      <c r="AU146" s="187" t="s">
        <v>84</v>
      </c>
      <c r="AY146" s="186" t="s">
        <v>150</v>
      </c>
      <c r="BK146" s="188">
        <f>SUM(BK147:BK155)</f>
        <v>0</v>
      </c>
    </row>
    <row r="147" spans="2:65" s="1" customFormat="1" ht="16.5" customHeight="1">
      <c r="B147" s="33"/>
      <c r="C147" s="191" t="s">
        <v>168</v>
      </c>
      <c r="D147" s="191" t="s">
        <v>154</v>
      </c>
      <c r="E147" s="192" t="s">
        <v>204</v>
      </c>
      <c r="F147" s="193" t="s">
        <v>205</v>
      </c>
      <c r="G147" s="194" t="s">
        <v>178</v>
      </c>
      <c r="H147" s="195">
        <v>40</v>
      </c>
      <c r="I147" s="196"/>
      <c r="J147" s="197">
        <f>ROUND(I147*H147,2)</f>
        <v>0</v>
      </c>
      <c r="K147" s="193" t="s">
        <v>158</v>
      </c>
      <c r="L147" s="37"/>
      <c r="M147" s="198" t="s">
        <v>1</v>
      </c>
      <c r="N147" s="199" t="s">
        <v>41</v>
      </c>
      <c r="O147" s="65"/>
      <c r="P147" s="200">
        <f>O147*H147</f>
        <v>0</v>
      </c>
      <c r="Q147" s="200">
        <v>0</v>
      </c>
      <c r="R147" s="200">
        <f>Q147*H147</f>
        <v>0</v>
      </c>
      <c r="S147" s="200">
        <v>0.01492</v>
      </c>
      <c r="T147" s="201">
        <f>S147*H147</f>
        <v>0.5968</v>
      </c>
      <c r="AR147" s="202" t="s">
        <v>175</v>
      </c>
      <c r="AT147" s="202" t="s">
        <v>154</v>
      </c>
      <c r="AU147" s="202" t="s">
        <v>86</v>
      </c>
      <c r="AY147" s="16" t="s">
        <v>150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84</v>
      </c>
      <c r="BK147" s="203">
        <f>ROUND(I147*H147,2)</f>
        <v>0</v>
      </c>
      <c r="BL147" s="16" t="s">
        <v>175</v>
      </c>
      <c r="BM147" s="202" t="s">
        <v>835</v>
      </c>
    </row>
    <row r="148" spans="2:51" s="12" customFormat="1" ht="12">
      <c r="B148" s="204"/>
      <c r="C148" s="205"/>
      <c r="D148" s="206" t="s">
        <v>166</v>
      </c>
      <c r="E148" s="207" t="s">
        <v>1</v>
      </c>
      <c r="F148" s="208" t="s">
        <v>464</v>
      </c>
      <c r="G148" s="205"/>
      <c r="H148" s="209">
        <v>40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166</v>
      </c>
      <c r="AU148" s="215" t="s">
        <v>86</v>
      </c>
      <c r="AV148" s="12" t="s">
        <v>86</v>
      </c>
      <c r="AW148" s="12" t="s">
        <v>33</v>
      </c>
      <c r="AX148" s="12" t="s">
        <v>84</v>
      </c>
      <c r="AY148" s="215" t="s">
        <v>150</v>
      </c>
    </row>
    <row r="149" spans="2:65" s="1" customFormat="1" ht="16.5" customHeight="1">
      <c r="B149" s="33"/>
      <c r="C149" s="191" t="s">
        <v>445</v>
      </c>
      <c r="D149" s="191" t="s">
        <v>154</v>
      </c>
      <c r="E149" s="192" t="s">
        <v>208</v>
      </c>
      <c r="F149" s="193" t="s">
        <v>209</v>
      </c>
      <c r="G149" s="194" t="s">
        <v>178</v>
      </c>
      <c r="H149" s="195">
        <v>20</v>
      </c>
      <c r="I149" s="196"/>
      <c r="J149" s="197">
        <f>ROUND(I149*H149,2)</f>
        <v>0</v>
      </c>
      <c r="K149" s="193" t="s">
        <v>158</v>
      </c>
      <c r="L149" s="37"/>
      <c r="M149" s="198" t="s">
        <v>1</v>
      </c>
      <c r="N149" s="199" t="s">
        <v>41</v>
      </c>
      <c r="O149" s="65"/>
      <c r="P149" s="200">
        <f>O149*H149</f>
        <v>0</v>
      </c>
      <c r="Q149" s="200">
        <v>0.00046</v>
      </c>
      <c r="R149" s="200">
        <f>Q149*H149</f>
        <v>0.0092</v>
      </c>
      <c r="S149" s="200">
        <v>0</v>
      </c>
      <c r="T149" s="201">
        <f>S149*H149</f>
        <v>0</v>
      </c>
      <c r="AR149" s="202" t="s">
        <v>175</v>
      </c>
      <c r="AT149" s="202" t="s">
        <v>154</v>
      </c>
      <c r="AU149" s="202" t="s">
        <v>86</v>
      </c>
      <c r="AY149" s="16" t="s">
        <v>150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84</v>
      </c>
      <c r="BK149" s="203">
        <f>ROUND(I149*H149,2)</f>
        <v>0</v>
      </c>
      <c r="BL149" s="16" t="s">
        <v>175</v>
      </c>
      <c r="BM149" s="202" t="s">
        <v>836</v>
      </c>
    </row>
    <row r="150" spans="2:51" s="12" customFormat="1" ht="12">
      <c r="B150" s="204"/>
      <c r="C150" s="205"/>
      <c r="D150" s="206" t="s">
        <v>166</v>
      </c>
      <c r="E150" s="207" t="s">
        <v>1</v>
      </c>
      <c r="F150" s="208" t="s">
        <v>191</v>
      </c>
      <c r="G150" s="205"/>
      <c r="H150" s="209">
        <v>20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166</v>
      </c>
      <c r="AU150" s="215" t="s">
        <v>86</v>
      </c>
      <c r="AV150" s="12" t="s">
        <v>86</v>
      </c>
      <c r="AW150" s="12" t="s">
        <v>33</v>
      </c>
      <c r="AX150" s="12" t="s">
        <v>84</v>
      </c>
      <c r="AY150" s="215" t="s">
        <v>150</v>
      </c>
    </row>
    <row r="151" spans="2:65" s="1" customFormat="1" ht="16.5" customHeight="1">
      <c r="B151" s="33"/>
      <c r="C151" s="191" t="s">
        <v>552</v>
      </c>
      <c r="D151" s="191" t="s">
        <v>154</v>
      </c>
      <c r="E151" s="192" t="s">
        <v>213</v>
      </c>
      <c r="F151" s="193" t="s">
        <v>214</v>
      </c>
      <c r="G151" s="194" t="s">
        <v>215</v>
      </c>
      <c r="H151" s="195">
        <v>6</v>
      </c>
      <c r="I151" s="196"/>
      <c r="J151" s="197">
        <f>ROUND(I151*H151,2)</f>
        <v>0</v>
      </c>
      <c r="K151" s="193" t="s">
        <v>158</v>
      </c>
      <c r="L151" s="37"/>
      <c r="M151" s="198" t="s">
        <v>1</v>
      </c>
      <c r="N151" s="199" t="s">
        <v>41</v>
      </c>
      <c r="O151" s="65"/>
      <c r="P151" s="200">
        <f>O151*H151</f>
        <v>0</v>
      </c>
      <c r="Q151" s="200">
        <v>0</v>
      </c>
      <c r="R151" s="200">
        <f>Q151*H151</f>
        <v>0</v>
      </c>
      <c r="S151" s="200">
        <v>0.01218</v>
      </c>
      <c r="T151" s="201">
        <f>S151*H151</f>
        <v>0.07308</v>
      </c>
      <c r="AR151" s="202" t="s">
        <v>175</v>
      </c>
      <c r="AT151" s="202" t="s">
        <v>154</v>
      </c>
      <c r="AU151" s="202" t="s">
        <v>86</v>
      </c>
      <c r="AY151" s="16" t="s">
        <v>150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84</v>
      </c>
      <c r="BK151" s="203">
        <f>ROUND(I151*H151,2)</f>
        <v>0</v>
      </c>
      <c r="BL151" s="16" t="s">
        <v>175</v>
      </c>
      <c r="BM151" s="202" t="s">
        <v>837</v>
      </c>
    </row>
    <row r="152" spans="2:51" s="12" customFormat="1" ht="12">
      <c r="B152" s="204"/>
      <c r="C152" s="205"/>
      <c r="D152" s="206" t="s">
        <v>166</v>
      </c>
      <c r="E152" s="207" t="s">
        <v>1</v>
      </c>
      <c r="F152" s="208" t="s">
        <v>168</v>
      </c>
      <c r="G152" s="205"/>
      <c r="H152" s="209">
        <v>6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166</v>
      </c>
      <c r="AU152" s="215" t="s">
        <v>86</v>
      </c>
      <c r="AV152" s="12" t="s">
        <v>86</v>
      </c>
      <c r="AW152" s="12" t="s">
        <v>33</v>
      </c>
      <c r="AX152" s="12" t="s">
        <v>76</v>
      </c>
      <c r="AY152" s="215" t="s">
        <v>150</v>
      </c>
    </row>
    <row r="153" spans="2:51" s="14" customFormat="1" ht="12">
      <c r="B153" s="226"/>
      <c r="C153" s="227"/>
      <c r="D153" s="206" t="s">
        <v>166</v>
      </c>
      <c r="E153" s="228" t="s">
        <v>1</v>
      </c>
      <c r="F153" s="229" t="s">
        <v>174</v>
      </c>
      <c r="G153" s="227"/>
      <c r="H153" s="230">
        <v>6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166</v>
      </c>
      <c r="AU153" s="236" t="s">
        <v>86</v>
      </c>
      <c r="AV153" s="14" t="s">
        <v>159</v>
      </c>
      <c r="AW153" s="14" t="s">
        <v>33</v>
      </c>
      <c r="AX153" s="14" t="s">
        <v>84</v>
      </c>
      <c r="AY153" s="236" t="s">
        <v>150</v>
      </c>
    </row>
    <row r="154" spans="2:65" s="1" customFormat="1" ht="24" customHeight="1">
      <c r="B154" s="33"/>
      <c r="C154" s="191" t="s">
        <v>262</v>
      </c>
      <c r="D154" s="191" t="s">
        <v>154</v>
      </c>
      <c r="E154" s="192" t="s">
        <v>838</v>
      </c>
      <c r="F154" s="193" t="s">
        <v>839</v>
      </c>
      <c r="G154" s="194" t="s">
        <v>215</v>
      </c>
      <c r="H154" s="195">
        <v>4</v>
      </c>
      <c r="I154" s="196"/>
      <c r="J154" s="197">
        <f>ROUND(I154*H154,2)</f>
        <v>0</v>
      </c>
      <c r="K154" s="193" t="s">
        <v>158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0.00582</v>
      </c>
      <c r="R154" s="200">
        <f>Q154*H154</f>
        <v>0.02328</v>
      </c>
      <c r="S154" s="200">
        <v>0</v>
      </c>
      <c r="T154" s="201">
        <f>S154*H154</f>
        <v>0</v>
      </c>
      <c r="AR154" s="202" t="s">
        <v>175</v>
      </c>
      <c r="AT154" s="202" t="s">
        <v>154</v>
      </c>
      <c r="AU154" s="202" t="s">
        <v>86</v>
      </c>
      <c r="AY154" s="16" t="s">
        <v>150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175</v>
      </c>
      <c r="BM154" s="202" t="s">
        <v>840</v>
      </c>
    </row>
    <row r="155" spans="2:65" s="1" customFormat="1" ht="24" customHeight="1">
      <c r="B155" s="33"/>
      <c r="C155" s="191" t="s">
        <v>251</v>
      </c>
      <c r="D155" s="191" t="s">
        <v>154</v>
      </c>
      <c r="E155" s="192" t="s">
        <v>228</v>
      </c>
      <c r="F155" s="193" t="s">
        <v>229</v>
      </c>
      <c r="G155" s="194" t="s">
        <v>185</v>
      </c>
      <c r="H155" s="195">
        <v>0.032</v>
      </c>
      <c r="I155" s="196"/>
      <c r="J155" s="197">
        <f>ROUND(I155*H155,2)</f>
        <v>0</v>
      </c>
      <c r="K155" s="193" t="s">
        <v>158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175</v>
      </c>
      <c r="AT155" s="202" t="s">
        <v>154</v>
      </c>
      <c r="AU155" s="202" t="s">
        <v>86</v>
      </c>
      <c r="AY155" s="16" t="s">
        <v>150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175</v>
      </c>
      <c r="BM155" s="202" t="s">
        <v>841</v>
      </c>
    </row>
    <row r="156" spans="2:63" s="11" customFormat="1" ht="22.9" customHeight="1">
      <c r="B156" s="175"/>
      <c r="C156" s="176"/>
      <c r="D156" s="177" t="s">
        <v>75</v>
      </c>
      <c r="E156" s="189" t="s">
        <v>231</v>
      </c>
      <c r="F156" s="189" t="s">
        <v>232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1.796</v>
      </c>
      <c r="AR156" s="186" t="s">
        <v>86</v>
      </c>
      <c r="AT156" s="187" t="s">
        <v>75</v>
      </c>
      <c r="AU156" s="187" t="s">
        <v>84</v>
      </c>
      <c r="AY156" s="186" t="s">
        <v>150</v>
      </c>
      <c r="BK156" s="188">
        <f>BK157</f>
        <v>0</v>
      </c>
    </row>
    <row r="157" spans="2:65" s="1" customFormat="1" ht="16.5" customHeight="1">
      <c r="B157" s="33"/>
      <c r="C157" s="191" t="s">
        <v>151</v>
      </c>
      <c r="D157" s="191" t="s">
        <v>154</v>
      </c>
      <c r="E157" s="192" t="s">
        <v>233</v>
      </c>
      <c r="F157" s="193" t="s">
        <v>234</v>
      </c>
      <c r="G157" s="194" t="s">
        <v>178</v>
      </c>
      <c r="H157" s="195">
        <v>50</v>
      </c>
      <c r="I157" s="196"/>
      <c r="J157" s="197">
        <f>ROUND(I157*H157,2)</f>
        <v>0</v>
      </c>
      <c r="K157" s="193" t="s">
        <v>158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0.03592</v>
      </c>
      <c r="T157" s="201">
        <f>S157*H157</f>
        <v>1.796</v>
      </c>
      <c r="AR157" s="202" t="s">
        <v>175</v>
      </c>
      <c r="AT157" s="202" t="s">
        <v>154</v>
      </c>
      <c r="AU157" s="202" t="s">
        <v>86</v>
      </c>
      <c r="AY157" s="16" t="s">
        <v>150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175</v>
      </c>
      <c r="BM157" s="202" t="s">
        <v>842</v>
      </c>
    </row>
    <row r="158" spans="2:63" s="11" customFormat="1" ht="22.9" customHeight="1">
      <c r="B158" s="175"/>
      <c r="C158" s="176"/>
      <c r="D158" s="177" t="s">
        <v>75</v>
      </c>
      <c r="E158" s="189" t="s">
        <v>236</v>
      </c>
      <c r="F158" s="189" t="s">
        <v>237</v>
      </c>
      <c r="G158" s="176"/>
      <c r="H158" s="176"/>
      <c r="I158" s="179"/>
      <c r="J158" s="190">
        <f>BK158</f>
        <v>0</v>
      </c>
      <c r="K158" s="176"/>
      <c r="L158" s="181"/>
      <c r="M158" s="182"/>
      <c r="N158" s="183"/>
      <c r="O158" s="183"/>
      <c r="P158" s="184">
        <f>SUM(P159:P172)</f>
        <v>0</v>
      </c>
      <c r="Q158" s="183"/>
      <c r="R158" s="184">
        <f>SUM(R159:R172)</f>
        <v>0.08824000000000001</v>
      </c>
      <c r="S158" s="183"/>
      <c r="T158" s="185">
        <f>SUM(T159:T172)</f>
        <v>0.12668000000000001</v>
      </c>
      <c r="AR158" s="186" t="s">
        <v>86</v>
      </c>
      <c r="AT158" s="187" t="s">
        <v>75</v>
      </c>
      <c r="AU158" s="187" t="s">
        <v>84</v>
      </c>
      <c r="AY158" s="186" t="s">
        <v>150</v>
      </c>
      <c r="BK158" s="188">
        <f>SUM(BK159:BK172)</f>
        <v>0</v>
      </c>
    </row>
    <row r="159" spans="2:65" s="1" customFormat="1" ht="16.5" customHeight="1">
      <c r="B159" s="33"/>
      <c r="C159" s="191" t="s">
        <v>423</v>
      </c>
      <c r="D159" s="191" t="s">
        <v>154</v>
      </c>
      <c r="E159" s="192" t="s">
        <v>263</v>
      </c>
      <c r="F159" s="193" t="s">
        <v>264</v>
      </c>
      <c r="G159" s="194" t="s">
        <v>265</v>
      </c>
      <c r="H159" s="195">
        <v>5</v>
      </c>
      <c r="I159" s="196"/>
      <c r="J159" s="197">
        <f>ROUND(I159*H159,2)</f>
        <v>0</v>
      </c>
      <c r="K159" s="193" t="s">
        <v>1</v>
      </c>
      <c r="L159" s="37"/>
      <c r="M159" s="198" t="s">
        <v>1</v>
      </c>
      <c r="N159" s="199" t="s">
        <v>41</v>
      </c>
      <c r="O159" s="65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175</v>
      </c>
      <c r="AT159" s="202" t="s">
        <v>154</v>
      </c>
      <c r="AU159" s="202" t="s">
        <v>86</v>
      </c>
      <c r="AY159" s="16" t="s">
        <v>150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84</v>
      </c>
      <c r="BK159" s="203">
        <f>ROUND(I159*H159,2)</f>
        <v>0</v>
      </c>
      <c r="BL159" s="16" t="s">
        <v>175</v>
      </c>
      <c r="BM159" s="202" t="s">
        <v>843</v>
      </c>
    </row>
    <row r="160" spans="2:65" s="1" customFormat="1" ht="16.5" customHeight="1">
      <c r="B160" s="33"/>
      <c r="C160" s="191" t="s">
        <v>428</v>
      </c>
      <c r="D160" s="191" t="s">
        <v>154</v>
      </c>
      <c r="E160" s="192" t="s">
        <v>726</v>
      </c>
      <c r="F160" s="193" t="s">
        <v>727</v>
      </c>
      <c r="G160" s="194" t="s">
        <v>265</v>
      </c>
      <c r="H160" s="195">
        <v>1</v>
      </c>
      <c r="I160" s="196"/>
      <c r="J160" s="197">
        <f>ROUND(I160*H160,2)</f>
        <v>0</v>
      </c>
      <c r="K160" s="193" t="s">
        <v>1</v>
      </c>
      <c r="L160" s="37"/>
      <c r="M160" s="198" t="s">
        <v>1</v>
      </c>
      <c r="N160" s="199" t="s">
        <v>41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175</v>
      </c>
      <c r="AT160" s="202" t="s">
        <v>154</v>
      </c>
      <c r="AU160" s="202" t="s">
        <v>86</v>
      </c>
      <c r="AY160" s="16" t="s">
        <v>150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175</v>
      </c>
      <c r="BM160" s="202" t="s">
        <v>844</v>
      </c>
    </row>
    <row r="161" spans="2:65" s="1" customFormat="1" ht="16.5" customHeight="1">
      <c r="B161" s="33"/>
      <c r="C161" s="191" t="s">
        <v>238</v>
      </c>
      <c r="D161" s="191" t="s">
        <v>154</v>
      </c>
      <c r="E161" s="192" t="s">
        <v>239</v>
      </c>
      <c r="F161" s="193" t="s">
        <v>240</v>
      </c>
      <c r="G161" s="194" t="s">
        <v>241</v>
      </c>
      <c r="H161" s="195">
        <v>4</v>
      </c>
      <c r="I161" s="196"/>
      <c r="J161" s="197">
        <f>ROUND(I161*H161,2)</f>
        <v>0</v>
      </c>
      <c r="K161" s="193" t="s">
        <v>158</v>
      </c>
      <c r="L161" s="37"/>
      <c r="M161" s="198" t="s">
        <v>1</v>
      </c>
      <c r="N161" s="199" t="s">
        <v>41</v>
      </c>
      <c r="O161" s="65"/>
      <c r="P161" s="200">
        <f>O161*H161</f>
        <v>0</v>
      </c>
      <c r="Q161" s="200">
        <v>0</v>
      </c>
      <c r="R161" s="200">
        <f>Q161*H161</f>
        <v>0</v>
      </c>
      <c r="S161" s="200">
        <v>0.01946</v>
      </c>
      <c r="T161" s="201">
        <f>S161*H161</f>
        <v>0.07784</v>
      </c>
      <c r="AR161" s="202" t="s">
        <v>175</v>
      </c>
      <c r="AT161" s="202" t="s">
        <v>154</v>
      </c>
      <c r="AU161" s="202" t="s">
        <v>86</v>
      </c>
      <c r="AY161" s="16" t="s">
        <v>150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84</v>
      </c>
      <c r="BK161" s="203">
        <f>ROUND(I161*H161,2)</f>
        <v>0</v>
      </c>
      <c r="BL161" s="16" t="s">
        <v>175</v>
      </c>
      <c r="BM161" s="202" t="s">
        <v>845</v>
      </c>
    </row>
    <row r="162" spans="2:51" s="12" customFormat="1" ht="12">
      <c r="B162" s="204"/>
      <c r="C162" s="205"/>
      <c r="D162" s="206" t="s">
        <v>166</v>
      </c>
      <c r="E162" s="207" t="s">
        <v>1</v>
      </c>
      <c r="F162" s="208" t="s">
        <v>159</v>
      </c>
      <c r="G162" s="205"/>
      <c r="H162" s="209">
        <v>4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166</v>
      </c>
      <c r="AU162" s="215" t="s">
        <v>86</v>
      </c>
      <c r="AV162" s="12" t="s">
        <v>86</v>
      </c>
      <c r="AW162" s="12" t="s">
        <v>33</v>
      </c>
      <c r="AX162" s="12" t="s">
        <v>76</v>
      </c>
      <c r="AY162" s="215" t="s">
        <v>150</v>
      </c>
    </row>
    <row r="163" spans="2:51" s="14" customFormat="1" ht="12">
      <c r="B163" s="226"/>
      <c r="C163" s="227"/>
      <c r="D163" s="206" t="s">
        <v>166</v>
      </c>
      <c r="E163" s="228" t="s">
        <v>1</v>
      </c>
      <c r="F163" s="229" t="s">
        <v>174</v>
      </c>
      <c r="G163" s="227"/>
      <c r="H163" s="230">
        <v>4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166</v>
      </c>
      <c r="AU163" s="236" t="s">
        <v>86</v>
      </c>
      <c r="AV163" s="14" t="s">
        <v>159</v>
      </c>
      <c r="AW163" s="14" t="s">
        <v>33</v>
      </c>
      <c r="AX163" s="14" t="s">
        <v>84</v>
      </c>
      <c r="AY163" s="236" t="s">
        <v>150</v>
      </c>
    </row>
    <row r="164" spans="2:65" s="1" customFormat="1" ht="24" customHeight="1">
      <c r="B164" s="33"/>
      <c r="C164" s="191" t="s">
        <v>436</v>
      </c>
      <c r="D164" s="191" t="s">
        <v>154</v>
      </c>
      <c r="E164" s="192" t="s">
        <v>730</v>
      </c>
      <c r="F164" s="193" t="s">
        <v>731</v>
      </c>
      <c r="G164" s="194" t="s">
        <v>241</v>
      </c>
      <c r="H164" s="195">
        <v>4</v>
      </c>
      <c r="I164" s="196"/>
      <c r="J164" s="197">
        <f>ROUND(I164*H164,2)</f>
        <v>0</v>
      </c>
      <c r="K164" s="193" t="s">
        <v>158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0.01675</v>
      </c>
      <c r="R164" s="200">
        <f>Q164*H164</f>
        <v>0.067</v>
      </c>
      <c r="S164" s="200">
        <v>0</v>
      </c>
      <c r="T164" s="201">
        <f>S164*H164</f>
        <v>0</v>
      </c>
      <c r="AR164" s="202" t="s">
        <v>159</v>
      </c>
      <c r="AT164" s="202" t="s">
        <v>154</v>
      </c>
      <c r="AU164" s="202" t="s">
        <v>86</v>
      </c>
      <c r="AY164" s="16" t="s">
        <v>150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159</v>
      </c>
      <c r="BM164" s="202" t="s">
        <v>846</v>
      </c>
    </row>
    <row r="165" spans="2:65" s="1" customFormat="1" ht="24" customHeight="1">
      <c r="B165" s="33"/>
      <c r="C165" s="191" t="s">
        <v>440</v>
      </c>
      <c r="D165" s="191" t="s">
        <v>154</v>
      </c>
      <c r="E165" s="192" t="s">
        <v>733</v>
      </c>
      <c r="F165" s="193" t="s">
        <v>734</v>
      </c>
      <c r="G165" s="194" t="s">
        <v>241</v>
      </c>
      <c r="H165" s="195">
        <v>1</v>
      </c>
      <c r="I165" s="196"/>
      <c r="J165" s="197">
        <f>ROUND(I165*H165,2)</f>
        <v>0</v>
      </c>
      <c r="K165" s="193" t="s">
        <v>158</v>
      </c>
      <c r="L165" s="37"/>
      <c r="M165" s="198" t="s">
        <v>1</v>
      </c>
      <c r="N165" s="199" t="s">
        <v>41</v>
      </c>
      <c r="O165" s="65"/>
      <c r="P165" s="200">
        <f>O165*H165</f>
        <v>0</v>
      </c>
      <c r="Q165" s="200">
        <v>0.003</v>
      </c>
      <c r="R165" s="200">
        <f>Q165*H165</f>
        <v>0.003</v>
      </c>
      <c r="S165" s="200">
        <v>0</v>
      </c>
      <c r="T165" s="201">
        <f>S165*H165</f>
        <v>0</v>
      </c>
      <c r="AR165" s="202" t="s">
        <v>175</v>
      </c>
      <c r="AT165" s="202" t="s">
        <v>154</v>
      </c>
      <c r="AU165" s="202" t="s">
        <v>86</v>
      </c>
      <c r="AY165" s="16" t="s">
        <v>150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84</v>
      </c>
      <c r="BK165" s="203">
        <f>ROUND(I165*H165,2)</f>
        <v>0</v>
      </c>
      <c r="BL165" s="16" t="s">
        <v>175</v>
      </c>
      <c r="BM165" s="202" t="s">
        <v>847</v>
      </c>
    </row>
    <row r="166" spans="2:65" s="1" customFormat="1" ht="16.5" customHeight="1">
      <c r="B166" s="33"/>
      <c r="C166" s="191" t="s">
        <v>413</v>
      </c>
      <c r="D166" s="191" t="s">
        <v>154</v>
      </c>
      <c r="E166" s="192" t="s">
        <v>248</v>
      </c>
      <c r="F166" s="193" t="s">
        <v>249</v>
      </c>
      <c r="G166" s="194" t="s">
        <v>241</v>
      </c>
      <c r="H166" s="195">
        <v>4</v>
      </c>
      <c r="I166" s="196"/>
      <c r="J166" s="197">
        <f>ROUND(I166*H166,2)</f>
        <v>0</v>
      </c>
      <c r="K166" s="193" t="s">
        <v>158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0.0018</v>
      </c>
      <c r="R166" s="200">
        <f>Q166*H166</f>
        <v>0.0072</v>
      </c>
      <c r="S166" s="200">
        <v>0</v>
      </c>
      <c r="T166" s="201">
        <f>S166*H166</f>
        <v>0</v>
      </c>
      <c r="AR166" s="202" t="s">
        <v>175</v>
      </c>
      <c r="AT166" s="202" t="s">
        <v>154</v>
      </c>
      <c r="AU166" s="202" t="s">
        <v>86</v>
      </c>
      <c r="AY166" s="16" t="s">
        <v>150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175</v>
      </c>
      <c r="BM166" s="202" t="s">
        <v>848</v>
      </c>
    </row>
    <row r="167" spans="2:65" s="1" customFormat="1" ht="16.5" customHeight="1">
      <c r="B167" s="33"/>
      <c r="C167" s="191" t="s">
        <v>212</v>
      </c>
      <c r="D167" s="191" t="s">
        <v>154</v>
      </c>
      <c r="E167" s="192" t="s">
        <v>252</v>
      </c>
      <c r="F167" s="193" t="s">
        <v>253</v>
      </c>
      <c r="G167" s="194" t="s">
        <v>215</v>
      </c>
      <c r="H167" s="195">
        <v>6</v>
      </c>
      <c r="I167" s="196"/>
      <c r="J167" s="197">
        <f>ROUND(I167*H167,2)</f>
        <v>0</v>
      </c>
      <c r="K167" s="193" t="s">
        <v>158</v>
      </c>
      <c r="L167" s="37"/>
      <c r="M167" s="198" t="s">
        <v>1</v>
      </c>
      <c r="N167" s="199" t="s">
        <v>41</v>
      </c>
      <c r="O167" s="65"/>
      <c r="P167" s="200">
        <f>O167*H167</f>
        <v>0</v>
      </c>
      <c r="Q167" s="200">
        <v>0</v>
      </c>
      <c r="R167" s="200">
        <f>Q167*H167</f>
        <v>0</v>
      </c>
      <c r="S167" s="200">
        <v>0.00762</v>
      </c>
      <c r="T167" s="201">
        <f>S167*H167</f>
        <v>0.04572</v>
      </c>
      <c r="AR167" s="202" t="s">
        <v>175</v>
      </c>
      <c r="AT167" s="202" t="s">
        <v>154</v>
      </c>
      <c r="AU167" s="202" t="s">
        <v>86</v>
      </c>
      <c r="AY167" s="16" t="s">
        <v>150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84</v>
      </c>
      <c r="BK167" s="203">
        <f>ROUND(I167*H167,2)</f>
        <v>0</v>
      </c>
      <c r="BL167" s="16" t="s">
        <v>175</v>
      </c>
      <c r="BM167" s="202" t="s">
        <v>849</v>
      </c>
    </row>
    <row r="168" spans="2:51" s="12" customFormat="1" ht="12">
      <c r="B168" s="204"/>
      <c r="C168" s="205"/>
      <c r="D168" s="206" t="s">
        <v>166</v>
      </c>
      <c r="E168" s="207" t="s">
        <v>1</v>
      </c>
      <c r="F168" s="208" t="s">
        <v>168</v>
      </c>
      <c r="G168" s="205"/>
      <c r="H168" s="209">
        <v>6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166</v>
      </c>
      <c r="AU168" s="215" t="s">
        <v>86</v>
      </c>
      <c r="AV168" s="12" t="s">
        <v>86</v>
      </c>
      <c r="AW168" s="12" t="s">
        <v>33</v>
      </c>
      <c r="AX168" s="12" t="s">
        <v>76</v>
      </c>
      <c r="AY168" s="215" t="s">
        <v>150</v>
      </c>
    </row>
    <row r="169" spans="2:51" s="14" customFormat="1" ht="12">
      <c r="B169" s="226"/>
      <c r="C169" s="227"/>
      <c r="D169" s="206" t="s">
        <v>166</v>
      </c>
      <c r="E169" s="228" t="s">
        <v>1</v>
      </c>
      <c r="F169" s="229" t="s">
        <v>174</v>
      </c>
      <c r="G169" s="227"/>
      <c r="H169" s="230">
        <v>6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166</v>
      </c>
      <c r="AU169" s="236" t="s">
        <v>86</v>
      </c>
      <c r="AV169" s="14" t="s">
        <v>159</v>
      </c>
      <c r="AW169" s="14" t="s">
        <v>33</v>
      </c>
      <c r="AX169" s="14" t="s">
        <v>84</v>
      </c>
      <c r="AY169" s="236" t="s">
        <v>150</v>
      </c>
    </row>
    <row r="170" spans="2:65" s="1" customFormat="1" ht="16.5" customHeight="1">
      <c r="B170" s="33"/>
      <c r="C170" s="191" t="s">
        <v>362</v>
      </c>
      <c r="D170" s="191" t="s">
        <v>154</v>
      </c>
      <c r="E170" s="192" t="s">
        <v>255</v>
      </c>
      <c r="F170" s="193" t="s">
        <v>256</v>
      </c>
      <c r="G170" s="194" t="s">
        <v>215</v>
      </c>
      <c r="H170" s="195">
        <v>6</v>
      </c>
      <c r="I170" s="196"/>
      <c r="J170" s="197">
        <f>ROUND(I170*H170,2)</f>
        <v>0</v>
      </c>
      <c r="K170" s="193" t="s">
        <v>158</v>
      </c>
      <c r="L170" s="37"/>
      <c r="M170" s="198" t="s">
        <v>1</v>
      </c>
      <c r="N170" s="199" t="s">
        <v>41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0.00052</v>
      </c>
      <c r="T170" s="201">
        <f>S170*H170</f>
        <v>0.0031199999999999995</v>
      </c>
      <c r="AR170" s="202" t="s">
        <v>175</v>
      </c>
      <c r="AT170" s="202" t="s">
        <v>154</v>
      </c>
      <c r="AU170" s="202" t="s">
        <v>86</v>
      </c>
      <c r="AY170" s="16" t="s">
        <v>150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175</v>
      </c>
      <c r="BM170" s="202" t="s">
        <v>850</v>
      </c>
    </row>
    <row r="171" spans="2:65" s="1" customFormat="1" ht="16.5" customHeight="1">
      <c r="B171" s="33"/>
      <c r="C171" s="191" t="s">
        <v>418</v>
      </c>
      <c r="D171" s="191" t="s">
        <v>154</v>
      </c>
      <c r="E171" s="192" t="s">
        <v>259</v>
      </c>
      <c r="F171" s="193" t="s">
        <v>260</v>
      </c>
      <c r="G171" s="194" t="s">
        <v>241</v>
      </c>
      <c r="H171" s="195">
        <v>6</v>
      </c>
      <c r="I171" s="196"/>
      <c r="J171" s="197">
        <f>ROUND(I171*H171,2)</f>
        <v>0</v>
      </c>
      <c r="K171" s="193" t="s">
        <v>158</v>
      </c>
      <c r="L171" s="37"/>
      <c r="M171" s="198" t="s">
        <v>1</v>
      </c>
      <c r="N171" s="199" t="s">
        <v>41</v>
      </c>
      <c r="O171" s="65"/>
      <c r="P171" s="200">
        <f>O171*H171</f>
        <v>0</v>
      </c>
      <c r="Q171" s="200">
        <v>0.00184</v>
      </c>
      <c r="R171" s="200">
        <f>Q171*H171</f>
        <v>0.011040000000000001</v>
      </c>
      <c r="S171" s="200">
        <v>0</v>
      </c>
      <c r="T171" s="201">
        <f>S171*H171</f>
        <v>0</v>
      </c>
      <c r="AR171" s="202" t="s">
        <v>175</v>
      </c>
      <c r="AT171" s="202" t="s">
        <v>154</v>
      </c>
      <c r="AU171" s="202" t="s">
        <v>86</v>
      </c>
      <c r="AY171" s="16" t="s">
        <v>150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84</v>
      </c>
      <c r="BK171" s="203">
        <f>ROUND(I171*H171,2)</f>
        <v>0</v>
      </c>
      <c r="BL171" s="16" t="s">
        <v>175</v>
      </c>
      <c r="BM171" s="202" t="s">
        <v>851</v>
      </c>
    </row>
    <row r="172" spans="2:65" s="1" customFormat="1" ht="24" customHeight="1">
      <c r="B172" s="33"/>
      <c r="C172" s="191" t="s">
        <v>161</v>
      </c>
      <c r="D172" s="191" t="s">
        <v>154</v>
      </c>
      <c r="E172" s="192" t="s">
        <v>268</v>
      </c>
      <c r="F172" s="193" t="s">
        <v>269</v>
      </c>
      <c r="G172" s="194" t="s">
        <v>185</v>
      </c>
      <c r="H172" s="195">
        <v>0.102</v>
      </c>
      <c r="I172" s="196"/>
      <c r="J172" s="197">
        <f>ROUND(I172*H172,2)</f>
        <v>0</v>
      </c>
      <c r="K172" s="193" t="s">
        <v>158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175</v>
      </c>
      <c r="AT172" s="202" t="s">
        <v>154</v>
      </c>
      <c r="AU172" s="202" t="s">
        <v>86</v>
      </c>
      <c r="AY172" s="16" t="s">
        <v>150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175</v>
      </c>
      <c r="BM172" s="202" t="s">
        <v>852</v>
      </c>
    </row>
    <row r="173" spans="2:63" s="11" customFormat="1" ht="22.9" customHeight="1">
      <c r="B173" s="175"/>
      <c r="C173" s="176"/>
      <c r="D173" s="177" t="s">
        <v>75</v>
      </c>
      <c r="E173" s="189" t="s">
        <v>271</v>
      </c>
      <c r="F173" s="189" t="s">
        <v>272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SUM(P174:P178)</f>
        <v>0</v>
      </c>
      <c r="Q173" s="183"/>
      <c r="R173" s="184">
        <f>SUM(R174:R178)</f>
        <v>0.02366</v>
      </c>
      <c r="S173" s="183"/>
      <c r="T173" s="185">
        <f>SUM(T174:T178)</f>
        <v>0.0952</v>
      </c>
      <c r="AR173" s="186" t="s">
        <v>86</v>
      </c>
      <c r="AT173" s="187" t="s">
        <v>75</v>
      </c>
      <c r="AU173" s="187" t="s">
        <v>84</v>
      </c>
      <c r="AY173" s="186" t="s">
        <v>150</v>
      </c>
      <c r="BK173" s="188">
        <f>SUM(BK174:BK178)</f>
        <v>0</v>
      </c>
    </row>
    <row r="174" spans="2:65" s="1" customFormat="1" ht="16.5" customHeight="1">
      <c r="B174" s="33"/>
      <c r="C174" s="191" t="s">
        <v>396</v>
      </c>
      <c r="D174" s="191" t="s">
        <v>154</v>
      </c>
      <c r="E174" s="192" t="s">
        <v>741</v>
      </c>
      <c r="F174" s="193" t="s">
        <v>742</v>
      </c>
      <c r="G174" s="194" t="s">
        <v>157</v>
      </c>
      <c r="H174" s="195">
        <v>4</v>
      </c>
      <c r="I174" s="196"/>
      <c r="J174" s="197">
        <f>ROUND(I174*H174,2)</f>
        <v>0</v>
      </c>
      <c r="K174" s="193" t="s">
        <v>158</v>
      </c>
      <c r="L174" s="37"/>
      <c r="M174" s="198" t="s">
        <v>1</v>
      </c>
      <c r="N174" s="199" t="s">
        <v>41</v>
      </c>
      <c r="O174" s="65"/>
      <c r="P174" s="200">
        <f>O174*H174</f>
        <v>0</v>
      </c>
      <c r="Q174" s="200">
        <v>0</v>
      </c>
      <c r="R174" s="200">
        <f>Q174*H174</f>
        <v>0</v>
      </c>
      <c r="S174" s="200">
        <v>0.0238</v>
      </c>
      <c r="T174" s="201">
        <f>S174*H174</f>
        <v>0.0952</v>
      </c>
      <c r="AR174" s="202" t="s">
        <v>175</v>
      </c>
      <c r="AT174" s="202" t="s">
        <v>154</v>
      </c>
      <c r="AU174" s="202" t="s">
        <v>86</v>
      </c>
      <c r="AY174" s="16" t="s">
        <v>150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84</v>
      </c>
      <c r="BK174" s="203">
        <f>ROUND(I174*H174,2)</f>
        <v>0</v>
      </c>
      <c r="BL174" s="16" t="s">
        <v>175</v>
      </c>
      <c r="BM174" s="202" t="s">
        <v>853</v>
      </c>
    </row>
    <row r="175" spans="2:51" s="12" customFormat="1" ht="12">
      <c r="B175" s="204"/>
      <c r="C175" s="205"/>
      <c r="D175" s="206" t="s">
        <v>166</v>
      </c>
      <c r="E175" s="207" t="s">
        <v>1</v>
      </c>
      <c r="F175" s="208" t="s">
        <v>784</v>
      </c>
      <c r="G175" s="205"/>
      <c r="H175" s="209">
        <v>4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166</v>
      </c>
      <c r="AU175" s="215" t="s">
        <v>86</v>
      </c>
      <c r="AV175" s="12" t="s">
        <v>86</v>
      </c>
      <c r="AW175" s="12" t="s">
        <v>33</v>
      </c>
      <c r="AX175" s="12" t="s">
        <v>84</v>
      </c>
      <c r="AY175" s="215" t="s">
        <v>150</v>
      </c>
    </row>
    <row r="176" spans="2:65" s="1" customFormat="1" ht="36" customHeight="1">
      <c r="B176" s="33"/>
      <c r="C176" s="191" t="s">
        <v>281</v>
      </c>
      <c r="D176" s="191" t="s">
        <v>154</v>
      </c>
      <c r="E176" s="192" t="s">
        <v>745</v>
      </c>
      <c r="F176" s="193" t="s">
        <v>746</v>
      </c>
      <c r="G176" s="194" t="s">
        <v>215</v>
      </c>
      <c r="H176" s="195">
        <v>2</v>
      </c>
      <c r="I176" s="196"/>
      <c r="J176" s="197">
        <f>ROUND(I176*H176,2)</f>
        <v>0</v>
      </c>
      <c r="K176" s="193" t="s">
        <v>158</v>
      </c>
      <c r="L176" s="37"/>
      <c r="M176" s="198" t="s">
        <v>1</v>
      </c>
      <c r="N176" s="199" t="s">
        <v>41</v>
      </c>
      <c r="O176" s="65"/>
      <c r="P176" s="200">
        <f>O176*H176</f>
        <v>0</v>
      </c>
      <c r="Q176" s="200">
        <v>0.01183</v>
      </c>
      <c r="R176" s="200">
        <f>Q176*H176</f>
        <v>0.02366</v>
      </c>
      <c r="S176" s="200">
        <v>0</v>
      </c>
      <c r="T176" s="201">
        <f>S176*H176</f>
        <v>0</v>
      </c>
      <c r="AR176" s="202" t="s">
        <v>175</v>
      </c>
      <c r="AT176" s="202" t="s">
        <v>154</v>
      </c>
      <c r="AU176" s="202" t="s">
        <v>86</v>
      </c>
      <c r="AY176" s="16" t="s">
        <v>150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84</v>
      </c>
      <c r="BK176" s="203">
        <f>ROUND(I176*H176,2)</f>
        <v>0</v>
      </c>
      <c r="BL176" s="16" t="s">
        <v>175</v>
      </c>
      <c r="BM176" s="202" t="s">
        <v>854</v>
      </c>
    </row>
    <row r="177" spans="2:65" s="1" customFormat="1" ht="16.5" customHeight="1">
      <c r="B177" s="33"/>
      <c r="C177" s="191" t="s">
        <v>207</v>
      </c>
      <c r="D177" s="191" t="s">
        <v>154</v>
      </c>
      <c r="E177" s="192" t="s">
        <v>284</v>
      </c>
      <c r="F177" s="193" t="s">
        <v>285</v>
      </c>
      <c r="G177" s="194" t="s">
        <v>265</v>
      </c>
      <c r="H177" s="195">
        <v>2</v>
      </c>
      <c r="I177" s="196"/>
      <c r="J177" s="197">
        <f>ROUND(I177*H177,2)</f>
        <v>0</v>
      </c>
      <c r="K177" s="193" t="s">
        <v>1</v>
      </c>
      <c r="L177" s="37"/>
      <c r="M177" s="198" t="s">
        <v>1</v>
      </c>
      <c r="N177" s="199" t="s">
        <v>41</v>
      </c>
      <c r="O177" s="65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02" t="s">
        <v>175</v>
      </c>
      <c r="AT177" s="202" t="s">
        <v>154</v>
      </c>
      <c r="AU177" s="202" t="s">
        <v>86</v>
      </c>
      <c r="AY177" s="16" t="s">
        <v>150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84</v>
      </c>
      <c r="BK177" s="203">
        <f>ROUND(I177*H177,2)</f>
        <v>0</v>
      </c>
      <c r="BL177" s="16" t="s">
        <v>175</v>
      </c>
      <c r="BM177" s="202" t="s">
        <v>855</v>
      </c>
    </row>
    <row r="178" spans="2:65" s="1" customFormat="1" ht="24" customHeight="1">
      <c r="B178" s="33"/>
      <c r="C178" s="191" t="s">
        <v>277</v>
      </c>
      <c r="D178" s="191" t="s">
        <v>154</v>
      </c>
      <c r="E178" s="192" t="s">
        <v>288</v>
      </c>
      <c r="F178" s="193" t="s">
        <v>289</v>
      </c>
      <c r="G178" s="194" t="s">
        <v>185</v>
      </c>
      <c r="H178" s="195">
        <v>0.024</v>
      </c>
      <c r="I178" s="196"/>
      <c r="J178" s="197">
        <f>ROUND(I178*H178,2)</f>
        <v>0</v>
      </c>
      <c r="K178" s="193" t="s">
        <v>158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175</v>
      </c>
      <c r="AT178" s="202" t="s">
        <v>154</v>
      </c>
      <c r="AU178" s="202" t="s">
        <v>86</v>
      </c>
      <c r="AY178" s="16" t="s">
        <v>150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175</v>
      </c>
      <c r="BM178" s="202" t="s">
        <v>856</v>
      </c>
    </row>
    <row r="179" spans="2:63" s="11" customFormat="1" ht="22.9" customHeight="1">
      <c r="B179" s="175"/>
      <c r="C179" s="176"/>
      <c r="D179" s="177" t="s">
        <v>75</v>
      </c>
      <c r="E179" s="189" t="s">
        <v>291</v>
      </c>
      <c r="F179" s="189" t="s">
        <v>292</v>
      </c>
      <c r="G179" s="176"/>
      <c r="H179" s="176"/>
      <c r="I179" s="179"/>
      <c r="J179" s="190">
        <f>BK179</f>
        <v>0</v>
      </c>
      <c r="K179" s="176"/>
      <c r="L179" s="181"/>
      <c r="M179" s="182"/>
      <c r="N179" s="183"/>
      <c r="O179" s="183"/>
      <c r="P179" s="184">
        <f>SUM(P180:P181)</f>
        <v>0</v>
      </c>
      <c r="Q179" s="183"/>
      <c r="R179" s="184">
        <f>SUM(R180:R181)</f>
        <v>0</v>
      </c>
      <c r="S179" s="183"/>
      <c r="T179" s="185">
        <f>SUM(T180:T181)</f>
        <v>0</v>
      </c>
      <c r="AR179" s="186" t="s">
        <v>86</v>
      </c>
      <c r="AT179" s="187" t="s">
        <v>75</v>
      </c>
      <c r="AU179" s="187" t="s">
        <v>84</v>
      </c>
      <c r="AY179" s="186" t="s">
        <v>150</v>
      </c>
      <c r="BK179" s="188">
        <f>SUM(BK180:BK181)</f>
        <v>0</v>
      </c>
    </row>
    <row r="180" spans="2:65" s="1" customFormat="1" ht="16.5" customHeight="1">
      <c r="B180" s="33"/>
      <c r="C180" s="191" t="s">
        <v>317</v>
      </c>
      <c r="D180" s="191" t="s">
        <v>154</v>
      </c>
      <c r="E180" s="192" t="s">
        <v>294</v>
      </c>
      <c r="F180" s="193" t="s">
        <v>295</v>
      </c>
      <c r="G180" s="194" t="s">
        <v>215</v>
      </c>
      <c r="H180" s="195">
        <v>6</v>
      </c>
      <c r="I180" s="196"/>
      <c r="J180" s="197">
        <f>ROUND(I180*H180,2)</f>
        <v>0</v>
      </c>
      <c r="K180" s="193" t="s">
        <v>1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175</v>
      </c>
      <c r="AT180" s="202" t="s">
        <v>154</v>
      </c>
      <c r="AU180" s="202" t="s">
        <v>86</v>
      </c>
      <c r="AY180" s="16" t="s">
        <v>150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175</v>
      </c>
      <c r="BM180" s="202" t="s">
        <v>857</v>
      </c>
    </row>
    <row r="181" spans="2:65" s="1" customFormat="1" ht="16.5" customHeight="1">
      <c r="B181" s="33"/>
      <c r="C181" s="191" t="s">
        <v>267</v>
      </c>
      <c r="D181" s="191" t="s">
        <v>154</v>
      </c>
      <c r="E181" s="192" t="s">
        <v>752</v>
      </c>
      <c r="F181" s="193" t="s">
        <v>753</v>
      </c>
      <c r="G181" s="194" t="s">
        <v>215</v>
      </c>
      <c r="H181" s="195">
        <v>4</v>
      </c>
      <c r="I181" s="196"/>
      <c r="J181" s="197">
        <f>ROUND(I181*H181,2)</f>
        <v>0</v>
      </c>
      <c r="K181" s="193" t="s">
        <v>1</v>
      </c>
      <c r="L181" s="37"/>
      <c r="M181" s="198" t="s">
        <v>1</v>
      </c>
      <c r="N181" s="199" t="s">
        <v>41</v>
      </c>
      <c r="O181" s="65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02" t="s">
        <v>175</v>
      </c>
      <c r="AT181" s="202" t="s">
        <v>154</v>
      </c>
      <c r="AU181" s="202" t="s">
        <v>86</v>
      </c>
      <c r="AY181" s="16" t="s">
        <v>150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84</v>
      </c>
      <c r="BK181" s="203">
        <f>ROUND(I181*H181,2)</f>
        <v>0</v>
      </c>
      <c r="BL181" s="16" t="s">
        <v>175</v>
      </c>
      <c r="BM181" s="202" t="s">
        <v>858</v>
      </c>
    </row>
    <row r="182" spans="2:63" s="11" customFormat="1" ht="22.9" customHeight="1">
      <c r="B182" s="175"/>
      <c r="C182" s="176"/>
      <c r="D182" s="177" t="s">
        <v>75</v>
      </c>
      <c r="E182" s="189" t="s">
        <v>297</v>
      </c>
      <c r="F182" s="189" t="s">
        <v>298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SUM(P183:P205)</f>
        <v>0</v>
      </c>
      <c r="Q182" s="183"/>
      <c r="R182" s="184">
        <f>SUM(R183:R205)</f>
        <v>0.39640065</v>
      </c>
      <c r="S182" s="183"/>
      <c r="T182" s="185">
        <f>SUM(T183:T205)</f>
        <v>1.1902435999999998</v>
      </c>
      <c r="AR182" s="186" t="s">
        <v>86</v>
      </c>
      <c r="AT182" s="187" t="s">
        <v>75</v>
      </c>
      <c r="AU182" s="187" t="s">
        <v>84</v>
      </c>
      <c r="AY182" s="186" t="s">
        <v>150</v>
      </c>
      <c r="BK182" s="188">
        <f>SUM(BK183:BK205)</f>
        <v>0</v>
      </c>
    </row>
    <row r="183" spans="2:65" s="1" customFormat="1" ht="24" customHeight="1">
      <c r="B183" s="33"/>
      <c r="C183" s="191" t="s">
        <v>299</v>
      </c>
      <c r="D183" s="191" t="s">
        <v>154</v>
      </c>
      <c r="E183" s="192" t="s">
        <v>323</v>
      </c>
      <c r="F183" s="193" t="s">
        <v>324</v>
      </c>
      <c r="G183" s="194" t="s">
        <v>157</v>
      </c>
      <c r="H183" s="195">
        <v>66.398</v>
      </c>
      <c r="I183" s="196"/>
      <c r="J183" s="197">
        <f>ROUND(I183*H183,2)</f>
        <v>0</v>
      </c>
      <c r="K183" s="193" t="s">
        <v>158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175</v>
      </c>
      <c r="AT183" s="202" t="s">
        <v>154</v>
      </c>
      <c r="AU183" s="202" t="s">
        <v>86</v>
      </c>
      <c r="AY183" s="16" t="s">
        <v>150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175</v>
      </c>
      <c r="BM183" s="202" t="s">
        <v>859</v>
      </c>
    </row>
    <row r="184" spans="2:51" s="12" customFormat="1" ht="12">
      <c r="B184" s="204"/>
      <c r="C184" s="205"/>
      <c r="D184" s="206" t="s">
        <v>166</v>
      </c>
      <c r="E184" s="207" t="s">
        <v>1</v>
      </c>
      <c r="F184" s="208" t="s">
        <v>860</v>
      </c>
      <c r="G184" s="205"/>
      <c r="H184" s="209">
        <v>66.398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166</v>
      </c>
      <c r="AU184" s="215" t="s">
        <v>86</v>
      </c>
      <c r="AV184" s="12" t="s">
        <v>86</v>
      </c>
      <c r="AW184" s="12" t="s">
        <v>33</v>
      </c>
      <c r="AX184" s="12" t="s">
        <v>76</v>
      </c>
      <c r="AY184" s="215" t="s">
        <v>150</v>
      </c>
    </row>
    <row r="185" spans="2:51" s="14" customFormat="1" ht="12">
      <c r="B185" s="226"/>
      <c r="C185" s="227"/>
      <c r="D185" s="206" t="s">
        <v>166</v>
      </c>
      <c r="E185" s="228" t="s">
        <v>1</v>
      </c>
      <c r="F185" s="229" t="s">
        <v>174</v>
      </c>
      <c r="G185" s="227"/>
      <c r="H185" s="230">
        <v>66.398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166</v>
      </c>
      <c r="AU185" s="236" t="s">
        <v>86</v>
      </c>
      <c r="AV185" s="14" t="s">
        <v>159</v>
      </c>
      <c r="AW185" s="14" t="s">
        <v>33</v>
      </c>
      <c r="AX185" s="14" t="s">
        <v>84</v>
      </c>
      <c r="AY185" s="236" t="s">
        <v>150</v>
      </c>
    </row>
    <row r="186" spans="2:65" s="1" customFormat="1" ht="24" customHeight="1">
      <c r="B186" s="33"/>
      <c r="C186" s="237" t="s">
        <v>307</v>
      </c>
      <c r="D186" s="237" t="s">
        <v>278</v>
      </c>
      <c r="E186" s="238" t="s">
        <v>328</v>
      </c>
      <c r="F186" s="239" t="s">
        <v>329</v>
      </c>
      <c r="G186" s="240" t="s">
        <v>157</v>
      </c>
      <c r="H186" s="241">
        <v>73.038</v>
      </c>
      <c r="I186" s="242"/>
      <c r="J186" s="243">
        <f>ROUND(I186*H186,2)</f>
        <v>0</v>
      </c>
      <c r="K186" s="239" t="s">
        <v>158</v>
      </c>
      <c r="L186" s="244"/>
      <c r="M186" s="245" t="s">
        <v>1</v>
      </c>
      <c r="N186" s="246" t="s">
        <v>41</v>
      </c>
      <c r="O186" s="65"/>
      <c r="P186" s="200">
        <f>O186*H186</f>
        <v>0</v>
      </c>
      <c r="Q186" s="200">
        <v>0.00014</v>
      </c>
      <c r="R186" s="200">
        <f>Q186*H186</f>
        <v>0.010225319999999998</v>
      </c>
      <c r="S186" s="200">
        <v>0</v>
      </c>
      <c r="T186" s="201">
        <f>S186*H186</f>
        <v>0</v>
      </c>
      <c r="AR186" s="202" t="s">
        <v>281</v>
      </c>
      <c r="AT186" s="202" t="s">
        <v>278</v>
      </c>
      <c r="AU186" s="202" t="s">
        <v>86</v>
      </c>
      <c r="AY186" s="16" t="s">
        <v>150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175</v>
      </c>
      <c r="BM186" s="202" t="s">
        <v>861</v>
      </c>
    </row>
    <row r="187" spans="2:51" s="12" customFormat="1" ht="12">
      <c r="B187" s="204"/>
      <c r="C187" s="205"/>
      <c r="D187" s="206" t="s">
        <v>166</v>
      </c>
      <c r="E187" s="205"/>
      <c r="F187" s="208" t="s">
        <v>862</v>
      </c>
      <c r="G187" s="205"/>
      <c r="H187" s="209">
        <v>73.038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166</v>
      </c>
      <c r="AU187" s="215" t="s">
        <v>86</v>
      </c>
      <c r="AV187" s="12" t="s">
        <v>86</v>
      </c>
      <c r="AW187" s="12" t="s">
        <v>4</v>
      </c>
      <c r="AX187" s="12" t="s">
        <v>84</v>
      </c>
      <c r="AY187" s="215" t="s">
        <v>150</v>
      </c>
    </row>
    <row r="188" spans="2:65" s="1" customFormat="1" ht="24" customHeight="1">
      <c r="B188" s="33"/>
      <c r="C188" s="191" t="s">
        <v>403</v>
      </c>
      <c r="D188" s="191" t="s">
        <v>154</v>
      </c>
      <c r="E188" s="192" t="s">
        <v>759</v>
      </c>
      <c r="F188" s="193" t="s">
        <v>760</v>
      </c>
      <c r="G188" s="194" t="s">
        <v>157</v>
      </c>
      <c r="H188" s="195">
        <v>69.16</v>
      </c>
      <c r="I188" s="196"/>
      <c r="J188" s="197">
        <f>ROUND(I188*H188,2)</f>
        <v>0</v>
      </c>
      <c r="K188" s="193" t="s">
        <v>158</v>
      </c>
      <c r="L188" s="37"/>
      <c r="M188" s="198" t="s">
        <v>1</v>
      </c>
      <c r="N188" s="199" t="s">
        <v>41</v>
      </c>
      <c r="O188" s="65"/>
      <c r="P188" s="200">
        <f>O188*H188</f>
        <v>0</v>
      </c>
      <c r="Q188" s="200">
        <v>0</v>
      </c>
      <c r="R188" s="200">
        <f>Q188*H188</f>
        <v>0</v>
      </c>
      <c r="S188" s="200">
        <v>0.01721</v>
      </c>
      <c r="T188" s="201">
        <f>S188*H188</f>
        <v>1.1902435999999998</v>
      </c>
      <c r="AR188" s="202" t="s">
        <v>175</v>
      </c>
      <c r="AT188" s="202" t="s">
        <v>154</v>
      </c>
      <c r="AU188" s="202" t="s">
        <v>86</v>
      </c>
      <c r="AY188" s="16" t="s">
        <v>150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84</v>
      </c>
      <c r="BK188" s="203">
        <f>ROUND(I188*H188,2)</f>
        <v>0</v>
      </c>
      <c r="BL188" s="16" t="s">
        <v>175</v>
      </c>
      <c r="BM188" s="202" t="s">
        <v>863</v>
      </c>
    </row>
    <row r="189" spans="2:51" s="12" customFormat="1" ht="12">
      <c r="B189" s="204"/>
      <c r="C189" s="205"/>
      <c r="D189" s="206" t="s">
        <v>166</v>
      </c>
      <c r="E189" s="207" t="s">
        <v>1</v>
      </c>
      <c r="F189" s="208" t="s">
        <v>864</v>
      </c>
      <c r="G189" s="205"/>
      <c r="H189" s="209">
        <v>69.16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166</v>
      </c>
      <c r="AU189" s="215" t="s">
        <v>86</v>
      </c>
      <c r="AV189" s="12" t="s">
        <v>86</v>
      </c>
      <c r="AW189" s="12" t="s">
        <v>33</v>
      </c>
      <c r="AX189" s="12" t="s">
        <v>76</v>
      </c>
      <c r="AY189" s="215" t="s">
        <v>150</v>
      </c>
    </row>
    <row r="190" spans="2:51" s="14" customFormat="1" ht="12">
      <c r="B190" s="226"/>
      <c r="C190" s="227"/>
      <c r="D190" s="206" t="s">
        <v>166</v>
      </c>
      <c r="E190" s="228" t="s">
        <v>1</v>
      </c>
      <c r="F190" s="229" t="s">
        <v>174</v>
      </c>
      <c r="G190" s="227"/>
      <c r="H190" s="230">
        <v>69.16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166</v>
      </c>
      <c r="AU190" s="236" t="s">
        <v>86</v>
      </c>
      <c r="AV190" s="14" t="s">
        <v>159</v>
      </c>
      <c r="AW190" s="14" t="s">
        <v>33</v>
      </c>
      <c r="AX190" s="14" t="s">
        <v>84</v>
      </c>
      <c r="AY190" s="236" t="s">
        <v>150</v>
      </c>
    </row>
    <row r="191" spans="2:65" s="1" customFormat="1" ht="24" customHeight="1">
      <c r="B191" s="33"/>
      <c r="C191" s="191" t="s">
        <v>454</v>
      </c>
      <c r="D191" s="191" t="s">
        <v>154</v>
      </c>
      <c r="E191" s="192" t="s">
        <v>764</v>
      </c>
      <c r="F191" s="193" t="s">
        <v>765</v>
      </c>
      <c r="G191" s="194" t="s">
        <v>157</v>
      </c>
      <c r="H191" s="195">
        <v>7.02</v>
      </c>
      <c r="I191" s="196"/>
      <c r="J191" s="197">
        <f>ROUND(I191*H191,2)</f>
        <v>0</v>
      </c>
      <c r="K191" s="193" t="s">
        <v>158</v>
      </c>
      <c r="L191" s="37"/>
      <c r="M191" s="198" t="s">
        <v>1</v>
      </c>
      <c r="N191" s="199" t="s">
        <v>41</v>
      </c>
      <c r="O191" s="65"/>
      <c r="P191" s="200">
        <f>O191*H191</f>
        <v>0</v>
      </c>
      <c r="Q191" s="200">
        <v>0.01146</v>
      </c>
      <c r="R191" s="200">
        <f>Q191*H191</f>
        <v>0.0804492</v>
      </c>
      <c r="S191" s="200">
        <v>0</v>
      </c>
      <c r="T191" s="201">
        <f>S191*H191</f>
        <v>0</v>
      </c>
      <c r="AR191" s="202" t="s">
        <v>175</v>
      </c>
      <c r="AT191" s="202" t="s">
        <v>154</v>
      </c>
      <c r="AU191" s="202" t="s">
        <v>86</v>
      </c>
      <c r="AY191" s="16" t="s">
        <v>150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84</v>
      </c>
      <c r="BK191" s="203">
        <f>ROUND(I191*H191,2)</f>
        <v>0</v>
      </c>
      <c r="BL191" s="16" t="s">
        <v>175</v>
      </c>
      <c r="BM191" s="202" t="s">
        <v>865</v>
      </c>
    </row>
    <row r="192" spans="2:51" s="12" customFormat="1" ht="12">
      <c r="B192" s="204"/>
      <c r="C192" s="205"/>
      <c r="D192" s="206" t="s">
        <v>166</v>
      </c>
      <c r="E192" s="207" t="s">
        <v>1</v>
      </c>
      <c r="F192" s="208" t="s">
        <v>866</v>
      </c>
      <c r="G192" s="205"/>
      <c r="H192" s="209">
        <v>7.02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166</v>
      </c>
      <c r="AU192" s="215" t="s">
        <v>86</v>
      </c>
      <c r="AV192" s="12" t="s">
        <v>86</v>
      </c>
      <c r="AW192" s="12" t="s">
        <v>33</v>
      </c>
      <c r="AX192" s="12" t="s">
        <v>84</v>
      </c>
      <c r="AY192" s="215" t="s">
        <v>150</v>
      </c>
    </row>
    <row r="193" spans="2:65" s="1" customFormat="1" ht="24" customHeight="1">
      <c r="B193" s="33"/>
      <c r="C193" s="191" t="s">
        <v>489</v>
      </c>
      <c r="D193" s="191" t="s">
        <v>154</v>
      </c>
      <c r="E193" s="192" t="s">
        <v>300</v>
      </c>
      <c r="F193" s="193" t="s">
        <v>301</v>
      </c>
      <c r="G193" s="194" t="s">
        <v>157</v>
      </c>
      <c r="H193" s="195">
        <v>45.191</v>
      </c>
      <c r="I193" s="196"/>
      <c r="J193" s="197">
        <f>ROUND(I193*H193,2)</f>
        <v>0</v>
      </c>
      <c r="K193" s="193" t="s">
        <v>158</v>
      </c>
      <c r="L193" s="37"/>
      <c r="M193" s="198" t="s">
        <v>1</v>
      </c>
      <c r="N193" s="199" t="s">
        <v>41</v>
      </c>
      <c r="O193" s="65"/>
      <c r="P193" s="200">
        <f>O193*H193</f>
        <v>0</v>
      </c>
      <c r="Q193" s="200">
        <v>0.00117</v>
      </c>
      <c r="R193" s="200">
        <f>Q193*H193</f>
        <v>0.052873470000000006</v>
      </c>
      <c r="S193" s="200">
        <v>0</v>
      </c>
      <c r="T193" s="201">
        <f>S193*H193</f>
        <v>0</v>
      </c>
      <c r="AR193" s="202" t="s">
        <v>175</v>
      </c>
      <c r="AT193" s="202" t="s">
        <v>154</v>
      </c>
      <c r="AU193" s="202" t="s">
        <v>86</v>
      </c>
      <c r="AY193" s="16" t="s">
        <v>150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175</v>
      </c>
      <c r="BM193" s="202" t="s">
        <v>867</v>
      </c>
    </row>
    <row r="194" spans="2:51" s="13" customFormat="1" ht="12">
      <c r="B194" s="216"/>
      <c r="C194" s="217"/>
      <c r="D194" s="206" t="s">
        <v>166</v>
      </c>
      <c r="E194" s="218" t="s">
        <v>1</v>
      </c>
      <c r="F194" s="219" t="s">
        <v>868</v>
      </c>
      <c r="G194" s="217"/>
      <c r="H194" s="218" t="s">
        <v>1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166</v>
      </c>
      <c r="AU194" s="225" t="s">
        <v>86</v>
      </c>
      <c r="AV194" s="13" t="s">
        <v>84</v>
      </c>
      <c r="AW194" s="13" t="s">
        <v>33</v>
      </c>
      <c r="AX194" s="13" t="s">
        <v>76</v>
      </c>
      <c r="AY194" s="225" t="s">
        <v>150</v>
      </c>
    </row>
    <row r="195" spans="2:51" s="12" customFormat="1" ht="12">
      <c r="B195" s="204"/>
      <c r="C195" s="205"/>
      <c r="D195" s="206" t="s">
        <v>166</v>
      </c>
      <c r="E195" s="207" t="s">
        <v>1</v>
      </c>
      <c r="F195" s="208" t="s">
        <v>869</v>
      </c>
      <c r="G195" s="205"/>
      <c r="H195" s="209">
        <v>45.191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166</v>
      </c>
      <c r="AU195" s="215" t="s">
        <v>86</v>
      </c>
      <c r="AV195" s="12" t="s">
        <v>86</v>
      </c>
      <c r="AW195" s="12" t="s">
        <v>33</v>
      </c>
      <c r="AX195" s="12" t="s">
        <v>76</v>
      </c>
      <c r="AY195" s="215" t="s">
        <v>150</v>
      </c>
    </row>
    <row r="196" spans="2:51" s="14" customFormat="1" ht="12">
      <c r="B196" s="226"/>
      <c r="C196" s="227"/>
      <c r="D196" s="206" t="s">
        <v>166</v>
      </c>
      <c r="E196" s="228" t="s">
        <v>1</v>
      </c>
      <c r="F196" s="229" t="s">
        <v>174</v>
      </c>
      <c r="G196" s="227"/>
      <c r="H196" s="230">
        <v>45.191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166</v>
      </c>
      <c r="AU196" s="236" t="s">
        <v>86</v>
      </c>
      <c r="AV196" s="14" t="s">
        <v>159</v>
      </c>
      <c r="AW196" s="14" t="s">
        <v>33</v>
      </c>
      <c r="AX196" s="14" t="s">
        <v>84</v>
      </c>
      <c r="AY196" s="236" t="s">
        <v>150</v>
      </c>
    </row>
    <row r="197" spans="2:65" s="1" customFormat="1" ht="24" customHeight="1">
      <c r="B197" s="33"/>
      <c r="C197" s="237" t="s">
        <v>480</v>
      </c>
      <c r="D197" s="237" t="s">
        <v>278</v>
      </c>
      <c r="E197" s="238" t="s">
        <v>308</v>
      </c>
      <c r="F197" s="239" t="s">
        <v>309</v>
      </c>
      <c r="G197" s="240" t="s">
        <v>157</v>
      </c>
      <c r="H197" s="241">
        <v>47.451</v>
      </c>
      <c r="I197" s="242"/>
      <c r="J197" s="243">
        <f>ROUND(I197*H197,2)</f>
        <v>0</v>
      </c>
      <c r="K197" s="239" t="s">
        <v>158</v>
      </c>
      <c r="L197" s="244"/>
      <c r="M197" s="245" t="s">
        <v>1</v>
      </c>
      <c r="N197" s="246" t="s">
        <v>41</v>
      </c>
      <c r="O197" s="65"/>
      <c r="P197" s="200">
        <f>O197*H197</f>
        <v>0</v>
      </c>
      <c r="Q197" s="200">
        <v>0.0035</v>
      </c>
      <c r="R197" s="200">
        <f>Q197*H197</f>
        <v>0.16607850000000002</v>
      </c>
      <c r="S197" s="200">
        <v>0</v>
      </c>
      <c r="T197" s="201">
        <f>S197*H197</f>
        <v>0</v>
      </c>
      <c r="AR197" s="202" t="s">
        <v>281</v>
      </c>
      <c r="AT197" s="202" t="s">
        <v>278</v>
      </c>
      <c r="AU197" s="202" t="s">
        <v>86</v>
      </c>
      <c r="AY197" s="16" t="s">
        <v>150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84</v>
      </c>
      <c r="BK197" s="203">
        <f>ROUND(I197*H197,2)</f>
        <v>0</v>
      </c>
      <c r="BL197" s="16" t="s">
        <v>175</v>
      </c>
      <c r="BM197" s="202" t="s">
        <v>870</v>
      </c>
    </row>
    <row r="198" spans="2:51" s="12" customFormat="1" ht="12">
      <c r="B198" s="204"/>
      <c r="C198" s="205"/>
      <c r="D198" s="206" t="s">
        <v>166</v>
      </c>
      <c r="E198" s="205"/>
      <c r="F198" s="208" t="s">
        <v>871</v>
      </c>
      <c r="G198" s="205"/>
      <c r="H198" s="209">
        <v>47.451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166</v>
      </c>
      <c r="AU198" s="215" t="s">
        <v>86</v>
      </c>
      <c r="AV198" s="12" t="s">
        <v>86</v>
      </c>
      <c r="AW198" s="12" t="s">
        <v>4</v>
      </c>
      <c r="AX198" s="12" t="s">
        <v>84</v>
      </c>
      <c r="AY198" s="215" t="s">
        <v>150</v>
      </c>
    </row>
    <row r="199" spans="2:65" s="1" customFormat="1" ht="24" customHeight="1">
      <c r="B199" s="33"/>
      <c r="C199" s="191" t="s">
        <v>484</v>
      </c>
      <c r="D199" s="191" t="s">
        <v>154</v>
      </c>
      <c r="E199" s="192" t="s">
        <v>312</v>
      </c>
      <c r="F199" s="193" t="s">
        <v>313</v>
      </c>
      <c r="G199" s="194" t="s">
        <v>157</v>
      </c>
      <c r="H199" s="195">
        <v>21.206</v>
      </c>
      <c r="I199" s="196"/>
      <c r="J199" s="197">
        <f>ROUND(I199*H199,2)</f>
        <v>0</v>
      </c>
      <c r="K199" s="193" t="s">
        <v>158</v>
      </c>
      <c r="L199" s="37"/>
      <c r="M199" s="198" t="s">
        <v>1</v>
      </c>
      <c r="N199" s="199" t="s">
        <v>41</v>
      </c>
      <c r="O199" s="65"/>
      <c r="P199" s="200">
        <f>O199*H199</f>
        <v>0</v>
      </c>
      <c r="Q199" s="200">
        <v>0.00132</v>
      </c>
      <c r="R199" s="200">
        <f>Q199*H199</f>
        <v>0.02799192</v>
      </c>
      <c r="S199" s="200">
        <v>0</v>
      </c>
      <c r="T199" s="201">
        <f>S199*H199</f>
        <v>0</v>
      </c>
      <c r="AR199" s="202" t="s">
        <v>175</v>
      </c>
      <c r="AT199" s="202" t="s">
        <v>154</v>
      </c>
      <c r="AU199" s="202" t="s">
        <v>86</v>
      </c>
      <c r="AY199" s="16" t="s">
        <v>150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84</v>
      </c>
      <c r="BK199" s="203">
        <f>ROUND(I199*H199,2)</f>
        <v>0</v>
      </c>
      <c r="BL199" s="16" t="s">
        <v>175</v>
      </c>
      <c r="BM199" s="202" t="s">
        <v>872</v>
      </c>
    </row>
    <row r="200" spans="2:51" s="13" customFormat="1" ht="12">
      <c r="B200" s="216"/>
      <c r="C200" s="217"/>
      <c r="D200" s="206" t="s">
        <v>166</v>
      </c>
      <c r="E200" s="218" t="s">
        <v>1</v>
      </c>
      <c r="F200" s="219" t="s">
        <v>873</v>
      </c>
      <c r="G200" s="217"/>
      <c r="H200" s="218" t="s">
        <v>1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166</v>
      </c>
      <c r="AU200" s="225" t="s">
        <v>86</v>
      </c>
      <c r="AV200" s="13" t="s">
        <v>84</v>
      </c>
      <c r="AW200" s="13" t="s">
        <v>33</v>
      </c>
      <c r="AX200" s="13" t="s">
        <v>76</v>
      </c>
      <c r="AY200" s="225" t="s">
        <v>150</v>
      </c>
    </row>
    <row r="201" spans="2:51" s="12" customFormat="1" ht="12">
      <c r="B201" s="204"/>
      <c r="C201" s="205"/>
      <c r="D201" s="206" t="s">
        <v>166</v>
      </c>
      <c r="E201" s="207" t="s">
        <v>1</v>
      </c>
      <c r="F201" s="208" t="s">
        <v>874</v>
      </c>
      <c r="G201" s="205"/>
      <c r="H201" s="209">
        <v>21.206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166</v>
      </c>
      <c r="AU201" s="215" t="s">
        <v>86</v>
      </c>
      <c r="AV201" s="12" t="s">
        <v>86</v>
      </c>
      <c r="AW201" s="12" t="s">
        <v>33</v>
      </c>
      <c r="AX201" s="12" t="s">
        <v>76</v>
      </c>
      <c r="AY201" s="215" t="s">
        <v>150</v>
      </c>
    </row>
    <row r="202" spans="2:51" s="14" customFormat="1" ht="12">
      <c r="B202" s="226"/>
      <c r="C202" s="227"/>
      <c r="D202" s="206" t="s">
        <v>166</v>
      </c>
      <c r="E202" s="228" t="s">
        <v>1</v>
      </c>
      <c r="F202" s="229" t="s">
        <v>174</v>
      </c>
      <c r="G202" s="227"/>
      <c r="H202" s="230">
        <v>21.206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166</v>
      </c>
      <c r="AU202" s="236" t="s">
        <v>86</v>
      </c>
      <c r="AV202" s="14" t="s">
        <v>159</v>
      </c>
      <c r="AW202" s="14" t="s">
        <v>33</v>
      </c>
      <c r="AX202" s="14" t="s">
        <v>84</v>
      </c>
      <c r="AY202" s="236" t="s">
        <v>150</v>
      </c>
    </row>
    <row r="203" spans="2:65" s="1" customFormat="1" ht="24" customHeight="1">
      <c r="B203" s="33"/>
      <c r="C203" s="237" t="s">
        <v>464</v>
      </c>
      <c r="D203" s="237" t="s">
        <v>278</v>
      </c>
      <c r="E203" s="238" t="s">
        <v>318</v>
      </c>
      <c r="F203" s="239" t="s">
        <v>319</v>
      </c>
      <c r="G203" s="240" t="s">
        <v>157</v>
      </c>
      <c r="H203" s="241">
        <v>22.266</v>
      </c>
      <c r="I203" s="242"/>
      <c r="J203" s="243">
        <f>ROUND(I203*H203,2)</f>
        <v>0</v>
      </c>
      <c r="K203" s="239" t="s">
        <v>158</v>
      </c>
      <c r="L203" s="244"/>
      <c r="M203" s="245" t="s">
        <v>1</v>
      </c>
      <c r="N203" s="246" t="s">
        <v>41</v>
      </c>
      <c r="O203" s="65"/>
      <c r="P203" s="200">
        <f>O203*H203</f>
        <v>0</v>
      </c>
      <c r="Q203" s="200">
        <v>0.00264</v>
      </c>
      <c r="R203" s="200">
        <f>Q203*H203</f>
        <v>0.05878223999999999</v>
      </c>
      <c r="S203" s="200">
        <v>0</v>
      </c>
      <c r="T203" s="201">
        <f>S203*H203</f>
        <v>0</v>
      </c>
      <c r="AR203" s="202" t="s">
        <v>281</v>
      </c>
      <c r="AT203" s="202" t="s">
        <v>278</v>
      </c>
      <c r="AU203" s="202" t="s">
        <v>86</v>
      </c>
      <c r="AY203" s="16" t="s">
        <v>150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84</v>
      </c>
      <c r="BK203" s="203">
        <f>ROUND(I203*H203,2)</f>
        <v>0</v>
      </c>
      <c r="BL203" s="16" t="s">
        <v>175</v>
      </c>
      <c r="BM203" s="202" t="s">
        <v>875</v>
      </c>
    </row>
    <row r="204" spans="2:51" s="12" customFormat="1" ht="12">
      <c r="B204" s="204"/>
      <c r="C204" s="205"/>
      <c r="D204" s="206" t="s">
        <v>166</v>
      </c>
      <c r="E204" s="205"/>
      <c r="F204" s="208" t="s">
        <v>876</v>
      </c>
      <c r="G204" s="205"/>
      <c r="H204" s="209">
        <v>22.266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166</v>
      </c>
      <c r="AU204" s="215" t="s">
        <v>86</v>
      </c>
      <c r="AV204" s="12" t="s">
        <v>86</v>
      </c>
      <c r="AW204" s="12" t="s">
        <v>4</v>
      </c>
      <c r="AX204" s="12" t="s">
        <v>84</v>
      </c>
      <c r="AY204" s="215" t="s">
        <v>150</v>
      </c>
    </row>
    <row r="205" spans="2:65" s="1" customFormat="1" ht="24" customHeight="1">
      <c r="B205" s="33"/>
      <c r="C205" s="191" t="s">
        <v>468</v>
      </c>
      <c r="D205" s="191" t="s">
        <v>154</v>
      </c>
      <c r="E205" s="192" t="s">
        <v>333</v>
      </c>
      <c r="F205" s="193" t="s">
        <v>334</v>
      </c>
      <c r="G205" s="194" t="s">
        <v>185</v>
      </c>
      <c r="H205" s="195">
        <v>0.396</v>
      </c>
      <c r="I205" s="196"/>
      <c r="J205" s="197">
        <f>ROUND(I205*H205,2)</f>
        <v>0</v>
      </c>
      <c r="K205" s="193" t="s">
        <v>158</v>
      </c>
      <c r="L205" s="37"/>
      <c r="M205" s="198" t="s">
        <v>1</v>
      </c>
      <c r="N205" s="199" t="s">
        <v>41</v>
      </c>
      <c r="O205" s="65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02" t="s">
        <v>175</v>
      </c>
      <c r="AT205" s="202" t="s">
        <v>154</v>
      </c>
      <c r="AU205" s="202" t="s">
        <v>86</v>
      </c>
      <c r="AY205" s="16" t="s">
        <v>150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84</v>
      </c>
      <c r="BK205" s="203">
        <f>ROUND(I205*H205,2)</f>
        <v>0</v>
      </c>
      <c r="BL205" s="16" t="s">
        <v>175</v>
      </c>
      <c r="BM205" s="202" t="s">
        <v>877</v>
      </c>
    </row>
    <row r="206" spans="2:63" s="11" customFormat="1" ht="22.9" customHeight="1">
      <c r="B206" s="175"/>
      <c r="C206" s="176"/>
      <c r="D206" s="177" t="s">
        <v>75</v>
      </c>
      <c r="E206" s="189" t="s">
        <v>336</v>
      </c>
      <c r="F206" s="189" t="s">
        <v>337</v>
      </c>
      <c r="G206" s="176"/>
      <c r="H206" s="176"/>
      <c r="I206" s="179"/>
      <c r="J206" s="190">
        <f>BK206</f>
        <v>0</v>
      </c>
      <c r="K206" s="176"/>
      <c r="L206" s="181"/>
      <c r="M206" s="182"/>
      <c r="N206" s="183"/>
      <c r="O206" s="183"/>
      <c r="P206" s="184">
        <f>SUM(P207:P214)</f>
        <v>0</v>
      </c>
      <c r="Q206" s="183"/>
      <c r="R206" s="184">
        <f>SUM(R207:R214)</f>
        <v>0.0404</v>
      </c>
      <c r="S206" s="183"/>
      <c r="T206" s="185">
        <f>SUM(T207:T214)</f>
        <v>0.048</v>
      </c>
      <c r="AR206" s="186" t="s">
        <v>86</v>
      </c>
      <c r="AT206" s="187" t="s">
        <v>75</v>
      </c>
      <c r="AU206" s="187" t="s">
        <v>84</v>
      </c>
      <c r="AY206" s="186" t="s">
        <v>150</v>
      </c>
      <c r="BK206" s="188">
        <f>SUM(BK207:BK214)</f>
        <v>0</v>
      </c>
    </row>
    <row r="207" spans="2:65" s="1" customFormat="1" ht="24" customHeight="1">
      <c r="B207" s="33"/>
      <c r="C207" s="191" t="s">
        <v>293</v>
      </c>
      <c r="D207" s="191" t="s">
        <v>154</v>
      </c>
      <c r="E207" s="192" t="s">
        <v>878</v>
      </c>
      <c r="F207" s="193" t="s">
        <v>879</v>
      </c>
      <c r="G207" s="194" t="s">
        <v>215</v>
      </c>
      <c r="H207" s="195">
        <v>2</v>
      </c>
      <c r="I207" s="196"/>
      <c r="J207" s="197">
        <f>ROUND(I207*H207,2)</f>
        <v>0</v>
      </c>
      <c r="K207" s="193" t="s">
        <v>158</v>
      </c>
      <c r="L207" s="37"/>
      <c r="M207" s="198" t="s">
        <v>1</v>
      </c>
      <c r="N207" s="199" t="s">
        <v>41</v>
      </c>
      <c r="O207" s="65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02" t="s">
        <v>175</v>
      </c>
      <c r="AT207" s="202" t="s">
        <v>154</v>
      </c>
      <c r="AU207" s="202" t="s">
        <v>86</v>
      </c>
      <c r="AY207" s="16" t="s">
        <v>150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6" t="s">
        <v>84</v>
      </c>
      <c r="BK207" s="203">
        <f>ROUND(I207*H207,2)</f>
        <v>0</v>
      </c>
      <c r="BL207" s="16" t="s">
        <v>175</v>
      </c>
      <c r="BM207" s="202" t="s">
        <v>880</v>
      </c>
    </row>
    <row r="208" spans="2:65" s="1" customFormat="1" ht="24" customHeight="1">
      <c r="B208" s="33"/>
      <c r="C208" s="237" t="s">
        <v>227</v>
      </c>
      <c r="D208" s="237" t="s">
        <v>278</v>
      </c>
      <c r="E208" s="238" t="s">
        <v>881</v>
      </c>
      <c r="F208" s="239" t="s">
        <v>882</v>
      </c>
      <c r="G208" s="240" t="s">
        <v>215</v>
      </c>
      <c r="H208" s="241">
        <v>2</v>
      </c>
      <c r="I208" s="242"/>
      <c r="J208" s="243">
        <f>ROUND(I208*H208,2)</f>
        <v>0</v>
      </c>
      <c r="K208" s="239" t="s">
        <v>158</v>
      </c>
      <c r="L208" s="244"/>
      <c r="M208" s="245" t="s">
        <v>1</v>
      </c>
      <c r="N208" s="246" t="s">
        <v>41</v>
      </c>
      <c r="O208" s="65"/>
      <c r="P208" s="200">
        <f>O208*H208</f>
        <v>0</v>
      </c>
      <c r="Q208" s="200">
        <v>0.019</v>
      </c>
      <c r="R208" s="200">
        <f>Q208*H208</f>
        <v>0.038</v>
      </c>
      <c r="S208" s="200">
        <v>0</v>
      </c>
      <c r="T208" s="201">
        <f>S208*H208</f>
        <v>0</v>
      </c>
      <c r="AR208" s="202" t="s">
        <v>281</v>
      </c>
      <c r="AT208" s="202" t="s">
        <v>278</v>
      </c>
      <c r="AU208" s="202" t="s">
        <v>86</v>
      </c>
      <c r="AY208" s="16" t="s">
        <v>150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84</v>
      </c>
      <c r="BK208" s="203">
        <f>ROUND(I208*H208,2)</f>
        <v>0</v>
      </c>
      <c r="BL208" s="16" t="s">
        <v>175</v>
      </c>
      <c r="BM208" s="202" t="s">
        <v>883</v>
      </c>
    </row>
    <row r="209" spans="2:65" s="1" customFormat="1" ht="16.5" customHeight="1">
      <c r="B209" s="33"/>
      <c r="C209" s="191" t="s">
        <v>524</v>
      </c>
      <c r="D209" s="191" t="s">
        <v>154</v>
      </c>
      <c r="E209" s="192" t="s">
        <v>355</v>
      </c>
      <c r="F209" s="193" t="s">
        <v>356</v>
      </c>
      <c r="G209" s="194" t="s">
        <v>215</v>
      </c>
      <c r="H209" s="195">
        <v>2</v>
      </c>
      <c r="I209" s="196"/>
      <c r="J209" s="197">
        <f>ROUND(I209*H209,2)</f>
        <v>0</v>
      </c>
      <c r="K209" s="193" t="s">
        <v>1</v>
      </c>
      <c r="L209" s="37"/>
      <c r="M209" s="198" t="s">
        <v>1</v>
      </c>
      <c r="N209" s="199" t="s">
        <v>41</v>
      </c>
      <c r="O209" s="65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02" t="s">
        <v>175</v>
      </c>
      <c r="AT209" s="202" t="s">
        <v>154</v>
      </c>
      <c r="AU209" s="202" t="s">
        <v>86</v>
      </c>
      <c r="AY209" s="16" t="s">
        <v>150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175</v>
      </c>
      <c r="BM209" s="202" t="s">
        <v>884</v>
      </c>
    </row>
    <row r="210" spans="2:65" s="1" customFormat="1" ht="24" customHeight="1">
      <c r="B210" s="33"/>
      <c r="C210" s="237" t="s">
        <v>528</v>
      </c>
      <c r="D210" s="237" t="s">
        <v>278</v>
      </c>
      <c r="E210" s="238" t="s">
        <v>359</v>
      </c>
      <c r="F210" s="239" t="s">
        <v>360</v>
      </c>
      <c r="G210" s="240" t="s">
        <v>215</v>
      </c>
      <c r="H210" s="241">
        <v>2</v>
      </c>
      <c r="I210" s="242"/>
      <c r="J210" s="243">
        <f>ROUND(I210*H210,2)</f>
        <v>0</v>
      </c>
      <c r="K210" s="239" t="s">
        <v>158</v>
      </c>
      <c r="L210" s="244"/>
      <c r="M210" s="245" t="s">
        <v>1</v>
      </c>
      <c r="N210" s="246" t="s">
        <v>41</v>
      </c>
      <c r="O210" s="65"/>
      <c r="P210" s="200">
        <f>O210*H210</f>
        <v>0</v>
      </c>
      <c r="Q210" s="200">
        <v>0.0012</v>
      </c>
      <c r="R210" s="200">
        <f>Q210*H210</f>
        <v>0.0024</v>
      </c>
      <c r="S210" s="200">
        <v>0</v>
      </c>
      <c r="T210" s="201">
        <f>S210*H210</f>
        <v>0</v>
      </c>
      <c r="AR210" s="202" t="s">
        <v>281</v>
      </c>
      <c r="AT210" s="202" t="s">
        <v>278</v>
      </c>
      <c r="AU210" s="202" t="s">
        <v>86</v>
      </c>
      <c r="AY210" s="16" t="s">
        <v>150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6" t="s">
        <v>84</v>
      </c>
      <c r="BK210" s="203">
        <f>ROUND(I210*H210,2)</f>
        <v>0</v>
      </c>
      <c r="BL210" s="16" t="s">
        <v>175</v>
      </c>
      <c r="BM210" s="202" t="s">
        <v>885</v>
      </c>
    </row>
    <row r="211" spans="2:65" s="1" customFormat="1" ht="24" customHeight="1">
      <c r="B211" s="33"/>
      <c r="C211" s="191" t="s">
        <v>203</v>
      </c>
      <c r="D211" s="191" t="s">
        <v>154</v>
      </c>
      <c r="E211" s="192" t="s">
        <v>363</v>
      </c>
      <c r="F211" s="193" t="s">
        <v>364</v>
      </c>
      <c r="G211" s="194" t="s">
        <v>215</v>
      </c>
      <c r="H211" s="195">
        <v>2</v>
      </c>
      <c r="I211" s="196"/>
      <c r="J211" s="197">
        <f>ROUND(I211*H211,2)</f>
        <v>0</v>
      </c>
      <c r="K211" s="193" t="s">
        <v>158</v>
      </c>
      <c r="L211" s="37"/>
      <c r="M211" s="198" t="s">
        <v>1</v>
      </c>
      <c r="N211" s="199" t="s">
        <v>41</v>
      </c>
      <c r="O211" s="65"/>
      <c r="P211" s="200">
        <f>O211*H211</f>
        <v>0</v>
      </c>
      <c r="Q211" s="200">
        <v>0</v>
      </c>
      <c r="R211" s="200">
        <f>Q211*H211</f>
        <v>0</v>
      </c>
      <c r="S211" s="200">
        <v>0.024</v>
      </c>
      <c r="T211" s="201">
        <f>S211*H211</f>
        <v>0.048</v>
      </c>
      <c r="AR211" s="202" t="s">
        <v>175</v>
      </c>
      <c r="AT211" s="202" t="s">
        <v>154</v>
      </c>
      <c r="AU211" s="202" t="s">
        <v>86</v>
      </c>
      <c r="AY211" s="16" t="s">
        <v>150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84</v>
      </c>
      <c r="BK211" s="203">
        <f>ROUND(I211*H211,2)</f>
        <v>0</v>
      </c>
      <c r="BL211" s="16" t="s">
        <v>175</v>
      </c>
      <c r="BM211" s="202" t="s">
        <v>886</v>
      </c>
    </row>
    <row r="212" spans="2:51" s="12" customFormat="1" ht="12">
      <c r="B212" s="204"/>
      <c r="C212" s="205"/>
      <c r="D212" s="206" t="s">
        <v>166</v>
      </c>
      <c r="E212" s="207" t="s">
        <v>1</v>
      </c>
      <c r="F212" s="208" t="s">
        <v>86</v>
      </c>
      <c r="G212" s="205"/>
      <c r="H212" s="209">
        <v>2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166</v>
      </c>
      <c r="AU212" s="215" t="s">
        <v>86</v>
      </c>
      <c r="AV212" s="12" t="s">
        <v>86</v>
      </c>
      <c r="AW212" s="12" t="s">
        <v>33</v>
      </c>
      <c r="AX212" s="12" t="s">
        <v>76</v>
      </c>
      <c r="AY212" s="215" t="s">
        <v>150</v>
      </c>
    </row>
    <row r="213" spans="2:51" s="14" customFormat="1" ht="12">
      <c r="B213" s="226"/>
      <c r="C213" s="227"/>
      <c r="D213" s="206" t="s">
        <v>166</v>
      </c>
      <c r="E213" s="228" t="s">
        <v>1</v>
      </c>
      <c r="F213" s="229" t="s">
        <v>174</v>
      </c>
      <c r="G213" s="227"/>
      <c r="H213" s="230">
        <v>2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166</v>
      </c>
      <c r="AU213" s="236" t="s">
        <v>86</v>
      </c>
      <c r="AV213" s="14" t="s">
        <v>159</v>
      </c>
      <c r="AW213" s="14" t="s">
        <v>33</v>
      </c>
      <c r="AX213" s="14" t="s">
        <v>84</v>
      </c>
      <c r="AY213" s="236" t="s">
        <v>150</v>
      </c>
    </row>
    <row r="214" spans="2:65" s="1" customFormat="1" ht="24" customHeight="1">
      <c r="B214" s="33"/>
      <c r="C214" s="191" t="s">
        <v>534</v>
      </c>
      <c r="D214" s="191" t="s">
        <v>154</v>
      </c>
      <c r="E214" s="192" t="s">
        <v>375</v>
      </c>
      <c r="F214" s="193" t="s">
        <v>376</v>
      </c>
      <c r="G214" s="194" t="s">
        <v>185</v>
      </c>
      <c r="H214" s="195">
        <v>0.04</v>
      </c>
      <c r="I214" s="196"/>
      <c r="J214" s="197">
        <f>ROUND(I214*H214,2)</f>
        <v>0</v>
      </c>
      <c r="K214" s="193" t="s">
        <v>158</v>
      </c>
      <c r="L214" s="37"/>
      <c r="M214" s="198" t="s">
        <v>1</v>
      </c>
      <c r="N214" s="199" t="s">
        <v>41</v>
      </c>
      <c r="O214" s="65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02" t="s">
        <v>175</v>
      </c>
      <c r="AT214" s="202" t="s">
        <v>154</v>
      </c>
      <c r="AU214" s="202" t="s">
        <v>86</v>
      </c>
      <c r="AY214" s="16" t="s">
        <v>150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84</v>
      </c>
      <c r="BK214" s="203">
        <f>ROUND(I214*H214,2)</f>
        <v>0</v>
      </c>
      <c r="BL214" s="16" t="s">
        <v>175</v>
      </c>
      <c r="BM214" s="202" t="s">
        <v>887</v>
      </c>
    </row>
    <row r="215" spans="2:63" s="11" customFormat="1" ht="22.9" customHeight="1">
      <c r="B215" s="175"/>
      <c r="C215" s="176"/>
      <c r="D215" s="177" t="s">
        <v>75</v>
      </c>
      <c r="E215" s="189" t="s">
        <v>378</v>
      </c>
      <c r="F215" s="189" t="s">
        <v>379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SUM(P216:P219)</f>
        <v>0</v>
      </c>
      <c r="Q215" s="183"/>
      <c r="R215" s="184">
        <f>SUM(R216:R219)</f>
        <v>0</v>
      </c>
      <c r="S215" s="183"/>
      <c r="T215" s="185">
        <f>SUM(T216:T219)</f>
        <v>0.0024000000000000002</v>
      </c>
      <c r="AR215" s="186" t="s">
        <v>86</v>
      </c>
      <c r="AT215" s="187" t="s">
        <v>75</v>
      </c>
      <c r="AU215" s="187" t="s">
        <v>84</v>
      </c>
      <c r="AY215" s="186" t="s">
        <v>150</v>
      </c>
      <c r="BK215" s="188">
        <f>SUM(BK216:BK219)</f>
        <v>0</v>
      </c>
    </row>
    <row r="216" spans="2:65" s="1" customFormat="1" ht="16.5" customHeight="1">
      <c r="B216" s="33"/>
      <c r="C216" s="191" t="s">
        <v>499</v>
      </c>
      <c r="D216" s="191" t="s">
        <v>154</v>
      </c>
      <c r="E216" s="192" t="s">
        <v>387</v>
      </c>
      <c r="F216" s="193" t="s">
        <v>388</v>
      </c>
      <c r="G216" s="194" t="s">
        <v>265</v>
      </c>
      <c r="H216" s="195">
        <v>2</v>
      </c>
      <c r="I216" s="196"/>
      <c r="J216" s="197">
        <f>ROUND(I216*H216,2)</f>
        <v>0</v>
      </c>
      <c r="K216" s="193" t="s">
        <v>1</v>
      </c>
      <c r="L216" s="37"/>
      <c r="M216" s="198" t="s">
        <v>1</v>
      </c>
      <c r="N216" s="199" t="s">
        <v>41</v>
      </c>
      <c r="O216" s="65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AR216" s="202" t="s">
        <v>175</v>
      </c>
      <c r="AT216" s="202" t="s">
        <v>154</v>
      </c>
      <c r="AU216" s="202" t="s">
        <v>86</v>
      </c>
      <c r="AY216" s="16" t="s">
        <v>150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84</v>
      </c>
      <c r="BK216" s="203">
        <f>ROUND(I216*H216,2)</f>
        <v>0</v>
      </c>
      <c r="BL216" s="16" t="s">
        <v>175</v>
      </c>
      <c r="BM216" s="202" t="s">
        <v>888</v>
      </c>
    </row>
    <row r="217" spans="2:65" s="1" customFormat="1" ht="24" customHeight="1">
      <c r="B217" s="33"/>
      <c r="C217" s="191" t="s">
        <v>8</v>
      </c>
      <c r="D217" s="191" t="s">
        <v>154</v>
      </c>
      <c r="E217" s="192" t="s">
        <v>383</v>
      </c>
      <c r="F217" s="193" t="s">
        <v>384</v>
      </c>
      <c r="G217" s="194" t="s">
        <v>215</v>
      </c>
      <c r="H217" s="195">
        <v>6</v>
      </c>
      <c r="I217" s="196"/>
      <c r="J217" s="197">
        <f>ROUND(I217*H217,2)</f>
        <v>0</v>
      </c>
      <c r="K217" s="193" t="s">
        <v>158</v>
      </c>
      <c r="L217" s="37"/>
      <c r="M217" s="198" t="s">
        <v>1</v>
      </c>
      <c r="N217" s="199" t="s">
        <v>41</v>
      </c>
      <c r="O217" s="65"/>
      <c r="P217" s="200">
        <f>O217*H217</f>
        <v>0</v>
      </c>
      <c r="Q217" s="200">
        <v>0</v>
      </c>
      <c r="R217" s="200">
        <f>Q217*H217</f>
        <v>0</v>
      </c>
      <c r="S217" s="200">
        <v>0.0004</v>
      </c>
      <c r="T217" s="201">
        <f>S217*H217</f>
        <v>0.0024000000000000002</v>
      </c>
      <c r="AR217" s="202" t="s">
        <v>175</v>
      </c>
      <c r="AT217" s="202" t="s">
        <v>154</v>
      </c>
      <c r="AU217" s="202" t="s">
        <v>86</v>
      </c>
      <c r="AY217" s="16" t="s">
        <v>150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6" t="s">
        <v>84</v>
      </c>
      <c r="BK217" s="203">
        <f>ROUND(I217*H217,2)</f>
        <v>0</v>
      </c>
      <c r="BL217" s="16" t="s">
        <v>175</v>
      </c>
      <c r="BM217" s="202" t="s">
        <v>889</v>
      </c>
    </row>
    <row r="218" spans="2:51" s="12" customFormat="1" ht="12">
      <c r="B218" s="204"/>
      <c r="C218" s="205"/>
      <c r="D218" s="206" t="s">
        <v>166</v>
      </c>
      <c r="E218" s="207" t="s">
        <v>1</v>
      </c>
      <c r="F218" s="208" t="s">
        <v>618</v>
      </c>
      <c r="G218" s="205"/>
      <c r="H218" s="209">
        <v>6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166</v>
      </c>
      <c r="AU218" s="215" t="s">
        <v>86</v>
      </c>
      <c r="AV218" s="12" t="s">
        <v>86</v>
      </c>
      <c r="AW218" s="12" t="s">
        <v>33</v>
      </c>
      <c r="AX218" s="12" t="s">
        <v>76</v>
      </c>
      <c r="AY218" s="215" t="s">
        <v>150</v>
      </c>
    </row>
    <row r="219" spans="2:51" s="14" customFormat="1" ht="12">
      <c r="B219" s="226"/>
      <c r="C219" s="227"/>
      <c r="D219" s="206" t="s">
        <v>166</v>
      </c>
      <c r="E219" s="228" t="s">
        <v>1</v>
      </c>
      <c r="F219" s="229" t="s">
        <v>174</v>
      </c>
      <c r="G219" s="227"/>
      <c r="H219" s="230">
        <v>6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166</v>
      </c>
      <c r="AU219" s="236" t="s">
        <v>86</v>
      </c>
      <c r="AV219" s="14" t="s">
        <v>159</v>
      </c>
      <c r="AW219" s="14" t="s">
        <v>33</v>
      </c>
      <c r="AX219" s="14" t="s">
        <v>84</v>
      </c>
      <c r="AY219" s="236" t="s">
        <v>150</v>
      </c>
    </row>
    <row r="220" spans="2:63" s="11" customFormat="1" ht="22.9" customHeight="1">
      <c r="B220" s="175"/>
      <c r="C220" s="176"/>
      <c r="D220" s="177" t="s">
        <v>75</v>
      </c>
      <c r="E220" s="189" t="s">
        <v>394</v>
      </c>
      <c r="F220" s="189" t="s">
        <v>395</v>
      </c>
      <c r="G220" s="176"/>
      <c r="H220" s="176"/>
      <c r="I220" s="179"/>
      <c r="J220" s="190">
        <f>BK220</f>
        <v>0</v>
      </c>
      <c r="K220" s="176"/>
      <c r="L220" s="181"/>
      <c r="M220" s="182"/>
      <c r="N220" s="183"/>
      <c r="O220" s="183"/>
      <c r="P220" s="184">
        <f>SUM(P221:P264)</f>
        <v>0</v>
      </c>
      <c r="Q220" s="183"/>
      <c r="R220" s="184">
        <f>SUM(R221:R264)</f>
        <v>2.60236398</v>
      </c>
      <c r="S220" s="183"/>
      <c r="T220" s="185">
        <f>SUM(T221:T264)</f>
        <v>5.746919999999999</v>
      </c>
      <c r="AR220" s="186" t="s">
        <v>86</v>
      </c>
      <c r="AT220" s="187" t="s">
        <v>75</v>
      </c>
      <c r="AU220" s="187" t="s">
        <v>84</v>
      </c>
      <c r="AY220" s="186" t="s">
        <v>150</v>
      </c>
      <c r="BK220" s="188">
        <f>SUM(BK221:BK264)</f>
        <v>0</v>
      </c>
    </row>
    <row r="221" spans="2:65" s="1" customFormat="1" ht="16.5" customHeight="1">
      <c r="B221" s="33"/>
      <c r="C221" s="191" t="s">
        <v>338</v>
      </c>
      <c r="D221" s="191" t="s">
        <v>154</v>
      </c>
      <c r="E221" s="192" t="s">
        <v>397</v>
      </c>
      <c r="F221" s="193" t="s">
        <v>398</v>
      </c>
      <c r="G221" s="194" t="s">
        <v>157</v>
      </c>
      <c r="H221" s="195">
        <v>132.83</v>
      </c>
      <c r="I221" s="196"/>
      <c r="J221" s="197">
        <f>ROUND(I221*H221,2)</f>
        <v>0</v>
      </c>
      <c r="K221" s="193" t="s">
        <v>158</v>
      </c>
      <c r="L221" s="37"/>
      <c r="M221" s="198" t="s">
        <v>1</v>
      </c>
      <c r="N221" s="199" t="s">
        <v>41</v>
      </c>
      <c r="O221" s="65"/>
      <c r="P221" s="200">
        <f>O221*H221</f>
        <v>0</v>
      </c>
      <c r="Q221" s="200">
        <v>0.0003</v>
      </c>
      <c r="R221" s="200">
        <f>Q221*H221</f>
        <v>0.039849</v>
      </c>
      <c r="S221" s="200">
        <v>0</v>
      </c>
      <c r="T221" s="201">
        <f>S221*H221</f>
        <v>0</v>
      </c>
      <c r="AR221" s="202" t="s">
        <v>175</v>
      </c>
      <c r="AT221" s="202" t="s">
        <v>154</v>
      </c>
      <c r="AU221" s="202" t="s">
        <v>86</v>
      </c>
      <c r="AY221" s="16" t="s">
        <v>150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84</v>
      </c>
      <c r="BK221" s="203">
        <f>ROUND(I221*H221,2)</f>
        <v>0</v>
      </c>
      <c r="BL221" s="16" t="s">
        <v>175</v>
      </c>
      <c r="BM221" s="202" t="s">
        <v>890</v>
      </c>
    </row>
    <row r="222" spans="2:51" s="13" customFormat="1" ht="12">
      <c r="B222" s="216"/>
      <c r="C222" s="217"/>
      <c r="D222" s="206" t="s">
        <v>166</v>
      </c>
      <c r="E222" s="218" t="s">
        <v>1</v>
      </c>
      <c r="F222" s="219" t="s">
        <v>400</v>
      </c>
      <c r="G222" s="217"/>
      <c r="H222" s="218" t="s">
        <v>1</v>
      </c>
      <c r="I222" s="220"/>
      <c r="J222" s="217"/>
      <c r="K222" s="217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166</v>
      </c>
      <c r="AU222" s="225" t="s">
        <v>86</v>
      </c>
      <c r="AV222" s="13" t="s">
        <v>84</v>
      </c>
      <c r="AW222" s="13" t="s">
        <v>33</v>
      </c>
      <c r="AX222" s="13" t="s">
        <v>76</v>
      </c>
      <c r="AY222" s="225" t="s">
        <v>150</v>
      </c>
    </row>
    <row r="223" spans="2:51" s="12" customFormat="1" ht="12">
      <c r="B223" s="204"/>
      <c r="C223" s="205"/>
      <c r="D223" s="206" t="s">
        <v>166</v>
      </c>
      <c r="E223" s="207" t="s">
        <v>1</v>
      </c>
      <c r="F223" s="208" t="s">
        <v>891</v>
      </c>
      <c r="G223" s="205"/>
      <c r="H223" s="209">
        <v>66.415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166</v>
      </c>
      <c r="AU223" s="215" t="s">
        <v>86</v>
      </c>
      <c r="AV223" s="12" t="s">
        <v>86</v>
      </c>
      <c r="AW223" s="12" t="s">
        <v>33</v>
      </c>
      <c r="AX223" s="12" t="s">
        <v>76</v>
      </c>
      <c r="AY223" s="215" t="s">
        <v>150</v>
      </c>
    </row>
    <row r="224" spans="2:51" s="13" customFormat="1" ht="12">
      <c r="B224" s="216"/>
      <c r="C224" s="217"/>
      <c r="D224" s="206" t="s">
        <v>166</v>
      </c>
      <c r="E224" s="218" t="s">
        <v>1</v>
      </c>
      <c r="F224" s="219" t="s">
        <v>402</v>
      </c>
      <c r="G224" s="217"/>
      <c r="H224" s="218" t="s">
        <v>1</v>
      </c>
      <c r="I224" s="220"/>
      <c r="J224" s="217"/>
      <c r="K224" s="217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166</v>
      </c>
      <c r="AU224" s="225" t="s">
        <v>86</v>
      </c>
      <c r="AV224" s="13" t="s">
        <v>84</v>
      </c>
      <c r="AW224" s="13" t="s">
        <v>33</v>
      </c>
      <c r="AX224" s="13" t="s">
        <v>76</v>
      </c>
      <c r="AY224" s="225" t="s">
        <v>150</v>
      </c>
    </row>
    <row r="225" spans="2:51" s="12" customFormat="1" ht="12">
      <c r="B225" s="204"/>
      <c r="C225" s="205"/>
      <c r="D225" s="206" t="s">
        <v>166</v>
      </c>
      <c r="E225" s="207" t="s">
        <v>1</v>
      </c>
      <c r="F225" s="208" t="s">
        <v>891</v>
      </c>
      <c r="G225" s="205"/>
      <c r="H225" s="209">
        <v>66.415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166</v>
      </c>
      <c r="AU225" s="215" t="s">
        <v>86</v>
      </c>
      <c r="AV225" s="12" t="s">
        <v>86</v>
      </c>
      <c r="AW225" s="12" t="s">
        <v>33</v>
      </c>
      <c r="AX225" s="12" t="s">
        <v>76</v>
      </c>
      <c r="AY225" s="215" t="s">
        <v>150</v>
      </c>
    </row>
    <row r="226" spans="2:51" s="14" customFormat="1" ht="12">
      <c r="B226" s="226"/>
      <c r="C226" s="227"/>
      <c r="D226" s="206" t="s">
        <v>166</v>
      </c>
      <c r="E226" s="228" t="s">
        <v>1</v>
      </c>
      <c r="F226" s="229" t="s">
        <v>174</v>
      </c>
      <c r="G226" s="227"/>
      <c r="H226" s="230">
        <v>132.83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166</v>
      </c>
      <c r="AU226" s="236" t="s">
        <v>86</v>
      </c>
      <c r="AV226" s="14" t="s">
        <v>159</v>
      </c>
      <c r="AW226" s="14" t="s">
        <v>33</v>
      </c>
      <c r="AX226" s="14" t="s">
        <v>84</v>
      </c>
      <c r="AY226" s="236" t="s">
        <v>150</v>
      </c>
    </row>
    <row r="227" spans="2:65" s="1" customFormat="1" ht="16.5" customHeight="1">
      <c r="B227" s="33"/>
      <c r="C227" s="191" t="s">
        <v>342</v>
      </c>
      <c r="D227" s="191" t="s">
        <v>154</v>
      </c>
      <c r="E227" s="192" t="s">
        <v>404</v>
      </c>
      <c r="F227" s="193" t="s">
        <v>405</v>
      </c>
      <c r="G227" s="194" t="s">
        <v>157</v>
      </c>
      <c r="H227" s="195">
        <v>66.145</v>
      </c>
      <c r="I227" s="196"/>
      <c r="J227" s="197">
        <f>ROUND(I227*H227,2)</f>
        <v>0</v>
      </c>
      <c r="K227" s="193" t="s">
        <v>158</v>
      </c>
      <c r="L227" s="37"/>
      <c r="M227" s="198" t="s">
        <v>1</v>
      </c>
      <c r="N227" s="199" t="s">
        <v>41</v>
      </c>
      <c r="O227" s="65"/>
      <c r="P227" s="200">
        <f>O227*H227</f>
        <v>0</v>
      </c>
      <c r="Q227" s="200">
        <v>0.00758</v>
      </c>
      <c r="R227" s="200">
        <f>Q227*H227</f>
        <v>0.5013791</v>
      </c>
      <c r="S227" s="200">
        <v>0</v>
      </c>
      <c r="T227" s="201">
        <f>S227*H227</f>
        <v>0</v>
      </c>
      <c r="AR227" s="202" t="s">
        <v>175</v>
      </c>
      <c r="AT227" s="202" t="s">
        <v>154</v>
      </c>
      <c r="AU227" s="202" t="s">
        <v>86</v>
      </c>
      <c r="AY227" s="16" t="s">
        <v>150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6" t="s">
        <v>84</v>
      </c>
      <c r="BK227" s="203">
        <f>ROUND(I227*H227,2)</f>
        <v>0</v>
      </c>
      <c r="BL227" s="16" t="s">
        <v>175</v>
      </c>
      <c r="BM227" s="202" t="s">
        <v>892</v>
      </c>
    </row>
    <row r="228" spans="2:51" s="12" customFormat="1" ht="12">
      <c r="B228" s="204"/>
      <c r="C228" s="205"/>
      <c r="D228" s="206" t="s">
        <v>166</v>
      </c>
      <c r="E228" s="207" t="s">
        <v>1</v>
      </c>
      <c r="F228" s="208" t="s">
        <v>893</v>
      </c>
      <c r="G228" s="205"/>
      <c r="H228" s="209">
        <v>66.145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166</v>
      </c>
      <c r="AU228" s="215" t="s">
        <v>86</v>
      </c>
      <c r="AV228" s="12" t="s">
        <v>86</v>
      </c>
      <c r="AW228" s="12" t="s">
        <v>33</v>
      </c>
      <c r="AX228" s="12" t="s">
        <v>84</v>
      </c>
      <c r="AY228" s="215" t="s">
        <v>150</v>
      </c>
    </row>
    <row r="229" spans="2:65" s="1" customFormat="1" ht="24" customHeight="1">
      <c r="B229" s="33"/>
      <c r="C229" s="191" t="s">
        <v>175</v>
      </c>
      <c r="D229" s="191" t="s">
        <v>154</v>
      </c>
      <c r="E229" s="192" t="s">
        <v>408</v>
      </c>
      <c r="F229" s="193" t="s">
        <v>409</v>
      </c>
      <c r="G229" s="194" t="s">
        <v>178</v>
      </c>
      <c r="H229" s="195">
        <v>17.7</v>
      </c>
      <c r="I229" s="196"/>
      <c r="J229" s="197">
        <f>ROUND(I229*H229,2)</f>
        <v>0</v>
      </c>
      <c r="K229" s="193" t="s">
        <v>158</v>
      </c>
      <c r="L229" s="37"/>
      <c r="M229" s="198" t="s">
        <v>1</v>
      </c>
      <c r="N229" s="199" t="s">
        <v>41</v>
      </c>
      <c r="O229" s="65"/>
      <c r="P229" s="200">
        <f>O229*H229</f>
        <v>0</v>
      </c>
      <c r="Q229" s="200">
        <v>0</v>
      </c>
      <c r="R229" s="200">
        <f>Q229*H229</f>
        <v>0</v>
      </c>
      <c r="S229" s="200">
        <v>0.01174</v>
      </c>
      <c r="T229" s="201">
        <f>S229*H229</f>
        <v>0.207798</v>
      </c>
      <c r="AR229" s="202" t="s">
        <v>175</v>
      </c>
      <c r="AT229" s="202" t="s">
        <v>154</v>
      </c>
      <c r="AU229" s="202" t="s">
        <v>86</v>
      </c>
      <c r="AY229" s="16" t="s">
        <v>150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84</v>
      </c>
      <c r="BK229" s="203">
        <f>ROUND(I229*H229,2)</f>
        <v>0</v>
      </c>
      <c r="BL229" s="16" t="s">
        <v>175</v>
      </c>
      <c r="BM229" s="202" t="s">
        <v>894</v>
      </c>
    </row>
    <row r="230" spans="2:51" s="12" customFormat="1" ht="12">
      <c r="B230" s="204"/>
      <c r="C230" s="205"/>
      <c r="D230" s="206" t="s">
        <v>166</v>
      </c>
      <c r="E230" s="207" t="s">
        <v>1</v>
      </c>
      <c r="F230" s="208" t="s">
        <v>895</v>
      </c>
      <c r="G230" s="205"/>
      <c r="H230" s="209">
        <v>17.7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166</v>
      </c>
      <c r="AU230" s="215" t="s">
        <v>86</v>
      </c>
      <c r="AV230" s="12" t="s">
        <v>86</v>
      </c>
      <c r="AW230" s="12" t="s">
        <v>33</v>
      </c>
      <c r="AX230" s="12" t="s">
        <v>76</v>
      </c>
      <c r="AY230" s="215" t="s">
        <v>150</v>
      </c>
    </row>
    <row r="231" spans="2:51" s="14" customFormat="1" ht="12">
      <c r="B231" s="226"/>
      <c r="C231" s="227"/>
      <c r="D231" s="206" t="s">
        <v>166</v>
      </c>
      <c r="E231" s="228" t="s">
        <v>1</v>
      </c>
      <c r="F231" s="229" t="s">
        <v>174</v>
      </c>
      <c r="G231" s="227"/>
      <c r="H231" s="230">
        <v>17.7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166</v>
      </c>
      <c r="AU231" s="236" t="s">
        <v>86</v>
      </c>
      <c r="AV231" s="14" t="s">
        <v>159</v>
      </c>
      <c r="AW231" s="14" t="s">
        <v>33</v>
      </c>
      <c r="AX231" s="14" t="s">
        <v>84</v>
      </c>
      <c r="AY231" s="236" t="s">
        <v>150</v>
      </c>
    </row>
    <row r="232" spans="2:65" s="1" customFormat="1" ht="24" customHeight="1">
      <c r="B232" s="33"/>
      <c r="C232" s="191" t="s">
        <v>354</v>
      </c>
      <c r="D232" s="191" t="s">
        <v>154</v>
      </c>
      <c r="E232" s="192" t="s">
        <v>414</v>
      </c>
      <c r="F232" s="193" t="s">
        <v>415</v>
      </c>
      <c r="G232" s="194" t="s">
        <v>178</v>
      </c>
      <c r="H232" s="195">
        <v>27.15</v>
      </c>
      <c r="I232" s="196"/>
      <c r="J232" s="197">
        <f>ROUND(I232*H232,2)</f>
        <v>0</v>
      </c>
      <c r="K232" s="193" t="s">
        <v>158</v>
      </c>
      <c r="L232" s="37"/>
      <c r="M232" s="198" t="s">
        <v>1</v>
      </c>
      <c r="N232" s="199" t="s">
        <v>41</v>
      </c>
      <c r="O232" s="65"/>
      <c r="P232" s="200">
        <f>O232*H232</f>
        <v>0</v>
      </c>
      <c r="Q232" s="200">
        <v>0.00058</v>
      </c>
      <c r="R232" s="200">
        <f>Q232*H232</f>
        <v>0.015747</v>
      </c>
      <c r="S232" s="200">
        <v>0</v>
      </c>
      <c r="T232" s="201">
        <f>S232*H232</f>
        <v>0</v>
      </c>
      <c r="AR232" s="202" t="s">
        <v>175</v>
      </c>
      <c r="AT232" s="202" t="s">
        <v>154</v>
      </c>
      <c r="AU232" s="202" t="s">
        <v>86</v>
      </c>
      <c r="AY232" s="16" t="s">
        <v>150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6" t="s">
        <v>84</v>
      </c>
      <c r="BK232" s="203">
        <f>ROUND(I232*H232,2)</f>
        <v>0</v>
      </c>
      <c r="BL232" s="16" t="s">
        <v>175</v>
      </c>
      <c r="BM232" s="202" t="s">
        <v>896</v>
      </c>
    </row>
    <row r="233" spans="2:51" s="13" customFormat="1" ht="12">
      <c r="B233" s="216"/>
      <c r="C233" s="217"/>
      <c r="D233" s="206" t="s">
        <v>166</v>
      </c>
      <c r="E233" s="218" t="s">
        <v>1</v>
      </c>
      <c r="F233" s="219" t="s">
        <v>868</v>
      </c>
      <c r="G233" s="217"/>
      <c r="H233" s="218" t="s">
        <v>1</v>
      </c>
      <c r="I233" s="220"/>
      <c r="J233" s="217"/>
      <c r="K233" s="217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166</v>
      </c>
      <c r="AU233" s="225" t="s">
        <v>86</v>
      </c>
      <c r="AV233" s="13" t="s">
        <v>84</v>
      </c>
      <c r="AW233" s="13" t="s">
        <v>33</v>
      </c>
      <c r="AX233" s="13" t="s">
        <v>76</v>
      </c>
      <c r="AY233" s="225" t="s">
        <v>150</v>
      </c>
    </row>
    <row r="234" spans="2:51" s="12" customFormat="1" ht="12">
      <c r="B234" s="204"/>
      <c r="C234" s="205"/>
      <c r="D234" s="206" t="s">
        <v>166</v>
      </c>
      <c r="E234" s="207" t="s">
        <v>1</v>
      </c>
      <c r="F234" s="208" t="s">
        <v>897</v>
      </c>
      <c r="G234" s="205"/>
      <c r="H234" s="209">
        <v>27.15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166</v>
      </c>
      <c r="AU234" s="215" t="s">
        <v>86</v>
      </c>
      <c r="AV234" s="12" t="s">
        <v>86</v>
      </c>
      <c r="AW234" s="12" t="s">
        <v>33</v>
      </c>
      <c r="AX234" s="12" t="s">
        <v>76</v>
      </c>
      <c r="AY234" s="215" t="s">
        <v>150</v>
      </c>
    </row>
    <row r="235" spans="2:51" s="14" customFormat="1" ht="12">
      <c r="B235" s="226"/>
      <c r="C235" s="227"/>
      <c r="D235" s="206" t="s">
        <v>166</v>
      </c>
      <c r="E235" s="228" t="s">
        <v>1</v>
      </c>
      <c r="F235" s="229" t="s">
        <v>174</v>
      </c>
      <c r="G235" s="227"/>
      <c r="H235" s="230">
        <v>27.15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166</v>
      </c>
      <c r="AU235" s="236" t="s">
        <v>86</v>
      </c>
      <c r="AV235" s="14" t="s">
        <v>159</v>
      </c>
      <c r="AW235" s="14" t="s">
        <v>33</v>
      </c>
      <c r="AX235" s="14" t="s">
        <v>84</v>
      </c>
      <c r="AY235" s="236" t="s">
        <v>150</v>
      </c>
    </row>
    <row r="236" spans="2:65" s="1" customFormat="1" ht="24" customHeight="1">
      <c r="B236" s="33"/>
      <c r="C236" s="237" t="s">
        <v>358</v>
      </c>
      <c r="D236" s="237" t="s">
        <v>278</v>
      </c>
      <c r="E236" s="238" t="s">
        <v>419</v>
      </c>
      <c r="F236" s="239" t="s">
        <v>420</v>
      </c>
      <c r="G236" s="240" t="s">
        <v>215</v>
      </c>
      <c r="H236" s="241">
        <v>84.165</v>
      </c>
      <c r="I236" s="242"/>
      <c r="J236" s="243">
        <f>ROUND(I236*H236,2)</f>
        <v>0</v>
      </c>
      <c r="K236" s="239" t="s">
        <v>158</v>
      </c>
      <c r="L236" s="244"/>
      <c r="M236" s="245" t="s">
        <v>1</v>
      </c>
      <c r="N236" s="246" t="s">
        <v>41</v>
      </c>
      <c r="O236" s="65"/>
      <c r="P236" s="200">
        <f>O236*H236</f>
        <v>0</v>
      </c>
      <c r="Q236" s="200">
        <v>0.00045</v>
      </c>
      <c r="R236" s="200">
        <f>Q236*H236</f>
        <v>0.037874250000000005</v>
      </c>
      <c r="S236" s="200">
        <v>0</v>
      </c>
      <c r="T236" s="201">
        <f>S236*H236</f>
        <v>0</v>
      </c>
      <c r="AR236" s="202" t="s">
        <v>281</v>
      </c>
      <c r="AT236" s="202" t="s">
        <v>278</v>
      </c>
      <c r="AU236" s="202" t="s">
        <v>86</v>
      </c>
      <c r="AY236" s="16" t="s">
        <v>150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84</v>
      </c>
      <c r="BK236" s="203">
        <f>ROUND(I236*H236,2)</f>
        <v>0</v>
      </c>
      <c r="BL236" s="16" t="s">
        <v>175</v>
      </c>
      <c r="BM236" s="202" t="s">
        <v>898</v>
      </c>
    </row>
    <row r="237" spans="2:51" s="13" customFormat="1" ht="12">
      <c r="B237" s="216"/>
      <c r="C237" s="217"/>
      <c r="D237" s="206" t="s">
        <v>166</v>
      </c>
      <c r="E237" s="218" t="s">
        <v>1</v>
      </c>
      <c r="F237" s="219" t="s">
        <v>762</v>
      </c>
      <c r="G237" s="217"/>
      <c r="H237" s="218" t="s">
        <v>1</v>
      </c>
      <c r="I237" s="220"/>
      <c r="J237" s="217"/>
      <c r="K237" s="217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166</v>
      </c>
      <c r="AU237" s="225" t="s">
        <v>86</v>
      </c>
      <c r="AV237" s="13" t="s">
        <v>84</v>
      </c>
      <c r="AW237" s="13" t="s">
        <v>33</v>
      </c>
      <c r="AX237" s="13" t="s">
        <v>76</v>
      </c>
      <c r="AY237" s="225" t="s">
        <v>150</v>
      </c>
    </row>
    <row r="238" spans="2:51" s="12" customFormat="1" ht="12">
      <c r="B238" s="204"/>
      <c r="C238" s="205"/>
      <c r="D238" s="206" t="s">
        <v>166</v>
      </c>
      <c r="E238" s="207" t="s">
        <v>1</v>
      </c>
      <c r="F238" s="208" t="s">
        <v>899</v>
      </c>
      <c r="G238" s="205"/>
      <c r="H238" s="209">
        <v>84.165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166</v>
      </c>
      <c r="AU238" s="215" t="s">
        <v>86</v>
      </c>
      <c r="AV238" s="12" t="s">
        <v>86</v>
      </c>
      <c r="AW238" s="12" t="s">
        <v>33</v>
      </c>
      <c r="AX238" s="12" t="s">
        <v>76</v>
      </c>
      <c r="AY238" s="215" t="s">
        <v>150</v>
      </c>
    </row>
    <row r="239" spans="2:51" s="14" customFormat="1" ht="12">
      <c r="B239" s="226"/>
      <c r="C239" s="227"/>
      <c r="D239" s="206" t="s">
        <v>166</v>
      </c>
      <c r="E239" s="228" t="s">
        <v>1</v>
      </c>
      <c r="F239" s="229" t="s">
        <v>174</v>
      </c>
      <c r="G239" s="227"/>
      <c r="H239" s="230">
        <v>84.165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166</v>
      </c>
      <c r="AU239" s="236" t="s">
        <v>86</v>
      </c>
      <c r="AV239" s="14" t="s">
        <v>159</v>
      </c>
      <c r="AW239" s="14" t="s">
        <v>33</v>
      </c>
      <c r="AX239" s="14" t="s">
        <v>84</v>
      </c>
      <c r="AY239" s="236" t="s">
        <v>150</v>
      </c>
    </row>
    <row r="240" spans="2:65" s="1" customFormat="1" ht="24" customHeight="1">
      <c r="B240" s="33"/>
      <c r="C240" s="191" t="s">
        <v>685</v>
      </c>
      <c r="D240" s="191" t="s">
        <v>154</v>
      </c>
      <c r="E240" s="192" t="s">
        <v>424</v>
      </c>
      <c r="F240" s="193" t="s">
        <v>425</v>
      </c>
      <c r="G240" s="194" t="s">
        <v>178</v>
      </c>
      <c r="H240" s="195">
        <v>18.94</v>
      </c>
      <c r="I240" s="196"/>
      <c r="J240" s="197">
        <f>ROUND(I240*H240,2)</f>
        <v>0</v>
      </c>
      <c r="K240" s="193" t="s">
        <v>158</v>
      </c>
      <c r="L240" s="37"/>
      <c r="M240" s="198" t="s">
        <v>1</v>
      </c>
      <c r="N240" s="199" t="s">
        <v>41</v>
      </c>
      <c r="O240" s="65"/>
      <c r="P240" s="200">
        <f>O240*H240</f>
        <v>0</v>
      </c>
      <c r="Q240" s="200">
        <v>0.00058</v>
      </c>
      <c r="R240" s="200">
        <f>Q240*H240</f>
        <v>0.0109852</v>
      </c>
      <c r="S240" s="200">
        <v>0</v>
      </c>
      <c r="T240" s="201">
        <f>S240*H240</f>
        <v>0</v>
      </c>
      <c r="AR240" s="202" t="s">
        <v>175</v>
      </c>
      <c r="AT240" s="202" t="s">
        <v>154</v>
      </c>
      <c r="AU240" s="202" t="s">
        <v>86</v>
      </c>
      <c r="AY240" s="16" t="s">
        <v>150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84</v>
      </c>
      <c r="BK240" s="203">
        <f>ROUND(I240*H240,2)</f>
        <v>0</v>
      </c>
      <c r="BL240" s="16" t="s">
        <v>175</v>
      </c>
      <c r="BM240" s="202" t="s">
        <v>900</v>
      </c>
    </row>
    <row r="241" spans="2:51" s="13" customFormat="1" ht="12">
      <c r="B241" s="216"/>
      <c r="C241" s="217"/>
      <c r="D241" s="206" t="s">
        <v>166</v>
      </c>
      <c r="E241" s="218" t="s">
        <v>1</v>
      </c>
      <c r="F241" s="219" t="s">
        <v>873</v>
      </c>
      <c r="G241" s="217"/>
      <c r="H241" s="218" t="s">
        <v>1</v>
      </c>
      <c r="I241" s="220"/>
      <c r="J241" s="217"/>
      <c r="K241" s="217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166</v>
      </c>
      <c r="AU241" s="225" t="s">
        <v>86</v>
      </c>
      <c r="AV241" s="13" t="s">
        <v>84</v>
      </c>
      <c r="AW241" s="13" t="s">
        <v>33</v>
      </c>
      <c r="AX241" s="13" t="s">
        <v>76</v>
      </c>
      <c r="AY241" s="225" t="s">
        <v>150</v>
      </c>
    </row>
    <row r="242" spans="2:51" s="12" customFormat="1" ht="12">
      <c r="B242" s="204"/>
      <c r="C242" s="205"/>
      <c r="D242" s="206" t="s">
        <v>166</v>
      </c>
      <c r="E242" s="207" t="s">
        <v>1</v>
      </c>
      <c r="F242" s="208" t="s">
        <v>793</v>
      </c>
      <c r="G242" s="205"/>
      <c r="H242" s="209">
        <v>18.94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166</v>
      </c>
      <c r="AU242" s="215" t="s">
        <v>86</v>
      </c>
      <c r="AV242" s="12" t="s">
        <v>86</v>
      </c>
      <c r="AW242" s="12" t="s">
        <v>33</v>
      </c>
      <c r="AX242" s="12" t="s">
        <v>76</v>
      </c>
      <c r="AY242" s="215" t="s">
        <v>150</v>
      </c>
    </row>
    <row r="243" spans="2:51" s="14" customFormat="1" ht="12">
      <c r="B243" s="226"/>
      <c r="C243" s="227"/>
      <c r="D243" s="206" t="s">
        <v>166</v>
      </c>
      <c r="E243" s="228" t="s">
        <v>1</v>
      </c>
      <c r="F243" s="229" t="s">
        <v>174</v>
      </c>
      <c r="G243" s="227"/>
      <c r="H243" s="230">
        <v>18.94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166</v>
      </c>
      <c r="AU243" s="236" t="s">
        <v>86</v>
      </c>
      <c r="AV243" s="14" t="s">
        <v>159</v>
      </c>
      <c r="AW243" s="14" t="s">
        <v>33</v>
      </c>
      <c r="AX243" s="14" t="s">
        <v>84</v>
      </c>
      <c r="AY243" s="236" t="s">
        <v>150</v>
      </c>
    </row>
    <row r="244" spans="2:65" s="1" customFormat="1" ht="24" customHeight="1">
      <c r="B244" s="33"/>
      <c r="C244" s="237" t="s">
        <v>687</v>
      </c>
      <c r="D244" s="237" t="s">
        <v>278</v>
      </c>
      <c r="E244" s="238" t="s">
        <v>429</v>
      </c>
      <c r="F244" s="239" t="s">
        <v>430</v>
      </c>
      <c r="G244" s="240" t="s">
        <v>215</v>
      </c>
      <c r="H244" s="241">
        <v>94.7</v>
      </c>
      <c r="I244" s="242"/>
      <c r="J244" s="243">
        <f>ROUND(I244*H244,2)</f>
        <v>0</v>
      </c>
      <c r="K244" s="239" t="s">
        <v>158</v>
      </c>
      <c r="L244" s="244"/>
      <c r="M244" s="245" t="s">
        <v>1</v>
      </c>
      <c r="N244" s="246" t="s">
        <v>41</v>
      </c>
      <c r="O244" s="65"/>
      <c r="P244" s="200">
        <f>O244*H244</f>
        <v>0</v>
      </c>
      <c r="Q244" s="200">
        <v>0.00063</v>
      </c>
      <c r="R244" s="200">
        <f>Q244*H244</f>
        <v>0.059661000000000006</v>
      </c>
      <c r="S244" s="200">
        <v>0</v>
      </c>
      <c r="T244" s="201">
        <f>S244*H244</f>
        <v>0</v>
      </c>
      <c r="AR244" s="202" t="s">
        <v>281</v>
      </c>
      <c r="AT244" s="202" t="s">
        <v>278</v>
      </c>
      <c r="AU244" s="202" t="s">
        <v>86</v>
      </c>
      <c r="AY244" s="16" t="s">
        <v>150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6" t="s">
        <v>84</v>
      </c>
      <c r="BK244" s="203">
        <f>ROUND(I244*H244,2)</f>
        <v>0</v>
      </c>
      <c r="BL244" s="16" t="s">
        <v>175</v>
      </c>
      <c r="BM244" s="202" t="s">
        <v>901</v>
      </c>
    </row>
    <row r="245" spans="2:51" s="12" customFormat="1" ht="12">
      <c r="B245" s="204"/>
      <c r="C245" s="205"/>
      <c r="D245" s="206" t="s">
        <v>166</v>
      </c>
      <c r="E245" s="207" t="s">
        <v>1</v>
      </c>
      <c r="F245" s="208" t="s">
        <v>795</v>
      </c>
      <c r="G245" s="205"/>
      <c r="H245" s="209">
        <v>94.7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166</v>
      </c>
      <c r="AU245" s="215" t="s">
        <v>86</v>
      </c>
      <c r="AV245" s="12" t="s">
        <v>86</v>
      </c>
      <c r="AW245" s="12" t="s">
        <v>33</v>
      </c>
      <c r="AX245" s="12" t="s">
        <v>84</v>
      </c>
      <c r="AY245" s="215" t="s">
        <v>150</v>
      </c>
    </row>
    <row r="246" spans="2:65" s="1" customFormat="1" ht="24" customHeight="1">
      <c r="B246" s="33"/>
      <c r="C246" s="191" t="s">
        <v>627</v>
      </c>
      <c r="D246" s="191" t="s">
        <v>154</v>
      </c>
      <c r="E246" s="192" t="s">
        <v>433</v>
      </c>
      <c r="F246" s="193" t="s">
        <v>434</v>
      </c>
      <c r="G246" s="194" t="s">
        <v>157</v>
      </c>
      <c r="H246" s="195">
        <v>66.6</v>
      </c>
      <c r="I246" s="196"/>
      <c r="J246" s="197">
        <f>ROUND(I246*H246,2)</f>
        <v>0</v>
      </c>
      <c r="K246" s="193" t="s">
        <v>158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</v>
      </c>
      <c r="R246" s="200">
        <f>Q246*H246</f>
        <v>0</v>
      </c>
      <c r="S246" s="200">
        <v>0.08317</v>
      </c>
      <c r="T246" s="201">
        <f>S246*H246</f>
        <v>5.539121999999999</v>
      </c>
      <c r="AR246" s="202" t="s">
        <v>175</v>
      </c>
      <c r="AT246" s="202" t="s">
        <v>154</v>
      </c>
      <c r="AU246" s="202" t="s">
        <v>86</v>
      </c>
      <c r="AY246" s="16" t="s">
        <v>150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175</v>
      </c>
      <c r="BM246" s="202" t="s">
        <v>902</v>
      </c>
    </row>
    <row r="247" spans="2:51" s="12" customFormat="1" ht="12">
      <c r="B247" s="204"/>
      <c r="C247" s="205"/>
      <c r="D247" s="206" t="s">
        <v>166</v>
      </c>
      <c r="E247" s="207" t="s">
        <v>1</v>
      </c>
      <c r="F247" s="208" t="s">
        <v>903</v>
      </c>
      <c r="G247" s="205"/>
      <c r="H247" s="209">
        <v>66.6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166</v>
      </c>
      <c r="AU247" s="215" t="s">
        <v>86</v>
      </c>
      <c r="AV247" s="12" t="s">
        <v>86</v>
      </c>
      <c r="AW247" s="12" t="s">
        <v>33</v>
      </c>
      <c r="AX247" s="12" t="s">
        <v>76</v>
      </c>
      <c r="AY247" s="215" t="s">
        <v>150</v>
      </c>
    </row>
    <row r="248" spans="2:51" s="14" customFormat="1" ht="12">
      <c r="B248" s="226"/>
      <c r="C248" s="227"/>
      <c r="D248" s="206" t="s">
        <v>166</v>
      </c>
      <c r="E248" s="228" t="s">
        <v>1</v>
      </c>
      <c r="F248" s="229" t="s">
        <v>174</v>
      </c>
      <c r="G248" s="227"/>
      <c r="H248" s="230">
        <v>66.6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166</v>
      </c>
      <c r="AU248" s="236" t="s">
        <v>86</v>
      </c>
      <c r="AV248" s="14" t="s">
        <v>159</v>
      </c>
      <c r="AW248" s="14" t="s">
        <v>33</v>
      </c>
      <c r="AX248" s="14" t="s">
        <v>84</v>
      </c>
      <c r="AY248" s="236" t="s">
        <v>150</v>
      </c>
    </row>
    <row r="249" spans="2:65" s="1" customFormat="1" ht="36" customHeight="1">
      <c r="B249" s="33"/>
      <c r="C249" s="191" t="s">
        <v>346</v>
      </c>
      <c r="D249" s="191" t="s">
        <v>154</v>
      </c>
      <c r="E249" s="192" t="s">
        <v>437</v>
      </c>
      <c r="F249" s="193" t="s">
        <v>438</v>
      </c>
      <c r="G249" s="194" t="s">
        <v>157</v>
      </c>
      <c r="H249" s="195">
        <v>45.165</v>
      </c>
      <c r="I249" s="196"/>
      <c r="J249" s="197">
        <f>ROUND(I249*H249,2)</f>
        <v>0</v>
      </c>
      <c r="K249" s="193" t="s">
        <v>158</v>
      </c>
      <c r="L249" s="37"/>
      <c r="M249" s="198" t="s">
        <v>1</v>
      </c>
      <c r="N249" s="199" t="s">
        <v>41</v>
      </c>
      <c r="O249" s="65"/>
      <c r="P249" s="200">
        <f>O249*H249</f>
        <v>0</v>
      </c>
      <c r="Q249" s="200">
        <v>0.00689</v>
      </c>
      <c r="R249" s="200">
        <f>Q249*H249</f>
        <v>0.31118685</v>
      </c>
      <c r="S249" s="200">
        <v>0</v>
      </c>
      <c r="T249" s="201">
        <f>S249*H249</f>
        <v>0</v>
      </c>
      <c r="AR249" s="202" t="s">
        <v>175</v>
      </c>
      <c r="AT249" s="202" t="s">
        <v>154</v>
      </c>
      <c r="AU249" s="202" t="s">
        <v>86</v>
      </c>
      <c r="AY249" s="16" t="s">
        <v>150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84</v>
      </c>
      <c r="BK249" s="203">
        <f>ROUND(I249*H249,2)</f>
        <v>0</v>
      </c>
      <c r="BL249" s="16" t="s">
        <v>175</v>
      </c>
      <c r="BM249" s="202" t="s">
        <v>904</v>
      </c>
    </row>
    <row r="250" spans="2:51" s="13" customFormat="1" ht="12">
      <c r="B250" s="216"/>
      <c r="C250" s="217"/>
      <c r="D250" s="206" t="s">
        <v>166</v>
      </c>
      <c r="E250" s="218" t="s">
        <v>1</v>
      </c>
      <c r="F250" s="219" t="s">
        <v>868</v>
      </c>
      <c r="G250" s="217"/>
      <c r="H250" s="218" t="s">
        <v>1</v>
      </c>
      <c r="I250" s="220"/>
      <c r="J250" s="217"/>
      <c r="K250" s="217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166</v>
      </c>
      <c r="AU250" s="225" t="s">
        <v>86</v>
      </c>
      <c r="AV250" s="13" t="s">
        <v>84</v>
      </c>
      <c r="AW250" s="13" t="s">
        <v>33</v>
      </c>
      <c r="AX250" s="13" t="s">
        <v>76</v>
      </c>
      <c r="AY250" s="225" t="s">
        <v>150</v>
      </c>
    </row>
    <row r="251" spans="2:51" s="12" customFormat="1" ht="12">
      <c r="B251" s="204"/>
      <c r="C251" s="205"/>
      <c r="D251" s="206" t="s">
        <v>166</v>
      </c>
      <c r="E251" s="207" t="s">
        <v>1</v>
      </c>
      <c r="F251" s="208" t="s">
        <v>905</v>
      </c>
      <c r="G251" s="205"/>
      <c r="H251" s="209">
        <v>45.165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166</v>
      </c>
      <c r="AU251" s="215" t="s">
        <v>86</v>
      </c>
      <c r="AV251" s="12" t="s">
        <v>86</v>
      </c>
      <c r="AW251" s="12" t="s">
        <v>33</v>
      </c>
      <c r="AX251" s="12" t="s">
        <v>76</v>
      </c>
      <c r="AY251" s="215" t="s">
        <v>150</v>
      </c>
    </row>
    <row r="252" spans="2:51" s="14" customFormat="1" ht="12">
      <c r="B252" s="226"/>
      <c r="C252" s="227"/>
      <c r="D252" s="206" t="s">
        <v>166</v>
      </c>
      <c r="E252" s="228" t="s">
        <v>1</v>
      </c>
      <c r="F252" s="229" t="s">
        <v>174</v>
      </c>
      <c r="G252" s="227"/>
      <c r="H252" s="230">
        <v>45.165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166</v>
      </c>
      <c r="AU252" s="236" t="s">
        <v>86</v>
      </c>
      <c r="AV252" s="14" t="s">
        <v>159</v>
      </c>
      <c r="AW252" s="14" t="s">
        <v>33</v>
      </c>
      <c r="AX252" s="14" t="s">
        <v>84</v>
      </c>
      <c r="AY252" s="236" t="s">
        <v>150</v>
      </c>
    </row>
    <row r="253" spans="2:65" s="1" customFormat="1" ht="36" customHeight="1">
      <c r="B253" s="33"/>
      <c r="C253" s="237" t="s">
        <v>350</v>
      </c>
      <c r="D253" s="237" t="s">
        <v>278</v>
      </c>
      <c r="E253" s="238" t="s">
        <v>441</v>
      </c>
      <c r="F253" s="239" t="s">
        <v>442</v>
      </c>
      <c r="G253" s="240" t="s">
        <v>157</v>
      </c>
      <c r="H253" s="241">
        <v>49.682</v>
      </c>
      <c r="I253" s="242"/>
      <c r="J253" s="243">
        <f>ROUND(I253*H253,2)</f>
        <v>0</v>
      </c>
      <c r="K253" s="239" t="s">
        <v>158</v>
      </c>
      <c r="L253" s="244"/>
      <c r="M253" s="245" t="s">
        <v>1</v>
      </c>
      <c r="N253" s="246" t="s">
        <v>41</v>
      </c>
      <c r="O253" s="65"/>
      <c r="P253" s="200">
        <f>O253*H253</f>
        <v>0</v>
      </c>
      <c r="Q253" s="200">
        <v>0.0192</v>
      </c>
      <c r="R253" s="200">
        <f>Q253*H253</f>
        <v>0.9538943999999999</v>
      </c>
      <c r="S253" s="200">
        <v>0</v>
      </c>
      <c r="T253" s="201">
        <f>S253*H253</f>
        <v>0</v>
      </c>
      <c r="AR253" s="202" t="s">
        <v>281</v>
      </c>
      <c r="AT253" s="202" t="s">
        <v>278</v>
      </c>
      <c r="AU253" s="202" t="s">
        <v>86</v>
      </c>
      <c r="AY253" s="16" t="s">
        <v>150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84</v>
      </c>
      <c r="BK253" s="203">
        <f>ROUND(I253*H253,2)</f>
        <v>0</v>
      </c>
      <c r="BL253" s="16" t="s">
        <v>175</v>
      </c>
      <c r="BM253" s="202" t="s">
        <v>906</v>
      </c>
    </row>
    <row r="254" spans="2:51" s="12" customFormat="1" ht="12">
      <c r="B254" s="204"/>
      <c r="C254" s="205"/>
      <c r="D254" s="206" t="s">
        <v>166</v>
      </c>
      <c r="E254" s="205"/>
      <c r="F254" s="208" t="s">
        <v>907</v>
      </c>
      <c r="G254" s="205"/>
      <c r="H254" s="209">
        <v>49.682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166</v>
      </c>
      <c r="AU254" s="215" t="s">
        <v>86</v>
      </c>
      <c r="AV254" s="12" t="s">
        <v>86</v>
      </c>
      <c r="AW254" s="12" t="s">
        <v>4</v>
      </c>
      <c r="AX254" s="12" t="s">
        <v>84</v>
      </c>
      <c r="AY254" s="215" t="s">
        <v>150</v>
      </c>
    </row>
    <row r="255" spans="2:65" s="1" customFormat="1" ht="36" customHeight="1">
      <c r="B255" s="33"/>
      <c r="C255" s="191" t="s">
        <v>366</v>
      </c>
      <c r="D255" s="191" t="s">
        <v>154</v>
      </c>
      <c r="E255" s="192" t="s">
        <v>446</v>
      </c>
      <c r="F255" s="193" t="s">
        <v>447</v>
      </c>
      <c r="G255" s="194" t="s">
        <v>157</v>
      </c>
      <c r="H255" s="195">
        <v>21.206</v>
      </c>
      <c r="I255" s="196"/>
      <c r="J255" s="197">
        <f>ROUND(I255*H255,2)</f>
        <v>0</v>
      </c>
      <c r="K255" s="193" t="s">
        <v>158</v>
      </c>
      <c r="L255" s="37"/>
      <c r="M255" s="198" t="s">
        <v>1</v>
      </c>
      <c r="N255" s="199" t="s">
        <v>41</v>
      </c>
      <c r="O255" s="65"/>
      <c r="P255" s="200">
        <f>O255*H255</f>
        <v>0</v>
      </c>
      <c r="Q255" s="200">
        <v>0.00588</v>
      </c>
      <c r="R255" s="200">
        <f>Q255*H255</f>
        <v>0.12469127999999999</v>
      </c>
      <c r="S255" s="200">
        <v>0</v>
      </c>
      <c r="T255" s="201">
        <f>S255*H255</f>
        <v>0</v>
      </c>
      <c r="AR255" s="202" t="s">
        <v>175</v>
      </c>
      <c r="AT255" s="202" t="s">
        <v>154</v>
      </c>
      <c r="AU255" s="202" t="s">
        <v>86</v>
      </c>
      <c r="AY255" s="16" t="s">
        <v>150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84</v>
      </c>
      <c r="BK255" s="203">
        <f>ROUND(I255*H255,2)</f>
        <v>0</v>
      </c>
      <c r="BL255" s="16" t="s">
        <v>175</v>
      </c>
      <c r="BM255" s="202" t="s">
        <v>908</v>
      </c>
    </row>
    <row r="256" spans="2:51" s="13" customFormat="1" ht="12">
      <c r="B256" s="216"/>
      <c r="C256" s="217"/>
      <c r="D256" s="206" t="s">
        <v>166</v>
      </c>
      <c r="E256" s="218" t="s">
        <v>1</v>
      </c>
      <c r="F256" s="219" t="s">
        <v>873</v>
      </c>
      <c r="G256" s="217"/>
      <c r="H256" s="218" t="s">
        <v>1</v>
      </c>
      <c r="I256" s="220"/>
      <c r="J256" s="217"/>
      <c r="K256" s="217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166</v>
      </c>
      <c r="AU256" s="225" t="s">
        <v>86</v>
      </c>
      <c r="AV256" s="13" t="s">
        <v>84</v>
      </c>
      <c r="AW256" s="13" t="s">
        <v>33</v>
      </c>
      <c r="AX256" s="13" t="s">
        <v>76</v>
      </c>
      <c r="AY256" s="225" t="s">
        <v>150</v>
      </c>
    </row>
    <row r="257" spans="2:51" s="12" customFormat="1" ht="12">
      <c r="B257" s="204"/>
      <c r="C257" s="205"/>
      <c r="D257" s="206" t="s">
        <v>166</v>
      </c>
      <c r="E257" s="207" t="s">
        <v>1</v>
      </c>
      <c r="F257" s="208" t="s">
        <v>874</v>
      </c>
      <c r="G257" s="205"/>
      <c r="H257" s="209">
        <v>21.206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166</v>
      </c>
      <c r="AU257" s="215" t="s">
        <v>86</v>
      </c>
      <c r="AV257" s="12" t="s">
        <v>86</v>
      </c>
      <c r="AW257" s="12" t="s">
        <v>33</v>
      </c>
      <c r="AX257" s="12" t="s">
        <v>76</v>
      </c>
      <c r="AY257" s="215" t="s">
        <v>150</v>
      </c>
    </row>
    <row r="258" spans="2:51" s="14" customFormat="1" ht="12">
      <c r="B258" s="226"/>
      <c r="C258" s="227"/>
      <c r="D258" s="206" t="s">
        <v>166</v>
      </c>
      <c r="E258" s="228" t="s">
        <v>1</v>
      </c>
      <c r="F258" s="229" t="s">
        <v>174</v>
      </c>
      <c r="G258" s="227"/>
      <c r="H258" s="230">
        <v>21.206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166</v>
      </c>
      <c r="AU258" s="236" t="s">
        <v>86</v>
      </c>
      <c r="AV258" s="14" t="s">
        <v>159</v>
      </c>
      <c r="AW258" s="14" t="s">
        <v>33</v>
      </c>
      <c r="AX258" s="14" t="s">
        <v>84</v>
      </c>
      <c r="AY258" s="236" t="s">
        <v>150</v>
      </c>
    </row>
    <row r="259" spans="2:65" s="1" customFormat="1" ht="36" customHeight="1">
      <c r="B259" s="33"/>
      <c r="C259" s="237" t="s">
        <v>370</v>
      </c>
      <c r="D259" s="237" t="s">
        <v>278</v>
      </c>
      <c r="E259" s="238" t="s">
        <v>450</v>
      </c>
      <c r="F259" s="239" t="s">
        <v>451</v>
      </c>
      <c r="G259" s="240" t="s">
        <v>157</v>
      </c>
      <c r="H259" s="241">
        <v>23.327</v>
      </c>
      <c r="I259" s="242"/>
      <c r="J259" s="243">
        <f>ROUND(I259*H259,2)</f>
        <v>0</v>
      </c>
      <c r="K259" s="239" t="s">
        <v>158</v>
      </c>
      <c r="L259" s="244"/>
      <c r="M259" s="245" t="s">
        <v>1</v>
      </c>
      <c r="N259" s="246" t="s">
        <v>41</v>
      </c>
      <c r="O259" s="65"/>
      <c r="P259" s="200">
        <f>O259*H259</f>
        <v>0</v>
      </c>
      <c r="Q259" s="200">
        <v>0.0192</v>
      </c>
      <c r="R259" s="200">
        <f>Q259*H259</f>
        <v>0.4478784</v>
      </c>
      <c r="S259" s="200">
        <v>0</v>
      </c>
      <c r="T259" s="201">
        <f>S259*H259</f>
        <v>0</v>
      </c>
      <c r="AR259" s="202" t="s">
        <v>281</v>
      </c>
      <c r="AT259" s="202" t="s">
        <v>278</v>
      </c>
      <c r="AU259" s="202" t="s">
        <v>86</v>
      </c>
      <c r="AY259" s="16" t="s">
        <v>150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6" t="s">
        <v>84</v>
      </c>
      <c r="BK259" s="203">
        <f>ROUND(I259*H259,2)</f>
        <v>0</v>
      </c>
      <c r="BL259" s="16" t="s">
        <v>175</v>
      </c>
      <c r="BM259" s="202" t="s">
        <v>909</v>
      </c>
    </row>
    <row r="260" spans="2:51" s="12" customFormat="1" ht="12">
      <c r="B260" s="204"/>
      <c r="C260" s="205"/>
      <c r="D260" s="206" t="s">
        <v>166</v>
      </c>
      <c r="E260" s="205"/>
      <c r="F260" s="208" t="s">
        <v>910</v>
      </c>
      <c r="G260" s="205"/>
      <c r="H260" s="209">
        <v>23.327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166</v>
      </c>
      <c r="AU260" s="215" t="s">
        <v>86</v>
      </c>
      <c r="AV260" s="12" t="s">
        <v>86</v>
      </c>
      <c r="AW260" s="12" t="s">
        <v>4</v>
      </c>
      <c r="AX260" s="12" t="s">
        <v>84</v>
      </c>
      <c r="AY260" s="215" t="s">
        <v>150</v>
      </c>
    </row>
    <row r="261" spans="2:65" s="1" customFormat="1" ht="24" customHeight="1">
      <c r="B261" s="33"/>
      <c r="C261" s="191" t="s">
        <v>386</v>
      </c>
      <c r="D261" s="191" t="s">
        <v>154</v>
      </c>
      <c r="E261" s="192" t="s">
        <v>455</v>
      </c>
      <c r="F261" s="193" t="s">
        <v>456</v>
      </c>
      <c r="G261" s="194" t="s">
        <v>157</v>
      </c>
      <c r="H261" s="195">
        <v>66.145</v>
      </c>
      <c r="I261" s="196"/>
      <c r="J261" s="197">
        <f>ROUND(I261*H261,2)</f>
        <v>0</v>
      </c>
      <c r="K261" s="193" t="s">
        <v>158</v>
      </c>
      <c r="L261" s="37"/>
      <c r="M261" s="198" t="s">
        <v>1</v>
      </c>
      <c r="N261" s="199" t="s">
        <v>41</v>
      </c>
      <c r="O261" s="65"/>
      <c r="P261" s="200">
        <f>O261*H261</f>
        <v>0</v>
      </c>
      <c r="Q261" s="200">
        <v>0.0015</v>
      </c>
      <c r="R261" s="200">
        <f>Q261*H261</f>
        <v>0.0992175</v>
      </c>
      <c r="S261" s="200">
        <v>0</v>
      </c>
      <c r="T261" s="201">
        <f>S261*H261</f>
        <v>0</v>
      </c>
      <c r="AR261" s="202" t="s">
        <v>175</v>
      </c>
      <c r="AT261" s="202" t="s">
        <v>154</v>
      </c>
      <c r="AU261" s="202" t="s">
        <v>86</v>
      </c>
      <c r="AY261" s="16" t="s">
        <v>150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6" t="s">
        <v>84</v>
      </c>
      <c r="BK261" s="203">
        <f>ROUND(I261*H261,2)</f>
        <v>0</v>
      </c>
      <c r="BL261" s="16" t="s">
        <v>175</v>
      </c>
      <c r="BM261" s="202" t="s">
        <v>911</v>
      </c>
    </row>
    <row r="262" spans="2:51" s="12" customFormat="1" ht="12">
      <c r="B262" s="204"/>
      <c r="C262" s="205"/>
      <c r="D262" s="206" t="s">
        <v>166</v>
      </c>
      <c r="E262" s="207" t="s">
        <v>1</v>
      </c>
      <c r="F262" s="208" t="s">
        <v>893</v>
      </c>
      <c r="G262" s="205"/>
      <c r="H262" s="209">
        <v>66.145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166</v>
      </c>
      <c r="AU262" s="215" t="s">
        <v>86</v>
      </c>
      <c r="AV262" s="12" t="s">
        <v>86</v>
      </c>
      <c r="AW262" s="12" t="s">
        <v>33</v>
      </c>
      <c r="AX262" s="12" t="s">
        <v>76</v>
      </c>
      <c r="AY262" s="215" t="s">
        <v>150</v>
      </c>
    </row>
    <row r="263" spans="2:51" s="14" customFormat="1" ht="12">
      <c r="B263" s="226"/>
      <c r="C263" s="227"/>
      <c r="D263" s="206" t="s">
        <v>166</v>
      </c>
      <c r="E263" s="228" t="s">
        <v>1</v>
      </c>
      <c r="F263" s="229" t="s">
        <v>174</v>
      </c>
      <c r="G263" s="227"/>
      <c r="H263" s="230">
        <v>66.145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166</v>
      </c>
      <c r="AU263" s="236" t="s">
        <v>86</v>
      </c>
      <c r="AV263" s="14" t="s">
        <v>159</v>
      </c>
      <c r="AW263" s="14" t="s">
        <v>33</v>
      </c>
      <c r="AX263" s="14" t="s">
        <v>84</v>
      </c>
      <c r="AY263" s="236" t="s">
        <v>150</v>
      </c>
    </row>
    <row r="264" spans="2:65" s="1" customFormat="1" ht="24" customHeight="1">
      <c r="B264" s="33"/>
      <c r="C264" s="191" t="s">
        <v>182</v>
      </c>
      <c r="D264" s="191" t="s">
        <v>154</v>
      </c>
      <c r="E264" s="192" t="s">
        <v>459</v>
      </c>
      <c r="F264" s="193" t="s">
        <v>460</v>
      </c>
      <c r="G264" s="194" t="s">
        <v>185</v>
      </c>
      <c r="H264" s="195">
        <v>2.602</v>
      </c>
      <c r="I264" s="196"/>
      <c r="J264" s="197">
        <f>ROUND(I264*H264,2)</f>
        <v>0</v>
      </c>
      <c r="K264" s="193" t="s">
        <v>158</v>
      </c>
      <c r="L264" s="37"/>
      <c r="M264" s="198" t="s">
        <v>1</v>
      </c>
      <c r="N264" s="199" t="s">
        <v>41</v>
      </c>
      <c r="O264" s="65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02" t="s">
        <v>175</v>
      </c>
      <c r="AT264" s="202" t="s">
        <v>154</v>
      </c>
      <c r="AU264" s="202" t="s">
        <v>86</v>
      </c>
      <c r="AY264" s="16" t="s">
        <v>150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6" t="s">
        <v>84</v>
      </c>
      <c r="BK264" s="203">
        <f>ROUND(I264*H264,2)</f>
        <v>0</v>
      </c>
      <c r="BL264" s="16" t="s">
        <v>175</v>
      </c>
      <c r="BM264" s="202" t="s">
        <v>912</v>
      </c>
    </row>
    <row r="265" spans="2:63" s="11" customFormat="1" ht="22.9" customHeight="1">
      <c r="B265" s="175"/>
      <c r="C265" s="176"/>
      <c r="D265" s="177" t="s">
        <v>75</v>
      </c>
      <c r="E265" s="189" t="s">
        <v>462</v>
      </c>
      <c r="F265" s="189" t="s">
        <v>463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SUM(P266:P286)</f>
        <v>0</v>
      </c>
      <c r="Q265" s="183"/>
      <c r="R265" s="184">
        <f>SUM(R266:R286)</f>
        <v>3.2858769499999996</v>
      </c>
      <c r="S265" s="183"/>
      <c r="T265" s="185">
        <f>SUM(T266:T286)</f>
        <v>6.846</v>
      </c>
      <c r="AR265" s="186" t="s">
        <v>86</v>
      </c>
      <c r="AT265" s="187" t="s">
        <v>75</v>
      </c>
      <c r="AU265" s="187" t="s">
        <v>84</v>
      </c>
      <c r="AY265" s="186" t="s">
        <v>150</v>
      </c>
      <c r="BK265" s="188">
        <f>SUM(BK266:BK286)</f>
        <v>0</v>
      </c>
    </row>
    <row r="266" spans="2:65" s="1" customFormat="1" ht="16.5" customHeight="1">
      <c r="B266" s="33"/>
      <c r="C266" s="191" t="s">
        <v>390</v>
      </c>
      <c r="D266" s="191" t="s">
        <v>154</v>
      </c>
      <c r="E266" s="192" t="s">
        <v>465</v>
      </c>
      <c r="F266" s="193" t="s">
        <v>466</v>
      </c>
      <c r="G266" s="194" t="s">
        <v>157</v>
      </c>
      <c r="H266" s="195">
        <v>112.077</v>
      </c>
      <c r="I266" s="196"/>
      <c r="J266" s="197">
        <f>ROUND(I266*H266,2)</f>
        <v>0</v>
      </c>
      <c r="K266" s="193" t="s">
        <v>158</v>
      </c>
      <c r="L266" s="37"/>
      <c r="M266" s="198" t="s">
        <v>1</v>
      </c>
      <c r="N266" s="199" t="s">
        <v>41</v>
      </c>
      <c r="O266" s="65"/>
      <c r="P266" s="200">
        <f>O266*H266</f>
        <v>0</v>
      </c>
      <c r="Q266" s="200">
        <v>0.0003</v>
      </c>
      <c r="R266" s="200">
        <f>Q266*H266</f>
        <v>0.033623099999999996</v>
      </c>
      <c r="S266" s="200">
        <v>0</v>
      </c>
      <c r="T266" s="201">
        <f>S266*H266</f>
        <v>0</v>
      </c>
      <c r="AR266" s="202" t="s">
        <v>175</v>
      </c>
      <c r="AT266" s="202" t="s">
        <v>154</v>
      </c>
      <c r="AU266" s="202" t="s">
        <v>86</v>
      </c>
      <c r="AY266" s="16" t="s">
        <v>150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84</v>
      </c>
      <c r="BK266" s="203">
        <f>ROUND(I266*H266,2)</f>
        <v>0</v>
      </c>
      <c r="BL266" s="16" t="s">
        <v>175</v>
      </c>
      <c r="BM266" s="202" t="s">
        <v>913</v>
      </c>
    </row>
    <row r="267" spans="2:51" s="13" customFormat="1" ht="12">
      <c r="B267" s="216"/>
      <c r="C267" s="217"/>
      <c r="D267" s="206" t="s">
        <v>166</v>
      </c>
      <c r="E267" s="218" t="s">
        <v>1</v>
      </c>
      <c r="F267" s="219" t="s">
        <v>868</v>
      </c>
      <c r="G267" s="217"/>
      <c r="H267" s="218" t="s">
        <v>1</v>
      </c>
      <c r="I267" s="220"/>
      <c r="J267" s="217"/>
      <c r="K267" s="217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166</v>
      </c>
      <c r="AU267" s="225" t="s">
        <v>86</v>
      </c>
      <c r="AV267" s="13" t="s">
        <v>84</v>
      </c>
      <c r="AW267" s="13" t="s">
        <v>33</v>
      </c>
      <c r="AX267" s="13" t="s">
        <v>76</v>
      </c>
      <c r="AY267" s="225" t="s">
        <v>150</v>
      </c>
    </row>
    <row r="268" spans="2:51" s="12" customFormat="1" ht="12">
      <c r="B268" s="204"/>
      <c r="C268" s="205"/>
      <c r="D268" s="206" t="s">
        <v>166</v>
      </c>
      <c r="E268" s="207" t="s">
        <v>1</v>
      </c>
      <c r="F268" s="208" t="s">
        <v>914</v>
      </c>
      <c r="G268" s="205"/>
      <c r="H268" s="209">
        <v>59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166</v>
      </c>
      <c r="AU268" s="215" t="s">
        <v>86</v>
      </c>
      <c r="AV268" s="12" t="s">
        <v>86</v>
      </c>
      <c r="AW268" s="12" t="s">
        <v>33</v>
      </c>
      <c r="AX268" s="12" t="s">
        <v>76</v>
      </c>
      <c r="AY268" s="215" t="s">
        <v>150</v>
      </c>
    </row>
    <row r="269" spans="2:51" s="13" customFormat="1" ht="12">
      <c r="B269" s="216"/>
      <c r="C269" s="217"/>
      <c r="D269" s="206" t="s">
        <v>166</v>
      </c>
      <c r="E269" s="218" t="s">
        <v>1</v>
      </c>
      <c r="F269" s="219" t="s">
        <v>873</v>
      </c>
      <c r="G269" s="217"/>
      <c r="H269" s="218" t="s">
        <v>1</v>
      </c>
      <c r="I269" s="220"/>
      <c r="J269" s="217"/>
      <c r="K269" s="217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166</v>
      </c>
      <c r="AU269" s="225" t="s">
        <v>86</v>
      </c>
      <c r="AV269" s="13" t="s">
        <v>84</v>
      </c>
      <c r="AW269" s="13" t="s">
        <v>33</v>
      </c>
      <c r="AX269" s="13" t="s">
        <v>76</v>
      </c>
      <c r="AY269" s="225" t="s">
        <v>150</v>
      </c>
    </row>
    <row r="270" spans="2:51" s="12" customFormat="1" ht="12">
      <c r="B270" s="204"/>
      <c r="C270" s="205"/>
      <c r="D270" s="206" t="s">
        <v>166</v>
      </c>
      <c r="E270" s="207" t="s">
        <v>1</v>
      </c>
      <c r="F270" s="208" t="s">
        <v>915</v>
      </c>
      <c r="G270" s="205"/>
      <c r="H270" s="209">
        <v>53.077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166</v>
      </c>
      <c r="AU270" s="215" t="s">
        <v>86</v>
      </c>
      <c r="AV270" s="12" t="s">
        <v>86</v>
      </c>
      <c r="AW270" s="12" t="s">
        <v>33</v>
      </c>
      <c r="AX270" s="12" t="s">
        <v>76</v>
      </c>
      <c r="AY270" s="215" t="s">
        <v>150</v>
      </c>
    </row>
    <row r="271" spans="2:51" s="14" customFormat="1" ht="12">
      <c r="B271" s="226"/>
      <c r="C271" s="227"/>
      <c r="D271" s="206" t="s">
        <v>166</v>
      </c>
      <c r="E271" s="228" t="s">
        <v>1</v>
      </c>
      <c r="F271" s="229" t="s">
        <v>174</v>
      </c>
      <c r="G271" s="227"/>
      <c r="H271" s="230">
        <v>112.077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166</v>
      </c>
      <c r="AU271" s="236" t="s">
        <v>86</v>
      </c>
      <c r="AV271" s="14" t="s">
        <v>159</v>
      </c>
      <c r="AW271" s="14" t="s">
        <v>33</v>
      </c>
      <c r="AX271" s="14" t="s">
        <v>84</v>
      </c>
      <c r="AY271" s="236" t="s">
        <v>150</v>
      </c>
    </row>
    <row r="272" spans="2:65" s="1" customFormat="1" ht="24" customHeight="1">
      <c r="B272" s="33"/>
      <c r="C272" s="191" t="s">
        <v>503</v>
      </c>
      <c r="D272" s="191" t="s">
        <v>154</v>
      </c>
      <c r="E272" s="192" t="s">
        <v>469</v>
      </c>
      <c r="F272" s="193" t="s">
        <v>470</v>
      </c>
      <c r="G272" s="194" t="s">
        <v>157</v>
      </c>
      <c r="H272" s="195">
        <v>53.077</v>
      </c>
      <c r="I272" s="196"/>
      <c r="J272" s="197">
        <f>ROUND(I272*H272,2)</f>
        <v>0</v>
      </c>
      <c r="K272" s="193" t="s">
        <v>158</v>
      </c>
      <c r="L272" s="37"/>
      <c r="M272" s="198" t="s">
        <v>1</v>
      </c>
      <c r="N272" s="199" t="s">
        <v>41</v>
      </c>
      <c r="O272" s="65"/>
      <c r="P272" s="200">
        <f>O272*H272</f>
        <v>0</v>
      </c>
      <c r="Q272" s="200">
        <v>0.0015</v>
      </c>
      <c r="R272" s="200">
        <f>Q272*H272</f>
        <v>0.0796155</v>
      </c>
      <c r="S272" s="200">
        <v>0</v>
      </c>
      <c r="T272" s="201">
        <f>S272*H272</f>
        <v>0</v>
      </c>
      <c r="AR272" s="202" t="s">
        <v>175</v>
      </c>
      <c r="AT272" s="202" t="s">
        <v>154</v>
      </c>
      <c r="AU272" s="202" t="s">
        <v>86</v>
      </c>
      <c r="AY272" s="16" t="s">
        <v>150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6" t="s">
        <v>84</v>
      </c>
      <c r="BK272" s="203">
        <f>ROUND(I272*H272,2)</f>
        <v>0</v>
      </c>
      <c r="BL272" s="16" t="s">
        <v>175</v>
      </c>
      <c r="BM272" s="202" t="s">
        <v>916</v>
      </c>
    </row>
    <row r="273" spans="2:51" s="13" customFormat="1" ht="12">
      <c r="B273" s="216"/>
      <c r="C273" s="217"/>
      <c r="D273" s="206" t="s">
        <v>166</v>
      </c>
      <c r="E273" s="218" t="s">
        <v>1</v>
      </c>
      <c r="F273" s="219" t="s">
        <v>873</v>
      </c>
      <c r="G273" s="217"/>
      <c r="H273" s="218" t="s">
        <v>1</v>
      </c>
      <c r="I273" s="220"/>
      <c r="J273" s="217"/>
      <c r="K273" s="217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166</v>
      </c>
      <c r="AU273" s="225" t="s">
        <v>86</v>
      </c>
      <c r="AV273" s="13" t="s">
        <v>84</v>
      </c>
      <c r="AW273" s="13" t="s">
        <v>33</v>
      </c>
      <c r="AX273" s="13" t="s">
        <v>76</v>
      </c>
      <c r="AY273" s="225" t="s">
        <v>150</v>
      </c>
    </row>
    <row r="274" spans="2:51" s="12" customFormat="1" ht="12">
      <c r="B274" s="204"/>
      <c r="C274" s="205"/>
      <c r="D274" s="206" t="s">
        <v>166</v>
      </c>
      <c r="E274" s="207" t="s">
        <v>1</v>
      </c>
      <c r="F274" s="208" t="s">
        <v>915</v>
      </c>
      <c r="G274" s="205"/>
      <c r="H274" s="209">
        <v>53.077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166</v>
      </c>
      <c r="AU274" s="215" t="s">
        <v>86</v>
      </c>
      <c r="AV274" s="12" t="s">
        <v>86</v>
      </c>
      <c r="AW274" s="12" t="s">
        <v>33</v>
      </c>
      <c r="AX274" s="12" t="s">
        <v>76</v>
      </c>
      <c r="AY274" s="215" t="s">
        <v>150</v>
      </c>
    </row>
    <row r="275" spans="2:51" s="14" customFormat="1" ht="12">
      <c r="B275" s="226"/>
      <c r="C275" s="227"/>
      <c r="D275" s="206" t="s">
        <v>166</v>
      </c>
      <c r="E275" s="228" t="s">
        <v>1</v>
      </c>
      <c r="F275" s="229" t="s">
        <v>174</v>
      </c>
      <c r="G275" s="227"/>
      <c r="H275" s="230">
        <v>53.077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166</v>
      </c>
      <c r="AU275" s="236" t="s">
        <v>86</v>
      </c>
      <c r="AV275" s="14" t="s">
        <v>159</v>
      </c>
      <c r="AW275" s="14" t="s">
        <v>33</v>
      </c>
      <c r="AX275" s="14" t="s">
        <v>84</v>
      </c>
      <c r="AY275" s="236" t="s">
        <v>150</v>
      </c>
    </row>
    <row r="276" spans="2:65" s="1" customFormat="1" ht="24" customHeight="1">
      <c r="B276" s="33"/>
      <c r="C276" s="191" t="s">
        <v>322</v>
      </c>
      <c r="D276" s="191" t="s">
        <v>154</v>
      </c>
      <c r="E276" s="192" t="s">
        <v>473</v>
      </c>
      <c r="F276" s="193" t="s">
        <v>474</v>
      </c>
      <c r="G276" s="194" t="s">
        <v>178</v>
      </c>
      <c r="H276" s="195">
        <v>18.95</v>
      </c>
      <c r="I276" s="196"/>
      <c r="J276" s="197">
        <f>ROUND(I276*H276,2)</f>
        <v>0</v>
      </c>
      <c r="K276" s="193" t="s">
        <v>158</v>
      </c>
      <c r="L276" s="37"/>
      <c r="M276" s="198" t="s">
        <v>1</v>
      </c>
      <c r="N276" s="199" t="s">
        <v>41</v>
      </c>
      <c r="O276" s="65"/>
      <c r="P276" s="200">
        <f>O276*H276</f>
        <v>0</v>
      </c>
      <c r="Q276" s="200">
        <v>0.0004</v>
      </c>
      <c r="R276" s="200">
        <f>Q276*H276</f>
        <v>0.00758</v>
      </c>
      <c r="S276" s="200">
        <v>0</v>
      </c>
      <c r="T276" s="201">
        <f>S276*H276</f>
        <v>0</v>
      </c>
      <c r="AR276" s="202" t="s">
        <v>175</v>
      </c>
      <c r="AT276" s="202" t="s">
        <v>154</v>
      </c>
      <c r="AU276" s="202" t="s">
        <v>86</v>
      </c>
      <c r="AY276" s="16" t="s">
        <v>150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6" t="s">
        <v>84</v>
      </c>
      <c r="BK276" s="203">
        <f>ROUND(I276*H276,2)</f>
        <v>0</v>
      </c>
      <c r="BL276" s="16" t="s">
        <v>175</v>
      </c>
      <c r="BM276" s="202" t="s">
        <v>917</v>
      </c>
    </row>
    <row r="277" spans="2:51" s="12" customFormat="1" ht="12">
      <c r="B277" s="204"/>
      <c r="C277" s="205"/>
      <c r="D277" s="206" t="s">
        <v>166</v>
      </c>
      <c r="E277" s="207" t="s">
        <v>1</v>
      </c>
      <c r="F277" s="208" t="s">
        <v>918</v>
      </c>
      <c r="G277" s="205"/>
      <c r="H277" s="209">
        <v>18.95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166</v>
      </c>
      <c r="AU277" s="215" t="s">
        <v>86</v>
      </c>
      <c r="AV277" s="12" t="s">
        <v>86</v>
      </c>
      <c r="AW277" s="12" t="s">
        <v>33</v>
      </c>
      <c r="AX277" s="12" t="s">
        <v>76</v>
      </c>
      <c r="AY277" s="215" t="s">
        <v>150</v>
      </c>
    </row>
    <row r="278" spans="2:51" s="14" customFormat="1" ht="12">
      <c r="B278" s="226"/>
      <c r="C278" s="227"/>
      <c r="D278" s="206" t="s">
        <v>166</v>
      </c>
      <c r="E278" s="228" t="s">
        <v>1</v>
      </c>
      <c r="F278" s="229" t="s">
        <v>174</v>
      </c>
      <c r="G278" s="227"/>
      <c r="H278" s="230">
        <v>18.95</v>
      </c>
      <c r="I278" s="231"/>
      <c r="J278" s="227"/>
      <c r="K278" s="227"/>
      <c r="L278" s="232"/>
      <c r="M278" s="233"/>
      <c r="N278" s="234"/>
      <c r="O278" s="234"/>
      <c r="P278" s="234"/>
      <c r="Q278" s="234"/>
      <c r="R278" s="234"/>
      <c r="S278" s="234"/>
      <c r="T278" s="235"/>
      <c r="AT278" s="236" t="s">
        <v>166</v>
      </c>
      <c r="AU278" s="236" t="s">
        <v>86</v>
      </c>
      <c r="AV278" s="14" t="s">
        <v>159</v>
      </c>
      <c r="AW278" s="14" t="s">
        <v>33</v>
      </c>
      <c r="AX278" s="14" t="s">
        <v>84</v>
      </c>
      <c r="AY278" s="236" t="s">
        <v>150</v>
      </c>
    </row>
    <row r="279" spans="2:65" s="1" customFormat="1" ht="24" customHeight="1">
      <c r="B279" s="33"/>
      <c r="C279" s="191" t="s">
        <v>187</v>
      </c>
      <c r="D279" s="191" t="s">
        <v>154</v>
      </c>
      <c r="E279" s="192" t="s">
        <v>476</v>
      </c>
      <c r="F279" s="193" t="s">
        <v>477</v>
      </c>
      <c r="G279" s="194" t="s">
        <v>157</v>
      </c>
      <c r="H279" s="195">
        <v>84</v>
      </c>
      <c r="I279" s="196"/>
      <c r="J279" s="197">
        <f>ROUND(I279*H279,2)</f>
        <v>0</v>
      </c>
      <c r="K279" s="193" t="s">
        <v>158</v>
      </c>
      <c r="L279" s="37"/>
      <c r="M279" s="198" t="s">
        <v>1</v>
      </c>
      <c r="N279" s="199" t="s">
        <v>41</v>
      </c>
      <c r="O279" s="65"/>
      <c r="P279" s="200">
        <f>O279*H279</f>
        <v>0</v>
      </c>
      <c r="Q279" s="200">
        <v>0</v>
      </c>
      <c r="R279" s="200">
        <f>Q279*H279</f>
        <v>0</v>
      </c>
      <c r="S279" s="200">
        <v>0.0815</v>
      </c>
      <c r="T279" s="201">
        <f>S279*H279</f>
        <v>6.846</v>
      </c>
      <c r="AR279" s="202" t="s">
        <v>175</v>
      </c>
      <c r="AT279" s="202" t="s">
        <v>154</v>
      </c>
      <c r="AU279" s="202" t="s">
        <v>86</v>
      </c>
      <c r="AY279" s="16" t="s">
        <v>150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6" t="s">
        <v>84</v>
      </c>
      <c r="BK279" s="203">
        <f>ROUND(I279*H279,2)</f>
        <v>0</v>
      </c>
      <c r="BL279" s="16" t="s">
        <v>175</v>
      </c>
      <c r="BM279" s="202" t="s">
        <v>919</v>
      </c>
    </row>
    <row r="280" spans="2:51" s="12" customFormat="1" ht="12">
      <c r="B280" s="204"/>
      <c r="C280" s="205"/>
      <c r="D280" s="206" t="s">
        <v>166</v>
      </c>
      <c r="E280" s="207" t="s">
        <v>1</v>
      </c>
      <c r="F280" s="208" t="s">
        <v>920</v>
      </c>
      <c r="G280" s="205"/>
      <c r="H280" s="209">
        <v>84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166</v>
      </c>
      <c r="AU280" s="215" t="s">
        <v>86</v>
      </c>
      <c r="AV280" s="12" t="s">
        <v>86</v>
      </c>
      <c r="AW280" s="12" t="s">
        <v>33</v>
      </c>
      <c r="AX280" s="12" t="s">
        <v>76</v>
      </c>
      <c r="AY280" s="215" t="s">
        <v>150</v>
      </c>
    </row>
    <row r="281" spans="2:51" s="14" customFormat="1" ht="12">
      <c r="B281" s="226"/>
      <c r="C281" s="227"/>
      <c r="D281" s="206" t="s">
        <v>166</v>
      </c>
      <c r="E281" s="228" t="s">
        <v>1</v>
      </c>
      <c r="F281" s="229" t="s">
        <v>174</v>
      </c>
      <c r="G281" s="227"/>
      <c r="H281" s="230">
        <v>84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166</v>
      </c>
      <c r="AU281" s="236" t="s">
        <v>86</v>
      </c>
      <c r="AV281" s="14" t="s">
        <v>159</v>
      </c>
      <c r="AW281" s="14" t="s">
        <v>33</v>
      </c>
      <c r="AX281" s="14" t="s">
        <v>84</v>
      </c>
      <c r="AY281" s="236" t="s">
        <v>150</v>
      </c>
    </row>
    <row r="282" spans="2:65" s="1" customFormat="1" ht="24" customHeight="1">
      <c r="B282" s="33"/>
      <c r="C282" s="191" t="s">
        <v>327</v>
      </c>
      <c r="D282" s="191" t="s">
        <v>154</v>
      </c>
      <c r="E282" s="192" t="s">
        <v>481</v>
      </c>
      <c r="F282" s="193" t="s">
        <v>482</v>
      </c>
      <c r="G282" s="194" t="s">
        <v>157</v>
      </c>
      <c r="H282" s="195">
        <v>112.077</v>
      </c>
      <c r="I282" s="196"/>
      <c r="J282" s="197">
        <f>ROUND(I282*H282,2)</f>
        <v>0</v>
      </c>
      <c r="K282" s="193" t="s">
        <v>158</v>
      </c>
      <c r="L282" s="37"/>
      <c r="M282" s="198" t="s">
        <v>1</v>
      </c>
      <c r="N282" s="199" t="s">
        <v>41</v>
      </c>
      <c r="O282" s="65"/>
      <c r="P282" s="200">
        <f>O282*H282</f>
        <v>0</v>
      </c>
      <c r="Q282" s="200">
        <v>0.00605</v>
      </c>
      <c r="R282" s="200">
        <f>Q282*H282</f>
        <v>0.67806585</v>
      </c>
      <c r="S282" s="200">
        <v>0</v>
      </c>
      <c r="T282" s="201">
        <f>S282*H282</f>
        <v>0</v>
      </c>
      <c r="AR282" s="202" t="s">
        <v>175</v>
      </c>
      <c r="AT282" s="202" t="s">
        <v>154</v>
      </c>
      <c r="AU282" s="202" t="s">
        <v>86</v>
      </c>
      <c r="AY282" s="16" t="s">
        <v>150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6" t="s">
        <v>84</v>
      </c>
      <c r="BK282" s="203">
        <f>ROUND(I282*H282,2)</f>
        <v>0</v>
      </c>
      <c r="BL282" s="16" t="s">
        <v>175</v>
      </c>
      <c r="BM282" s="202" t="s">
        <v>921</v>
      </c>
    </row>
    <row r="283" spans="2:65" s="1" customFormat="1" ht="16.5" customHeight="1">
      <c r="B283" s="33"/>
      <c r="C283" s="237" t="s">
        <v>332</v>
      </c>
      <c r="D283" s="237" t="s">
        <v>278</v>
      </c>
      <c r="E283" s="238" t="s">
        <v>485</v>
      </c>
      <c r="F283" s="239" t="s">
        <v>486</v>
      </c>
      <c r="G283" s="240" t="s">
        <v>157</v>
      </c>
      <c r="H283" s="241">
        <v>123.285</v>
      </c>
      <c r="I283" s="242"/>
      <c r="J283" s="243">
        <f>ROUND(I283*H283,2)</f>
        <v>0</v>
      </c>
      <c r="K283" s="239" t="s">
        <v>158</v>
      </c>
      <c r="L283" s="244"/>
      <c r="M283" s="245" t="s">
        <v>1</v>
      </c>
      <c r="N283" s="246" t="s">
        <v>41</v>
      </c>
      <c r="O283" s="65"/>
      <c r="P283" s="200">
        <f>O283*H283</f>
        <v>0</v>
      </c>
      <c r="Q283" s="200">
        <v>0.0129</v>
      </c>
      <c r="R283" s="200">
        <f>Q283*H283</f>
        <v>1.5903764999999999</v>
      </c>
      <c r="S283" s="200">
        <v>0</v>
      </c>
      <c r="T283" s="201">
        <f>S283*H283</f>
        <v>0</v>
      </c>
      <c r="AR283" s="202" t="s">
        <v>281</v>
      </c>
      <c r="AT283" s="202" t="s">
        <v>278</v>
      </c>
      <c r="AU283" s="202" t="s">
        <v>86</v>
      </c>
      <c r="AY283" s="16" t="s">
        <v>150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84</v>
      </c>
      <c r="BK283" s="203">
        <f>ROUND(I283*H283,2)</f>
        <v>0</v>
      </c>
      <c r="BL283" s="16" t="s">
        <v>175</v>
      </c>
      <c r="BM283" s="202" t="s">
        <v>922</v>
      </c>
    </row>
    <row r="284" spans="2:51" s="12" customFormat="1" ht="12">
      <c r="B284" s="204"/>
      <c r="C284" s="205"/>
      <c r="D284" s="206" t="s">
        <v>166</v>
      </c>
      <c r="E284" s="205"/>
      <c r="F284" s="208" t="s">
        <v>923</v>
      </c>
      <c r="G284" s="205"/>
      <c r="H284" s="209">
        <v>123.285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166</v>
      </c>
      <c r="AU284" s="215" t="s">
        <v>86</v>
      </c>
      <c r="AV284" s="12" t="s">
        <v>86</v>
      </c>
      <c r="AW284" s="12" t="s">
        <v>4</v>
      </c>
      <c r="AX284" s="12" t="s">
        <v>84</v>
      </c>
      <c r="AY284" s="215" t="s">
        <v>150</v>
      </c>
    </row>
    <row r="285" spans="2:65" s="1" customFormat="1" ht="16.5" customHeight="1">
      <c r="B285" s="33"/>
      <c r="C285" s="191" t="s">
        <v>374</v>
      </c>
      <c r="D285" s="191" t="s">
        <v>154</v>
      </c>
      <c r="E285" s="192" t="s">
        <v>490</v>
      </c>
      <c r="F285" s="193" t="s">
        <v>491</v>
      </c>
      <c r="G285" s="194" t="s">
        <v>157</v>
      </c>
      <c r="H285" s="195">
        <v>112.077</v>
      </c>
      <c r="I285" s="196"/>
      <c r="J285" s="197">
        <f>ROUND(I285*H285,2)</f>
        <v>0</v>
      </c>
      <c r="K285" s="193" t="s">
        <v>158</v>
      </c>
      <c r="L285" s="37"/>
      <c r="M285" s="198" t="s">
        <v>1</v>
      </c>
      <c r="N285" s="199" t="s">
        <v>41</v>
      </c>
      <c r="O285" s="65"/>
      <c r="P285" s="200">
        <f>O285*H285</f>
        <v>0</v>
      </c>
      <c r="Q285" s="200">
        <v>0.008</v>
      </c>
      <c r="R285" s="200">
        <f>Q285*H285</f>
        <v>0.896616</v>
      </c>
      <c r="S285" s="200">
        <v>0</v>
      </c>
      <c r="T285" s="201">
        <f>S285*H285</f>
        <v>0</v>
      </c>
      <c r="AR285" s="202" t="s">
        <v>175</v>
      </c>
      <c r="AT285" s="202" t="s">
        <v>154</v>
      </c>
      <c r="AU285" s="202" t="s">
        <v>86</v>
      </c>
      <c r="AY285" s="16" t="s">
        <v>150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84</v>
      </c>
      <c r="BK285" s="203">
        <f>ROUND(I285*H285,2)</f>
        <v>0</v>
      </c>
      <c r="BL285" s="16" t="s">
        <v>175</v>
      </c>
      <c r="BM285" s="202" t="s">
        <v>924</v>
      </c>
    </row>
    <row r="286" spans="2:65" s="1" customFormat="1" ht="24" customHeight="1">
      <c r="B286" s="33"/>
      <c r="C286" s="191" t="s">
        <v>191</v>
      </c>
      <c r="D286" s="191" t="s">
        <v>154</v>
      </c>
      <c r="E286" s="192" t="s">
        <v>494</v>
      </c>
      <c r="F286" s="193" t="s">
        <v>495</v>
      </c>
      <c r="G286" s="194" t="s">
        <v>185</v>
      </c>
      <c r="H286" s="195">
        <v>3.286</v>
      </c>
      <c r="I286" s="196"/>
      <c r="J286" s="197">
        <f>ROUND(I286*H286,2)</f>
        <v>0</v>
      </c>
      <c r="K286" s="193" t="s">
        <v>158</v>
      </c>
      <c r="L286" s="37"/>
      <c r="M286" s="198" t="s">
        <v>1</v>
      </c>
      <c r="N286" s="199" t="s">
        <v>41</v>
      </c>
      <c r="O286" s="65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AR286" s="202" t="s">
        <v>175</v>
      </c>
      <c r="AT286" s="202" t="s">
        <v>154</v>
      </c>
      <c r="AU286" s="202" t="s">
        <v>86</v>
      </c>
      <c r="AY286" s="16" t="s">
        <v>150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6" t="s">
        <v>84</v>
      </c>
      <c r="BK286" s="203">
        <f>ROUND(I286*H286,2)</f>
        <v>0</v>
      </c>
      <c r="BL286" s="16" t="s">
        <v>175</v>
      </c>
      <c r="BM286" s="202" t="s">
        <v>925</v>
      </c>
    </row>
    <row r="287" spans="2:63" s="11" customFormat="1" ht="22.9" customHeight="1">
      <c r="B287" s="175"/>
      <c r="C287" s="176"/>
      <c r="D287" s="177" t="s">
        <v>75</v>
      </c>
      <c r="E287" s="189" t="s">
        <v>497</v>
      </c>
      <c r="F287" s="189" t="s">
        <v>498</v>
      </c>
      <c r="G287" s="176"/>
      <c r="H287" s="176"/>
      <c r="I287" s="179"/>
      <c r="J287" s="190">
        <f>BK287</f>
        <v>0</v>
      </c>
      <c r="K287" s="176"/>
      <c r="L287" s="181"/>
      <c r="M287" s="182"/>
      <c r="N287" s="183"/>
      <c r="O287" s="183"/>
      <c r="P287" s="184">
        <f>P288</f>
        <v>0</v>
      </c>
      <c r="Q287" s="183"/>
      <c r="R287" s="184">
        <f>R288</f>
        <v>0</v>
      </c>
      <c r="S287" s="183"/>
      <c r="T287" s="185">
        <f>T288</f>
        <v>0</v>
      </c>
      <c r="AR287" s="186" t="s">
        <v>86</v>
      </c>
      <c r="AT287" s="187" t="s">
        <v>75</v>
      </c>
      <c r="AU287" s="187" t="s">
        <v>84</v>
      </c>
      <c r="AY287" s="186" t="s">
        <v>150</v>
      </c>
      <c r="BK287" s="188">
        <f>BK288</f>
        <v>0</v>
      </c>
    </row>
    <row r="288" spans="2:65" s="1" customFormat="1" ht="16.5" customHeight="1">
      <c r="B288" s="33"/>
      <c r="C288" s="191" t="s">
        <v>458</v>
      </c>
      <c r="D288" s="191" t="s">
        <v>154</v>
      </c>
      <c r="E288" s="192" t="s">
        <v>500</v>
      </c>
      <c r="F288" s="193" t="s">
        <v>501</v>
      </c>
      <c r="G288" s="194" t="s">
        <v>265</v>
      </c>
      <c r="H288" s="195">
        <v>3</v>
      </c>
      <c r="I288" s="196"/>
      <c r="J288" s="197">
        <f>ROUND(I288*H288,2)</f>
        <v>0</v>
      </c>
      <c r="K288" s="193" t="s">
        <v>1</v>
      </c>
      <c r="L288" s="37"/>
      <c r="M288" s="198" t="s">
        <v>1</v>
      </c>
      <c r="N288" s="199" t="s">
        <v>41</v>
      </c>
      <c r="O288" s="65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02" t="s">
        <v>175</v>
      </c>
      <c r="AT288" s="202" t="s">
        <v>154</v>
      </c>
      <c r="AU288" s="202" t="s">
        <v>86</v>
      </c>
      <c r="AY288" s="16" t="s">
        <v>150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84</v>
      </c>
      <c r="BK288" s="203">
        <f>ROUND(I288*H288,2)</f>
        <v>0</v>
      </c>
      <c r="BL288" s="16" t="s">
        <v>175</v>
      </c>
      <c r="BM288" s="202" t="s">
        <v>926</v>
      </c>
    </row>
    <row r="289" spans="2:63" s="11" customFormat="1" ht="22.9" customHeight="1">
      <c r="B289" s="175"/>
      <c r="C289" s="176"/>
      <c r="D289" s="177" t="s">
        <v>75</v>
      </c>
      <c r="E289" s="189" t="s">
        <v>507</v>
      </c>
      <c r="F289" s="189" t="s">
        <v>508</v>
      </c>
      <c r="G289" s="176"/>
      <c r="H289" s="176"/>
      <c r="I289" s="179"/>
      <c r="J289" s="190">
        <f>BK289</f>
        <v>0</v>
      </c>
      <c r="K289" s="176"/>
      <c r="L289" s="181"/>
      <c r="M289" s="182"/>
      <c r="N289" s="183"/>
      <c r="O289" s="183"/>
      <c r="P289" s="184">
        <f>SUM(P290:P298)</f>
        <v>0</v>
      </c>
      <c r="Q289" s="183"/>
      <c r="R289" s="184">
        <f>SUM(R290:R298)</f>
        <v>0.017294550000000002</v>
      </c>
      <c r="S289" s="183"/>
      <c r="T289" s="185">
        <f>SUM(T290:T298)</f>
        <v>0.0052942499999999995</v>
      </c>
      <c r="AR289" s="186" t="s">
        <v>86</v>
      </c>
      <c r="AT289" s="187" t="s">
        <v>75</v>
      </c>
      <c r="AU289" s="187" t="s">
        <v>84</v>
      </c>
      <c r="AY289" s="186" t="s">
        <v>150</v>
      </c>
      <c r="BK289" s="188">
        <f>SUM(BK290:BK298)</f>
        <v>0</v>
      </c>
    </row>
    <row r="290" spans="2:65" s="1" customFormat="1" ht="24" customHeight="1">
      <c r="B290" s="33"/>
      <c r="C290" s="191" t="s">
        <v>493</v>
      </c>
      <c r="D290" s="191" t="s">
        <v>154</v>
      </c>
      <c r="E290" s="192" t="s">
        <v>510</v>
      </c>
      <c r="F290" s="193" t="s">
        <v>511</v>
      </c>
      <c r="G290" s="194" t="s">
        <v>157</v>
      </c>
      <c r="H290" s="195">
        <v>35.295</v>
      </c>
      <c r="I290" s="196"/>
      <c r="J290" s="197">
        <f>ROUND(I290*H290,2)</f>
        <v>0</v>
      </c>
      <c r="K290" s="193" t="s">
        <v>158</v>
      </c>
      <c r="L290" s="37"/>
      <c r="M290" s="198" t="s">
        <v>1</v>
      </c>
      <c r="N290" s="199" t="s">
        <v>41</v>
      </c>
      <c r="O290" s="65"/>
      <c r="P290" s="200">
        <f>O290*H290</f>
        <v>0</v>
      </c>
      <c r="Q290" s="200">
        <v>0</v>
      </c>
      <c r="R290" s="200">
        <f>Q290*H290</f>
        <v>0</v>
      </c>
      <c r="S290" s="200">
        <v>0.00015</v>
      </c>
      <c r="T290" s="201">
        <f>S290*H290</f>
        <v>0.0052942499999999995</v>
      </c>
      <c r="AR290" s="202" t="s">
        <v>175</v>
      </c>
      <c r="AT290" s="202" t="s">
        <v>154</v>
      </c>
      <c r="AU290" s="202" t="s">
        <v>86</v>
      </c>
      <c r="AY290" s="16" t="s">
        <v>150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175</v>
      </c>
      <c r="BM290" s="202" t="s">
        <v>927</v>
      </c>
    </row>
    <row r="291" spans="2:51" s="13" customFormat="1" ht="12">
      <c r="B291" s="216"/>
      <c r="C291" s="217"/>
      <c r="D291" s="206" t="s">
        <v>166</v>
      </c>
      <c r="E291" s="218" t="s">
        <v>1</v>
      </c>
      <c r="F291" s="219" t="s">
        <v>868</v>
      </c>
      <c r="G291" s="217"/>
      <c r="H291" s="218" t="s">
        <v>1</v>
      </c>
      <c r="I291" s="220"/>
      <c r="J291" s="217"/>
      <c r="K291" s="217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166</v>
      </c>
      <c r="AU291" s="225" t="s">
        <v>86</v>
      </c>
      <c r="AV291" s="13" t="s">
        <v>84</v>
      </c>
      <c r="AW291" s="13" t="s">
        <v>33</v>
      </c>
      <c r="AX291" s="13" t="s">
        <v>76</v>
      </c>
      <c r="AY291" s="225" t="s">
        <v>150</v>
      </c>
    </row>
    <row r="292" spans="2:51" s="12" customFormat="1" ht="12">
      <c r="B292" s="204"/>
      <c r="C292" s="205"/>
      <c r="D292" s="206" t="s">
        <v>166</v>
      </c>
      <c r="E292" s="207" t="s">
        <v>1</v>
      </c>
      <c r="F292" s="208" t="s">
        <v>928</v>
      </c>
      <c r="G292" s="205"/>
      <c r="H292" s="209">
        <v>35.295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166</v>
      </c>
      <c r="AU292" s="215" t="s">
        <v>86</v>
      </c>
      <c r="AV292" s="12" t="s">
        <v>86</v>
      </c>
      <c r="AW292" s="12" t="s">
        <v>33</v>
      </c>
      <c r="AX292" s="12" t="s">
        <v>76</v>
      </c>
      <c r="AY292" s="215" t="s">
        <v>150</v>
      </c>
    </row>
    <row r="293" spans="2:51" s="14" customFormat="1" ht="12">
      <c r="B293" s="226"/>
      <c r="C293" s="227"/>
      <c r="D293" s="206" t="s">
        <v>166</v>
      </c>
      <c r="E293" s="228" t="s">
        <v>1</v>
      </c>
      <c r="F293" s="229" t="s">
        <v>174</v>
      </c>
      <c r="G293" s="227"/>
      <c r="H293" s="230">
        <v>35.295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166</v>
      </c>
      <c r="AU293" s="236" t="s">
        <v>86</v>
      </c>
      <c r="AV293" s="14" t="s">
        <v>159</v>
      </c>
      <c r="AW293" s="14" t="s">
        <v>33</v>
      </c>
      <c r="AX293" s="14" t="s">
        <v>84</v>
      </c>
      <c r="AY293" s="236" t="s">
        <v>150</v>
      </c>
    </row>
    <row r="294" spans="2:65" s="1" customFormat="1" ht="16.5" customHeight="1">
      <c r="B294" s="33"/>
      <c r="C294" s="191" t="s">
        <v>219</v>
      </c>
      <c r="D294" s="191" t="s">
        <v>154</v>
      </c>
      <c r="E294" s="192" t="s">
        <v>516</v>
      </c>
      <c r="F294" s="193" t="s">
        <v>517</v>
      </c>
      <c r="G294" s="194" t="s">
        <v>157</v>
      </c>
      <c r="H294" s="195">
        <v>70</v>
      </c>
      <c r="I294" s="196"/>
      <c r="J294" s="197">
        <f>ROUND(I294*H294,2)</f>
        <v>0</v>
      </c>
      <c r="K294" s="193" t="s">
        <v>158</v>
      </c>
      <c r="L294" s="37"/>
      <c r="M294" s="198" t="s">
        <v>1</v>
      </c>
      <c r="N294" s="199" t="s">
        <v>41</v>
      </c>
      <c r="O294" s="65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02" t="s">
        <v>175</v>
      </c>
      <c r="AT294" s="202" t="s">
        <v>154</v>
      </c>
      <c r="AU294" s="202" t="s">
        <v>86</v>
      </c>
      <c r="AY294" s="16" t="s">
        <v>150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84</v>
      </c>
      <c r="BK294" s="203">
        <f>ROUND(I294*H294,2)</f>
        <v>0</v>
      </c>
      <c r="BL294" s="16" t="s">
        <v>175</v>
      </c>
      <c r="BM294" s="202" t="s">
        <v>929</v>
      </c>
    </row>
    <row r="295" spans="2:65" s="1" customFormat="1" ht="16.5" customHeight="1">
      <c r="B295" s="33"/>
      <c r="C295" s="237" t="s">
        <v>273</v>
      </c>
      <c r="D295" s="237" t="s">
        <v>278</v>
      </c>
      <c r="E295" s="238" t="s">
        <v>520</v>
      </c>
      <c r="F295" s="239" t="s">
        <v>521</v>
      </c>
      <c r="G295" s="240" t="s">
        <v>157</v>
      </c>
      <c r="H295" s="241">
        <v>73.5</v>
      </c>
      <c r="I295" s="242"/>
      <c r="J295" s="243">
        <f>ROUND(I295*H295,2)</f>
        <v>0</v>
      </c>
      <c r="K295" s="239" t="s">
        <v>158</v>
      </c>
      <c r="L295" s="244"/>
      <c r="M295" s="245" t="s">
        <v>1</v>
      </c>
      <c r="N295" s="246" t="s">
        <v>41</v>
      </c>
      <c r="O295" s="65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202" t="s">
        <v>281</v>
      </c>
      <c r="AT295" s="202" t="s">
        <v>278</v>
      </c>
      <c r="AU295" s="202" t="s">
        <v>86</v>
      </c>
      <c r="AY295" s="16" t="s">
        <v>150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6" t="s">
        <v>84</v>
      </c>
      <c r="BK295" s="203">
        <f>ROUND(I295*H295,2)</f>
        <v>0</v>
      </c>
      <c r="BL295" s="16" t="s">
        <v>175</v>
      </c>
      <c r="BM295" s="202" t="s">
        <v>930</v>
      </c>
    </row>
    <row r="296" spans="2:51" s="12" customFormat="1" ht="12">
      <c r="B296" s="204"/>
      <c r="C296" s="205"/>
      <c r="D296" s="206" t="s">
        <v>166</v>
      </c>
      <c r="E296" s="205"/>
      <c r="F296" s="208" t="s">
        <v>703</v>
      </c>
      <c r="G296" s="205"/>
      <c r="H296" s="209">
        <v>73.5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166</v>
      </c>
      <c r="AU296" s="215" t="s">
        <v>86</v>
      </c>
      <c r="AV296" s="12" t="s">
        <v>86</v>
      </c>
      <c r="AW296" s="12" t="s">
        <v>4</v>
      </c>
      <c r="AX296" s="12" t="s">
        <v>84</v>
      </c>
      <c r="AY296" s="215" t="s">
        <v>150</v>
      </c>
    </row>
    <row r="297" spans="2:65" s="1" customFormat="1" ht="24" customHeight="1">
      <c r="B297" s="33"/>
      <c r="C297" s="191" t="s">
        <v>243</v>
      </c>
      <c r="D297" s="191" t="s">
        <v>154</v>
      </c>
      <c r="E297" s="192" t="s">
        <v>525</v>
      </c>
      <c r="F297" s="193" t="s">
        <v>526</v>
      </c>
      <c r="G297" s="194" t="s">
        <v>157</v>
      </c>
      <c r="H297" s="195">
        <v>35.295</v>
      </c>
      <c r="I297" s="196"/>
      <c r="J297" s="197">
        <f>ROUND(I297*H297,2)</f>
        <v>0</v>
      </c>
      <c r="K297" s="193" t="s">
        <v>158</v>
      </c>
      <c r="L297" s="37"/>
      <c r="M297" s="198" t="s">
        <v>1</v>
      </c>
      <c r="N297" s="199" t="s">
        <v>41</v>
      </c>
      <c r="O297" s="65"/>
      <c r="P297" s="200">
        <f>O297*H297</f>
        <v>0</v>
      </c>
      <c r="Q297" s="200">
        <v>0.0002</v>
      </c>
      <c r="R297" s="200">
        <f>Q297*H297</f>
        <v>0.007059000000000001</v>
      </c>
      <c r="S297" s="200">
        <v>0</v>
      </c>
      <c r="T297" s="201">
        <f>S297*H297</f>
        <v>0</v>
      </c>
      <c r="AR297" s="202" t="s">
        <v>175</v>
      </c>
      <c r="AT297" s="202" t="s">
        <v>154</v>
      </c>
      <c r="AU297" s="202" t="s">
        <v>86</v>
      </c>
      <c r="AY297" s="16" t="s">
        <v>150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175</v>
      </c>
      <c r="BM297" s="202" t="s">
        <v>931</v>
      </c>
    </row>
    <row r="298" spans="2:65" s="1" customFormat="1" ht="24" customHeight="1">
      <c r="B298" s="33"/>
      <c r="C298" s="191" t="s">
        <v>258</v>
      </c>
      <c r="D298" s="191" t="s">
        <v>154</v>
      </c>
      <c r="E298" s="192" t="s">
        <v>535</v>
      </c>
      <c r="F298" s="193" t="s">
        <v>536</v>
      </c>
      <c r="G298" s="194" t="s">
        <v>157</v>
      </c>
      <c r="H298" s="195">
        <v>35.295</v>
      </c>
      <c r="I298" s="196"/>
      <c r="J298" s="197">
        <f>ROUND(I298*H298,2)</f>
        <v>0</v>
      </c>
      <c r="K298" s="193" t="s">
        <v>158</v>
      </c>
      <c r="L298" s="37"/>
      <c r="M298" s="250" t="s">
        <v>1</v>
      </c>
      <c r="N298" s="251" t="s">
        <v>41</v>
      </c>
      <c r="O298" s="252"/>
      <c r="P298" s="253">
        <f>O298*H298</f>
        <v>0</v>
      </c>
      <c r="Q298" s="253">
        <v>0.00029</v>
      </c>
      <c r="R298" s="253">
        <f>Q298*H298</f>
        <v>0.010235550000000001</v>
      </c>
      <c r="S298" s="253">
        <v>0</v>
      </c>
      <c r="T298" s="254">
        <f>S298*H298</f>
        <v>0</v>
      </c>
      <c r="AR298" s="202" t="s">
        <v>175</v>
      </c>
      <c r="AT298" s="202" t="s">
        <v>154</v>
      </c>
      <c r="AU298" s="202" t="s">
        <v>86</v>
      </c>
      <c r="AY298" s="16" t="s">
        <v>150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84</v>
      </c>
      <c r="BK298" s="203">
        <f>ROUND(I298*H298,2)</f>
        <v>0</v>
      </c>
      <c r="BL298" s="16" t="s">
        <v>175</v>
      </c>
      <c r="BM298" s="202" t="s">
        <v>932</v>
      </c>
    </row>
    <row r="299" spans="2:12" s="1" customFormat="1" ht="6.95" customHeight="1">
      <c r="B299" s="48"/>
      <c r="C299" s="49"/>
      <c r="D299" s="49"/>
      <c r="E299" s="49"/>
      <c r="F299" s="49"/>
      <c r="G299" s="49"/>
      <c r="H299" s="49"/>
      <c r="I299" s="141"/>
      <c r="J299" s="49"/>
      <c r="K299" s="49"/>
      <c r="L299" s="37"/>
    </row>
  </sheetData>
  <sheetProtection algorithmName="SHA-512" hashValue="Z8+qQEmyw11pASSHhPfcQjWD8Y2mbmozUmCdF+2eoEWo+sK4AS3BGHjCFcZcb+buRAx7t4xyuEK3mxo0OVriZQ==" saltValue="rWGNeaCsgkoaCu6ipwBVdg==" spinCount="100000" sheet="1" objects="1" scenarios="1" formatColumns="0" formatRows="0" autoFilter="0"/>
  <autoFilter ref="C131:K29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05"/>
  <sheetViews>
    <sheetView showGridLines="0" workbookViewId="0" topLeftCell="A21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98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933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ROUND(J132,2)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ROUND((SUM(BE132:BE304)),2)</f>
        <v>0</v>
      </c>
      <c r="I33" s="122">
        <v>0.21</v>
      </c>
      <c r="J33" s="121">
        <f>ROUND(((SUM(BE132:BE304))*I33),2)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ROUND((SUM(BF132:BF304)),2)</f>
        <v>0</v>
      </c>
      <c r="I34" s="122">
        <v>0.15</v>
      </c>
      <c r="J34" s="121">
        <f>ROUND(((SUM(BF132:BF304))*I34),2)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ROUND((SUM(BG132:BG304)),2)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ROUND((SUM(BH132:BH304)),2)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ROUND((SUM(BI132:BI304)),2)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e - šatny č.dveří 8,9,10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J132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119</v>
      </c>
      <c r="E97" s="153"/>
      <c r="F97" s="153"/>
      <c r="G97" s="153"/>
      <c r="H97" s="153"/>
      <c r="I97" s="154"/>
      <c r="J97" s="155">
        <f>J133</f>
        <v>0</v>
      </c>
      <c r="K97" s="151"/>
      <c r="L97" s="156"/>
    </row>
    <row r="98" spans="2:12" s="9" customFormat="1" ht="19.9" customHeight="1">
      <c r="B98" s="157"/>
      <c r="C98" s="158"/>
      <c r="D98" s="159" t="s">
        <v>120</v>
      </c>
      <c r="E98" s="160"/>
      <c r="F98" s="160"/>
      <c r="G98" s="160"/>
      <c r="H98" s="160"/>
      <c r="I98" s="161"/>
      <c r="J98" s="162">
        <f>J134</f>
        <v>0</v>
      </c>
      <c r="K98" s="158"/>
      <c r="L98" s="163"/>
    </row>
    <row r="99" spans="2:12" s="9" customFormat="1" ht="19.9" customHeight="1">
      <c r="B99" s="157"/>
      <c r="C99" s="158"/>
      <c r="D99" s="159" t="s">
        <v>121</v>
      </c>
      <c r="E99" s="160"/>
      <c r="F99" s="160"/>
      <c r="G99" s="160"/>
      <c r="H99" s="160"/>
      <c r="I99" s="161"/>
      <c r="J99" s="162">
        <f>J141</f>
        <v>0</v>
      </c>
      <c r="K99" s="158"/>
      <c r="L99" s="163"/>
    </row>
    <row r="100" spans="2:12" s="8" customFormat="1" ht="24.95" customHeight="1">
      <c r="B100" s="150"/>
      <c r="C100" s="151"/>
      <c r="D100" s="152" t="s">
        <v>122</v>
      </c>
      <c r="E100" s="153"/>
      <c r="F100" s="153"/>
      <c r="G100" s="153"/>
      <c r="H100" s="153"/>
      <c r="I100" s="154"/>
      <c r="J100" s="155">
        <f>J147</f>
        <v>0</v>
      </c>
      <c r="K100" s="151"/>
      <c r="L100" s="156"/>
    </row>
    <row r="101" spans="2:12" s="9" customFormat="1" ht="19.9" customHeight="1">
      <c r="B101" s="157"/>
      <c r="C101" s="158"/>
      <c r="D101" s="159" t="s">
        <v>123</v>
      </c>
      <c r="E101" s="160"/>
      <c r="F101" s="160"/>
      <c r="G101" s="160"/>
      <c r="H101" s="160"/>
      <c r="I101" s="161"/>
      <c r="J101" s="162">
        <f>J148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124</v>
      </c>
      <c r="E102" s="160"/>
      <c r="F102" s="160"/>
      <c r="G102" s="160"/>
      <c r="H102" s="160"/>
      <c r="I102" s="161"/>
      <c r="J102" s="162">
        <f>J160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125</v>
      </c>
      <c r="E103" s="160"/>
      <c r="F103" s="160"/>
      <c r="G103" s="160"/>
      <c r="H103" s="160"/>
      <c r="I103" s="161"/>
      <c r="J103" s="162">
        <f>J162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126</v>
      </c>
      <c r="E104" s="160"/>
      <c r="F104" s="160"/>
      <c r="G104" s="160"/>
      <c r="H104" s="160"/>
      <c r="I104" s="161"/>
      <c r="J104" s="162">
        <f>J179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127</v>
      </c>
      <c r="E105" s="160"/>
      <c r="F105" s="160"/>
      <c r="G105" s="160"/>
      <c r="H105" s="160"/>
      <c r="I105" s="161"/>
      <c r="J105" s="162">
        <f>J189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128</v>
      </c>
      <c r="E106" s="160"/>
      <c r="F106" s="160"/>
      <c r="G106" s="160"/>
      <c r="H106" s="160"/>
      <c r="I106" s="161"/>
      <c r="J106" s="162">
        <f>J191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129</v>
      </c>
      <c r="E107" s="160"/>
      <c r="F107" s="160"/>
      <c r="G107" s="160"/>
      <c r="H107" s="160"/>
      <c r="I107" s="161"/>
      <c r="J107" s="162">
        <f>J212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130</v>
      </c>
      <c r="E108" s="160"/>
      <c r="F108" s="160"/>
      <c r="G108" s="160"/>
      <c r="H108" s="160"/>
      <c r="I108" s="161"/>
      <c r="J108" s="162">
        <f>J224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131</v>
      </c>
      <c r="E109" s="160"/>
      <c r="F109" s="160"/>
      <c r="G109" s="160"/>
      <c r="H109" s="160"/>
      <c r="I109" s="161"/>
      <c r="J109" s="162">
        <f>J234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132</v>
      </c>
      <c r="E110" s="160"/>
      <c r="F110" s="160"/>
      <c r="G110" s="160"/>
      <c r="H110" s="160"/>
      <c r="I110" s="161"/>
      <c r="J110" s="162">
        <f>J274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133</v>
      </c>
      <c r="E111" s="160"/>
      <c r="F111" s="160"/>
      <c r="G111" s="160"/>
      <c r="H111" s="160"/>
      <c r="I111" s="161"/>
      <c r="J111" s="162">
        <f>J290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134</v>
      </c>
      <c r="E112" s="160"/>
      <c r="F112" s="160"/>
      <c r="G112" s="160"/>
      <c r="H112" s="160"/>
      <c r="I112" s="161"/>
      <c r="J112" s="162">
        <f>J292</f>
        <v>0</v>
      </c>
      <c r="K112" s="158"/>
      <c r="L112" s="163"/>
    </row>
    <row r="113" spans="2:12" s="1" customFormat="1" ht="21.7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6.95" customHeight="1">
      <c r="B114" s="48"/>
      <c r="C114" s="49"/>
      <c r="D114" s="49"/>
      <c r="E114" s="49"/>
      <c r="F114" s="49"/>
      <c r="G114" s="49"/>
      <c r="H114" s="49"/>
      <c r="I114" s="141"/>
      <c r="J114" s="49"/>
      <c r="K114" s="49"/>
      <c r="L114" s="37"/>
    </row>
    <row r="118" spans="2:12" s="1" customFormat="1" ht="6.95" customHeight="1">
      <c r="B118" s="50"/>
      <c r="C118" s="51"/>
      <c r="D118" s="51"/>
      <c r="E118" s="51"/>
      <c r="F118" s="51"/>
      <c r="G118" s="51"/>
      <c r="H118" s="51"/>
      <c r="I118" s="144"/>
      <c r="J118" s="51"/>
      <c r="K118" s="51"/>
      <c r="L118" s="37"/>
    </row>
    <row r="119" spans="2:12" s="1" customFormat="1" ht="24.95" customHeight="1">
      <c r="B119" s="33"/>
      <c r="C119" s="22" t="s">
        <v>135</v>
      </c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6.9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12" s="1" customFormat="1" ht="12" customHeight="1">
      <c r="B121" s="33"/>
      <c r="C121" s="28" t="s">
        <v>16</v>
      </c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16.5" customHeight="1">
      <c r="B122" s="33"/>
      <c r="C122" s="34"/>
      <c r="D122" s="34"/>
      <c r="E122" s="297" t="str">
        <f>E7</f>
        <v>Stavební úpravy šaten v 1.NP - SC Hostivař</v>
      </c>
      <c r="F122" s="298"/>
      <c r="G122" s="298"/>
      <c r="H122" s="298"/>
      <c r="I122" s="109"/>
      <c r="J122" s="34"/>
      <c r="K122" s="34"/>
      <c r="L122" s="37"/>
    </row>
    <row r="123" spans="2:12" s="1" customFormat="1" ht="12" customHeight="1">
      <c r="B123" s="33"/>
      <c r="C123" s="28" t="s">
        <v>112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16.5" customHeight="1">
      <c r="B124" s="33"/>
      <c r="C124" s="34"/>
      <c r="D124" s="34"/>
      <c r="E124" s="280" t="str">
        <f>E9</f>
        <v>e - šatny č.dveří 8,9,10</v>
      </c>
      <c r="F124" s="296"/>
      <c r="G124" s="296"/>
      <c r="H124" s="296"/>
      <c r="I124" s="109"/>
      <c r="J124" s="34"/>
      <c r="K124" s="34"/>
      <c r="L124" s="37"/>
    </row>
    <row r="125" spans="2:12" s="1" customFormat="1" ht="6.95" customHeight="1">
      <c r="B125" s="33"/>
      <c r="C125" s="34"/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2" customHeight="1">
      <c r="B126" s="33"/>
      <c r="C126" s="28" t="s">
        <v>20</v>
      </c>
      <c r="D126" s="34"/>
      <c r="E126" s="34"/>
      <c r="F126" s="26" t="str">
        <f>F12</f>
        <v xml:space="preserve">Praha </v>
      </c>
      <c r="G126" s="34"/>
      <c r="H126" s="34"/>
      <c r="I126" s="111" t="s">
        <v>22</v>
      </c>
      <c r="J126" s="60" t="str">
        <f>IF(J12="","",J12)</f>
        <v>29. 4. 2019</v>
      </c>
      <c r="K126" s="34"/>
      <c r="L126" s="37"/>
    </row>
    <row r="127" spans="2:12" s="1" customFormat="1" ht="6.95" customHeight="1">
      <c r="B127" s="33"/>
      <c r="C127" s="34"/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27.95" customHeight="1">
      <c r="B128" s="33"/>
      <c r="C128" s="28" t="s">
        <v>24</v>
      </c>
      <c r="D128" s="34"/>
      <c r="E128" s="34"/>
      <c r="F128" s="26" t="str">
        <f>E15</f>
        <v xml:space="preserve"> </v>
      </c>
      <c r="G128" s="34"/>
      <c r="H128" s="34"/>
      <c r="I128" s="111" t="s">
        <v>30</v>
      </c>
      <c r="J128" s="31" t="str">
        <f>E21</f>
        <v>Ing. Regina Zaoralova</v>
      </c>
      <c r="K128" s="34"/>
      <c r="L128" s="37"/>
    </row>
    <row r="129" spans="2:12" s="1" customFormat="1" ht="15.2" customHeight="1">
      <c r="B129" s="33"/>
      <c r="C129" s="28" t="s">
        <v>28</v>
      </c>
      <c r="D129" s="34"/>
      <c r="E129" s="34"/>
      <c r="F129" s="26" t="str">
        <f>IF(E18="","",E18)</f>
        <v>Vyplň údaj</v>
      </c>
      <c r="G129" s="34"/>
      <c r="H129" s="34"/>
      <c r="I129" s="111" t="s">
        <v>34</v>
      </c>
      <c r="J129" s="31" t="str">
        <f>E24</f>
        <v xml:space="preserve"> </v>
      </c>
      <c r="K129" s="34"/>
      <c r="L129" s="37"/>
    </row>
    <row r="130" spans="2:12" s="1" customFormat="1" ht="10.35" customHeight="1">
      <c r="B130" s="33"/>
      <c r="C130" s="34"/>
      <c r="D130" s="34"/>
      <c r="E130" s="34"/>
      <c r="F130" s="34"/>
      <c r="G130" s="34"/>
      <c r="H130" s="34"/>
      <c r="I130" s="109"/>
      <c r="J130" s="34"/>
      <c r="K130" s="34"/>
      <c r="L130" s="37"/>
    </row>
    <row r="131" spans="2:20" s="10" customFormat="1" ht="29.25" customHeight="1">
      <c r="B131" s="164"/>
      <c r="C131" s="165" t="s">
        <v>136</v>
      </c>
      <c r="D131" s="166" t="s">
        <v>61</v>
      </c>
      <c r="E131" s="166" t="s">
        <v>57</v>
      </c>
      <c r="F131" s="166" t="s">
        <v>58</v>
      </c>
      <c r="G131" s="166" t="s">
        <v>137</v>
      </c>
      <c r="H131" s="166" t="s">
        <v>138</v>
      </c>
      <c r="I131" s="167" t="s">
        <v>139</v>
      </c>
      <c r="J131" s="168" t="s">
        <v>116</v>
      </c>
      <c r="K131" s="169" t="s">
        <v>140</v>
      </c>
      <c r="L131" s="170"/>
      <c r="M131" s="69" t="s">
        <v>1</v>
      </c>
      <c r="N131" s="70" t="s">
        <v>40</v>
      </c>
      <c r="O131" s="70" t="s">
        <v>141</v>
      </c>
      <c r="P131" s="70" t="s">
        <v>142</v>
      </c>
      <c r="Q131" s="70" t="s">
        <v>143</v>
      </c>
      <c r="R131" s="70" t="s">
        <v>144</v>
      </c>
      <c r="S131" s="70" t="s">
        <v>145</v>
      </c>
      <c r="T131" s="71" t="s">
        <v>146</v>
      </c>
    </row>
    <row r="132" spans="2:63" s="1" customFormat="1" ht="22.9" customHeight="1">
      <c r="B132" s="33"/>
      <c r="C132" s="76" t="s">
        <v>147</v>
      </c>
      <c r="D132" s="34"/>
      <c r="E132" s="34"/>
      <c r="F132" s="34"/>
      <c r="G132" s="34"/>
      <c r="H132" s="34"/>
      <c r="I132" s="109"/>
      <c r="J132" s="171">
        <f>BK132</f>
        <v>0</v>
      </c>
      <c r="K132" s="34"/>
      <c r="L132" s="37"/>
      <c r="M132" s="72"/>
      <c r="N132" s="73"/>
      <c r="O132" s="73"/>
      <c r="P132" s="172">
        <f>P133+P147</f>
        <v>0</v>
      </c>
      <c r="Q132" s="73"/>
      <c r="R132" s="172">
        <f>R133+R147</f>
        <v>6.8012004799999985</v>
      </c>
      <c r="S132" s="73"/>
      <c r="T132" s="173">
        <f>T133+T147</f>
        <v>17.939403</v>
      </c>
      <c r="AT132" s="16" t="s">
        <v>75</v>
      </c>
      <c r="AU132" s="16" t="s">
        <v>118</v>
      </c>
      <c r="BK132" s="174">
        <f>BK133+BK147</f>
        <v>0</v>
      </c>
    </row>
    <row r="133" spans="2:63" s="11" customFormat="1" ht="25.9" customHeight="1">
      <c r="B133" s="175"/>
      <c r="C133" s="176"/>
      <c r="D133" s="177" t="s">
        <v>75</v>
      </c>
      <c r="E133" s="178" t="s">
        <v>148</v>
      </c>
      <c r="F133" s="178" t="s">
        <v>149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P134+P141</f>
        <v>0</v>
      </c>
      <c r="Q133" s="183"/>
      <c r="R133" s="184">
        <f>R134+R141</f>
        <v>0.00975</v>
      </c>
      <c r="S133" s="183"/>
      <c r="T133" s="185">
        <f>T134+T141</f>
        <v>1.0518480000000001</v>
      </c>
      <c r="AR133" s="186" t="s">
        <v>84</v>
      </c>
      <c r="AT133" s="187" t="s">
        <v>75</v>
      </c>
      <c r="AU133" s="187" t="s">
        <v>76</v>
      </c>
      <c r="AY133" s="186" t="s">
        <v>150</v>
      </c>
      <c r="BK133" s="188">
        <f>BK134+BK141</f>
        <v>0</v>
      </c>
    </row>
    <row r="134" spans="2:63" s="11" customFormat="1" ht="22.9" customHeight="1">
      <c r="B134" s="175"/>
      <c r="C134" s="176"/>
      <c r="D134" s="177" t="s">
        <v>75</v>
      </c>
      <c r="E134" s="189" t="s">
        <v>151</v>
      </c>
      <c r="F134" s="189" t="s">
        <v>152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SUM(P135:P140)</f>
        <v>0</v>
      </c>
      <c r="Q134" s="183"/>
      <c r="R134" s="184">
        <f>SUM(R135:R140)</f>
        <v>0.00975</v>
      </c>
      <c r="S134" s="183"/>
      <c r="T134" s="185">
        <f>SUM(T135:T140)</f>
        <v>1.0518480000000001</v>
      </c>
      <c r="AR134" s="186" t="s">
        <v>84</v>
      </c>
      <c r="AT134" s="187" t="s">
        <v>75</v>
      </c>
      <c r="AU134" s="187" t="s">
        <v>84</v>
      </c>
      <c r="AY134" s="186" t="s">
        <v>150</v>
      </c>
      <c r="BK134" s="188">
        <f>SUM(BK135:BK140)</f>
        <v>0</v>
      </c>
    </row>
    <row r="135" spans="2:65" s="1" customFormat="1" ht="24" customHeight="1">
      <c r="B135" s="33"/>
      <c r="C135" s="191" t="s">
        <v>519</v>
      </c>
      <c r="D135" s="191" t="s">
        <v>154</v>
      </c>
      <c r="E135" s="192" t="s">
        <v>155</v>
      </c>
      <c r="F135" s="193" t="s">
        <v>156</v>
      </c>
      <c r="G135" s="194" t="s">
        <v>157</v>
      </c>
      <c r="H135" s="195">
        <v>75</v>
      </c>
      <c r="I135" s="196"/>
      <c r="J135" s="197">
        <f>ROUND(I135*H135,2)</f>
        <v>0</v>
      </c>
      <c r="K135" s="193" t="s">
        <v>158</v>
      </c>
      <c r="L135" s="37"/>
      <c r="M135" s="198" t="s">
        <v>1</v>
      </c>
      <c r="N135" s="199" t="s">
        <v>41</v>
      </c>
      <c r="O135" s="65"/>
      <c r="P135" s="200">
        <f>O135*H135</f>
        <v>0</v>
      </c>
      <c r="Q135" s="200">
        <v>0.00013</v>
      </c>
      <c r="R135" s="200">
        <f>Q135*H135</f>
        <v>0.00975</v>
      </c>
      <c r="S135" s="200">
        <v>0</v>
      </c>
      <c r="T135" s="201">
        <f>S135*H135</f>
        <v>0</v>
      </c>
      <c r="AR135" s="202" t="s">
        <v>159</v>
      </c>
      <c r="AT135" s="202" t="s">
        <v>154</v>
      </c>
      <c r="AU135" s="202" t="s">
        <v>86</v>
      </c>
      <c r="AY135" s="16" t="s">
        <v>150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84</v>
      </c>
      <c r="BK135" s="203">
        <f>ROUND(I135*H135,2)</f>
        <v>0</v>
      </c>
      <c r="BL135" s="16" t="s">
        <v>159</v>
      </c>
      <c r="BM135" s="202" t="s">
        <v>934</v>
      </c>
    </row>
    <row r="136" spans="2:65" s="1" customFormat="1" ht="36" customHeight="1">
      <c r="B136" s="33"/>
      <c r="C136" s="191" t="s">
        <v>84</v>
      </c>
      <c r="D136" s="191" t="s">
        <v>154</v>
      </c>
      <c r="E136" s="192" t="s">
        <v>162</v>
      </c>
      <c r="F136" s="193" t="s">
        <v>163</v>
      </c>
      <c r="G136" s="194" t="s">
        <v>164</v>
      </c>
      <c r="H136" s="195">
        <v>0.39</v>
      </c>
      <c r="I136" s="196"/>
      <c r="J136" s="197">
        <f>ROUND(I136*H136,2)</f>
        <v>0</v>
      </c>
      <c r="K136" s="193" t="s">
        <v>158</v>
      </c>
      <c r="L136" s="37"/>
      <c r="M136" s="198" t="s">
        <v>1</v>
      </c>
      <c r="N136" s="199" t="s">
        <v>41</v>
      </c>
      <c r="O136" s="65"/>
      <c r="P136" s="200">
        <f>O136*H136</f>
        <v>0</v>
      </c>
      <c r="Q136" s="200">
        <v>0</v>
      </c>
      <c r="R136" s="200">
        <f>Q136*H136</f>
        <v>0</v>
      </c>
      <c r="S136" s="200">
        <v>2.2</v>
      </c>
      <c r="T136" s="201">
        <f>S136*H136</f>
        <v>0.8580000000000001</v>
      </c>
      <c r="AR136" s="202" t="s">
        <v>159</v>
      </c>
      <c r="AT136" s="202" t="s">
        <v>154</v>
      </c>
      <c r="AU136" s="202" t="s">
        <v>86</v>
      </c>
      <c r="AY136" s="16" t="s">
        <v>150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84</v>
      </c>
      <c r="BK136" s="203">
        <f>ROUND(I136*H136,2)</f>
        <v>0</v>
      </c>
      <c r="BL136" s="16" t="s">
        <v>159</v>
      </c>
      <c r="BM136" s="202" t="s">
        <v>935</v>
      </c>
    </row>
    <row r="137" spans="2:51" s="12" customFormat="1" ht="12">
      <c r="B137" s="204"/>
      <c r="C137" s="205"/>
      <c r="D137" s="206" t="s">
        <v>166</v>
      </c>
      <c r="E137" s="207" t="s">
        <v>1</v>
      </c>
      <c r="F137" s="208" t="s">
        <v>936</v>
      </c>
      <c r="G137" s="205"/>
      <c r="H137" s="209">
        <v>0.39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166</v>
      </c>
      <c r="AU137" s="215" t="s">
        <v>86</v>
      </c>
      <c r="AV137" s="12" t="s">
        <v>86</v>
      </c>
      <c r="AW137" s="12" t="s">
        <v>33</v>
      </c>
      <c r="AX137" s="12" t="s">
        <v>84</v>
      </c>
      <c r="AY137" s="215" t="s">
        <v>150</v>
      </c>
    </row>
    <row r="138" spans="2:65" s="1" customFormat="1" ht="24" customHeight="1">
      <c r="B138" s="33"/>
      <c r="C138" s="191" t="s">
        <v>86</v>
      </c>
      <c r="D138" s="191" t="s">
        <v>154</v>
      </c>
      <c r="E138" s="192" t="s">
        <v>169</v>
      </c>
      <c r="F138" s="193" t="s">
        <v>170</v>
      </c>
      <c r="G138" s="194" t="s">
        <v>157</v>
      </c>
      <c r="H138" s="195">
        <v>4.728</v>
      </c>
      <c r="I138" s="196"/>
      <c r="J138" s="197">
        <f>ROUND(I138*H138,2)</f>
        <v>0</v>
      </c>
      <c r="K138" s="193" t="s">
        <v>158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0.041</v>
      </c>
      <c r="T138" s="201">
        <f>S138*H138</f>
        <v>0.193848</v>
      </c>
      <c r="AR138" s="202" t="s">
        <v>159</v>
      </c>
      <c r="AT138" s="202" t="s">
        <v>154</v>
      </c>
      <c r="AU138" s="202" t="s">
        <v>86</v>
      </c>
      <c r="AY138" s="16" t="s">
        <v>150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159</v>
      </c>
      <c r="BM138" s="202" t="s">
        <v>937</v>
      </c>
    </row>
    <row r="139" spans="2:51" s="12" customFormat="1" ht="12">
      <c r="B139" s="204"/>
      <c r="C139" s="205"/>
      <c r="D139" s="206" t="s">
        <v>166</v>
      </c>
      <c r="E139" s="207" t="s">
        <v>1</v>
      </c>
      <c r="F139" s="208" t="s">
        <v>938</v>
      </c>
      <c r="G139" s="205"/>
      <c r="H139" s="209">
        <v>4.728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166</v>
      </c>
      <c r="AU139" s="215" t="s">
        <v>86</v>
      </c>
      <c r="AV139" s="12" t="s">
        <v>86</v>
      </c>
      <c r="AW139" s="12" t="s">
        <v>33</v>
      </c>
      <c r="AX139" s="12" t="s">
        <v>76</v>
      </c>
      <c r="AY139" s="215" t="s">
        <v>150</v>
      </c>
    </row>
    <row r="140" spans="2:51" s="14" customFormat="1" ht="12">
      <c r="B140" s="226"/>
      <c r="C140" s="227"/>
      <c r="D140" s="206" t="s">
        <v>166</v>
      </c>
      <c r="E140" s="228" t="s">
        <v>1</v>
      </c>
      <c r="F140" s="229" t="s">
        <v>174</v>
      </c>
      <c r="G140" s="227"/>
      <c r="H140" s="230">
        <v>4.728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166</v>
      </c>
      <c r="AU140" s="236" t="s">
        <v>86</v>
      </c>
      <c r="AV140" s="14" t="s">
        <v>159</v>
      </c>
      <c r="AW140" s="14" t="s">
        <v>33</v>
      </c>
      <c r="AX140" s="14" t="s">
        <v>84</v>
      </c>
      <c r="AY140" s="236" t="s">
        <v>150</v>
      </c>
    </row>
    <row r="141" spans="2:63" s="11" customFormat="1" ht="22.9" customHeight="1">
      <c r="B141" s="175"/>
      <c r="C141" s="176"/>
      <c r="D141" s="177" t="s">
        <v>75</v>
      </c>
      <c r="E141" s="189" t="s">
        <v>180</v>
      </c>
      <c r="F141" s="189" t="s">
        <v>181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SUM(P142:P146)</f>
        <v>0</v>
      </c>
      <c r="Q141" s="183"/>
      <c r="R141" s="184">
        <f>SUM(R142:R146)</f>
        <v>0</v>
      </c>
      <c r="S141" s="183"/>
      <c r="T141" s="185">
        <f>SUM(T142:T146)</f>
        <v>0</v>
      </c>
      <c r="AR141" s="186" t="s">
        <v>84</v>
      </c>
      <c r="AT141" s="187" t="s">
        <v>75</v>
      </c>
      <c r="AU141" s="187" t="s">
        <v>84</v>
      </c>
      <c r="AY141" s="186" t="s">
        <v>150</v>
      </c>
      <c r="BK141" s="188">
        <f>SUM(BK142:BK146)</f>
        <v>0</v>
      </c>
    </row>
    <row r="142" spans="2:65" s="1" customFormat="1" ht="24" customHeight="1">
      <c r="B142" s="33"/>
      <c r="C142" s="191" t="s">
        <v>218</v>
      </c>
      <c r="D142" s="191" t="s">
        <v>154</v>
      </c>
      <c r="E142" s="192" t="s">
        <v>183</v>
      </c>
      <c r="F142" s="193" t="s">
        <v>184</v>
      </c>
      <c r="G142" s="194" t="s">
        <v>185</v>
      </c>
      <c r="H142" s="195">
        <v>17.939</v>
      </c>
      <c r="I142" s="196"/>
      <c r="J142" s="197">
        <f>ROUND(I142*H142,2)</f>
        <v>0</v>
      </c>
      <c r="K142" s="193" t="s">
        <v>158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159</v>
      </c>
      <c r="AT142" s="202" t="s">
        <v>154</v>
      </c>
      <c r="AU142" s="202" t="s">
        <v>86</v>
      </c>
      <c r="AY142" s="16" t="s">
        <v>150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159</v>
      </c>
      <c r="BM142" s="202" t="s">
        <v>939</v>
      </c>
    </row>
    <row r="143" spans="2:65" s="1" customFormat="1" ht="24" customHeight="1">
      <c r="B143" s="33"/>
      <c r="C143" s="191" t="s">
        <v>159</v>
      </c>
      <c r="D143" s="191" t="s">
        <v>154</v>
      </c>
      <c r="E143" s="192" t="s">
        <v>188</v>
      </c>
      <c r="F143" s="193" t="s">
        <v>189</v>
      </c>
      <c r="G143" s="194" t="s">
        <v>185</v>
      </c>
      <c r="H143" s="195">
        <v>17.939</v>
      </c>
      <c r="I143" s="196"/>
      <c r="J143" s="197">
        <f>ROUND(I143*H143,2)</f>
        <v>0</v>
      </c>
      <c r="K143" s="193" t="s">
        <v>158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159</v>
      </c>
      <c r="AT143" s="202" t="s">
        <v>154</v>
      </c>
      <c r="AU143" s="202" t="s">
        <v>86</v>
      </c>
      <c r="AY143" s="16" t="s">
        <v>150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159</v>
      </c>
      <c r="BM143" s="202" t="s">
        <v>940</v>
      </c>
    </row>
    <row r="144" spans="2:65" s="1" customFormat="1" ht="24" customHeight="1">
      <c r="B144" s="33"/>
      <c r="C144" s="191" t="s">
        <v>407</v>
      </c>
      <c r="D144" s="191" t="s">
        <v>154</v>
      </c>
      <c r="E144" s="192" t="s">
        <v>192</v>
      </c>
      <c r="F144" s="193" t="s">
        <v>193</v>
      </c>
      <c r="G144" s="194" t="s">
        <v>185</v>
      </c>
      <c r="H144" s="195">
        <v>250.852</v>
      </c>
      <c r="I144" s="196"/>
      <c r="J144" s="197">
        <f>ROUND(I144*H144,2)</f>
        <v>0</v>
      </c>
      <c r="K144" s="193" t="s">
        <v>158</v>
      </c>
      <c r="L144" s="37"/>
      <c r="M144" s="198" t="s">
        <v>1</v>
      </c>
      <c r="N144" s="199" t="s">
        <v>41</v>
      </c>
      <c r="O144" s="65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02" t="s">
        <v>159</v>
      </c>
      <c r="AT144" s="202" t="s">
        <v>154</v>
      </c>
      <c r="AU144" s="202" t="s">
        <v>86</v>
      </c>
      <c r="AY144" s="16" t="s">
        <v>150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84</v>
      </c>
      <c r="BK144" s="203">
        <f>ROUND(I144*H144,2)</f>
        <v>0</v>
      </c>
      <c r="BL144" s="16" t="s">
        <v>159</v>
      </c>
      <c r="BM144" s="202" t="s">
        <v>941</v>
      </c>
    </row>
    <row r="145" spans="2:51" s="12" customFormat="1" ht="12">
      <c r="B145" s="204"/>
      <c r="C145" s="205"/>
      <c r="D145" s="206" t="s">
        <v>166</v>
      </c>
      <c r="E145" s="207" t="s">
        <v>1</v>
      </c>
      <c r="F145" s="208" t="s">
        <v>942</v>
      </c>
      <c r="G145" s="205"/>
      <c r="H145" s="209">
        <v>250.852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166</v>
      </c>
      <c r="AU145" s="215" t="s">
        <v>86</v>
      </c>
      <c r="AV145" s="12" t="s">
        <v>86</v>
      </c>
      <c r="AW145" s="12" t="s">
        <v>33</v>
      </c>
      <c r="AX145" s="12" t="s">
        <v>84</v>
      </c>
      <c r="AY145" s="215" t="s">
        <v>150</v>
      </c>
    </row>
    <row r="146" spans="2:65" s="1" customFormat="1" ht="24" customHeight="1">
      <c r="B146" s="33"/>
      <c r="C146" s="191" t="s">
        <v>168</v>
      </c>
      <c r="D146" s="191" t="s">
        <v>154</v>
      </c>
      <c r="E146" s="192" t="s">
        <v>196</v>
      </c>
      <c r="F146" s="193" t="s">
        <v>197</v>
      </c>
      <c r="G146" s="194" t="s">
        <v>185</v>
      </c>
      <c r="H146" s="195">
        <v>17.918</v>
      </c>
      <c r="I146" s="196"/>
      <c r="J146" s="197">
        <f>ROUND(I146*H146,2)</f>
        <v>0</v>
      </c>
      <c r="K146" s="193" t="s">
        <v>158</v>
      </c>
      <c r="L146" s="37"/>
      <c r="M146" s="198" t="s">
        <v>1</v>
      </c>
      <c r="N146" s="199" t="s">
        <v>41</v>
      </c>
      <c r="O146" s="65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159</v>
      </c>
      <c r="AT146" s="202" t="s">
        <v>154</v>
      </c>
      <c r="AU146" s="202" t="s">
        <v>86</v>
      </c>
      <c r="AY146" s="16" t="s">
        <v>150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84</v>
      </c>
      <c r="BK146" s="203">
        <f>ROUND(I146*H146,2)</f>
        <v>0</v>
      </c>
      <c r="BL146" s="16" t="s">
        <v>159</v>
      </c>
      <c r="BM146" s="202" t="s">
        <v>943</v>
      </c>
    </row>
    <row r="147" spans="2:63" s="11" customFormat="1" ht="25.9" customHeight="1">
      <c r="B147" s="175"/>
      <c r="C147" s="176"/>
      <c r="D147" s="177" t="s">
        <v>75</v>
      </c>
      <c r="E147" s="178" t="s">
        <v>199</v>
      </c>
      <c r="F147" s="178" t="s">
        <v>200</v>
      </c>
      <c r="G147" s="176"/>
      <c r="H147" s="176"/>
      <c r="I147" s="179"/>
      <c r="J147" s="180">
        <f>BK147</f>
        <v>0</v>
      </c>
      <c r="K147" s="176"/>
      <c r="L147" s="181"/>
      <c r="M147" s="182"/>
      <c r="N147" s="183"/>
      <c r="O147" s="183"/>
      <c r="P147" s="184">
        <f>P148+P160+P162+P179+P189+P191+P212+P224+P234+P274+P290+P292</f>
        <v>0</v>
      </c>
      <c r="Q147" s="183"/>
      <c r="R147" s="184">
        <f>R148+R160+R162+R179+R189+R191+R212+R224+R234+R274+R290+R292</f>
        <v>6.791450479999998</v>
      </c>
      <c r="S147" s="183"/>
      <c r="T147" s="185">
        <f>T148+T160+T162+T179+T189+T191+T212+T224+T234+T274+T290+T292</f>
        <v>16.887555</v>
      </c>
      <c r="AR147" s="186" t="s">
        <v>86</v>
      </c>
      <c r="AT147" s="187" t="s">
        <v>75</v>
      </c>
      <c r="AU147" s="187" t="s">
        <v>76</v>
      </c>
      <c r="AY147" s="186" t="s">
        <v>150</v>
      </c>
      <c r="BK147" s="188">
        <f>BK148+BK160+BK162+BK179+BK189+BK191+BK212+BK224+BK234+BK274+BK290+BK292</f>
        <v>0</v>
      </c>
    </row>
    <row r="148" spans="2:63" s="11" customFormat="1" ht="22.9" customHeight="1">
      <c r="B148" s="175"/>
      <c r="C148" s="176"/>
      <c r="D148" s="177" t="s">
        <v>75</v>
      </c>
      <c r="E148" s="189" t="s">
        <v>201</v>
      </c>
      <c r="F148" s="189" t="s">
        <v>202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SUM(P149:P159)</f>
        <v>0</v>
      </c>
      <c r="Q148" s="183"/>
      <c r="R148" s="184">
        <f>SUM(R149:R159)</f>
        <v>0.0669</v>
      </c>
      <c r="S148" s="183"/>
      <c r="T148" s="185">
        <f>SUM(T149:T159)</f>
        <v>0.40802</v>
      </c>
      <c r="AR148" s="186" t="s">
        <v>86</v>
      </c>
      <c r="AT148" s="187" t="s">
        <v>75</v>
      </c>
      <c r="AU148" s="187" t="s">
        <v>84</v>
      </c>
      <c r="AY148" s="186" t="s">
        <v>150</v>
      </c>
      <c r="BK148" s="188">
        <f>SUM(BK149:BK159)</f>
        <v>0</v>
      </c>
    </row>
    <row r="149" spans="2:65" s="1" customFormat="1" ht="16.5" customHeight="1">
      <c r="B149" s="33"/>
      <c r="C149" s="191" t="s">
        <v>552</v>
      </c>
      <c r="D149" s="191" t="s">
        <v>154</v>
      </c>
      <c r="E149" s="192" t="s">
        <v>204</v>
      </c>
      <c r="F149" s="193" t="s">
        <v>205</v>
      </c>
      <c r="G149" s="194" t="s">
        <v>178</v>
      </c>
      <c r="H149" s="195">
        <v>20</v>
      </c>
      <c r="I149" s="196"/>
      <c r="J149" s="197">
        <f>ROUND(I149*H149,2)</f>
        <v>0</v>
      </c>
      <c r="K149" s="193" t="s">
        <v>158</v>
      </c>
      <c r="L149" s="37"/>
      <c r="M149" s="198" t="s">
        <v>1</v>
      </c>
      <c r="N149" s="199" t="s">
        <v>41</v>
      </c>
      <c r="O149" s="65"/>
      <c r="P149" s="200">
        <f>O149*H149</f>
        <v>0</v>
      </c>
      <c r="Q149" s="200">
        <v>0</v>
      </c>
      <c r="R149" s="200">
        <f>Q149*H149</f>
        <v>0</v>
      </c>
      <c r="S149" s="200">
        <v>0.01492</v>
      </c>
      <c r="T149" s="201">
        <f>S149*H149</f>
        <v>0.2984</v>
      </c>
      <c r="AR149" s="202" t="s">
        <v>175</v>
      </c>
      <c r="AT149" s="202" t="s">
        <v>154</v>
      </c>
      <c r="AU149" s="202" t="s">
        <v>86</v>
      </c>
      <c r="AY149" s="16" t="s">
        <v>150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84</v>
      </c>
      <c r="BK149" s="203">
        <f>ROUND(I149*H149,2)</f>
        <v>0</v>
      </c>
      <c r="BL149" s="16" t="s">
        <v>175</v>
      </c>
      <c r="BM149" s="202" t="s">
        <v>944</v>
      </c>
    </row>
    <row r="150" spans="2:65" s="1" customFormat="1" ht="16.5" customHeight="1">
      <c r="B150" s="33"/>
      <c r="C150" s="191" t="s">
        <v>436</v>
      </c>
      <c r="D150" s="191" t="s">
        <v>154</v>
      </c>
      <c r="E150" s="192" t="s">
        <v>208</v>
      </c>
      <c r="F150" s="193" t="s">
        <v>209</v>
      </c>
      <c r="G150" s="194" t="s">
        <v>178</v>
      </c>
      <c r="H150" s="195">
        <v>45</v>
      </c>
      <c r="I150" s="196"/>
      <c r="J150" s="197">
        <f>ROUND(I150*H150,2)</f>
        <v>0</v>
      </c>
      <c r="K150" s="193" t="s">
        <v>158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0.00046</v>
      </c>
      <c r="R150" s="200">
        <f>Q150*H150</f>
        <v>0.0207</v>
      </c>
      <c r="S150" s="200">
        <v>0</v>
      </c>
      <c r="T150" s="201">
        <f>S150*H150</f>
        <v>0</v>
      </c>
      <c r="AR150" s="202" t="s">
        <v>175</v>
      </c>
      <c r="AT150" s="202" t="s">
        <v>154</v>
      </c>
      <c r="AU150" s="202" t="s">
        <v>86</v>
      </c>
      <c r="AY150" s="16" t="s">
        <v>150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175</v>
      </c>
      <c r="BM150" s="202" t="s">
        <v>945</v>
      </c>
    </row>
    <row r="151" spans="2:51" s="12" customFormat="1" ht="12">
      <c r="B151" s="204"/>
      <c r="C151" s="205"/>
      <c r="D151" s="206" t="s">
        <v>166</v>
      </c>
      <c r="E151" s="207" t="s">
        <v>1</v>
      </c>
      <c r="F151" s="208" t="s">
        <v>528</v>
      </c>
      <c r="G151" s="205"/>
      <c r="H151" s="209">
        <v>45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166</v>
      </c>
      <c r="AU151" s="215" t="s">
        <v>86</v>
      </c>
      <c r="AV151" s="12" t="s">
        <v>86</v>
      </c>
      <c r="AW151" s="12" t="s">
        <v>33</v>
      </c>
      <c r="AX151" s="12" t="s">
        <v>84</v>
      </c>
      <c r="AY151" s="215" t="s">
        <v>150</v>
      </c>
    </row>
    <row r="152" spans="2:65" s="1" customFormat="1" ht="16.5" customHeight="1">
      <c r="B152" s="33"/>
      <c r="C152" s="191" t="s">
        <v>251</v>
      </c>
      <c r="D152" s="191" t="s">
        <v>154</v>
      </c>
      <c r="E152" s="192" t="s">
        <v>213</v>
      </c>
      <c r="F152" s="193" t="s">
        <v>214</v>
      </c>
      <c r="G152" s="194" t="s">
        <v>215</v>
      </c>
      <c r="H152" s="195">
        <v>9</v>
      </c>
      <c r="I152" s="196"/>
      <c r="J152" s="197">
        <f>ROUND(I152*H152,2)</f>
        <v>0</v>
      </c>
      <c r="K152" s="193" t="s">
        <v>158</v>
      </c>
      <c r="L152" s="37"/>
      <c r="M152" s="198" t="s">
        <v>1</v>
      </c>
      <c r="N152" s="199" t="s">
        <v>41</v>
      </c>
      <c r="O152" s="65"/>
      <c r="P152" s="200">
        <f>O152*H152</f>
        <v>0</v>
      </c>
      <c r="Q152" s="200">
        <v>0</v>
      </c>
      <c r="R152" s="200">
        <f>Q152*H152</f>
        <v>0</v>
      </c>
      <c r="S152" s="200">
        <v>0.01218</v>
      </c>
      <c r="T152" s="201">
        <f>S152*H152</f>
        <v>0.10962</v>
      </c>
      <c r="AR152" s="202" t="s">
        <v>175</v>
      </c>
      <c r="AT152" s="202" t="s">
        <v>154</v>
      </c>
      <c r="AU152" s="202" t="s">
        <v>86</v>
      </c>
      <c r="AY152" s="16" t="s">
        <v>150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175</v>
      </c>
      <c r="BM152" s="202" t="s">
        <v>946</v>
      </c>
    </row>
    <row r="153" spans="2:51" s="12" customFormat="1" ht="12">
      <c r="B153" s="204"/>
      <c r="C153" s="205"/>
      <c r="D153" s="206" t="s">
        <v>166</v>
      </c>
      <c r="E153" s="207" t="s">
        <v>1</v>
      </c>
      <c r="F153" s="208" t="s">
        <v>947</v>
      </c>
      <c r="G153" s="205"/>
      <c r="H153" s="209">
        <v>9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166</v>
      </c>
      <c r="AU153" s="215" t="s">
        <v>86</v>
      </c>
      <c r="AV153" s="12" t="s">
        <v>86</v>
      </c>
      <c r="AW153" s="12" t="s">
        <v>33</v>
      </c>
      <c r="AX153" s="12" t="s">
        <v>76</v>
      </c>
      <c r="AY153" s="215" t="s">
        <v>150</v>
      </c>
    </row>
    <row r="154" spans="2:51" s="14" customFormat="1" ht="12">
      <c r="B154" s="226"/>
      <c r="C154" s="227"/>
      <c r="D154" s="206" t="s">
        <v>166</v>
      </c>
      <c r="E154" s="228" t="s">
        <v>1</v>
      </c>
      <c r="F154" s="229" t="s">
        <v>174</v>
      </c>
      <c r="G154" s="227"/>
      <c r="H154" s="230">
        <v>9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166</v>
      </c>
      <c r="AU154" s="236" t="s">
        <v>86</v>
      </c>
      <c r="AV154" s="14" t="s">
        <v>159</v>
      </c>
      <c r="AW154" s="14" t="s">
        <v>33</v>
      </c>
      <c r="AX154" s="14" t="s">
        <v>84</v>
      </c>
      <c r="AY154" s="236" t="s">
        <v>150</v>
      </c>
    </row>
    <row r="155" spans="2:65" s="1" customFormat="1" ht="24" customHeight="1">
      <c r="B155" s="33"/>
      <c r="C155" s="191" t="s">
        <v>223</v>
      </c>
      <c r="D155" s="191" t="s">
        <v>154</v>
      </c>
      <c r="E155" s="192" t="s">
        <v>220</v>
      </c>
      <c r="F155" s="193" t="s">
        <v>221</v>
      </c>
      <c r="G155" s="194" t="s">
        <v>215</v>
      </c>
      <c r="H155" s="195">
        <v>3</v>
      </c>
      <c r="I155" s="196"/>
      <c r="J155" s="197">
        <f>ROUND(I155*H155,2)</f>
        <v>0</v>
      </c>
      <c r="K155" s="193" t="s">
        <v>158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0.00148</v>
      </c>
      <c r="R155" s="200">
        <f>Q155*H155</f>
        <v>0.0044399999999999995</v>
      </c>
      <c r="S155" s="200">
        <v>0</v>
      </c>
      <c r="T155" s="201">
        <f>S155*H155</f>
        <v>0</v>
      </c>
      <c r="AR155" s="202" t="s">
        <v>175</v>
      </c>
      <c r="AT155" s="202" t="s">
        <v>154</v>
      </c>
      <c r="AU155" s="202" t="s">
        <v>86</v>
      </c>
      <c r="AY155" s="16" t="s">
        <v>150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175</v>
      </c>
      <c r="BM155" s="202" t="s">
        <v>948</v>
      </c>
    </row>
    <row r="156" spans="2:51" s="12" customFormat="1" ht="12">
      <c r="B156" s="204"/>
      <c r="C156" s="205"/>
      <c r="D156" s="206" t="s">
        <v>166</v>
      </c>
      <c r="E156" s="207" t="s">
        <v>1</v>
      </c>
      <c r="F156" s="208" t="s">
        <v>949</v>
      </c>
      <c r="G156" s="205"/>
      <c r="H156" s="209">
        <v>3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166</v>
      </c>
      <c r="AU156" s="215" t="s">
        <v>86</v>
      </c>
      <c r="AV156" s="12" t="s">
        <v>86</v>
      </c>
      <c r="AW156" s="12" t="s">
        <v>33</v>
      </c>
      <c r="AX156" s="12" t="s">
        <v>84</v>
      </c>
      <c r="AY156" s="215" t="s">
        <v>150</v>
      </c>
    </row>
    <row r="157" spans="2:65" s="1" customFormat="1" ht="24" customHeight="1">
      <c r="B157" s="33"/>
      <c r="C157" s="191" t="s">
        <v>262</v>
      </c>
      <c r="D157" s="191" t="s">
        <v>154</v>
      </c>
      <c r="E157" s="192" t="s">
        <v>224</v>
      </c>
      <c r="F157" s="193" t="s">
        <v>225</v>
      </c>
      <c r="G157" s="194" t="s">
        <v>215</v>
      </c>
      <c r="H157" s="195">
        <v>9</v>
      </c>
      <c r="I157" s="196"/>
      <c r="J157" s="197">
        <f>ROUND(I157*H157,2)</f>
        <v>0</v>
      </c>
      <c r="K157" s="193" t="s">
        <v>158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0.00464</v>
      </c>
      <c r="R157" s="200">
        <f>Q157*H157</f>
        <v>0.04176</v>
      </c>
      <c r="S157" s="200">
        <v>0</v>
      </c>
      <c r="T157" s="201">
        <f>S157*H157</f>
        <v>0</v>
      </c>
      <c r="AR157" s="202" t="s">
        <v>175</v>
      </c>
      <c r="AT157" s="202" t="s">
        <v>154</v>
      </c>
      <c r="AU157" s="202" t="s">
        <v>86</v>
      </c>
      <c r="AY157" s="16" t="s">
        <v>150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175</v>
      </c>
      <c r="BM157" s="202" t="s">
        <v>950</v>
      </c>
    </row>
    <row r="158" spans="2:51" s="12" customFormat="1" ht="12">
      <c r="B158" s="204"/>
      <c r="C158" s="205"/>
      <c r="D158" s="206" t="s">
        <v>166</v>
      </c>
      <c r="E158" s="207" t="s">
        <v>1</v>
      </c>
      <c r="F158" s="208" t="s">
        <v>947</v>
      </c>
      <c r="G158" s="205"/>
      <c r="H158" s="209">
        <v>9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166</v>
      </c>
      <c r="AU158" s="215" t="s">
        <v>86</v>
      </c>
      <c r="AV158" s="12" t="s">
        <v>86</v>
      </c>
      <c r="AW158" s="12" t="s">
        <v>33</v>
      </c>
      <c r="AX158" s="12" t="s">
        <v>84</v>
      </c>
      <c r="AY158" s="215" t="s">
        <v>150</v>
      </c>
    </row>
    <row r="159" spans="2:65" s="1" customFormat="1" ht="24" customHeight="1">
      <c r="B159" s="33"/>
      <c r="C159" s="191" t="s">
        <v>151</v>
      </c>
      <c r="D159" s="191" t="s">
        <v>154</v>
      </c>
      <c r="E159" s="192" t="s">
        <v>228</v>
      </c>
      <c r="F159" s="193" t="s">
        <v>229</v>
      </c>
      <c r="G159" s="194" t="s">
        <v>185</v>
      </c>
      <c r="H159" s="195">
        <v>0.067</v>
      </c>
      <c r="I159" s="196"/>
      <c r="J159" s="197">
        <f>ROUND(I159*H159,2)</f>
        <v>0</v>
      </c>
      <c r="K159" s="193" t="s">
        <v>158</v>
      </c>
      <c r="L159" s="37"/>
      <c r="M159" s="198" t="s">
        <v>1</v>
      </c>
      <c r="N159" s="199" t="s">
        <v>41</v>
      </c>
      <c r="O159" s="65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175</v>
      </c>
      <c r="AT159" s="202" t="s">
        <v>154</v>
      </c>
      <c r="AU159" s="202" t="s">
        <v>86</v>
      </c>
      <c r="AY159" s="16" t="s">
        <v>150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84</v>
      </c>
      <c r="BK159" s="203">
        <f>ROUND(I159*H159,2)</f>
        <v>0</v>
      </c>
      <c r="BL159" s="16" t="s">
        <v>175</v>
      </c>
      <c r="BM159" s="202" t="s">
        <v>951</v>
      </c>
    </row>
    <row r="160" spans="2:63" s="11" customFormat="1" ht="22.9" customHeight="1">
      <c r="B160" s="175"/>
      <c r="C160" s="176"/>
      <c r="D160" s="177" t="s">
        <v>75</v>
      </c>
      <c r="E160" s="189" t="s">
        <v>231</v>
      </c>
      <c r="F160" s="189" t="s">
        <v>232</v>
      </c>
      <c r="G160" s="176"/>
      <c r="H160" s="176"/>
      <c r="I160" s="179"/>
      <c r="J160" s="190">
        <f>BK160</f>
        <v>0</v>
      </c>
      <c r="K160" s="176"/>
      <c r="L160" s="181"/>
      <c r="M160" s="182"/>
      <c r="N160" s="183"/>
      <c r="O160" s="183"/>
      <c r="P160" s="184">
        <f>P161</f>
        <v>0</v>
      </c>
      <c r="Q160" s="183"/>
      <c r="R160" s="184">
        <f>R161</f>
        <v>0</v>
      </c>
      <c r="S160" s="183"/>
      <c r="T160" s="185">
        <f>T161</f>
        <v>1.4368</v>
      </c>
      <c r="AR160" s="186" t="s">
        <v>86</v>
      </c>
      <c r="AT160" s="187" t="s">
        <v>75</v>
      </c>
      <c r="AU160" s="187" t="s">
        <v>84</v>
      </c>
      <c r="AY160" s="186" t="s">
        <v>150</v>
      </c>
      <c r="BK160" s="188">
        <f>BK161</f>
        <v>0</v>
      </c>
    </row>
    <row r="161" spans="2:65" s="1" customFormat="1" ht="16.5" customHeight="1">
      <c r="B161" s="33"/>
      <c r="C161" s="191" t="s">
        <v>238</v>
      </c>
      <c r="D161" s="191" t="s">
        <v>154</v>
      </c>
      <c r="E161" s="192" t="s">
        <v>233</v>
      </c>
      <c r="F161" s="193" t="s">
        <v>234</v>
      </c>
      <c r="G161" s="194" t="s">
        <v>178</v>
      </c>
      <c r="H161" s="195">
        <v>40</v>
      </c>
      <c r="I161" s="196"/>
      <c r="J161" s="197">
        <f>ROUND(I161*H161,2)</f>
        <v>0</v>
      </c>
      <c r="K161" s="193" t="s">
        <v>158</v>
      </c>
      <c r="L161" s="37"/>
      <c r="M161" s="198" t="s">
        <v>1</v>
      </c>
      <c r="N161" s="199" t="s">
        <v>41</v>
      </c>
      <c r="O161" s="65"/>
      <c r="P161" s="200">
        <f>O161*H161</f>
        <v>0</v>
      </c>
      <c r="Q161" s="200">
        <v>0</v>
      </c>
      <c r="R161" s="200">
        <f>Q161*H161</f>
        <v>0</v>
      </c>
      <c r="S161" s="200">
        <v>0.03592</v>
      </c>
      <c r="T161" s="201">
        <f>S161*H161</f>
        <v>1.4368</v>
      </c>
      <c r="AR161" s="202" t="s">
        <v>175</v>
      </c>
      <c r="AT161" s="202" t="s">
        <v>154</v>
      </c>
      <c r="AU161" s="202" t="s">
        <v>86</v>
      </c>
      <c r="AY161" s="16" t="s">
        <v>150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84</v>
      </c>
      <c r="BK161" s="203">
        <f>ROUND(I161*H161,2)</f>
        <v>0</v>
      </c>
      <c r="BL161" s="16" t="s">
        <v>175</v>
      </c>
      <c r="BM161" s="202" t="s">
        <v>952</v>
      </c>
    </row>
    <row r="162" spans="2:63" s="11" customFormat="1" ht="22.9" customHeight="1">
      <c r="B162" s="175"/>
      <c r="C162" s="176"/>
      <c r="D162" s="177" t="s">
        <v>75</v>
      </c>
      <c r="E162" s="189" t="s">
        <v>236</v>
      </c>
      <c r="F162" s="189" t="s">
        <v>237</v>
      </c>
      <c r="G162" s="176"/>
      <c r="H162" s="176"/>
      <c r="I162" s="179"/>
      <c r="J162" s="190">
        <f>BK162</f>
        <v>0</v>
      </c>
      <c r="K162" s="176"/>
      <c r="L162" s="181"/>
      <c r="M162" s="182"/>
      <c r="N162" s="183"/>
      <c r="O162" s="183"/>
      <c r="P162" s="184">
        <f>SUM(P163:P178)</f>
        <v>0</v>
      </c>
      <c r="Q162" s="183"/>
      <c r="R162" s="184">
        <f>SUM(R163:R178)</f>
        <v>0.12786</v>
      </c>
      <c r="S162" s="183"/>
      <c r="T162" s="185">
        <f>SUM(T163:T178)</f>
        <v>0.19002</v>
      </c>
      <c r="AR162" s="186" t="s">
        <v>86</v>
      </c>
      <c r="AT162" s="187" t="s">
        <v>75</v>
      </c>
      <c r="AU162" s="187" t="s">
        <v>84</v>
      </c>
      <c r="AY162" s="186" t="s">
        <v>150</v>
      </c>
      <c r="BK162" s="188">
        <f>SUM(BK163:BK178)</f>
        <v>0</v>
      </c>
    </row>
    <row r="163" spans="2:65" s="1" customFormat="1" ht="16.5" customHeight="1">
      <c r="B163" s="33"/>
      <c r="C163" s="191" t="s">
        <v>413</v>
      </c>
      <c r="D163" s="191" t="s">
        <v>154</v>
      </c>
      <c r="E163" s="192" t="s">
        <v>263</v>
      </c>
      <c r="F163" s="193" t="s">
        <v>264</v>
      </c>
      <c r="G163" s="194" t="s">
        <v>265</v>
      </c>
      <c r="H163" s="195">
        <v>9</v>
      </c>
      <c r="I163" s="196"/>
      <c r="J163" s="197">
        <f>ROUND(I163*H163,2)</f>
        <v>0</v>
      </c>
      <c r="K163" s="193" t="s">
        <v>1</v>
      </c>
      <c r="L163" s="37"/>
      <c r="M163" s="198" t="s">
        <v>1</v>
      </c>
      <c r="N163" s="199" t="s">
        <v>41</v>
      </c>
      <c r="O163" s="65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02" t="s">
        <v>175</v>
      </c>
      <c r="AT163" s="202" t="s">
        <v>154</v>
      </c>
      <c r="AU163" s="202" t="s">
        <v>86</v>
      </c>
      <c r="AY163" s="16" t="s">
        <v>150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84</v>
      </c>
      <c r="BK163" s="203">
        <f>ROUND(I163*H163,2)</f>
        <v>0</v>
      </c>
      <c r="BL163" s="16" t="s">
        <v>175</v>
      </c>
      <c r="BM163" s="202" t="s">
        <v>953</v>
      </c>
    </row>
    <row r="164" spans="2:51" s="12" customFormat="1" ht="12">
      <c r="B164" s="204"/>
      <c r="C164" s="205"/>
      <c r="D164" s="206" t="s">
        <v>166</v>
      </c>
      <c r="E164" s="207" t="s">
        <v>1</v>
      </c>
      <c r="F164" s="208" t="s">
        <v>947</v>
      </c>
      <c r="G164" s="205"/>
      <c r="H164" s="209">
        <v>9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166</v>
      </c>
      <c r="AU164" s="215" t="s">
        <v>86</v>
      </c>
      <c r="AV164" s="12" t="s">
        <v>86</v>
      </c>
      <c r="AW164" s="12" t="s">
        <v>33</v>
      </c>
      <c r="AX164" s="12" t="s">
        <v>84</v>
      </c>
      <c r="AY164" s="215" t="s">
        <v>150</v>
      </c>
    </row>
    <row r="165" spans="2:65" s="1" customFormat="1" ht="16.5" customHeight="1">
      <c r="B165" s="33"/>
      <c r="C165" s="191" t="s">
        <v>212</v>
      </c>
      <c r="D165" s="191" t="s">
        <v>154</v>
      </c>
      <c r="E165" s="192" t="s">
        <v>239</v>
      </c>
      <c r="F165" s="193" t="s">
        <v>240</v>
      </c>
      <c r="G165" s="194" t="s">
        <v>241</v>
      </c>
      <c r="H165" s="195">
        <v>6</v>
      </c>
      <c r="I165" s="196"/>
      <c r="J165" s="197">
        <f>ROUND(I165*H165,2)</f>
        <v>0</v>
      </c>
      <c r="K165" s="193" t="s">
        <v>158</v>
      </c>
      <c r="L165" s="37"/>
      <c r="M165" s="198" t="s">
        <v>1</v>
      </c>
      <c r="N165" s="199" t="s">
        <v>41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0.01946</v>
      </c>
      <c r="T165" s="201">
        <f>S165*H165</f>
        <v>0.11676</v>
      </c>
      <c r="AR165" s="202" t="s">
        <v>175</v>
      </c>
      <c r="AT165" s="202" t="s">
        <v>154</v>
      </c>
      <c r="AU165" s="202" t="s">
        <v>86</v>
      </c>
      <c r="AY165" s="16" t="s">
        <v>150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84</v>
      </c>
      <c r="BK165" s="203">
        <f>ROUND(I165*H165,2)</f>
        <v>0</v>
      </c>
      <c r="BL165" s="16" t="s">
        <v>175</v>
      </c>
      <c r="BM165" s="202" t="s">
        <v>954</v>
      </c>
    </row>
    <row r="166" spans="2:51" s="12" customFormat="1" ht="12">
      <c r="B166" s="204"/>
      <c r="C166" s="205"/>
      <c r="D166" s="206" t="s">
        <v>166</v>
      </c>
      <c r="E166" s="207" t="s">
        <v>1</v>
      </c>
      <c r="F166" s="208" t="s">
        <v>618</v>
      </c>
      <c r="G166" s="205"/>
      <c r="H166" s="209">
        <v>6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166</v>
      </c>
      <c r="AU166" s="215" t="s">
        <v>86</v>
      </c>
      <c r="AV166" s="12" t="s">
        <v>86</v>
      </c>
      <c r="AW166" s="12" t="s">
        <v>33</v>
      </c>
      <c r="AX166" s="12" t="s">
        <v>76</v>
      </c>
      <c r="AY166" s="215" t="s">
        <v>150</v>
      </c>
    </row>
    <row r="167" spans="2:51" s="14" customFormat="1" ht="12">
      <c r="B167" s="226"/>
      <c r="C167" s="227"/>
      <c r="D167" s="206" t="s">
        <v>166</v>
      </c>
      <c r="E167" s="228" t="s">
        <v>1</v>
      </c>
      <c r="F167" s="229" t="s">
        <v>174</v>
      </c>
      <c r="G167" s="227"/>
      <c r="H167" s="230">
        <v>6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166</v>
      </c>
      <c r="AU167" s="236" t="s">
        <v>86</v>
      </c>
      <c r="AV167" s="14" t="s">
        <v>159</v>
      </c>
      <c r="AW167" s="14" t="s">
        <v>33</v>
      </c>
      <c r="AX167" s="14" t="s">
        <v>84</v>
      </c>
      <c r="AY167" s="236" t="s">
        <v>150</v>
      </c>
    </row>
    <row r="168" spans="2:65" s="1" customFormat="1" ht="24" customHeight="1">
      <c r="B168" s="33"/>
      <c r="C168" s="191" t="s">
        <v>418</v>
      </c>
      <c r="D168" s="191" t="s">
        <v>154</v>
      </c>
      <c r="E168" s="192" t="s">
        <v>730</v>
      </c>
      <c r="F168" s="193" t="s">
        <v>731</v>
      </c>
      <c r="G168" s="194" t="s">
        <v>241</v>
      </c>
      <c r="H168" s="195">
        <v>6</v>
      </c>
      <c r="I168" s="196"/>
      <c r="J168" s="197">
        <f>ROUND(I168*H168,2)</f>
        <v>0</v>
      </c>
      <c r="K168" s="193" t="s">
        <v>158</v>
      </c>
      <c r="L168" s="37"/>
      <c r="M168" s="198" t="s">
        <v>1</v>
      </c>
      <c r="N168" s="199" t="s">
        <v>41</v>
      </c>
      <c r="O168" s="65"/>
      <c r="P168" s="200">
        <f>O168*H168</f>
        <v>0</v>
      </c>
      <c r="Q168" s="200">
        <v>0.01675</v>
      </c>
      <c r="R168" s="200">
        <f>Q168*H168</f>
        <v>0.1005</v>
      </c>
      <c r="S168" s="200">
        <v>0</v>
      </c>
      <c r="T168" s="201">
        <f>S168*H168</f>
        <v>0</v>
      </c>
      <c r="AR168" s="202" t="s">
        <v>159</v>
      </c>
      <c r="AT168" s="202" t="s">
        <v>154</v>
      </c>
      <c r="AU168" s="202" t="s">
        <v>86</v>
      </c>
      <c r="AY168" s="16" t="s">
        <v>150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84</v>
      </c>
      <c r="BK168" s="203">
        <f>ROUND(I168*H168,2)</f>
        <v>0</v>
      </c>
      <c r="BL168" s="16" t="s">
        <v>159</v>
      </c>
      <c r="BM168" s="202" t="s">
        <v>955</v>
      </c>
    </row>
    <row r="169" spans="2:51" s="12" customFormat="1" ht="12">
      <c r="B169" s="204"/>
      <c r="C169" s="205"/>
      <c r="D169" s="206" t="s">
        <v>166</v>
      </c>
      <c r="E169" s="207" t="s">
        <v>1</v>
      </c>
      <c r="F169" s="208" t="s">
        <v>618</v>
      </c>
      <c r="G169" s="205"/>
      <c r="H169" s="209">
        <v>6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166</v>
      </c>
      <c r="AU169" s="215" t="s">
        <v>86</v>
      </c>
      <c r="AV169" s="12" t="s">
        <v>86</v>
      </c>
      <c r="AW169" s="12" t="s">
        <v>33</v>
      </c>
      <c r="AX169" s="12" t="s">
        <v>84</v>
      </c>
      <c r="AY169" s="215" t="s">
        <v>150</v>
      </c>
    </row>
    <row r="170" spans="2:65" s="1" customFormat="1" ht="16.5" customHeight="1">
      <c r="B170" s="33"/>
      <c r="C170" s="191" t="s">
        <v>281</v>
      </c>
      <c r="D170" s="191" t="s">
        <v>154</v>
      </c>
      <c r="E170" s="192" t="s">
        <v>248</v>
      </c>
      <c r="F170" s="193" t="s">
        <v>249</v>
      </c>
      <c r="G170" s="194" t="s">
        <v>241</v>
      </c>
      <c r="H170" s="195">
        <v>6</v>
      </c>
      <c r="I170" s="196"/>
      <c r="J170" s="197">
        <f>ROUND(I170*H170,2)</f>
        <v>0</v>
      </c>
      <c r="K170" s="193" t="s">
        <v>158</v>
      </c>
      <c r="L170" s="37"/>
      <c r="M170" s="198" t="s">
        <v>1</v>
      </c>
      <c r="N170" s="199" t="s">
        <v>41</v>
      </c>
      <c r="O170" s="65"/>
      <c r="P170" s="200">
        <f>O170*H170</f>
        <v>0</v>
      </c>
      <c r="Q170" s="200">
        <v>0.0018</v>
      </c>
      <c r="R170" s="200">
        <f>Q170*H170</f>
        <v>0.0108</v>
      </c>
      <c r="S170" s="200">
        <v>0</v>
      </c>
      <c r="T170" s="201">
        <f>S170*H170</f>
        <v>0</v>
      </c>
      <c r="AR170" s="202" t="s">
        <v>175</v>
      </c>
      <c r="AT170" s="202" t="s">
        <v>154</v>
      </c>
      <c r="AU170" s="202" t="s">
        <v>86</v>
      </c>
      <c r="AY170" s="16" t="s">
        <v>150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175</v>
      </c>
      <c r="BM170" s="202" t="s">
        <v>956</v>
      </c>
    </row>
    <row r="171" spans="2:65" s="1" customFormat="1" ht="16.5" customHeight="1">
      <c r="B171" s="33"/>
      <c r="C171" s="191" t="s">
        <v>362</v>
      </c>
      <c r="D171" s="191" t="s">
        <v>154</v>
      </c>
      <c r="E171" s="192" t="s">
        <v>252</v>
      </c>
      <c r="F171" s="193" t="s">
        <v>253</v>
      </c>
      <c r="G171" s="194" t="s">
        <v>215</v>
      </c>
      <c r="H171" s="195">
        <v>9</v>
      </c>
      <c r="I171" s="196"/>
      <c r="J171" s="197">
        <f>ROUND(I171*H171,2)</f>
        <v>0</v>
      </c>
      <c r="K171" s="193" t="s">
        <v>158</v>
      </c>
      <c r="L171" s="37"/>
      <c r="M171" s="198" t="s">
        <v>1</v>
      </c>
      <c r="N171" s="199" t="s">
        <v>41</v>
      </c>
      <c r="O171" s="65"/>
      <c r="P171" s="200">
        <f>O171*H171</f>
        <v>0</v>
      </c>
      <c r="Q171" s="200">
        <v>0</v>
      </c>
      <c r="R171" s="200">
        <f>Q171*H171</f>
        <v>0</v>
      </c>
      <c r="S171" s="200">
        <v>0.00762</v>
      </c>
      <c r="T171" s="201">
        <f>S171*H171</f>
        <v>0.06858</v>
      </c>
      <c r="AR171" s="202" t="s">
        <v>175</v>
      </c>
      <c r="AT171" s="202" t="s">
        <v>154</v>
      </c>
      <c r="AU171" s="202" t="s">
        <v>86</v>
      </c>
      <c r="AY171" s="16" t="s">
        <v>150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84</v>
      </c>
      <c r="BK171" s="203">
        <f>ROUND(I171*H171,2)</f>
        <v>0</v>
      </c>
      <c r="BL171" s="16" t="s">
        <v>175</v>
      </c>
      <c r="BM171" s="202" t="s">
        <v>957</v>
      </c>
    </row>
    <row r="172" spans="2:51" s="12" customFormat="1" ht="12">
      <c r="B172" s="204"/>
      <c r="C172" s="205"/>
      <c r="D172" s="206" t="s">
        <v>166</v>
      </c>
      <c r="E172" s="207" t="s">
        <v>1</v>
      </c>
      <c r="F172" s="208" t="s">
        <v>947</v>
      </c>
      <c r="G172" s="205"/>
      <c r="H172" s="209">
        <v>9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166</v>
      </c>
      <c r="AU172" s="215" t="s">
        <v>86</v>
      </c>
      <c r="AV172" s="12" t="s">
        <v>86</v>
      </c>
      <c r="AW172" s="12" t="s">
        <v>33</v>
      </c>
      <c r="AX172" s="12" t="s">
        <v>76</v>
      </c>
      <c r="AY172" s="215" t="s">
        <v>150</v>
      </c>
    </row>
    <row r="173" spans="2:51" s="14" customFormat="1" ht="12">
      <c r="B173" s="226"/>
      <c r="C173" s="227"/>
      <c r="D173" s="206" t="s">
        <v>166</v>
      </c>
      <c r="E173" s="228" t="s">
        <v>1</v>
      </c>
      <c r="F173" s="229" t="s">
        <v>174</v>
      </c>
      <c r="G173" s="227"/>
      <c r="H173" s="230">
        <v>9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166</v>
      </c>
      <c r="AU173" s="236" t="s">
        <v>86</v>
      </c>
      <c r="AV173" s="14" t="s">
        <v>159</v>
      </c>
      <c r="AW173" s="14" t="s">
        <v>33</v>
      </c>
      <c r="AX173" s="14" t="s">
        <v>84</v>
      </c>
      <c r="AY173" s="236" t="s">
        <v>150</v>
      </c>
    </row>
    <row r="174" spans="2:65" s="1" customFormat="1" ht="16.5" customHeight="1">
      <c r="B174" s="33"/>
      <c r="C174" s="191" t="s">
        <v>161</v>
      </c>
      <c r="D174" s="191" t="s">
        <v>154</v>
      </c>
      <c r="E174" s="192" t="s">
        <v>255</v>
      </c>
      <c r="F174" s="193" t="s">
        <v>256</v>
      </c>
      <c r="G174" s="194" t="s">
        <v>215</v>
      </c>
      <c r="H174" s="195">
        <v>9</v>
      </c>
      <c r="I174" s="196"/>
      <c r="J174" s="197">
        <f>ROUND(I174*H174,2)</f>
        <v>0</v>
      </c>
      <c r="K174" s="193" t="s">
        <v>158</v>
      </c>
      <c r="L174" s="37"/>
      <c r="M174" s="198" t="s">
        <v>1</v>
      </c>
      <c r="N174" s="199" t="s">
        <v>41</v>
      </c>
      <c r="O174" s="65"/>
      <c r="P174" s="200">
        <f>O174*H174</f>
        <v>0</v>
      </c>
      <c r="Q174" s="200">
        <v>0</v>
      </c>
      <c r="R174" s="200">
        <f>Q174*H174</f>
        <v>0</v>
      </c>
      <c r="S174" s="200">
        <v>0.00052</v>
      </c>
      <c r="T174" s="201">
        <f>S174*H174</f>
        <v>0.004679999999999999</v>
      </c>
      <c r="AR174" s="202" t="s">
        <v>175</v>
      </c>
      <c r="AT174" s="202" t="s">
        <v>154</v>
      </c>
      <c r="AU174" s="202" t="s">
        <v>86</v>
      </c>
      <c r="AY174" s="16" t="s">
        <v>150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84</v>
      </c>
      <c r="BK174" s="203">
        <f>ROUND(I174*H174,2)</f>
        <v>0</v>
      </c>
      <c r="BL174" s="16" t="s">
        <v>175</v>
      </c>
      <c r="BM174" s="202" t="s">
        <v>958</v>
      </c>
    </row>
    <row r="175" spans="2:51" s="12" customFormat="1" ht="12">
      <c r="B175" s="204"/>
      <c r="C175" s="205"/>
      <c r="D175" s="206" t="s">
        <v>166</v>
      </c>
      <c r="E175" s="207" t="s">
        <v>1</v>
      </c>
      <c r="F175" s="208" t="s">
        <v>947</v>
      </c>
      <c r="G175" s="205"/>
      <c r="H175" s="209">
        <v>9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166</v>
      </c>
      <c r="AU175" s="215" t="s">
        <v>86</v>
      </c>
      <c r="AV175" s="12" t="s">
        <v>86</v>
      </c>
      <c r="AW175" s="12" t="s">
        <v>33</v>
      </c>
      <c r="AX175" s="12" t="s">
        <v>76</v>
      </c>
      <c r="AY175" s="215" t="s">
        <v>150</v>
      </c>
    </row>
    <row r="176" spans="2:51" s="14" customFormat="1" ht="12">
      <c r="B176" s="226"/>
      <c r="C176" s="227"/>
      <c r="D176" s="206" t="s">
        <v>166</v>
      </c>
      <c r="E176" s="228" t="s">
        <v>1</v>
      </c>
      <c r="F176" s="229" t="s">
        <v>174</v>
      </c>
      <c r="G176" s="227"/>
      <c r="H176" s="230">
        <v>9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166</v>
      </c>
      <c r="AU176" s="236" t="s">
        <v>86</v>
      </c>
      <c r="AV176" s="14" t="s">
        <v>159</v>
      </c>
      <c r="AW176" s="14" t="s">
        <v>33</v>
      </c>
      <c r="AX176" s="14" t="s">
        <v>84</v>
      </c>
      <c r="AY176" s="236" t="s">
        <v>150</v>
      </c>
    </row>
    <row r="177" spans="2:65" s="1" customFormat="1" ht="16.5" customHeight="1">
      <c r="B177" s="33"/>
      <c r="C177" s="191" t="s">
        <v>317</v>
      </c>
      <c r="D177" s="191" t="s">
        <v>154</v>
      </c>
      <c r="E177" s="192" t="s">
        <v>259</v>
      </c>
      <c r="F177" s="193" t="s">
        <v>260</v>
      </c>
      <c r="G177" s="194" t="s">
        <v>241</v>
      </c>
      <c r="H177" s="195">
        <v>9</v>
      </c>
      <c r="I177" s="196"/>
      <c r="J177" s="197">
        <f>ROUND(I177*H177,2)</f>
        <v>0</v>
      </c>
      <c r="K177" s="193" t="s">
        <v>158</v>
      </c>
      <c r="L177" s="37"/>
      <c r="M177" s="198" t="s">
        <v>1</v>
      </c>
      <c r="N177" s="199" t="s">
        <v>41</v>
      </c>
      <c r="O177" s="65"/>
      <c r="P177" s="200">
        <f>O177*H177</f>
        <v>0</v>
      </c>
      <c r="Q177" s="200">
        <v>0.00184</v>
      </c>
      <c r="R177" s="200">
        <f>Q177*H177</f>
        <v>0.016560000000000002</v>
      </c>
      <c r="S177" s="200">
        <v>0</v>
      </c>
      <c r="T177" s="201">
        <f>S177*H177</f>
        <v>0</v>
      </c>
      <c r="AR177" s="202" t="s">
        <v>175</v>
      </c>
      <c r="AT177" s="202" t="s">
        <v>154</v>
      </c>
      <c r="AU177" s="202" t="s">
        <v>86</v>
      </c>
      <c r="AY177" s="16" t="s">
        <v>150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84</v>
      </c>
      <c r="BK177" s="203">
        <f>ROUND(I177*H177,2)</f>
        <v>0</v>
      </c>
      <c r="BL177" s="16" t="s">
        <v>175</v>
      </c>
      <c r="BM177" s="202" t="s">
        <v>959</v>
      </c>
    </row>
    <row r="178" spans="2:65" s="1" customFormat="1" ht="24" customHeight="1">
      <c r="B178" s="33"/>
      <c r="C178" s="191" t="s">
        <v>203</v>
      </c>
      <c r="D178" s="191" t="s">
        <v>154</v>
      </c>
      <c r="E178" s="192" t="s">
        <v>268</v>
      </c>
      <c r="F178" s="193" t="s">
        <v>269</v>
      </c>
      <c r="G178" s="194" t="s">
        <v>185</v>
      </c>
      <c r="H178" s="195">
        <v>0.102</v>
      </c>
      <c r="I178" s="196"/>
      <c r="J178" s="197">
        <f>ROUND(I178*H178,2)</f>
        <v>0</v>
      </c>
      <c r="K178" s="193" t="s">
        <v>158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175</v>
      </c>
      <c r="AT178" s="202" t="s">
        <v>154</v>
      </c>
      <c r="AU178" s="202" t="s">
        <v>86</v>
      </c>
      <c r="AY178" s="16" t="s">
        <v>150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175</v>
      </c>
      <c r="BM178" s="202" t="s">
        <v>960</v>
      </c>
    </row>
    <row r="179" spans="2:63" s="11" customFormat="1" ht="22.9" customHeight="1">
      <c r="B179" s="175"/>
      <c r="C179" s="176"/>
      <c r="D179" s="177" t="s">
        <v>75</v>
      </c>
      <c r="E179" s="189" t="s">
        <v>271</v>
      </c>
      <c r="F179" s="189" t="s">
        <v>272</v>
      </c>
      <c r="G179" s="176"/>
      <c r="H179" s="176"/>
      <c r="I179" s="179"/>
      <c r="J179" s="190">
        <f>BK179</f>
        <v>0</v>
      </c>
      <c r="K179" s="176"/>
      <c r="L179" s="181"/>
      <c r="M179" s="182"/>
      <c r="N179" s="183"/>
      <c r="O179" s="183"/>
      <c r="P179" s="184">
        <f>SUM(P180:P188)</f>
        <v>0</v>
      </c>
      <c r="Q179" s="183"/>
      <c r="R179" s="184">
        <f>SUM(R180:R188)</f>
        <v>0.11534</v>
      </c>
      <c r="S179" s="183"/>
      <c r="T179" s="185">
        <f>SUM(T180:T188)</f>
        <v>0.1904</v>
      </c>
      <c r="AR179" s="186" t="s">
        <v>86</v>
      </c>
      <c r="AT179" s="187" t="s">
        <v>75</v>
      </c>
      <c r="AU179" s="187" t="s">
        <v>84</v>
      </c>
      <c r="AY179" s="186" t="s">
        <v>150</v>
      </c>
      <c r="BK179" s="188">
        <f>SUM(BK180:BK188)</f>
        <v>0</v>
      </c>
    </row>
    <row r="180" spans="2:65" s="1" customFormat="1" ht="16.5" customHeight="1">
      <c r="B180" s="33"/>
      <c r="C180" s="191" t="s">
        <v>428</v>
      </c>
      <c r="D180" s="191" t="s">
        <v>154</v>
      </c>
      <c r="E180" s="192" t="s">
        <v>741</v>
      </c>
      <c r="F180" s="193" t="s">
        <v>742</v>
      </c>
      <c r="G180" s="194" t="s">
        <v>157</v>
      </c>
      <c r="H180" s="195">
        <v>8</v>
      </c>
      <c r="I180" s="196"/>
      <c r="J180" s="197">
        <f>ROUND(I180*H180,2)</f>
        <v>0</v>
      </c>
      <c r="K180" s="193" t="s">
        <v>158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0.0238</v>
      </c>
      <c r="T180" s="201">
        <f>S180*H180</f>
        <v>0.1904</v>
      </c>
      <c r="AR180" s="202" t="s">
        <v>175</v>
      </c>
      <c r="AT180" s="202" t="s">
        <v>154</v>
      </c>
      <c r="AU180" s="202" t="s">
        <v>86</v>
      </c>
      <c r="AY180" s="16" t="s">
        <v>150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175</v>
      </c>
      <c r="BM180" s="202" t="s">
        <v>961</v>
      </c>
    </row>
    <row r="181" spans="2:51" s="12" customFormat="1" ht="12">
      <c r="B181" s="204"/>
      <c r="C181" s="205"/>
      <c r="D181" s="206" t="s">
        <v>166</v>
      </c>
      <c r="E181" s="207" t="s">
        <v>1</v>
      </c>
      <c r="F181" s="208" t="s">
        <v>744</v>
      </c>
      <c r="G181" s="205"/>
      <c r="H181" s="209">
        <v>8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166</v>
      </c>
      <c r="AU181" s="215" t="s">
        <v>86</v>
      </c>
      <c r="AV181" s="12" t="s">
        <v>86</v>
      </c>
      <c r="AW181" s="12" t="s">
        <v>33</v>
      </c>
      <c r="AX181" s="12" t="s">
        <v>84</v>
      </c>
      <c r="AY181" s="215" t="s">
        <v>150</v>
      </c>
    </row>
    <row r="182" spans="2:65" s="1" customFormat="1" ht="36" customHeight="1">
      <c r="B182" s="33"/>
      <c r="C182" s="191" t="s">
        <v>283</v>
      </c>
      <c r="D182" s="191" t="s">
        <v>154</v>
      </c>
      <c r="E182" s="192" t="s">
        <v>962</v>
      </c>
      <c r="F182" s="193" t="s">
        <v>963</v>
      </c>
      <c r="G182" s="194" t="s">
        <v>215</v>
      </c>
      <c r="H182" s="195">
        <v>2</v>
      </c>
      <c r="I182" s="196"/>
      <c r="J182" s="197">
        <f>ROUND(I182*H182,2)</f>
        <v>0</v>
      </c>
      <c r="K182" s="193" t="s">
        <v>158</v>
      </c>
      <c r="L182" s="37"/>
      <c r="M182" s="198" t="s">
        <v>1</v>
      </c>
      <c r="N182" s="199" t="s">
        <v>41</v>
      </c>
      <c r="O182" s="65"/>
      <c r="P182" s="200">
        <f>O182*H182</f>
        <v>0</v>
      </c>
      <c r="Q182" s="200">
        <v>0.00862</v>
      </c>
      <c r="R182" s="200">
        <f>Q182*H182</f>
        <v>0.01724</v>
      </c>
      <c r="S182" s="200">
        <v>0</v>
      </c>
      <c r="T182" s="201">
        <f>S182*H182</f>
        <v>0</v>
      </c>
      <c r="AR182" s="202" t="s">
        <v>175</v>
      </c>
      <c r="AT182" s="202" t="s">
        <v>154</v>
      </c>
      <c r="AU182" s="202" t="s">
        <v>86</v>
      </c>
      <c r="AY182" s="16" t="s">
        <v>150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84</v>
      </c>
      <c r="BK182" s="203">
        <f>ROUND(I182*H182,2)</f>
        <v>0</v>
      </c>
      <c r="BL182" s="16" t="s">
        <v>175</v>
      </c>
      <c r="BM182" s="202" t="s">
        <v>964</v>
      </c>
    </row>
    <row r="183" spans="2:51" s="12" customFormat="1" ht="12">
      <c r="B183" s="204"/>
      <c r="C183" s="205"/>
      <c r="D183" s="206" t="s">
        <v>166</v>
      </c>
      <c r="E183" s="207" t="s">
        <v>1</v>
      </c>
      <c r="F183" s="208" t="s">
        <v>965</v>
      </c>
      <c r="G183" s="205"/>
      <c r="H183" s="209">
        <v>2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166</v>
      </c>
      <c r="AU183" s="215" t="s">
        <v>86</v>
      </c>
      <c r="AV183" s="12" t="s">
        <v>86</v>
      </c>
      <c r="AW183" s="12" t="s">
        <v>33</v>
      </c>
      <c r="AX183" s="12" t="s">
        <v>84</v>
      </c>
      <c r="AY183" s="215" t="s">
        <v>150</v>
      </c>
    </row>
    <row r="184" spans="2:65" s="1" customFormat="1" ht="24" customHeight="1">
      <c r="B184" s="33"/>
      <c r="C184" s="191" t="s">
        <v>287</v>
      </c>
      <c r="D184" s="191" t="s">
        <v>154</v>
      </c>
      <c r="E184" s="192" t="s">
        <v>966</v>
      </c>
      <c r="F184" s="193" t="s">
        <v>967</v>
      </c>
      <c r="G184" s="194" t="s">
        <v>215</v>
      </c>
      <c r="H184" s="195">
        <v>3</v>
      </c>
      <c r="I184" s="196"/>
      <c r="J184" s="197">
        <f>ROUND(I184*H184,2)</f>
        <v>0</v>
      </c>
      <c r="K184" s="193" t="s">
        <v>158</v>
      </c>
      <c r="L184" s="37"/>
      <c r="M184" s="198" t="s">
        <v>1</v>
      </c>
      <c r="N184" s="199" t="s">
        <v>41</v>
      </c>
      <c r="O184" s="65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02" t="s">
        <v>175</v>
      </c>
      <c r="AT184" s="202" t="s">
        <v>154</v>
      </c>
      <c r="AU184" s="202" t="s">
        <v>86</v>
      </c>
      <c r="AY184" s="16" t="s">
        <v>150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84</v>
      </c>
      <c r="BK184" s="203">
        <f>ROUND(I184*H184,2)</f>
        <v>0</v>
      </c>
      <c r="BL184" s="16" t="s">
        <v>175</v>
      </c>
      <c r="BM184" s="202" t="s">
        <v>968</v>
      </c>
    </row>
    <row r="185" spans="2:51" s="12" customFormat="1" ht="12">
      <c r="B185" s="204"/>
      <c r="C185" s="205"/>
      <c r="D185" s="206" t="s">
        <v>166</v>
      </c>
      <c r="E185" s="207" t="s">
        <v>1</v>
      </c>
      <c r="F185" s="208" t="s">
        <v>949</v>
      </c>
      <c r="G185" s="205"/>
      <c r="H185" s="209">
        <v>3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166</v>
      </c>
      <c r="AU185" s="215" t="s">
        <v>86</v>
      </c>
      <c r="AV185" s="12" t="s">
        <v>86</v>
      </c>
      <c r="AW185" s="12" t="s">
        <v>33</v>
      </c>
      <c r="AX185" s="12" t="s">
        <v>84</v>
      </c>
      <c r="AY185" s="215" t="s">
        <v>150</v>
      </c>
    </row>
    <row r="186" spans="2:65" s="1" customFormat="1" ht="16.5" customHeight="1">
      <c r="B186" s="33"/>
      <c r="C186" s="237" t="s">
        <v>247</v>
      </c>
      <c r="D186" s="237" t="s">
        <v>278</v>
      </c>
      <c r="E186" s="238" t="s">
        <v>969</v>
      </c>
      <c r="F186" s="239" t="s">
        <v>970</v>
      </c>
      <c r="G186" s="240" t="s">
        <v>215</v>
      </c>
      <c r="H186" s="241">
        <v>3</v>
      </c>
      <c r="I186" s="242"/>
      <c r="J186" s="243">
        <f>ROUND(I186*H186,2)</f>
        <v>0</v>
      </c>
      <c r="K186" s="239" t="s">
        <v>1</v>
      </c>
      <c r="L186" s="244"/>
      <c r="M186" s="245" t="s">
        <v>1</v>
      </c>
      <c r="N186" s="246" t="s">
        <v>41</v>
      </c>
      <c r="O186" s="65"/>
      <c r="P186" s="200">
        <f>O186*H186</f>
        <v>0</v>
      </c>
      <c r="Q186" s="200">
        <v>0.0327</v>
      </c>
      <c r="R186" s="200">
        <f>Q186*H186</f>
        <v>0.09809999999999999</v>
      </c>
      <c r="S186" s="200">
        <v>0</v>
      </c>
      <c r="T186" s="201">
        <f>S186*H186</f>
        <v>0</v>
      </c>
      <c r="AR186" s="202" t="s">
        <v>281</v>
      </c>
      <c r="AT186" s="202" t="s">
        <v>278</v>
      </c>
      <c r="AU186" s="202" t="s">
        <v>86</v>
      </c>
      <c r="AY186" s="16" t="s">
        <v>150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175</v>
      </c>
      <c r="BM186" s="202" t="s">
        <v>971</v>
      </c>
    </row>
    <row r="187" spans="2:65" s="1" customFormat="1" ht="16.5" customHeight="1">
      <c r="B187" s="33"/>
      <c r="C187" s="191" t="s">
        <v>153</v>
      </c>
      <c r="D187" s="191" t="s">
        <v>154</v>
      </c>
      <c r="E187" s="192" t="s">
        <v>284</v>
      </c>
      <c r="F187" s="193" t="s">
        <v>285</v>
      </c>
      <c r="G187" s="194" t="s">
        <v>265</v>
      </c>
      <c r="H187" s="195">
        <v>5</v>
      </c>
      <c r="I187" s="196"/>
      <c r="J187" s="197">
        <f>ROUND(I187*H187,2)</f>
        <v>0</v>
      </c>
      <c r="K187" s="193" t="s">
        <v>1</v>
      </c>
      <c r="L187" s="37"/>
      <c r="M187" s="198" t="s">
        <v>1</v>
      </c>
      <c r="N187" s="199" t="s">
        <v>41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175</v>
      </c>
      <c r="AT187" s="202" t="s">
        <v>154</v>
      </c>
      <c r="AU187" s="202" t="s">
        <v>86</v>
      </c>
      <c r="AY187" s="16" t="s">
        <v>150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84</v>
      </c>
      <c r="BK187" s="203">
        <f>ROUND(I187*H187,2)</f>
        <v>0</v>
      </c>
      <c r="BL187" s="16" t="s">
        <v>175</v>
      </c>
      <c r="BM187" s="202" t="s">
        <v>972</v>
      </c>
    </row>
    <row r="188" spans="2:65" s="1" customFormat="1" ht="24" customHeight="1">
      <c r="B188" s="33"/>
      <c r="C188" s="191" t="s">
        <v>515</v>
      </c>
      <c r="D188" s="191" t="s">
        <v>154</v>
      </c>
      <c r="E188" s="192" t="s">
        <v>288</v>
      </c>
      <c r="F188" s="193" t="s">
        <v>289</v>
      </c>
      <c r="G188" s="194" t="s">
        <v>185</v>
      </c>
      <c r="H188" s="195">
        <v>0.115</v>
      </c>
      <c r="I188" s="196"/>
      <c r="J188" s="197">
        <f>ROUND(I188*H188,2)</f>
        <v>0</v>
      </c>
      <c r="K188" s="193" t="s">
        <v>158</v>
      </c>
      <c r="L188" s="37"/>
      <c r="M188" s="198" t="s">
        <v>1</v>
      </c>
      <c r="N188" s="199" t="s">
        <v>41</v>
      </c>
      <c r="O188" s="65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02" t="s">
        <v>175</v>
      </c>
      <c r="AT188" s="202" t="s">
        <v>154</v>
      </c>
      <c r="AU188" s="202" t="s">
        <v>86</v>
      </c>
      <c r="AY188" s="16" t="s">
        <v>150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84</v>
      </c>
      <c r="BK188" s="203">
        <f>ROUND(I188*H188,2)</f>
        <v>0</v>
      </c>
      <c r="BL188" s="16" t="s">
        <v>175</v>
      </c>
      <c r="BM188" s="202" t="s">
        <v>973</v>
      </c>
    </row>
    <row r="189" spans="2:63" s="11" customFormat="1" ht="22.9" customHeight="1">
      <c r="B189" s="175"/>
      <c r="C189" s="176"/>
      <c r="D189" s="177" t="s">
        <v>75</v>
      </c>
      <c r="E189" s="189" t="s">
        <v>291</v>
      </c>
      <c r="F189" s="189" t="s">
        <v>292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P190</f>
        <v>0</v>
      </c>
      <c r="Q189" s="183"/>
      <c r="R189" s="184">
        <f>R190</f>
        <v>0</v>
      </c>
      <c r="S189" s="183"/>
      <c r="T189" s="185">
        <f>T190</f>
        <v>0</v>
      </c>
      <c r="AR189" s="186" t="s">
        <v>86</v>
      </c>
      <c r="AT189" s="187" t="s">
        <v>75</v>
      </c>
      <c r="AU189" s="187" t="s">
        <v>84</v>
      </c>
      <c r="AY189" s="186" t="s">
        <v>150</v>
      </c>
      <c r="BK189" s="188">
        <f>BK190</f>
        <v>0</v>
      </c>
    </row>
    <row r="190" spans="2:65" s="1" customFormat="1" ht="16.5" customHeight="1">
      <c r="B190" s="33"/>
      <c r="C190" s="191" t="s">
        <v>570</v>
      </c>
      <c r="D190" s="191" t="s">
        <v>154</v>
      </c>
      <c r="E190" s="192" t="s">
        <v>294</v>
      </c>
      <c r="F190" s="193" t="s">
        <v>295</v>
      </c>
      <c r="G190" s="194" t="s">
        <v>215</v>
      </c>
      <c r="H190" s="195">
        <v>9</v>
      </c>
      <c r="I190" s="196"/>
      <c r="J190" s="197">
        <f>ROUND(I190*H190,2)</f>
        <v>0</v>
      </c>
      <c r="K190" s="193" t="s">
        <v>1</v>
      </c>
      <c r="L190" s="37"/>
      <c r="M190" s="198" t="s">
        <v>1</v>
      </c>
      <c r="N190" s="199" t="s">
        <v>41</v>
      </c>
      <c r="O190" s="65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175</v>
      </c>
      <c r="AT190" s="202" t="s">
        <v>154</v>
      </c>
      <c r="AU190" s="202" t="s">
        <v>86</v>
      </c>
      <c r="AY190" s="16" t="s">
        <v>150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84</v>
      </c>
      <c r="BK190" s="203">
        <f>ROUND(I190*H190,2)</f>
        <v>0</v>
      </c>
      <c r="BL190" s="16" t="s">
        <v>175</v>
      </c>
      <c r="BM190" s="202" t="s">
        <v>974</v>
      </c>
    </row>
    <row r="191" spans="2:63" s="11" customFormat="1" ht="22.9" customHeight="1">
      <c r="B191" s="175"/>
      <c r="C191" s="176"/>
      <c r="D191" s="177" t="s">
        <v>75</v>
      </c>
      <c r="E191" s="189" t="s">
        <v>297</v>
      </c>
      <c r="F191" s="189" t="s">
        <v>298</v>
      </c>
      <c r="G191" s="176"/>
      <c r="H191" s="176"/>
      <c r="I191" s="179"/>
      <c r="J191" s="190">
        <f>BK191</f>
        <v>0</v>
      </c>
      <c r="K191" s="176"/>
      <c r="L191" s="181"/>
      <c r="M191" s="182"/>
      <c r="N191" s="183"/>
      <c r="O191" s="183"/>
      <c r="P191" s="184">
        <f>SUM(P192:P211)</f>
        <v>0</v>
      </c>
      <c r="Q191" s="183"/>
      <c r="R191" s="184">
        <f>SUM(R192:R211)</f>
        <v>0.37304268</v>
      </c>
      <c r="S191" s="183"/>
      <c r="T191" s="185">
        <f>SUM(T192:T211)</f>
        <v>0.1412775</v>
      </c>
      <c r="AR191" s="186" t="s">
        <v>86</v>
      </c>
      <c r="AT191" s="187" t="s">
        <v>75</v>
      </c>
      <c r="AU191" s="187" t="s">
        <v>84</v>
      </c>
      <c r="AY191" s="186" t="s">
        <v>150</v>
      </c>
      <c r="BK191" s="188">
        <f>SUM(BK192:BK211)</f>
        <v>0</v>
      </c>
    </row>
    <row r="192" spans="2:65" s="1" customFormat="1" ht="24" customHeight="1">
      <c r="B192" s="33"/>
      <c r="C192" s="191" t="s">
        <v>307</v>
      </c>
      <c r="D192" s="191" t="s">
        <v>154</v>
      </c>
      <c r="E192" s="192" t="s">
        <v>323</v>
      </c>
      <c r="F192" s="193" t="s">
        <v>324</v>
      </c>
      <c r="G192" s="194" t="s">
        <v>157</v>
      </c>
      <c r="H192" s="195">
        <v>74.75</v>
      </c>
      <c r="I192" s="196"/>
      <c r="J192" s="197">
        <f>ROUND(I192*H192,2)</f>
        <v>0</v>
      </c>
      <c r="K192" s="193" t="s">
        <v>158</v>
      </c>
      <c r="L192" s="37"/>
      <c r="M192" s="198" t="s">
        <v>1</v>
      </c>
      <c r="N192" s="199" t="s">
        <v>41</v>
      </c>
      <c r="O192" s="65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175</v>
      </c>
      <c r="AT192" s="202" t="s">
        <v>154</v>
      </c>
      <c r="AU192" s="202" t="s">
        <v>86</v>
      </c>
      <c r="AY192" s="16" t="s">
        <v>150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84</v>
      </c>
      <c r="BK192" s="203">
        <f>ROUND(I192*H192,2)</f>
        <v>0</v>
      </c>
      <c r="BL192" s="16" t="s">
        <v>175</v>
      </c>
      <c r="BM192" s="202" t="s">
        <v>975</v>
      </c>
    </row>
    <row r="193" spans="2:51" s="12" customFormat="1" ht="12">
      <c r="B193" s="204"/>
      <c r="C193" s="205"/>
      <c r="D193" s="206" t="s">
        <v>166</v>
      </c>
      <c r="E193" s="207" t="s">
        <v>1</v>
      </c>
      <c r="F193" s="208" t="s">
        <v>976</v>
      </c>
      <c r="G193" s="205"/>
      <c r="H193" s="209">
        <v>74.75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166</v>
      </c>
      <c r="AU193" s="215" t="s">
        <v>86</v>
      </c>
      <c r="AV193" s="12" t="s">
        <v>86</v>
      </c>
      <c r="AW193" s="12" t="s">
        <v>33</v>
      </c>
      <c r="AX193" s="12" t="s">
        <v>76</v>
      </c>
      <c r="AY193" s="215" t="s">
        <v>150</v>
      </c>
    </row>
    <row r="194" spans="2:51" s="14" customFormat="1" ht="12">
      <c r="B194" s="226"/>
      <c r="C194" s="227"/>
      <c r="D194" s="206" t="s">
        <v>166</v>
      </c>
      <c r="E194" s="228" t="s">
        <v>1</v>
      </c>
      <c r="F194" s="229" t="s">
        <v>174</v>
      </c>
      <c r="G194" s="227"/>
      <c r="H194" s="230">
        <v>74.75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166</v>
      </c>
      <c r="AU194" s="236" t="s">
        <v>86</v>
      </c>
      <c r="AV194" s="14" t="s">
        <v>159</v>
      </c>
      <c r="AW194" s="14" t="s">
        <v>33</v>
      </c>
      <c r="AX194" s="14" t="s">
        <v>84</v>
      </c>
      <c r="AY194" s="236" t="s">
        <v>150</v>
      </c>
    </row>
    <row r="195" spans="2:65" s="1" customFormat="1" ht="24" customHeight="1">
      <c r="B195" s="33"/>
      <c r="C195" s="237" t="s">
        <v>454</v>
      </c>
      <c r="D195" s="237" t="s">
        <v>278</v>
      </c>
      <c r="E195" s="238" t="s">
        <v>328</v>
      </c>
      <c r="F195" s="239" t="s">
        <v>329</v>
      </c>
      <c r="G195" s="240" t="s">
        <v>157</v>
      </c>
      <c r="H195" s="241">
        <v>82.225</v>
      </c>
      <c r="I195" s="242"/>
      <c r="J195" s="243">
        <f>ROUND(I195*H195,2)</f>
        <v>0</v>
      </c>
      <c r="K195" s="239" t="s">
        <v>158</v>
      </c>
      <c r="L195" s="244"/>
      <c r="M195" s="245" t="s">
        <v>1</v>
      </c>
      <c r="N195" s="246" t="s">
        <v>41</v>
      </c>
      <c r="O195" s="65"/>
      <c r="P195" s="200">
        <f>O195*H195</f>
        <v>0</v>
      </c>
      <c r="Q195" s="200">
        <v>0.00014</v>
      </c>
      <c r="R195" s="200">
        <f>Q195*H195</f>
        <v>0.011511499999999997</v>
      </c>
      <c r="S195" s="200">
        <v>0</v>
      </c>
      <c r="T195" s="201">
        <f>S195*H195</f>
        <v>0</v>
      </c>
      <c r="AR195" s="202" t="s">
        <v>281</v>
      </c>
      <c r="AT195" s="202" t="s">
        <v>278</v>
      </c>
      <c r="AU195" s="202" t="s">
        <v>86</v>
      </c>
      <c r="AY195" s="16" t="s">
        <v>150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175</v>
      </c>
      <c r="BM195" s="202" t="s">
        <v>977</v>
      </c>
    </row>
    <row r="196" spans="2:51" s="12" customFormat="1" ht="12">
      <c r="B196" s="204"/>
      <c r="C196" s="205"/>
      <c r="D196" s="206" t="s">
        <v>166</v>
      </c>
      <c r="E196" s="205"/>
      <c r="F196" s="208" t="s">
        <v>978</v>
      </c>
      <c r="G196" s="205"/>
      <c r="H196" s="209">
        <v>82.225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166</v>
      </c>
      <c r="AU196" s="215" t="s">
        <v>86</v>
      </c>
      <c r="AV196" s="12" t="s">
        <v>86</v>
      </c>
      <c r="AW196" s="12" t="s">
        <v>4</v>
      </c>
      <c r="AX196" s="12" t="s">
        <v>84</v>
      </c>
      <c r="AY196" s="215" t="s">
        <v>150</v>
      </c>
    </row>
    <row r="197" spans="2:65" s="1" customFormat="1" ht="24" customHeight="1">
      <c r="B197" s="33"/>
      <c r="C197" s="191" t="s">
        <v>423</v>
      </c>
      <c r="D197" s="191" t="s">
        <v>154</v>
      </c>
      <c r="E197" s="192" t="s">
        <v>979</v>
      </c>
      <c r="F197" s="193" t="s">
        <v>980</v>
      </c>
      <c r="G197" s="194" t="s">
        <v>157</v>
      </c>
      <c r="H197" s="195">
        <v>8.19</v>
      </c>
      <c r="I197" s="196"/>
      <c r="J197" s="197">
        <f>ROUND(I197*H197,2)</f>
        <v>0</v>
      </c>
      <c r="K197" s="193" t="s">
        <v>158</v>
      </c>
      <c r="L197" s="37"/>
      <c r="M197" s="198" t="s">
        <v>1</v>
      </c>
      <c r="N197" s="199" t="s">
        <v>41</v>
      </c>
      <c r="O197" s="65"/>
      <c r="P197" s="200">
        <f>O197*H197</f>
        <v>0</v>
      </c>
      <c r="Q197" s="200">
        <v>0</v>
      </c>
      <c r="R197" s="200">
        <f>Q197*H197</f>
        <v>0</v>
      </c>
      <c r="S197" s="200">
        <v>0.01725</v>
      </c>
      <c r="T197" s="201">
        <f>S197*H197</f>
        <v>0.1412775</v>
      </c>
      <c r="AR197" s="202" t="s">
        <v>175</v>
      </c>
      <c r="AT197" s="202" t="s">
        <v>154</v>
      </c>
      <c r="AU197" s="202" t="s">
        <v>86</v>
      </c>
      <c r="AY197" s="16" t="s">
        <v>150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84</v>
      </c>
      <c r="BK197" s="203">
        <f>ROUND(I197*H197,2)</f>
        <v>0</v>
      </c>
      <c r="BL197" s="16" t="s">
        <v>175</v>
      </c>
      <c r="BM197" s="202" t="s">
        <v>981</v>
      </c>
    </row>
    <row r="198" spans="2:51" s="12" customFormat="1" ht="12">
      <c r="B198" s="204"/>
      <c r="C198" s="205"/>
      <c r="D198" s="206" t="s">
        <v>166</v>
      </c>
      <c r="E198" s="207" t="s">
        <v>1</v>
      </c>
      <c r="F198" s="208" t="s">
        <v>982</v>
      </c>
      <c r="G198" s="205"/>
      <c r="H198" s="209">
        <v>8.19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166</v>
      </c>
      <c r="AU198" s="215" t="s">
        <v>86</v>
      </c>
      <c r="AV198" s="12" t="s">
        <v>86</v>
      </c>
      <c r="AW198" s="12" t="s">
        <v>33</v>
      </c>
      <c r="AX198" s="12" t="s">
        <v>84</v>
      </c>
      <c r="AY198" s="215" t="s">
        <v>150</v>
      </c>
    </row>
    <row r="199" spans="2:65" s="1" customFormat="1" ht="24" customHeight="1">
      <c r="B199" s="33"/>
      <c r="C199" s="191" t="s">
        <v>207</v>
      </c>
      <c r="D199" s="191" t="s">
        <v>154</v>
      </c>
      <c r="E199" s="192" t="s">
        <v>983</v>
      </c>
      <c r="F199" s="193" t="s">
        <v>984</v>
      </c>
      <c r="G199" s="194" t="s">
        <v>157</v>
      </c>
      <c r="H199" s="195">
        <v>1.416</v>
      </c>
      <c r="I199" s="196"/>
      <c r="J199" s="197">
        <f>ROUND(I199*H199,2)</f>
        <v>0</v>
      </c>
      <c r="K199" s="193" t="s">
        <v>158</v>
      </c>
      <c r="L199" s="37"/>
      <c r="M199" s="198" t="s">
        <v>1</v>
      </c>
      <c r="N199" s="199" t="s">
        <v>41</v>
      </c>
      <c r="O199" s="65"/>
      <c r="P199" s="200">
        <f>O199*H199</f>
        <v>0</v>
      </c>
      <c r="Q199" s="200">
        <v>0.01257</v>
      </c>
      <c r="R199" s="200">
        <f>Q199*H199</f>
        <v>0.017799119999999998</v>
      </c>
      <c r="S199" s="200">
        <v>0</v>
      </c>
      <c r="T199" s="201">
        <f>S199*H199</f>
        <v>0</v>
      </c>
      <c r="AR199" s="202" t="s">
        <v>175</v>
      </c>
      <c r="AT199" s="202" t="s">
        <v>154</v>
      </c>
      <c r="AU199" s="202" t="s">
        <v>86</v>
      </c>
      <c r="AY199" s="16" t="s">
        <v>150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84</v>
      </c>
      <c r="BK199" s="203">
        <f>ROUND(I199*H199,2)</f>
        <v>0</v>
      </c>
      <c r="BL199" s="16" t="s">
        <v>175</v>
      </c>
      <c r="BM199" s="202" t="s">
        <v>985</v>
      </c>
    </row>
    <row r="200" spans="2:51" s="12" customFormat="1" ht="12">
      <c r="B200" s="204"/>
      <c r="C200" s="205"/>
      <c r="D200" s="206" t="s">
        <v>166</v>
      </c>
      <c r="E200" s="207" t="s">
        <v>1</v>
      </c>
      <c r="F200" s="208" t="s">
        <v>986</v>
      </c>
      <c r="G200" s="205"/>
      <c r="H200" s="209">
        <v>1.416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166</v>
      </c>
      <c r="AU200" s="215" t="s">
        <v>86</v>
      </c>
      <c r="AV200" s="12" t="s">
        <v>86</v>
      </c>
      <c r="AW200" s="12" t="s">
        <v>33</v>
      </c>
      <c r="AX200" s="12" t="s">
        <v>84</v>
      </c>
      <c r="AY200" s="215" t="s">
        <v>150</v>
      </c>
    </row>
    <row r="201" spans="2:65" s="1" customFormat="1" ht="24" customHeight="1">
      <c r="B201" s="33"/>
      <c r="C201" s="191" t="s">
        <v>480</v>
      </c>
      <c r="D201" s="191" t="s">
        <v>154</v>
      </c>
      <c r="E201" s="192" t="s">
        <v>300</v>
      </c>
      <c r="F201" s="193" t="s">
        <v>301</v>
      </c>
      <c r="G201" s="194" t="s">
        <v>157</v>
      </c>
      <c r="H201" s="195">
        <v>50.27</v>
      </c>
      <c r="I201" s="196"/>
      <c r="J201" s="197">
        <f>ROUND(I201*H201,2)</f>
        <v>0</v>
      </c>
      <c r="K201" s="193" t="s">
        <v>158</v>
      </c>
      <c r="L201" s="37"/>
      <c r="M201" s="198" t="s">
        <v>1</v>
      </c>
      <c r="N201" s="199" t="s">
        <v>41</v>
      </c>
      <c r="O201" s="65"/>
      <c r="P201" s="200">
        <f>O201*H201</f>
        <v>0</v>
      </c>
      <c r="Q201" s="200">
        <v>0.00117</v>
      </c>
      <c r="R201" s="200">
        <f>Q201*H201</f>
        <v>0.058815900000000004</v>
      </c>
      <c r="S201" s="200">
        <v>0</v>
      </c>
      <c r="T201" s="201">
        <f>S201*H201</f>
        <v>0</v>
      </c>
      <c r="AR201" s="202" t="s">
        <v>175</v>
      </c>
      <c r="AT201" s="202" t="s">
        <v>154</v>
      </c>
      <c r="AU201" s="202" t="s">
        <v>86</v>
      </c>
      <c r="AY201" s="16" t="s">
        <v>150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84</v>
      </c>
      <c r="BK201" s="203">
        <f>ROUND(I201*H201,2)</f>
        <v>0</v>
      </c>
      <c r="BL201" s="16" t="s">
        <v>175</v>
      </c>
      <c r="BM201" s="202" t="s">
        <v>987</v>
      </c>
    </row>
    <row r="202" spans="2:51" s="12" customFormat="1" ht="12">
      <c r="B202" s="204"/>
      <c r="C202" s="205"/>
      <c r="D202" s="206" t="s">
        <v>166</v>
      </c>
      <c r="E202" s="207" t="s">
        <v>1</v>
      </c>
      <c r="F202" s="208" t="s">
        <v>988</v>
      </c>
      <c r="G202" s="205"/>
      <c r="H202" s="209">
        <v>50.27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166</v>
      </c>
      <c r="AU202" s="215" t="s">
        <v>86</v>
      </c>
      <c r="AV202" s="12" t="s">
        <v>86</v>
      </c>
      <c r="AW202" s="12" t="s">
        <v>33</v>
      </c>
      <c r="AX202" s="12" t="s">
        <v>76</v>
      </c>
      <c r="AY202" s="215" t="s">
        <v>150</v>
      </c>
    </row>
    <row r="203" spans="2:51" s="14" customFormat="1" ht="12">
      <c r="B203" s="226"/>
      <c r="C203" s="227"/>
      <c r="D203" s="206" t="s">
        <v>166</v>
      </c>
      <c r="E203" s="228" t="s">
        <v>1</v>
      </c>
      <c r="F203" s="229" t="s">
        <v>174</v>
      </c>
      <c r="G203" s="227"/>
      <c r="H203" s="230">
        <v>50.27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166</v>
      </c>
      <c r="AU203" s="236" t="s">
        <v>86</v>
      </c>
      <c r="AV203" s="14" t="s">
        <v>159</v>
      </c>
      <c r="AW203" s="14" t="s">
        <v>33</v>
      </c>
      <c r="AX203" s="14" t="s">
        <v>84</v>
      </c>
      <c r="AY203" s="236" t="s">
        <v>150</v>
      </c>
    </row>
    <row r="204" spans="2:65" s="1" customFormat="1" ht="24" customHeight="1">
      <c r="B204" s="33"/>
      <c r="C204" s="237" t="s">
        <v>484</v>
      </c>
      <c r="D204" s="237" t="s">
        <v>278</v>
      </c>
      <c r="E204" s="238" t="s">
        <v>308</v>
      </c>
      <c r="F204" s="239" t="s">
        <v>309</v>
      </c>
      <c r="G204" s="240" t="s">
        <v>157</v>
      </c>
      <c r="H204" s="241">
        <v>52.784</v>
      </c>
      <c r="I204" s="242"/>
      <c r="J204" s="243">
        <f>ROUND(I204*H204,2)</f>
        <v>0</v>
      </c>
      <c r="K204" s="239" t="s">
        <v>158</v>
      </c>
      <c r="L204" s="244"/>
      <c r="M204" s="245" t="s">
        <v>1</v>
      </c>
      <c r="N204" s="246" t="s">
        <v>41</v>
      </c>
      <c r="O204" s="65"/>
      <c r="P204" s="200">
        <f>O204*H204</f>
        <v>0</v>
      </c>
      <c r="Q204" s="200">
        <v>0.0035</v>
      </c>
      <c r="R204" s="200">
        <f>Q204*H204</f>
        <v>0.184744</v>
      </c>
      <c r="S204" s="200">
        <v>0</v>
      </c>
      <c r="T204" s="201">
        <f>S204*H204</f>
        <v>0</v>
      </c>
      <c r="AR204" s="202" t="s">
        <v>281</v>
      </c>
      <c r="AT204" s="202" t="s">
        <v>278</v>
      </c>
      <c r="AU204" s="202" t="s">
        <v>86</v>
      </c>
      <c r="AY204" s="16" t="s">
        <v>150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6" t="s">
        <v>84</v>
      </c>
      <c r="BK204" s="203">
        <f>ROUND(I204*H204,2)</f>
        <v>0</v>
      </c>
      <c r="BL204" s="16" t="s">
        <v>175</v>
      </c>
      <c r="BM204" s="202" t="s">
        <v>989</v>
      </c>
    </row>
    <row r="205" spans="2:51" s="12" customFormat="1" ht="12">
      <c r="B205" s="204"/>
      <c r="C205" s="205"/>
      <c r="D205" s="206" t="s">
        <v>166</v>
      </c>
      <c r="E205" s="205"/>
      <c r="F205" s="208" t="s">
        <v>990</v>
      </c>
      <c r="G205" s="205"/>
      <c r="H205" s="209">
        <v>52.784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166</v>
      </c>
      <c r="AU205" s="215" t="s">
        <v>86</v>
      </c>
      <c r="AV205" s="12" t="s">
        <v>86</v>
      </c>
      <c r="AW205" s="12" t="s">
        <v>4</v>
      </c>
      <c r="AX205" s="12" t="s">
        <v>84</v>
      </c>
      <c r="AY205" s="215" t="s">
        <v>150</v>
      </c>
    </row>
    <row r="206" spans="2:65" s="1" customFormat="1" ht="24" customHeight="1">
      <c r="B206" s="33"/>
      <c r="C206" s="191" t="s">
        <v>464</v>
      </c>
      <c r="D206" s="191" t="s">
        <v>154</v>
      </c>
      <c r="E206" s="192" t="s">
        <v>312</v>
      </c>
      <c r="F206" s="193" t="s">
        <v>313</v>
      </c>
      <c r="G206" s="194" t="s">
        <v>157</v>
      </c>
      <c r="H206" s="195">
        <v>24.48</v>
      </c>
      <c r="I206" s="196"/>
      <c r="J206" s="197">
        <f>ROUND(I206*H206,2)</f>
        <v>0</v>
      </c>
      <c r="K206" s="193" t="s">
        <v>158</v>
      </c>
      <c r="L206" s="37"/>
      <c r="M206" s="198" t="s">
        <v>1</v>
      </c>
      <c r="N206" s="199" t="s">
        <v>41</v>
      </c>
      <c r="O206" s="65"/>
      <c r="P206" s="200">
        <f>O206*H206</f>
        <v>0</v>
      </c>
      <c r="Q206" s="200">
        <v>0.00132</v>
      </c>
      <c r="R206" s="200">
        <f>Q206*H206</f>
        <v>0.0323136</v>
      </c>
      <c r="S206" s="200">
        <v>0</v>
      </c>
      <c r="T206" s="201">
        <f>S206*H206</f>
        <v>0</v>
      </c>
      <c r="AR206" s="202" t="s">
        <v>175</v>
      </c>
      <c r="AT206" s="202" t="s">
        <v>154</v>
      </c>
      <c r="AU206" s="202" t="s">
        <v>86</v>
      </c>
      <c r="AY206" s="16" t="s">
        <v>150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84</v>
      </c>
      <c r="BK206" s="203">
        <f>ROUND(I206*H206,2)</f>
        <v>0</v>
      </c>
      <c r="BL206" s="16" t="s">
        <v>175</v>
      </c>
      <c r="BM206" s="202" t="s">
        <v>991</v>
      </c>
    </row>
    <row r="207" spans="2:51" s="12" customFormat="1" ht="12">
      <c r="B207" s="204"/>
      <c r="C207" s="205"/>
      <c r="D207" s="206" t="s">
        <v>166</v>
      </c>
      <c r="E207" s="207" t="s">
        <v>1</v>
      </c>
      <c r="F207" s="208" t="s">
        <v>992</v>
      </c>
      <c r="G207" s="205"/>
      <c r="H207" s="209">
        <v>24.48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166</v>
      </c>
      <c r="AU207" s="215" t="s">
        <v>86</v>
      </c>
      <c r="AV207" s="12" t="s">
        <v>86</v>
      </c>
      <c r="AW207" s="12" t="s">
        <v>33</v>
      </c>
      <c r="AX207" s="12" t="s">
        <v>76</v>
      </c>
      <c r="AY207" s="215" t="s">
        <v>150</v>
      </c>
    </row>
    <row r="208" spans="2:51" s="14" customFormat="1" ht="12">
      <c r="B208" s="226"/>
      <c r="C208" s="227"/>
      <c r="D208" s="206" t="s">
        <v>166</v>
      </c>
      <c r="E208" s="228" t="s">
        <v>1</v>
      </c>
      <c r="F208" s="229" t="s">
        <v>174</v>
      </c>
      <c r="G208" s="227"/>
      <c r="H208" s="230">
        <v>24.48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166</v>
      </c>
      <c r="AU208" s="236" t="s">
        <v>86</v>
      </c>
      <c r="AV208" s="14" t="s">
        <v>159</v>
      </c>
      <c r="AW208" s="14" t="s">
        <v>33</v>
      </c>
      <c r="AX208" s="14" t="s">
        <v>84</v>
      </c>
      <c r="AY208" s="236" t="s">
        <v>150</v>
      </c>
    </row>
    <row r="209" spans="2:65" s="1" customFormat="1" ht="24" customHeight="1">
      <c r="B209" s="33"/>
      <c r="C209" s="237" t="s">
        <v>468</v>
      </c>
      <c r="D209" s="237" t="s">
        <v>278</v>
      </c>
      <c r="E209" s="238" t="s">
        <v>318</v>
      </c>
      <c r="F209" s="239" t="s">
        <v>319</v>
      </c>
      <c r="G209" s="240" t="s">
        <v>157</v>
      </c>
      <c r="H209" s="241">
        <v>25.704</v>
      </c>
      <c r="I209" s="242"/>
      <c r="J209" s="243">
        <f>ROUND(I209*H209,2)</f>
        <v>0</v>
      </c>
      <c r="K209" s="239" t="s">
        <v>158</v>
      </c>
      <c r="L209" s="244"/>
      <c r="M209" s="245" t="s">
        <v>1</v>
      </c>
      <c r="N209" s="246" t="s">
        <v>41</v>
      </c>
      <c r="O209" s="65"/>
      <c r="P209" s="200">
        <f>O209*H209</f>
        <v>0</v>
      </c>
      <c r="Q209" s="200">
        <v>0.00264</v>
      </c>
      <c r="R209" s="200">
        <f>Q209*H209</f>
        <v>0.06785856</v>
      </c>
      <c r="S209" s="200">
        <v>0</v>
      </c>
      <c r="T209" s="201">
        <f>S209*H209</f>
        <v>0</v>
      </c>
      <c r="AR209" s="202" t="s">
        <v>281</v>
      </c>
      <c r="AT209" s="202" t="s">
        <v>278</v>
      </c>
      <c r="AU209" s="202" t="s">
        <v>86</v>
      </c>
      <c r="AY209" s="16" t="s">
        <v>150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84</v>
      </c>
      <c r="BK209" s="203">
        <f>ROUND(I209*H209,2)</f>
        <v>0</v>
      </c>
      <c r="BL209" s="16" t="s">
        <v>175</v>
      </c>
      <c r="BM209" s="202" t="s">
        <v>993</v>
      </c>
    </row>
    <row r="210" spans="2:51" s="12" customFormat="1" ht="12">
      <c r="B210" s="204"/>
      <c r="C210" s="205"/>
      <c r="D210" s="206" t="s">
        <v>166</v>
      </c>
      <c r="E210" s="205"/>
      <c r="F210" s="208" t="s">
        <v>994</v>
      </c>
      <c r="G210" s="205"/>
      <c r="H210" s="209">
        <v>25.704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166</v>
      </c>
      <c r="AU210" s="215" t="s">
        <v>86</v>
      </c>
      <c r="AV210" s="12" t="s">
        <v>86</v>
      </c>
      <c r="AW210" s="12" t="s">
        <v>4</v>
      </c>
      <c r="AX210" s="12" t="s">
        <v>84</v>
      </c>
      <c r="AY210" s="215" t="s">
        <v>150</v>
      </c>
    </row>
    <row r="211" spans="2:65" s="1" customFormat="1" ht="24" customHeight="1">
      <c r="B211" s="33"/>
      <c r="C211" s="191" t="s">
        <v>8</v>
      </c>
      <c r="D211" s="191" t="s">
        <v>154</v>
      </c>
      <c r="E211" s="192" t="s">
        <v>333</v>
      </c>
      <c r="F211" s="193" t="s">
        <v>334</v>
      </c>
      <c r="G211" s="194" t="s">
        <v>185</v>
      </c>
      <c r="H211" s="195">
        <v>0.373</v>
      </c>
      <c r="I211" s="196"/>
      <c r="J211" s="197">
        <f>ROUND(I211*H211,2)</f>
        <v>0</v>
      </c>
      <c r="K211" s="193" t="s">
        <v>158</v>
      </c>
      <c r="L211" s="37"/>
      <c r="M211" s="198" t="s">
        <v>1</v>
      </c>
      <c r="N211" s="199" t="s">
        <v>41</v>
      </c>
      <c r="O211" s="65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02" t="s">
        <v>175</v>
      </c>
      <c r="AT211" s="202" t="s">
        <v>154</v>
      </c>
      <c r="AU211" s="202" t="s">
        <v>86</v>
      </c>
      <c r="AY211" s="16" t="s">
        <v>150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84</v>
      </c>
      <c r="BK211" s="203">
        <f>ROUND(I211*H211,2)</f>
        <v>0</v>
      </c>
      <c r="BL211" s="16" t="s">
        <v>175</v>
      </c>
      <c r="BM211" s="202" t="s">
        <v>995</v>
      </c>
    </row>
    <row r="212" spans="2:63" s="11" customFormat="1" ht="22.9" customHeight="1">
      <c r="B212" s="175"/>
      <c r="C212" s="176"/>
      <c r="D212" s="177" t="s">
        <v>75</v>
      </c>
      <c r="E212" s="189" t="s">
        <v>336</v>
      </c>
      <c r="F212" s="189" t="s">
        <v>337</v>
      </c>
      <c r="G212" s="176"/>
      <c r="H212" s="176"/>
      <c r="I212" s="179"/>
      <c r="J212" s="190">
        <f>BK212</f>
        <v>0</v>
      </c>
      <c r="K212" s="176"/>
      <c r="L212" s="181"/>
      <c r="M212" s="182"/>
      <c r="N212" s="183"/>
      <c r="O212" s="183"/>
      <c r="P212" s="184">
        <f>SUM(P213:P223)</f>
        <v>0</v>
      </c>
      <c r="Q212" s="183"/>
      <c r="R212" s="184">
        <f>SUM(R213:R223)</f>
        <v>0.08600000000000001</v>
      </c>
      <c r="S212" s="183"/>
      <c r="T212" s="185">
        <f>SUM(T213:T223)</f>
        <v>0.07200000000000001</v>
      </c>
      <c r="AR212" s="186" t="s">
        <v>86</v>
      </c>
      <c r="AT212" s="187" t="s">
        <v>75</v>
      </c>
      <c r="AU212" s="187" t="s">
        <v>84</v>
      </c>
      <c r="AY212" s="186" t="s">
        <v>150</v>
      </c>
      <c r="BK212" s="188">
        <f>SUM(BK213:BK223)</f>
        <v>0</v>
      </c>
    </row>
    <row r="213" spans="2:65" s="1" customFormat="1" ht="24" customHeight="1">
      <c r="B213" s="33"/>
      <c r="C213" s="191" t="s">
        <v>472</v>
      </c>
      <c r="D213" s="191" t="s">
        <v>154</v>
      </c>
      <c r="E213" s="192" t="s">
        <v>339</v>
      </c>
      <c r="F213" s="193" t="s">
        <v>340</v>
      </c>
      <c r="G213" s="194" t="s">
        <v>215</v>
      </c>
      <c r="H213" s="195">
        <v>5</v>
      </c>
      <c r="I213" s="196"/>
      <c r="J213" s="197">
        <f>ROUND(I213*H213,2)</f>
        <v>0</v>
      </c>
      <c r="K213" s="193" t="s">
        <v>158</v>
      </c>
      <c r="L213" s="37"/>
      <c r="M213" s="198" t="s">
        <v>1</v>
      </c>
      <c r="N213" s="199" t="s">
        <v>41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175</v>
      </c>
      <c r="AT213" s="202" t="s">
        <v>154</v>
      </c>
      <c r="AU213" s="202" t="s">
        <v>86</v>
      </c>
      <c r="AY213" s="16" t="s">
        <v>150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175</v>
      </c>
      <c r="BM213" s="202" t="s">
        <v>996</v>
      </c>
    </row>
    <row r="214" spans="2:65" s="1" customFormat="1" ht="24" customHeight="1">
      <c r="B214" s="33"/>
      <c r="C214" s="237" t="s">
        <v>509</v>
      </c>
      <c r="D214" s="237" t="s">
        <v>278</v>
      </c>
      <c r="E214" s="238" t="s">
        <v>343</v>
      </c>
      <c r="F214" s="239" t="s">
        <v>344</v>
      </c>
      <c r="G214" s="240" t="s">
        <v>215</v>
      </c>
      <c r="H214" s="241">
        <v>5</v>
      </c>
      <c r="I214" s="242"/>
      <c r="J214" s="243">
        <f>ROUND(I214*H214,2)</f>
        <v>0</v>
      </c>
      <c r="K214" s="239" t="s">
        <v>158</v>
      </c>
      <c r="L214" s="244"/>
      <c r="M214" s="245" t="s">
        <v>1</v>
      </c>
      <c r="N214" s="246" t="s">
        <v>41</v>
      </c>
      <c r="O214" s="65"/>
      <c r="P214" s="200">
        <f>O214*H214</f>
        <v>0</v>
      </c>
      <c r="Q214" s="200">
        <v>0.016</v>
      </c>
      <c r="R214" s="200">
        <f>Q214*H214</f>
        <v>0.08</v>
      </c>
      <c r="S214" s="200">
        <v>0</v>
      </c>
      <c r="T214" s="201">
        <f>S214*H214</f>
        <v>0</v>
      </c>
      <c r="AR214" s="202" t="s">
        <v>281</v>
      </c>
      <c r="AT214" s="202" t="s">
        <v>278</v>
      </c>
      <c r="AU214" s="202" t="s">
        <v>86</v>
      </c>
      <c r="AY214" s="16" t="s">
        <v>150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84</v>
      </c>
      <c r="BK214" s="203">
        <f>ROUND(I214*H214,2)</f>
        <v>0</v>
      </c>
      <c r="BL214" s="16" t="s">
        <v>175</v>
      </c>
      <c r="BM214" s="202" t="s">
        <v>997</v>
      </c>
    </row>
    <row r="215" spans="2:65" s="1" customFormat="1" ht="24" customHeight="1">
      <c r="B215" s="33"/>
      <c r="C215" s="191" t="s">
        <v>219</v>
      </c>
      <c r="D215" s="191" t="s">
        <v>154</v>
      </c>
      <c r="E215" s="192" t="s">
        <v>347</v>
      </c>
      <c r="F215" s="193" t="s">
        <v>348</v>
      </c>
      <c r="G215" s="194" t="s">
        <v>215</v>
      </c>
      <c r="H215" s="195">
        <v>3</v>
      </c>
      <c r="I215" s="196"/>
      <c r="J215" s="197">
        <f>ROUND(I215*H215,2)</f>
        <v>0</v>
      </c>
      <c r="K215" s="193" t="s">
        <v>158</v>
      </c>
      <c r="L215" s="37"/>
      <c r="M215" s="198" t="s">
        <v>1</v>
      </c>
      <c r="N215" s="199" t="s">
        <v>41</v>
      </c>
      <c r="O215" s="65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02" t="s">
        <v>175</v>
      </c>
      <c r="AT215" s="202" t="s">
        <v>154</v>
      </c>
      <c r="AU215" s="202" t="s">
        <v>86</v>
      </c>
      <c r="AY215" s="16" t="s">
        <v>150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84</v>
      </c>
      <c r="BK215" s="203">
        <f>ROUND(I215*H215,2)</f>
        <v>0</v>
      </c>
      <c r="BL215" s="16" t="s">
        <v>175</v>
      </c>
      <c r="BM215" s="202" t="s">
        <v>998</v>
      </c>
    </row>
    <row r="216" spans="2:51" s="12" customFormat="1" ht="12">
      <c r="B216" s="204"/>
      <c r="C216" s="205"/>
      <c r="D216" s="206" t="s">
        <v>166</v>
      </c>
      <c r="E216" s="207" t="s">
        <v>1</v>
      </c>
      <c r="F216" s="208" t="s">
        <v>949</v>
      </c>
      <c r="G216" s="205"/>
      <c r="H216" s="209">
        <v>3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166</v>
      </c>
      <c r="AU216" s="215" t="s">
        <v>86</v>
      </c>
      <c r="AV216" s="12" t="s">
        <v>86</v>
      </c>
      <c r="AW216" s="12" t="s">
        <v>33</v>
      </c>
      <c r="AX216" s="12" t="s">
        <v>84</v>
      </c>
      <c r="AY216" s="215" t="s">
        <v>150</v>
      </c>
    </row>
    <row r="217" spans="2:65" s="1" customFormat="1" ht="16.5" customHeight="1">
      <c r="B217" s="33"/>
      <c r="C217" s="237" t="s">
        <v>273</v>
      </c>
      <c r="D217" s="237" t="s">
        <v>278</v>
      </c>
      <c r="E217" s="238" t="s">
        <v>351</v>
      </c>
      <c r="F217" s="239" t="s">
        <v>352</v>
      </c>
      <c r="G217" s="240" t="s">
        <v>265</v>
      </c>
      <c r="H217" s="241">
        <v>3</v>
      </c>
      <c r="I217" s="242"/>
      <c r="J217" s="243">
        <f>ROUND(I217*H217,2)</f>
        <v>0</v>
      </c>
      <c r="K217" s="239" t="s">
        <v>1</v>
      </c>
      <c r="L217" s="244"/>
      <c r="M217" s="245" t="s">
        <v>1</v>
      </c>
      <c r="N217" s="246" t="s">
        <v>41</v>
      </c>
      <c r="O217" s="65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02" t="s">
        <v>281</v>
      </c>
      <c r="AT217" s="202" t="s">
        <v>278</v>
      </c>
      <c r="AU217" s="202" t="s">
        <v>86</v>
      </c>
      <c r="AY217" s="16" t="s">
        <v>150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6" t="s">
        <v>84</v>
      </c>
      <c r="BK217" s="203">
        <f>ROUND(I217*H217,2)</f>
        <v>0</v>
      </c>
      <c r="BL217" s="16" t="s">
        <v>175</v>
      </c>
      <c r="BM217" s="202" t="s">
        <v>999</v>
      </c>
    </row>
    <row r="218" spans="2:65" s="1" customFormat="1" ht="16.5" customHeight="1">
      <c r="B218" s="33"/>
      <c r="C218" s="191" t="s">
        <v>524</v>
      </c>
      <c r="D218" s="191" t="s">
        <v>154</v>
      </c>
      <c r="E218" s="192" t="s">
        <v>355</v>
      </c>
      <c r="F218" s="193" t="s">
        <v>356</v>
      </c>
      <c r="G218" s="194" t="s">
        <v>215</v>
      </c>
      <c r="H218" s="195">
        <v>5</v>
      </c>
      <c r="I218" s="196"/>
      <c r="J218" s="197">
        <f>ROUND(I218*H218,2)</f>
        <v>0</v>
      </c>
      <c r="K218" s="193" t="s">
        <v>1</v>
      </c>
      <c r="L218" s="37"/>
      <c r="M218" s="198" t="s">
        <v>1</v>
      </c>
      <c r="N218" s="199" t="s">
        <v>41</v>
      </c>
      <c r="O218" s="65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175</v>
      </c>
      <c r="AT218" s="202" t="s">
        <v>154</v>
      </c>
      <c r="AU218" s="202" t="s">
        <v>86</v>
      </c>
      <c r="AY218" s="16" t="s">
        <v>150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84</v>
      </c>
      <c r="BK218" s="203">
        <f>ROUND(I218*H218,2)</f>
        <v>0</v>
      </c>
      <c r="BL218" s="16" t="s">
        <v>175</v>
      </c>
      <c r="BM218" s="202" t="s">
        <v>1000</v>
      </c>
    </row>
    <row r="219" spans="2:65" s="1" customFormat="1" ht="24" customHeight="1">
      <c r="B219" s="33"/>
      <c r="C219" s="237" t="s">
        <v>528</v>
      </c>
      <c r="D219" s="237" t="s">
        <v>278</v>
      </c>
      <c r="E219" s="238" t="s">
        <v>359</v>
      </c>
      <c r="F219" s="239" t="s">
        <v>360</v>
      </c>
      <c r="G219" s="240" t="s">
        <v>215</v>
      </c>
      <c r="H219" s="241">
        <v>5</v>
      </c>
      <c r="I219" s="242"/>
      <c r="J219" s="243">
        <f>ROUND(I219*H219,2)</f>
        <v>0</v>
      </c>
      <c r="K219" s="239" t="s">
        <v>158</v>
      </c>
      <c r="L219" s="244"/>
      <c r="M219" s="245" t="s">
        <v>1</v>
      </c>
      <c r="N219" s="246" t="s">
        <v>41</v>
      </c>
      <c r="O219" s="65"/>
      <c r="P219" s="200">
        <f>O219*H219</f>
        <v>0</v>
      </c>
      <c r="Q219" s="200">
        <v>0.0012</v>
      </c>
      <c r="R219" s="200">
        <f>Q219*H219</f>
        <v>0.005999999999999999</v>
      </c>
      <c r="S219" s="200">
        <v>0</v>
      </c>
      <c r="T219" s="201">
        <f>S219*H219</f>
        <v>0</v>
      </c>
      <c r="AR219" s="202" t="s">
        <v>281</v>
      </c>
      <c r="AT219" s="202" t="s">
        <v>278</v>
      </c>
      <c r="AU219" s="202" t="s">
        <v>86</v>
      </c>
      <c r="AY219" s="16" t="s">
        <v>150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175</v>
      </c>
      <c r="BM219" s="202" t="s">
        <v>1001</v>
      </c>
    </row>
    <row r="220" spans="2:65" s="1" customFormat="1" ht="24" customHeight="1">
      <c r="B220" s="33"/>
      <c r="C220" s="191" t="s">
        <v>175</v>
      </c>
      <c r="D220" s="191" t="s">
        <v>154</v>
      </c>
      <c r="E220" s="192" t="s">
        <v>363</v>
      </c>
      <c r="F220" s="193" t="s">
        <v>364</v>
      </c>
      <c r="G220" s="194" t="s">
        <v>215</v>
      </c>
      <c r="H220" s="195">
        <v>3</v>
      </c>
      <c r="I220" s="196"/>
      <c r="J220" s="197">
        <f>ROUND(I220*H220,2)</f>
        <v>0</v>
      </c>
      <c r="K220" s="193" t="s">
        <v>158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</v>
      </c>
      <c r="R220" s="200">
        <f>Q220*H220</f>
        <v>0</v>
      </c>
      <c r="S220" s="200">
        <v>0.024</v>
      </c>
      <c r="T220" s="201">
        <f>S220*H220</f>
        <v>0.07200000000000001</v>
      </c>
      <c r="AR220" s="202" t="s">
        <v>175</v>
      </c>
      <c r="AT220" s="202" t="s">
        <v>154</v>
      </c>
      <c r="AU220" s="202" t="s">
        <v>86</v>
      </c>
      <c r="AY220" s="16" t="s">
        <v>150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175</v>
      </c>
      <c r="BM220" s="202" t="s">
        <v>1002</v>
      </c>
    </row>
    <row r="221" spans="2:51" s="12" customFormat="1" ht="12">
      <c r="B221" s="204"/>
      <c r="C221" s="205"/>
      <c r="D221" s="206" t="s">
        <v>166</v>
      </c>
      <c r="E221" s="207" t="s">
        <v>1</v>
      </c>
      <c r="F221" s="208" t="s">
        <v>949</v>
      </c>
      <c r="G221" s="205"/>
      <c r="H221" s="209">
        <v>3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166</v>
      </c>
      <c r="AU221" s="215" t="s">
        <v>86</v>
      </c>
      <c r="AV221" s="12" t="s">
        <v>86</v>
      </c>
      <c r="AW221" s="12" t="s">
        <v>33</v>
      </c>
      <c r="AX221" s="12" t="s">
        <v>76</v>
      </c>
      <c r="AY221" s="215" t="s">
        <v>150</v>
      </c>
    </row>
    <row r="222" spans="2:51" s="14" customFormat="1" ht="12">
      <c r="B222" s="226"/>
      <c r="C222" s="227"/>
      <c r="D222" s="206" t="s">
        <v>166</v>
      </c>
      <c r="E222" s="228" t="s">
        <v>1</v>
      </c>
      <c r="F222" s="229" t="s">
        <v>174</v>
      </c>
      <c r="G222" s="227"/>
      <c r="H222" s="230">
        <v>3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166</v>
      </c>
      <c r="AU222" s="236" t="s">
        <v>86</v>
      </c>
      <c r="AV222" s="14" t="s">
        <v>159</v>
      </c>
      <c r="AW222" s="14" t="s">
        <v>33</v>
      </c>
      <c r="AX222" s="14" t="s">
        <v>84</v>
      </c>
      <c r="AY222" s="236" t="s">
        <v>150</v>
      </c>
    </row>
    <row r="223" spans="2:65" s="1" customFormat="1" ht="24" customHeight="1">
      <c r="B223" s="33"/>
      <c r="C223" s="191" t="s">
        <v>627</v>
      </c>
      <c r="D223" s="191" t="s">
        <v>154</v>
      </c>
      <c r="E223" s="192" t="s">
        <v>375</v>
      </c>
      <c r="F223" s="193" t="s">
        <v>376</v>
      </c>
      <c r="G223" s="194" t="s">
        <v>185</v>
      </c>
      <c r="H223" s="195">
        <v>0.086</v>
      </c>
      <c r="I223" s="196"/>
      <c r="J223" s="197">
        <f>ROUND(I223*H223,2)</f>
        <v>0</v>
      </c>
      <c r="K223" s="193" t="s">
        <v>158</v>
      </c>
      <c r="L223" s="37"/>
      <c r="M223" s="198" t="s">
        <v>1</v>
      </c>
      <c r="N223" s="199" t="s">
        <v>41</v>
      </c>
      <c r="O223" s="65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02" t="s">
        <v>175</v>
      </c>
      <c r="AT223" s="202" t="s">
        <v>154</v>
      </c>
      <c r="AU223" s="202" t="s">
        <v>86</v>
      </c>
      <c r="AY223" s="16" t="s">
        <v>150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6" t="s">
        <v>84</v>
      </c>
      <c r="BK223" s="203">
        <f>ROUND(I223*H223,2)</f>
        <v>0</v>
      </c>
      <c r="BL223" s="16" t="s">
        <v>175</v>
      </c>
      <c r="BM223" s="202" t="s">
        <v>1003</v>
      </c>
    </row>
    <row r="224" spans="2:63" s="11" customFormat="1" ht="22.9" customHeight="1">
      <c r="B224" s="175"/>
      <c r="C224" s="176"/>
      <c r="D224" s="177" t="s">
        <v>75</v>
      </c>
      <c r="E224" s="189" t="s">
        <v>378</v>
      </c>
      <c r="F224" s="189" t="s">
        <v>379</v>
      </c>
      <c r="G224" s="176"/>
      <c r="H224" s="176"/>
      <c r="I224" s="179"/>
      <c r="J224" s="190">
        <f>BK224</f>
        <v>0</v>
      </c>
      <c r="K224" s="176"/>
      <c r="L224" s="181"/>
      <c r="M224" s="182"/>
      <c r="N224" s="183"/>
      <c r="O224" s="183"/>
      <c r="P224" s="184">
        <f>SUM(P225:P233)</f>
        <v>0</v>
      </c>
      <c r="Q224" s="183"/>
      <c r="R224" s="184">
        <f>SUM(R225:R233)</f>
        <v>0</v>
      </c>
      <c r="S224" s="183"/>
      <c r="T224" s="185">
        <f>SUM(T225:T233)</f>
        <v>0.3014</v>
      </c>
      <c r="AR224" s="186" t="s">
        <v>86</v>
      </c>
      <c r="AT224" s="187" t="s">
        <v>75</v>
      </c>
      <c r="AU224" s="187" t="s">
        <v>84</v>
      </c>
      <c r="AY224" s="186" t="s">
        <v>150</v>
      </c>
      <c r="BK224" s="188">
        <f>SUM(BK225:BK233)</f>
        <v>0</v>
      </c>
    </row>
    <row r="225" spans="2:65" s="1" customFormat="1" ht="16.5" customHeight="1">
      <c r="B225" s="33"/>
      <c r="C225" s="191" t="s">
        <v>534</v>
      </c>
      <c r="D225" s="191" t="s">
        <v>154</v>
      </c>
      <c r="E225" s="192" t="s">
        <v>387</v>
      </c>
      <c r="F225" s="193" t="s">
        <v>388</v>
      </c>
      <c r="G225" s="194" t="s">
        <v>265</v>
      </c>
      <c r="H225" s="195">
        <v>4</v>
      </c>
      <c r="I225" s="196"/>
      <c r="J225" s="197">
        <f>ROUND(I225*H225,2)</f>
        <v>0</v>
      </c>
      <c r="K225" s="193" t="s">
        <v>1</v>
      </c>
      <c r="L225" s="37"/>
      <c r="M225" s="198" t="s">
        <v>1</v>
      </c>
      <c r="N225" s="199" t="s">
        <v>41</v>
      </c>
      <c r="O225" s="65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AR225" s="202" t="s">
        <v>175</v>
      </c>
      <c r="AT225" s="202" t="s">
        <v>154</v>
      </c>
      <c r="AU225" s="202" t="s">
        <v>86</v>
      </c>
      <c r="AY225" s="16" t="s">
        <v>150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6" t="s">
        <v>84</v>
      </c>
      <c r="BK225" s="203">
        <f>ROUND(I225*H225,2)</f>
        <v>0</v>
      </c>
      <c r="BL225" s="16" t="s">
        <v>175</v>
      </c>
      <c r="BM225" s="202" t="s">
        <v>1004</v>
      </c>
    </row>
    <row r="226" spans="2:65" s="1" customFormat="1" ht="16.5" customHeight="1">
      <c r="B226" s="33"/>
      <c r="C226" s="191" t="s">
        <v>277</v>
      </c>
      <c r="D226" s="191" t="s">
        <v>154</v>
      </c>
      <c r="E226" s="192" t="s">
        <v>391</v>
      </c>
      <c r="F226" s="193" t="s">
        <v>392</v>
      </c>
      <c r="G226" s="194" t="s">
        <v>265</v>
      </c>
      <c r="H226" s="195">
        <v>6</v>
      </c>
      <c r="I226" s="196"/>
      <c r="J226" s="197">
        <f>ROUND(I226*H226,2)</f>
        <v>0</v>
      </c>
      <c r="K226" s="193" t="s">
        <v>1</v>
      </c>
      <c r="L226" s="37"/>
      <c r="M226" s="198" t="s">
        <v>1</v>
      </c>
      <c r="N226" s="199" t="s">
        <v>41</v>
      </c>
      <c r="O226" s="65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02" t="s">
        <v>175</v>
      </c>
      <c r="AT226" s="202" t="s">
        <v>154</v>
      </c>
      <c r="AU226" s="202" t="s">
        <v>86</v>
      </c>
      <c r="AY226" s="16" t="s">
        <v>150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6" t="s">
        <v>84</v>
      </c>
      <c r="BK226" s="203">
        <f>ROUND(I226*H226,2)</f>
        <v>0</v>
      </c>
      <c r="BL226" s="16" t="s">
        <v>175</v>
      </c>
      <c r="BM226" s="202" t="s">
        <v>1005</v>
      </c>
    </row>
    <row r="227" spans="2:51" s="12" customFormat="1" ht="12">
      <c r="B227" s="204"/>
      <c r="C227" s="205"/>
      <c r="D227" s="206" t="s">
        <v>166</v>
      </c>
      <c r="E227" s="207" t="s">
        <v>1</v>
      </c>
      <c r="F227" s="208" t="s">
        <v>618</v>
      </c>
      <c r="G227" s="205"/>
      <c r="H227" s="209">
        <v>6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166</v>
      </c>
      <c r="AU227" s="215" t="s">
        <v>86</v>
      </c>
      <c r="AV227" s="12" t="s">
        <v>86</v>
      </c>
      <c r="AW227" s="12" t="s">
        <v>33</v>
      </c>
      <c r="AX227" s="12" t="s">
        <v>84</v>
      </c>
      <c r="AY227" s="215" t="s">
        <v>150</v>
      </c>
    </row>
    <row r="228" spans="2:65" s="1" customFormat="1" ht="16.5" customHeight="1">
      <c r="B228" s="33"/>
      <c r="C228" s="191" t="s">
        <v>182</v>
      </c>
      <c r="D228" s="191" t="s">
        <v>154</v>
      </c>
      <c r="E228" s="192" t="s">
        <v>380</v>
      </c>
      <c r="F228" s="193" t="s">
        <v>381</v>
      </c>
      <c r="G228" s="194" t="s">
        <v>157</v>
      </c>
      <c r="H228" s="195">
        <v>74.75</v>
      </c>
      <c r="I228" s="196"/>
      <c r="J228" s="197">
        <f>ROUND(I228*H228,2)</f>
        <v>0</v>
      </c>
      <c r="K228" s="193" t="s">
        <v>158</v>
      </c>
      <c r="L228" s="37"/>
      <c r="M228" s="198" t="s">
        <v>1</v>
      </c>
      <c r="N228" s="199" t="s">
        <v>41</v>
      </c>
      <c r="O228" s="65"/>
      <c r="P228" s="200">
        <f>O228*H228</f>
        <v>0</v>
      </c>
      <c r="Q228" s="200">
        <v>0</v>
      </c>
      <c r="R228" s="200">
        <f>Q228*H228</f>
        <v>0</v>
      </c>
      <c r="S228" s="200">
        <v>0.004</v>
      </c>
      <c r="T228" s="201">
        <f>S228*H228</f>
        <v>0.299</v>
      </c>
      <c r="AR228" s="202" t="s">
        <v>175</v>
      </c>
      <c r="AT228" s="202" t="s">
        <v>154</v>
      </c>
      <c r="AU228" s="202" t="s">
        <v>86</v>
      </c>
      <c r="AY228" s="16" t="s">
        <v>150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6" t="s">
        <v>84</v>
      </c>
      <c r="BK228" s="203">
        <f>ROUND(I228*H228,2)</f>
        <v>0</v>
      </c>
      <c r="BL228" s="16" t="s">
        <v>175</v>
      </c>
      <c r="BM228" s="202" t="s">
        <v>1006</v>
      </c>
    </row>
    <row r="229" spans="2:51" s="12" customFormat="1" ht="12">
      <c r="B229" s="204"/>
      <c r="C229" s="205"/>
      <c r="D229" s="206" t="s">
        <v>166</v>
      </c>
      <c r="E229" s="207" t="s">
        <v>1</v>
      </c>
      <c r="F229" s="208" t="s">
        <v>976</v>
      </c>
      <c r="G229" s="205"/>
      <c r="H229" s="209">
        <v>74.75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166</v>
      </c>
      <c r="AU229" s="215" t="s">
        <v>86</v>
      </c>
      <c r="AV229" s="12" t="s">
        <v>86</v>
      </c>
      <c r="AW229" s="12" t="s">
        <v>33</v>
      </c>
      <c r="AX229" s="12" t="s">
        <v>76</v>
      </c>
      <c r="AY229" s="215" t="s">
        <v>150</v>
      </c>
    </row>
    <row r="230" spans="2:51" s="14" customFormat="1" ht="12">
      <c r="B230" s="226"/>
      <c r="C230" s="227"/>
      <c r="D230" s="206" t="s">
        <v>166</v>
      </c>
      <c r="E230" s="228" t="s">
        <v>1</v>
      </c>
      <c r="F230" s="229" t="s">
        <v>174</v>
      </c>
      <c r="G230" s="227"/>
      <c r="H230" s="230">
        <v>74.75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166</v>
      </c>
      <c r="AU230" s="236" t="s">
        <v>86</v>
      </c>
      <c r="AV230" s="14" t="s">
        <v>159</v>
      </c>
      <c r="AW230" s="14" t="s">
        <v>33</v>
      </c>
      <c r="AX230" s="14" t="s">
        <v>84</v>
      </c>
      <c r="AY230" s="236" t="s">
        <v>150</v>
      </c>
    </row>
    <row r="231" spans="2:65" s="1" customFormat="1" ht="24" customHeight="1">
      <c r="B231" s="33"/>
      <c r="C231" s="191" t="s">
        <v>187</v>
      </c>
      <c r="D231" s="191" t="s">
        <v>154</v>
      </c>
      <c r="E231" s="192" t="s">
        <v>383</v>
      </c>
      <c r="F231" s="193" t="s">
        <v>384</v>
      </c>
      <c r="G231" s="194" t="s">
        <v>215</v>
      </c>
      <c r="H231" s="195">
        <v>6</v>
      </c>
      <c r="I231" s="196"/>
      <c r="J231" s="197">
        <f>ROUND(I231*H231,2)</f>
        <v>0</v>
      </c>
      <c r="K231" s="193" t="s">
        <v>158</v>
      </c>
      <c r="L231" s="37"/>
      <c r="M231" s="198" t="s">
        <v>1</v>
      </c>
      <c r="N231" s="199" t="s">
        <v>41</v>
      </c>
      <c r="O231" s="65"/>
      <c r="P231" s="200">
        <f>O231*H231</f>
        <v>0</v>
      </c>
      <c r="Q231" s="200">
        <v>0</v>
      </c>
      <c r="R231" s="200">
        <f>Q231*H231</f>
        <v>0</v>
      </c>
      <c r="S231" s="200">
        <v>0.0004</v>
      </c>
      <c r="T231" s="201">
        <f>S231*H231</f>
        <v>0.0024000000000000002</v>
      </c>
      <c r="AR231" s="202" t="s">
        <v>175</v>
      </c>
      <c r="AT231" s="202" t="s">
        <v>154</v>
      </c>
      <c r="AU231" s="202" t="s">
        <v>86</v>
      </c>
      <c r="AY231" s="16" t="s">
        <v>150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6" t="s">
        <v>84</v>
      </c>
      <c r="BK231" s="203">
        <f>ROUND(I231*H231,2)</f>
        <v>0</v>
      </c>
      <c r="BL231" s="16" t="s">
        <v>175</v>
      </c>
      <c r="BM231" s="202" t="s">
        <v>1007</v>
      </c>
    </row>
    <row r="232" spans="2:51" s="12" customFormat="1" ht="12">
      <c r="B232" s="204"/>
      <c r="C232" s="205"/>
      <c r="D232" s="206" t="s">
        <v>166</v>
      </c>
      <c r="E232" s="207" t="s">
        <v>1</v>
      </c>
      <c r="F232" s="208" t="s">
        <v>1008</v>
      </c>
      <c r="G232" s="205"/>
      <c r="H232" s="209">
        <v>6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166</v>
      </c>
      <c r="AU232" s="215" t="s">
        <v>86</v>
      </c>
      <c r="AV232" s="12" t="s">
        <v>86</v>
      </c>
      <c r="AW232" s="12" t="s">
        <v>33</v>
      </c>
      <c r="AX232" s="12" t="s">
        <v>76</v>
      </c>
      <c r="AY232" s="215" t="s">
        <v>150</v>
      </c>
    </row>
    <row r="233" spans="2:51" s="14" customFormat="1" ht="12">
      <c r="B233" s="226"/>
      <c r="C233" s="227"/>
      <c r="D233" s="206" t="s">
        <v>166</v>
      </c>
      <c r="E233" s="228" t="s">
        <v>1</v>
      </c>
      <c r="F233" s="229" t="s">
        <v>174</v>
      </c>
      <c r="G233" s="227"/>
      <c r="H233" s="230">
        <v>6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166</v>
      </c>
      <c r="AU233" s="236" t="s">
        <v>86</v>
      </c>
      <c r="AV233" s="14" t="s">
        <v>159</v>
      </c>
      <c r="AW233" s="14" t="s">
        <v>33</v>
      </c>
      <c r="AX233" s="14" t="s">
        <v>84</v>
      </c>
      <c r="AY233" s="236" t="s">
        <v>150</v>
      </c>
    </row>
    <row r="234" spans="2:63" s="11" customFormat="1" ht="22.9" customHeight="1">
      <c r="B234" s="175"/>
      <c r="C234" s="176"/>
      <c r="D234" s="177" t="s">
        <v>75</v>
      </c>
      <c r="E234" s="189" t="s">
        <v>394</v>
      </c>
      <c r="F234" s="189" t="s">
        <v>395</v>
      </c>
      <c r="G234" s="176"/>
      <c r="H234" s="176"/>
      <c r="I234" s="179"/>
      <c r="J234" s="190">
        <f>BK234</f>
        <v>0</v>
      </c>
      <c r="K234" s="176"/>
      <c r="L234" s="181"/>
      <c r="M234" s="182"/>
      <c r="N234" s="183"/>
      <c r="O234" s="183"/>
      <c r="P234" s="184">
        <f>SUM(P235:P273)</f>
        <v>0</v>
      </c>
      <c r="Q234" s="183"/>
      <c r="R234" s="184">
        <f>SUM(R235:R273)</f>
        <v>3.025095699999999</v>
      </c>
      <c r="S234" s="183"/>
      <c r="T234" s="185">
        <f>SUM(T235:T273)</f>
        <v>6.7663895</v>
      </c>
      <c r="AR234" s="186" t="s">
        <v>86</v>
      </c>
      <c r="AT234" s="187" t="s">
        <v>75</v>
      </c>
      <c r="AU234" s="187" t="s">
        <v>84</v>
      </c>
      <c r="AY234" s="186" t="s">
        <v>150</v>
      </c>
      <c r="BK234" s="188">
        <f>SUM(BK235:BK273)</f>
        <v>0</v>
      </c>
    </row>
    <row r="235" spans="2:65" s="1" customFormat="1" ht="16.5" customHeight="1">
      <c r="B235" s="33"/>
      <c r="C235" s="191" t="s">
        <v>499</v>
      </c>
      <c r="D235" s="191" t="s">
        <v>154</v>
      </c>
      <c r="E235" s="192" t="s">
        <v>397</v>
      </c>
      <c r="F235" s="193" t="s">
        <v>398</v>
      </c>
      <c r="G235" s="194" t="s">
        <v>157</v>
      </c>
      <c r="H235" s="195">
        <v>149.5</v>
      </c>
      <c r="I235" s="196"/>
      <c r="J235" s="197">
        <f>ROUND(I235*H235,2)</f>
        <v>0</v>
      </c>
      <c r="K235" s="193" t="s">
        <v>158</v>
      </c>
      <c r="L235" s="37"/>
      <c r="M235" s="198" t="s">
        <v>1</v>
      </c>
      <c r="N235" s="199" t="s">
        <v>41</v>
      </c>
      <c r="O235" s="65"/>
      <c r="P235" s="200">
        <f>O235*H235</f>
        <v>0</v>
      </c>
      <c r="Q235" s="200">
        <v>0.0003</v>
      </c>
      <c r="R235" s="200">
        <f>Q235*H235</f>
        <v>0.044849999999999994</v>
      </c>
      <c r="S235" s="200">
        <v>0</v>
      </c>
      <c r="T235" s="201">
        <f>S235*H235</f>
        <v>0</v>
      </c>
      <c r="AR235" s="202" t="s">
        <v>175</v>
      </c>
      <c r="AT235" s="202" t="s">
        <v>154</v>
      </c>
      <c r="AU235" s="202" t="s">
        <v>86</v>
      </c>
      <c r="AY235" s="16" t="s">
        <v>150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6" t="s">
        <v>84</v>
      </c>
      <c r="BK235" s="203">
        <f>ROUND(I235*H235,2)</f>
        <v>0</v>
      </c>
      <c r="BL235" s="16" t="s">
        <v>175</v>
      </c>
      <c r="BM235" s="202" t="s">
        <v>1009</v>
      </c>
    </row>
    <row r="236" spans="2:51" s="13" customFormat="1" ht="12">
      <c r="B236" s="216"/>
      <c r="C236" s="217"/>
      <c r="D236" s="206" t="s">
        <v>166</v>
      </c>
      <c r="E236" s="218" t="s">
        <v>1</v>
      </c>
      <c r="F236" s="219" t="s">
        <v>400</v>
      </c>
      <c r="G236" s="217"/>
      <c r="H236" s="218" t="s">
        <v>1</v>
      </c>
      <c r="I236" s="220"/>
      <c r="J236" s="217"/>
      <c r="K236" s="217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166</v>
      </c>
      <c r="AU236" s="225" t="s">
        <v>86</v>
      </c>
      <c r="AV236" s="13" t="s">
        <v>84</v>
      </c>
      <c r="AW236" s="13" t="s">
        <v>33</v>
      </c>
      <c r="AX236" s="13" t="s">
        <v>76</v>
      </c>
      <c r="AY236" s="225" t="s">
        <v>150</v>
      </c>
    </row>
    <row r="237" spans="2:51" s="12" customFormat="1" ht="12">
      <c r="B237" s="204"/>
      <c r="C237" s="205"/>
      <c r="D237" s="206" t="s">
        <v>166</v>
      </c>
      <c r="E237" s="207" t="s">
        <v>1</v>
      </c>
      <c r="F237" s="208" t="s">
        <v>976</v>
      </c>
      <c r="G237" s="205"/>
      <c r="H237" s="209">
        <v>74.75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166</v>
      </c>
      <c r="AU237" s="215" t="s">
        <v>86</v>
      </c>
      <c r="AV237" s="12" t="s">
        <v>86</v>
      </c>
      <c r="AW237" s="12" t="s">
        <v>33</v>
      </c>
      <c r="AX237" s="12" t="s">
        <v>76</v>
      </c>
      <c r="AY237" s="215" t="s">
        <v>150</v>
      </c>
    </row>
    <row r="238" spans="2:51" s="13" customFormat="1" ht="12">
      <c r="B238" s="216"/>
      <c r="C238" s="217"/>
      <c r="D238" s="206" t="s">
        <v>166</v>
      </c>
      <c r="E238" s="218" t="s">
        <v>1</v>
      </c>
      <c r="F238" s="219" t="s">
        <v>402</v>
      </c>
      <c r="G238" s="217"/>
      <c r="H238" s="218" t="s">
        <v>1</v>
      </c>
      <c r="I238" s="220"/>
      <c r="J238" s="217"/>
      <c r="K238" s="217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166</v>
      </c>
      <c r="AU238" s="225" t="s">
        <v>86</v>
      </c>
      <c r="AV238" s="13" t="s">
        <v>84</v>
      </c>
      <c r="AW238" s="13" t="s">
        <v>33</v>
      </c>
      <c r="AX238" s="13" t="s">
        <v>76</v>
      </c>
      <c r="AY238" s="225" t="s">
        <v>150</v>
      </c>
    </row>
    <row r="239" spans="2:51" s="12" customFormat="1" ht="12">
      <c r="B239" s="204"/>
      <c r="C239" s="205"/>
      <c r="D239" s="206" t="s">
        <v>166</v>
      </c>
      <c r="E239" s="207" t="s">
        <v>1</v>
      </c>
      <c r="F239" s="208" t="s">
        <v>976</v>
      </c>
      <c r="G239" s="205"/>
      <c r="H239" s="209">
        <v>74.75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166</v>
      </c>
      <c r="AU239" s="215" t="s">
        <v>86</v>
      </c>
      <c r="AV239" s="12" t="s">
        <v>86</v>
      </c>
      <c r="AW239" s="12" t="s">
        <v>33</v>
      </c>
      <c r="AX239" s="12" t="s">
        <v>76</v>
      </c>
      <c r="AY239" s="215" t="s">
        <v>150</v>
      </c>
    </row>
    <row r="240" spans="2:51" s="14" customFormat="1" ht="12">
      <c r="B240" s="226"/>
      <c r="C240" s="227"/>
      <c r="D240" s="206" t="s">
        <v>166</v>
      </c>
      <c r="E240" s="228" t="s">
        <v>1</v>
      </c>
      <c r="F240" s="229" t="s">
        <v>174</v>
      </c>
      <c r="G240" s="227"/>
      <c r="H240" s="230">
        <v>149.5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166</v>
      </c>
      <c r="AU240" s="236" t="s">
        <v>86</v>
      </c>
      <c r="AV240" s="14" t="s">
        <v>159</v>
      </c>
      <c r="AW240" s="14" t="s">
        <v>33</v>
      </c>
      <c r="AX240" s="14" t="s">
        <v>84</v>
      </c>
      <c r="AY240" s="236" t="s">
        <v>150</v>
      </c>
    </row>
    <row r="241" spans="2:65" s="1" customFormat="1" ht="16.5" customHeight="1">
      <c r="B241" s="33"/>
      <c r="C241" s="191" t="s">
        <v>338</v>
      </c>
      <c r="D241" s="191" t="s">
        <v>154</v>
      </c>
      <c r="E241" s="192" t="s">
        <v>404</v>
      </c>
      <c r="F241" s="193" t="s">
        <v>405</v>
      </c>
      <c r="G241" s="194" t="s">
        <v>157</v>
      </c>
      <c r="H241" s="195">
        <v>74.75</v>
      </c>
      <c r="I241" s="196"/>
      <c r="J241" s="197">
        <f>ROUND(I241*H241,2)</f>
        <v>0</v>
      </c>
      <c r="K241" s="193" t="s">
        <v>158</v>
      </c>
      <c r="L241" s="37"/>
      <c r="M241" s="198" t="s">
        <v>1</v>
      </c>
      <c r="N241" s="199" t="s">
        <v>41</v>
      </c>
      <c r="O241" s="65"/>
      <c r="P241" s="200">
        <f>O241*H241</f>
        <v>0</v>
      </c>
      <c r="Q241" s="200">
        <v>0.00758</v>
      </c>
      <c r="R241" s="200">
        <f>Q241*H241</f>
        <v>0.566605</v>
      </c>
      <c r="S241" s="200">
        <v>0</v>
      </c>
      <c r="T241" s="201">
        <f>S241*H241</f>
        <v>0</v>
      </c>
      <c r="AR241" s="202" t="s">
        <v>175</v>
      </c>
      <c r="AT241" s="202" t="s">
        <v>154</v>
      </c>
      <c r="AU241" s="202" t="s">
        <v>86</v>
      </c>
      <c r="AY241" s="16" t="s">
        <v>150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175</v>
      </c>
      <c r="BM241" s="202" t="s">
        <v>1010</v>
      </c>
    </row>
    <row r="242" spans="2:51" s="12" customFormat="1" ht="12">
      <c r="B242" s="204"/>
      <c r="C242" s="205"/>
      <c r="D242" s="206" t="s">
        <v>166</v>
      </c>
      <c r="E242" s="207" t="s">
        <v>1</v>
      </c>
      <c r="F242" s="208" t="s">
        <v>1011</v>
      </c>
      <c r="G242" s="205"/>
      <c r="H242" s="209">
        <v>74.75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166</v>
      </c>
      <c r="AU242" s="215" t="s">
        <v>86</v>
      </c>
      <c r="AV242" s="12" t="s">
        <v>86</v>
      </c>
      <c r="AW242" s="12" t="s">
        <v>33</v>
      </c>
      <c r="AX242" s="12" t="s">
        <v>84</v>
      </c>
      <c r="AY242" s="215" t="s">
        <v>150</v>
      </c>
    </row>
    <row r="243" spans="2:65" s="1" customFormat="1" ht="24" customHeight="1">
      <c r="B243" s="33"/>
      <c r="C243" s="191" t="s">
        <v>191</v>
      </c>
      <c r="D243" s="191" t="s">
        <v>154</v>
      </c>
      <c r="E243" s="192" t="s">
        <v>408</v>
      </c>
      <c r="F243" s="193" t="s">
        <v>409</v>
      </c>
      <c r="G243" s="194" t="s">
        <v>178</v>
      </c>
      <c r="H243" s="195">
        <v>46.8</v>
      </c>
      <c r="I243" s="196"/>
      <c r="J243" s="197">
        <f>ROUND(I243*H243,2)</f>
        <v>0</v>
      </c>
      <c r="K243" s="193" t="s">
        <v>158</v>
      </c>
      <c r="L243" s="37"/>
      <c r="M243" s="198" t="s">
        <v>1</v>
      </c>
      <c r="N243" s="199" t="s">
        <v>41</v>
      </c>
      <c r="O243" s="65"/>
      <c r="P243" s="200">
        <f>O243*H243</f>
        <v>0</v>
      </c>
      <c r="Q243" s="200">
        <v>0</v>
      </c>
      <c r="R243" s="200">
        <f>Q243*H243</f>
        <v>0</v>
      </c>
      <c r="S243" s="200">
        <v>0.01174</v>
      </c>
      <c r="T243" s="201">
        <f>S243*H243</f>
        <v>0.549432</v>
      </c>
      <c r="AR243" s="202" t="s">
        <v>175</v>
      </c>
      <c r="AT243" s="202" t="s">
        <v>154</v>
      </c>
      <c r="AU243" s="202" t="s">
        <v>86</v>
      </c>
      <c r="AY243" s="16" t="s">
        <v>150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84</v>
      </c>
      <c r="BK243" s="203">
        <f>ROUND(I243*H243,2)</f>
        <v>0</v>
      </c>
      <c r="BL243" s="16" t="s">
        <v>175</v>
      </c>
      <c r="BM243" s="202" t="s">
        <v>1012</v>
      </c>
    </row>
    <row r="244" spans="2:51" s="12" customFormat="1" ht="12">
      <c r="B244" s="204"/>
      <c r="C244" s="205"/>
      <c r="D244" s="206" t="s">
        <v>166</v>
      </c>
      <c r="E244" s="207" t="s">
        <v>1</v>
      </c>
      <c r="F244" s="208" t="s">
        <v>1013</v>
      </c>
      <c r="G244" s="205"/>
      <c r="H244" s="209">
        <v>46.8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166</v>
      </c>
      <c r="AU244" s="215" t="s">
        <v>86</v>
      </c>
      <c r="AV244" s="12" t="s">
        <v>86</v>
      </c>
      <c r="AW244" s="12" t="s">
        <v>33</v>
      </c>
      <c r="AX244" s="12" t="s">
        <v>76</v>
      </c>
      <c r="AY244" s="215" t="s">
        <v>150</v>
      </c>
    </row>
    <row r="245" spans="2:51" s="14" customFormat="1" ht="12">
      <c r="B245" s="226"/>
      <c r="C245" s="227"/>
      <c r="D245" s="206" t="s">
        <v>166</v>
      </c>
      <c r="E245" s="228" t="s">
        <v>1</v>
      </c>
      <c r="F245" s="229" t="s">
        <v>174</v>
      </c>
      <c r="G245" s="227"/>
      <c r="H245" s="230">
        <v>46.8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166</v>
      </c>
      <c r="AU245" s="236" t="s">
        <v>86</v>
      </c>
      <c r="AV245" s="14" t="s">
        <v>159</v>
      </c>
      <c r="AW245" s="14" t="s">
        <v>33</v>
      </c>
      <c r="AX245" s="14" t="s">
        <v>84</v>
      </c>
      <c r="AY245" s="236" t="s">
        <v>150</v>
      </c>
    </row>
    <row r="246" spans="2:65" s="1" customFormat="1" ht="24" customHeight="1">
      <c r="B246" s="33"/>
      <c r="C246" s="191" t="s">
        <v>342</v>
      </c>
      <c r="D246" s="191" t="s">
        <v>154</v>
      </c>
      <c r="E246" s="192" t="s">
        <v>414</v>
      </c>
      <c r="F246" s="193" t="s">
        <v>415</v>
      </c>
      <c r="G246" s="194" t="s">
        <v>178</v>
      </c>
      <c r="H246" s="195">
        <v>51.9</v>
      </c>
      <c r="I246" s="196"/>
      <c r="J246" s="197">
        <f>ROUND(I246*H246,2)</f>
        <v>0</v>
      </c>
      <c r="K246" s="193" t="s">
        <v>158</v>
      </c>
      <c r="L246" s="37"/>
      <c r="M246" s="198" t="s">
        <v>1</v>
      </c>
      <c r="N246" s="199" t="s">
        <v>41</v>
      </c>
      <c r="O246" s="65"/>
      <c r="P246" s="200">
        <f>O246*H246</f>
        <v>0</v>
      </c>
      <c r="Q246" s="200">
        <v>0.00058</v>
      </c>
      <c r="R246" s="200">
        <f>Q246*H246</f>
        <v>0.030102</v>
      </c>
      <c r="S246" s="200">
        <v>0</v>
      </c>
      <c r="T246" s="201">
        <f>S246*H246</f>
        <v>0</v>
      </c>
      <c r="AR246" s="202" t="s">
        <v>175</v>
      </c>
      <c r="AT246" s="202" t="s">
        <v>154</v>
      </c>
      <c r="AU246" s="202" t="s">
        <v>86</v>
      </c>
      <c r="AY246" s="16" t="s">
        <v>150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84</v>
      </c>
      <c r="BK246" s="203">
        <f>ROUND(I246*H246,2)</f>
        <v>0</v>
      </c>
      <c r="BL246" s="16" t="s">
        <v>175</v>
      </c>
      <c r="BM246" s="202" t="s">
        <v>1014</v>
      </c>
    </row>
    <row r="247" spans="2:51" s="12" customFormat="1" ht="12">
      <c r="B247" s="204"/>
      <c r="C247" s="205"/>
      <c r="D247" s="206" t="s">
        <v>166</v>
      </c>
      <c r="E247" s="207" t="s">
        <v>1</v>
      </c>
      <c r="F247" s="208" t="s">
        <v>1015</v>
      </c>
      <c r="G247" s="205"/>
      <c r="H247" s="209">
        <v>51.9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166</v>
      </c>
      <c r="AU247" s="215" t="s">
        <v>86</v>
      </c>
      <c r="AV247" s="12" t="s">
        <v>86</v>
      </c>
      <c r="AW247" s="12" t="s">
        <v>33</v>
      </c>
      <c r="AX247" s="12" t="s">
        <v>76</v>
      </c>
      <c r="AY247" s="215" t="s">
        <v>150</v>
      </c>
    </row>
    <row r="248" spans="2:51" s="14" customFormat="1" ht="12">
      <c r="B248" s="226"/>
      <c r="C248" s="227"/>
      <c r="D248" s="206" t="s">
        <v>166</v>
      </c>
      <c r="E248" s="228" t="s">
        <v>1</v>
      </c>
      <c r="F248" s="229" t="s">
        <v>174</v>
      </c>
      <c r="G248" s="227"/>
      <c r="H248" s="230">
        <v>51.9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166</v>
      </c>
      <c r="AU248" s="236" t="s">
        <v>86</v>
      </c>
      <c r="AV248" s="14" t="s">
        <v>159</v>
      </c>
      <c r="AW248" s="14" t="s">
        <v>33</v>
      </c>
      <c r="AX248" s="14" t="s">
        <v>84</v>
      </c>
      <c r="AY248" s="236" t="s">
        <v>150</v>
      </c>
    </row>
    <row r="249" spans="2:65" s="1" customFormat="1" ht="24" customHeight="1">
      <c r="B249" s="33"/>
      <c r="C249" s="237" t="s">
        <v>354</v>
      </c>
      <c r="D249" s="237" t="s">
        <v>278</v>
      </c>
      <c r="E249" s="238" t="s">
        <v>419</v>
      </c>
      <c r="F249" s="239" t="s">
        <v>420</v>
      </c>
      <c r="G249" s="240" t="s">
        <v>215</v>
      </c>
      <c r="H249" s="241">
        <v>160.89</v>
      </c>
      <c r="I249" s="242"/>
      <c r="J249" s="243">
        <f>ROUND(I249*H249,2)</f>
        <v>0</v>
      </c>
      <c r="K249" s="239" t="s">
        <v>158</v>
      </c>
      <c r="L249" s="244"/>
      <c r="M249" s="245" t="s">
        <v>1</v>
      </c>
      <c r="N249" s="246" t="s">
        <v>41</v>
      </c>
      <c r="O249" s="65"/>
      <c r="P249" s="200">
        <f>O249*H249</f>
        <v>0</v>
      </c>
      <c r="Q249" s="200">
        <v>0.00045</v>
      </c>
      <c r="R249" s="200">
        <f>Q249*H249</f>
        <v>0.07240049999999999</v>
      </c>
      <c r="S249" s="200">
        <v>0</v>
      </c>
      <c r="T249" s="201">
        <f>S249*H249</f>
        <v>0</v>
      </c>
      <c r="AR249" s="202" t="s">
        <v>281</v>
      </c>
      <c r="AT249" s="202" t="s">
        <v>278</v>
      </c>
      <c r="AU249" s="202" t="s">
        <v>86</v>
      </c>
      <c r="AY249" s="16" t="s">
        <v>150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84</v>
      </c>
      <c r="BK249" s="203">
        <f>ROUND(I249*H249,2)</f>
        <v>0</v>
      </c>
      <c r="BL249" s="16" t="s">
        <v>175</v>
      </c>
      <c r="BM249" s="202" t="s">
        <v>1016</v>
      </c>
    </row>
    <row r="250" spans="2:51" s="12" customFormat="1" ht="12">
      <c r="B250" s="204"/>
      <c r="C250" s="205"/>
      <c r="D250" s="206" t="s">
        <v>166</v>
      </c>
      <c r="E250" s="207" t="s">
        <v>1</v>
      </c>
      <c r="F250" s="208" t="s">
        <v>1017</v>
      </c>
      <c r="G250" s="205"/>
      <c r="H250" s="209">
        <v>160.89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166</v>
      </c>
      <c r="AU250" s="215" t="s">
        <v>86</v>
      </c>
      <c r="AV250" s="12" t="s">
        <v>86</v>
      </c>
      <c r="AW250" s="12" t="s">
        <v>33</v>
      </c>
      <c r="AX250" s="12" t="s">
        <v>76</v>
      </c>
      <c r="AY250" s="215" t="s">
        <v>150</v>
      </c>
    </row>
    <row r="251" spans="2:51" s="14" customFormat="1" ht="12">
      <c r="B251" s="226"/>
      <c r="C251" s="227"/>
      <c r="D251" s="206" t="s">
        <v>166</v>
      </c>
      <c r="E251" s="228" t="s">
        <v>1</v>
      </c>
      <c r="F251" s="229" t="s">
        <v>174</v>
      </c>
      <c r="G251" s="227"/>
      <c r="H251" s="230">
        <v>160.89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166</v>
      </c>
      <c r="AU251" s="236" t="s">
        <v>86</v>
      </c>
      <c r="AV251" s="14" t="s">
        <v>159</v>
      </c>
      <c r="AW251" s="14" t="s">
        <v>33</v>
      </c>
      <c r="AX251" s="14" t="s">
        <v>84</v>
      </c>
      <c r="AY251" s="236" t="s">
        <v>150</v>
      </c>
    </row>
    <row r="252" spans="2:65" s="1" customFormat="1" ht="24" customHeight="1">
      <c r="B252" s="33"/>
      <c r="C252" s="191" t="s">
        <v>358</v>
      </c>
      <c r="D252" s="191" t="s">
        <v>154</v>
      </c>
      <c r="E252" s="192" t="s">
        <v>424</v>
      </c>
      <c r="F252" s="193" t="s">
        <v>425</v>
      </c>
      <c r="G252" s="194" t="s">
        <v>178</v>
      </c>
      <c r="H252" s="195">
        <v>34.85</v>
      </c>
      <c r="I252" s="196"/>
      <c r="J252" s="197">
        <f>ROUND(I252*H252,2)</f>
        <v>0</v>
      </c>
      <c r="K252" s="193" t="s">
        <v>158</v>
      </c>
      <c r="L252" s="37"/>
      <c r="M252" s="198" t="s">
        <v>1</v>
      </c>
      <c r="N252" s="199" t="s">
        <v>41</v>
      </c>
      <c r="O252" s="65"/>
      <c r="P252" s="200">
        <f>O252*H252</f>
        <v>0</v>
      </c>
      <c r="Q252" s="200">
        <v>0.00058</v>
      </c>
      <c r="R252" s="200">
        <f>Q252*H252</f>
        <v>0.020213000000000002</v>
      </c>
      <c r="S252" s="200">
        <v>0</v>
      </c>
      <c r="T252" s="201">
        <f>S252*H252</f>
        <v>0</v>
      </c>
      <c r="AR252" s="202" t="s">
        <v>175</v>
      </c>
      <c r="AT252" s="202" t="s">
        <v>154</v>
      </c>
      <c r="AU252" s="202" t="s">
        <v>86</v>
      </c>
      <c r="AY252" s="16" t="s">
        <v>150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6" t="s">
        <v>84</v>
      </c>
      <c r="BK252" s="203">
        <f>ROUND(I252*H252,2)</f>
        <v>0</v>
      </c>
      <c r="BL252" s="16" t="s">
        <v>175</v>
      </c>
      <c r="BM252" s="202" t="s">
        <v>1018</v>
      </c>
    </row>
    <row r="253" spans="2:51" s="12" customFormat="1" ht="12">
      <c r="B253" s="204"/>
      <c r="C253" s="205"/>
      <c r="D253" s="206" t="s">
        <v>166</v>
      </c>
      <c r="E253" s="207" t="s">
        <v>1</v>
      </c>
      <c r="F253" s="208" t="s">
        <v>1019</v>
      </c>
      <c r="G253" s="205"/>
      <c r="H253" s="209">
        <v>34.85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166</v>
      </c>
      <c r="AU253" s="215" t="s">
        <v>86</v>
      </c>
      <c r="AV253" s="12" t="s">
        <v>86</v>
      </c>
      <c r="AW253" s="12" t="s">
        <v>33</v>
      </c>
      <c r="AX253" s="12" t="s">
        <v>76</v>
      </c>
      <c r="AY253" s="215" t="s">
        <v>150</v>
      </c>
    </row>
    <row r="254" spans="2:51" s="14" customFormat="1" ht="12">
      <c r="B254" s="226"/>
      <c r="C254" s="227"/>
      <c r="D254" s="206" t="s">
        <v>166</v>
      </c>
      <c r="E254" s="228" t="s">
        <v>1</v>
      </c>
      <c r="F254" s="229" t="s">
        <v>174</v>
      </c>
      <c r="G254" s="227"/>
      <c r="H254" s="230">
        <v>34.85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166</v>
      </c>
      <c r="AU254" s="236" t="s">
        <v>86</v>
      </c>
      <c r="AV254" s="14" t="s">
        <v>159</v>
      </c>
      <c r="AW254" s="14" t="s">
        <v>33</v>
      </c>
      <c r="AX254" s="14" t="s">
        <v>84</v>
      </c>
      <c r="AY254" s="236" t="s">
        <v>150</v>
      </c>
    </row>
    <row r="255" spans="2:65" s="1" customFormat="1" ht="24" customHeight="1">
      <c r="B255" s="33"/>
      <c r="C255" s="237" t="s">
        <v>685</v>
      </c>
      <c r="D255" s="237" t="s">
        <v>278</v>
      </c>
      <c r="E255" s="238" t="s">
        <v>429</v>
      </c>
      <c r="F255" s="239" t="s">
        <v>430</v>
      </c>
      <c r="G255" s="240" t="s">
        <v>215</v>
      </c>
      <c r="H255" s="241">
        <v>174.25</v>
      </c>
      <c r="I255" s="242"/>
      <c r="J255" s="243">
        <f>ROUND(I255*H255,2)</f>
        <v>0</v>
      </c>
      <c r="K255" s="239" t="s">
        <v>158</v>
      </c>
      <c r="L255" s="244"/>
      <c r="M255" s="245" t="s">
        <v>1</v>
      </c>
      <c r="N255" s="246" t="s">
        <v>41</v>
      </c>
      <c r="O255" s="65"/>
      <c r="P255" s="200">
        <f>O255*H255</f>
        <v>0</v>
      </c>
      <c r="Q255" s="200">
        <v>0.00063</v>
      </c>
      <c r="R255" s="200">
        <f>Q255*H255</f>
        <v>0.1097775</v>
      </c>
      <c r="S255" s="200">
        <v>0</v>
      </c>
      <c r="T255" s="201">
        <f>S255*H255</f>
        <v>0</v>
      </c>
      <c r="AR255" s="202" t="s">
        <v>281</v>
      </c>
      <c r="AT255" s="202" t="s">
        <v>278</v>
      </c>
      <c r="AU255" s="202" t="s">
        <v>86</v>
      </c>
      <c r="AY255" s="16" t="s">
        <v>150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84</v>
      </c>
      <c r="BK255" s="203">
        <f>ROUND(I255*H255,2)</f>
        <v>0</v>
      </c>
      <c r="BL255" s="16" t="s">
        <v>175</v>
      </c>
      <c r="BM255" s="202" t="s">
        <v>1020</v>
      </c>
    </row>
    <row r="256" spans="2:51" s="12" customFormat="1" ht="12">
      <c r="B256" s="204"/>
      <c r="C256" s="205"/>
      <c r="D256" s="206" t="s">
        <v>166</v>
      </c>
      <c r="E256" s="207" t="s">
        <v>1</v>
      </c>
      <c r="F256" s="208" t="s">
        <v>1021</v>
      </c>
      <c r="G256" s="205"/>
      <c r="H256" s="209">
        <v>174.25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166</v>
      </c>
      <c r="AU256" s="215" t="s">
        <v>86</v>
      </c>
      <c r="AV256" s="12" t="s">
        <v>86</v>
      </c>
      <c r="AW256" s="12" t="s">
        <v>33</v>
      </c>
      <c r="AX256" s="12" t="s">
        <v>84</v>
      </c>
      <c r="AY256" s="215" t="s">
        <v>150</v>
      </c>
    </row>
    <row r="257" spans="2:65" s="1" customFormat="1" ht="24" customHeight="1">
      <c r="B257" s="33"/>
      <c r="C257" s="191" t="s">
        <v>7</v>
      </c>
      <c r="D257" s="191" t="s">
        <v>154</v>
      </c>
      <c r="E257" s="192" t="s">
        <v>433</v>
      </c>
      <c r="F257" s="193" t="s">
        <v>434</v>
      </c>
      <c r="G257" s="194" t="s">
        <v>157</v>
      </c>
      <c r="H257" s="195">
        <v>74.75</v>
      </c>
      <c r="I257" s="196"/>
      <c r="J257" s="197">
        <f>ROUND(I257*H257,2)</f>
        <v>0</v>
      </c>
      <c r="K257" s="193" t="s">
        <v>158</v>
      </c>
      <c r="L257" s="37"/>
      <c r="M257" s="198" t="s">
        <v>1</v>
      </c>
      <c r="N257" s="199" t="s">
        <v>41</v>
      </c>
      <c r="O257" s="65"/>
      <c r="P257" s="200">
        <f>O257*H257</f>
        <v>0</v>
      </c>
      <c r="Q257" s="200">
        <v>0</v>
      </c>
      <c r="R257" s="200">
        <f>Q257*H257</f>
        <v>0</v>
      </c>
      <c r="S257" s="200">
        <v>0.08317</v>
      </c>
      <c r="T257" s="201">
        <f>S257*H257</f>
        <v>6.2169574999999995</v>
      </c>
      <c r="AR257" s="202" t="s">
        <v>175</v>
      </c>
      <c r="AT257" s="202" t="s">
        <v>154</v>
      </c>
      <c r="AU257" s="202" t="s">
        <v>86</v>
      </c>
      <c r="AY257" s="16" t="s">
        <v>150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6" t="s">
        <v>84</v>
      </c>
      <c r="BK257" s="203">
        <f>ROUND(I257*H257,2)</f>
        <v>0</v>
      </c>
      <c r="BL257" s="16" t="s">
        <v>175</v>
      </c>
      <c r="BM257" s="202" t="s">
        <v>1022</v>
      </c>
    </row>
    <row r="258" spans="2:51" s="12" customFormat="1" ht="12">
      <c r="B258" s="204"/>
      <c r="C258" s="205"/>
      <c r="D258" s="206" t="s">
        <v>166</v>
      </c>
      <c r="E258" s="207" t="s">
        <v>1</v>
      </c>
      <c r="F258" s="208" t="s">
        <v>1023</v>
      </c>
      <c r="G258" s="205"/>
      <c r="H258" s="209">
        <v>74.75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166</v>
      </c>
      <c r="AU258" s="215" t="s">
        <v>86</v>
      </c>
      <c r="AV258" s="12" t="s">
        <v>86</v>
      </c>
      <c r="AW258" s="12" t="s">
        <v>33</v>
      </c>
      <c r="AX258" s="12" t="s">
        <v>76</v>
      </c>
      <c r="AY258" s="215" t="s">
        <v>150</v>
      </c>
    </row>
    <row r="259" spans="2:51" s="14" customFormat="1" ht="12">
      <c r="B259" s="226"/>
      <c r="C259" s="227"/>
      <c r="D259" s="206" t="s">
        <v>166</v>
      </c>
      <c r="E259" s="228" t="s">
        <v>1</v>
      </c>
      <c r="F259" s="229" t="s">
        <v>174</v>
      </c>
      <c r="G259" s="227"/>
      <c r="H259" s="230">
        <v>74.75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166</v>
      </c>
      <c r="AU259" s="236" t="s">
        <v>86</v>
      </c>
      <c r="AV259" s="14" t="s">
        <v>159</v>
      </c>
      <c r="AW259" s="14" t="s">
        <v>33</v>
      </c>
      <c r="AX259" s="14" t="s">
        <v>84</v>
      </c>
      <c r="AY259" s="236" t="s">
        <v>150</v>
      </c>
    </row>
    <row r="260" spans="2:65" s="1" customFormat="1" ht="36" customHeight="1">
      <c r="B260" s="33"/>
      <c r="C260" s="191" t="s">
        <v>687</v>
      </c>
      <c r="D260" s="191" t="s">
        <v>154</v>
      </c>
      <c r="E260" s="192" t="s">
        <v>437</v>
      </c>
      <c r="F260" s="193" t="s">
        <v>438</v>
      </c>
      <c r="G260" s="194" t="s">
        <v>157</v>
      </c>
      <c r="H260" s="195">
        <v>50.27</v>
      </c>
      <c r="I260" s="196"/>
      <c r="J260" s="197">
        <f>ROUND(I260*H260,2)</f>
        <v>0</v>
      </c>
      <c r="K260" s="193" t="s">
        <v>158</v>
      </c>
      <c r="L260" s="37"/>
      <c r="M260" s="198" t="s">
        <v>1</v>
      </c>
      <c r="N260" s="199" t="s">
        <v>41</v>
      </c>
      <c r="O260" s="65"/>
      <c r="P260" s="200">
        <f>O260*H260</f>
        <v>0</v>
      </c>
      <c r="Q260" s="200">
        <v>0.00689</v>
      </c>
      <c r="R260" s="200">
        <f>Q260*H260</f>
        <v>0.3463603</v>
      </c>
      <c r="S260" s="200">
        <v>0</v>
      </c>
      <c r="T260" s="201">
        <f>S260*H260</f>
        <v>0</v>
      </c>
      <c r="AR260" s="202" t="s">
        <v>175</v>
      </c>
      <c r="AT260" s="202" t="s">
        <v>154</v>
      </c>
      <c r="AU260" s="202" t="s">
        <v>86</v>
      </c>
      <c r="AY260" s="16" t="s">
        <v>150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6" t="s">
        <v>84</v>
      </c>
      <c r="BK260" s="203">
        <f>ROUND(I260*H260,2)</f>
        <v>0</v>
      </c>
      <c r="BL260" s="16" t="s">
        <v>175</v>
      </c>
      <c r="BM260" s="202" t="s">
        <v>1024</v>
      </c>
    </row>
    <row r="261" spans="2:51" s="12" customFormat="1" ht="12">
      <c r="B261" s="204"/>
      <c r="C261" s="205"/>
      <c r="D261" s="206" t="s">
        <v>166</v>
      </c>
      <c r="E261" s="207" t="s">
        <v>1</v>
      </c>
      <c r="F261" s="208" t="s">
        <v>988</v>
      </c>
      <c r="G261" s="205"/>
      <c r="H261" s="209">
        <v>50.27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166</v>
      </c>
      <c r="AU261" s="215" t="s">
        <v>86</v>
      </c>
      <c r="AV261" s="12" t="s">
        <v>86</v>
      </c>
      <c r="AW261" s="12" t="s">
        <v>33</v>
      </c>
      <c r="AX261" s="12" t="s">
        <v>76</v>
      </c>
      <c r="AY261" s="215" t="s">
        <v>150</v>
      </c>
    </row>
    <row r="262" spans="2:51" s="14" customFormat="1" ht="12">
      <c r="B262" s="226"/>
      <c r="C262" s="227"/>
      <c r="D262" s="206" t="s">
        <v>166</v>
      </c>
      <c r="E262" s="228" t="s">
        <v>1</v>
      </c>
      <c r="F262" s="229" t="s">
        <v>174</v>
      </c>
      <c r="G262" s="227"/>
      <c r="H262" s="230">
        <v>50.27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166</v>
      </c>
      <c r="AU262" s="236" t="s">
        <v>86</v>
      </c>
      <c r="AV262" s="14" t="s">
        <v>159</v>
      </c>
      <c r="AW262" s="14" t="s">
        <v>33</v>
      </c>
      <c r="AX262" s="14" t="s">
        <v>84</v>
      </c>
      <c r="AY262" s="236" t="s">
        <v>150</v>
      </c>
    </row>
    <row r="263" spans="2:65" s="1" customFormat="1" ht="36" customHeight="1">
      <c r="B263" s="33"/>
      <c r="C263" s="237" t="s">
        <v>346</v>
      </c>
      <c r="D263" s="237" t="s">
        <v>278</v>
      </c>
      <c r="E263" s="238" t="s">
        <v>441</v>
      </c>
      <c r="F263" s="239" t="s">
        <v>442</v>
      </c>
      <c r="G263" s="240" t="s">
        <v>157</v>
      </c>
      <c r="H263" s="241">
        <v>55.297</v>
      </c>
      <c r="I263" s="242"/>
      <c r="J263" s="243">
        <f>ROUND(I263*H263,2)</f>
        <v>0</v>
      </c>
      <c r="K263" s="239" t="s">
        <v>158</v>
      </c>
      <c r="L263" s="244"/>
      <c r="M263" s="245" t="s">
        <v>1</v>
      </c>
      <c r="N263" s="246" t="s">
        <v>41</v>
      </c>
      <c r="O263" s="65"/>
      <c r="P263" s="200">
        <f>O263*H263</f>
        <v>0</v>
      </c>
      <c r="Q263" s="200">
        <v>0.0192</v>
      </c>
      <c r="R263" s="200">
        <f>Q263*H263</f>
        <v>1.0617024</v>
      </c>
      <c r="S263" s="200">
        <v>0</v>
      </c>
      <c r="T263" s="201">
        <f>S263*H263</f>
        <v>0</v>
      </c>
      <c r="AR263" s="202" t="s">
        <v>281</v>
      </c>
      <c r="AT263" s="202" t="s">
        <v>278</v>
      </c>
      <c r="AU263" s="202" t="s">
        <v>86</v>
      </c>
      <c r="AY263" s="16" t="s">
        <v>150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6" t="s">
        <v>84</v>
      </c>
      <c r="BK263" s="203">
        <f>ROUND(I263*H263,2)</f>
        <v>0</v>
      </c>
      <c r="BL263" s="16" t="s">
        <v>175</v>
      </c>
      <c r="BM263" s="202" t="s">
        <v>1025</v>
      </c>
    </row>
    <row r="264" spans="2:51" s="12" customFormat="1" ht="12">
      <c r="B264" s="204"/>
      <c r="C264" s="205"/>
      <c r="D264" s="206" t="s">
        <v>166</v>
      </c>
      <c r="E264" s="205"/>
      <c r="F264" s="208" t="s">
        <v>1026</v>
      </c>
      <c r="G264" s="205"/>
      <c r="H264" s="209">
        <v>55.297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166</v>
      </c>
      <c r="AU264" s="215" t="s">
        <v>86</v>
      </c>
      <c r="AV264" s="12" t="s">
        <v>86</v>
      </c>
      <c r="AW264" s="12" t="s">
        <v>4</v>
      </c>
      <c r="AX264" s="12" t="s">
        <v>84</v>
      </c>
      <c r="AY264" s="215" t="s">
        <v>150</v>
      </c>
    </row>
    <row r="265" spans="2:65" s="1" customFormat="1" ht="36" customHeight="1">
      <c r="B265" s="33"/>
      <c r="C265" s="191" t="s">
        <v>350</v>
      </c>
      <c r="D265" s="191" t="s">
        <v>154</v>
      </c>
      <c r="E265" s="192" t="s">
        <v>446</v>
      </c>
      <c r="F265" s="193" t="s">
        <v>447</v>
      </c>
      <c r="G265" s="194" t="s">
        <v>157</v>
      </c>
      <c r="H265" s="195">
        <v>24.48</v>
      </c>
      <c r="I265" s="196"/>
      <c r="J265" s="197">
        <f>ROUND(I265*H265,2)</f>
        <v>0</v>
      </c>
      <c r="K265" s="193" t="s">
        <v>158</v>
      </c>
      <c r="L265" s="37"/>
      <c r="M265" s="198" t="s">
        <v>1</v>
      </c>
      <c r="N265" s="199" t="s">
        <v>41</v>
      </c>
      <c r="O265" s="65"/>
      <c r="P265" s="200">
        <f>O265*H265</f>
        <v>0</v>
      </c>
      <c r="Q265" s="200">
        <v>0.00588</v>
      </c>
      <c r="R265" s="200">
        <f>Q265*H265</f>
        <v>0.1439424</v>
      </c>
      <c r="S265" s="200">
        <v>0</v>
      </c>
      <c r="T265" s="201">
        <f>S265*H265</f>
        <v>0</v>
      </c>
      <c r="AR265" s="202" t="s">
        <v>175</v>
      </c>
      <c r="AT265" s="202" t="s">
        <v>154</v>
      </c>
      <c r="AU265" s="202" t="s">
        <v>86</v>
      </c>
      <c r="AY265" s="16" t="s">
        <v>150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6" t="s">
        <v>84</v>
      </c>
      <c r="BK265" s="203">
        <f>ROUND(I265*H265,2)</f>
        <v>0</v>
      </c>
      <c r="BL265" s="16" t="s">
        <v>175</v>
      </c>
      <c r="BM265" s="202" t="s">
        <v>1027</v>
      </c>
    </row>
    <row r="266" spans="2:51" s="12" customFormat="1" ht="12">
      <c r="B266" s="204"/>
      <c r="C266" s="205"/>
      <c r="D266" s="206" t="s">
        <v>166</v>
      </c>
      <c r="E266" s="207" t="s">
        <v>1</v>
      </c>
      <c r="F266" s="208" t="s">
        <v>992</v>
      </c>
      <c r="G266" s="205"/>
      <c r="H266" s="209">
        <v>24.48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166</v>
      </c>
      <c r="AU266" s="215" t="s">
        <v>86</v>
      </c>
      <c r="AV266" s="12" t="s">
        <v>86</v>
      </c>
      <c r="AW266" s="12" t="s">
        <v>33</v>
      </c>
      <c r="AX266" s="12" t="s">
        <v>76</v>
      </c>
      <c r="AY266" s="215" t="s">
        <v>150</v>
      </c>
    </row>
    <row r="267" spans="2:51" s="14" customFormat="1" ht="12">
      <c r="B267" s="226"/>
      <c r="C267" s="227"/>
      <c r="D267" s="206" t="s">
        <v>166</v>
      </c>
      <c r="E267" s="228" t="s">
        <v>1</v>
      </c>
      <c r="F267" s="229" t="s">
        <v>174</v>
      </c>
      <c r="G267" s="227"/>
      <c r="H267" s="230">
        <v>24.48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166</v>
      </c>
      <c r="AU267" s="236" t="s">
        <v>86</v>
      </c>
      <c r="AV267" s="14" t="s">
        <v>159</v>
      </c>
      <c r="AW267" s="14" t="s">
        <v>33</v>
      </c>
      <c r="AX267" s="14" t="s">
        <v>84</v>
      </c>
      <c r="AY267" s="236" t="s">
        <v>150</v>
      </c>
    </row>
    <row r="268" spans="2:65" s="1" customFormat="1" ht="36" customHeight="1">
      <c r="B268" s="33"/>
      <c r="C268" s="237" t="s">
        <v>366</v>
      </c>
      <c r="D268" s="237" t="s">
        <v>278</v>
      </c>
      <c r="E268" s="238" t="s">
        <v>450</v>
      </c>
      <c r="F268" s="239" t="s">
        <v>451</v>
      </c>
      <c r="G268" s="240" t="s">
        <v>157</v>
      </c>
      <c r="H268" s="241">
        <v>26.928</v>
      </c>
      <c r="I268" s="242"/>
      <c r="J268" s="243">
        <f>ROUND(I268*H268,2)</f>
        <v>0</v>
      </c>
      <c r="K268" s="239" t="s">
        <v>158</v>
      </c>
      <c r="L268" s="244"/>
      <c r="M268" s="245" t="s">
        <v>1</v>
      </c>
      <c r="N268" s="246" t="s">
        <v>41</v>
      </c>
      <c r="O268" s="65"/>
      <c r="P268" s="200">
        <f>O268*H268</f>
        <v>0</v>
      </c>
      <c r="Q268" s="200">
        <v>0.0192</v>
      </c>
      <c r="R268" s="200">
        <f>Q268*H268</f>
        <v>0.5170176</v>
      </c>
      <c r="S268" s="200">
        <v>0</v>
      </c>
      <c r="T268" s="201">
        <f>S268*H268</f>
        <v>0</v>
      </c>
      <c r="AR268" s="202" t="s">
        <v>281</v>
      </c>
      <c r="AT268" s="202" t="s">
        <v>278</v>
      </c>
      <c r="AU268" s="202" t="s">
        <v>86</v>
      </c>
      <c r="AY268" s="16" t="s">
        <v>150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6" t="s">
        <v>84</v>
      </c>
      <c r="BK268" s="203">
        <f>ROUND(I268*H268,2)</f>
        <v>0</v>
      </c>
      <c r="BL268" s="16" t="s">
        <v>175</v>
      </c>
      <c r="BM268" s="202" t="s">
        <v>1028</v>
      </c>
    </row>
    <row r="269" spans="2:51" s="12" customFormat="1" ht="12">
      <c r="B269" s="204"/>
      <c r="C269" s="205"/>
      <c r="D269" s="206" t="s">
        <v>166</v>
      </c>
      <c r="E269" s="205"/>
      <c r="F269" s="208" t="s">
        <v>1029</v>
      </c>
      <c r="G269" s="205"/>
      <c r="H269" s="209">
        <v>26.928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166</v>
      </c>
      <c r="AU269" s="215" t="s">
        <v>86</v>
      </c>
      <c r="AV269" s="12" t="s">
        <v>86</v>
      </c>
      <c r="AW269" s="12" t="s">
        <v>4</v>
      </c>
      <c r="AX269" s="12" t="s">
        <v>84</v>
      </c>
      <c r="AY269" s="215" t="s">
        <v>150</v>
      </c>
    </row>
    <row r="270" spans="2:65" s="1" customFormat="1" ht="24" customHeight="1">
      <c r="B270" s="33"/>
      <c r="C270" s="191" t="s">
        <v>370</v>
      </c>
      <c r="D270" s="191" t="s">
        <v>154</v>
      </c>
      <c r="E270" s="192" t="s">
        <v>455</v>
      </c>
      <c r="F270" s="193" t="s">
        <v>456</v>
      </c>
      <c r="G270" s="194" t="s">
        <v>157</v>
      </c>
      <c r="H270" s="195">
        <v>74.75</v>
      </c>
      <c r="I270" s="196"/>
      <c r="J270" s="197">
        <f>ROUND(I270*H270,2)</f>
        <v>0</v>
      </c>
      <c r="K270" s="193" t="s">
        <v>158</v>
      </c>
      <c r="L270" s="37"/>
      <c r="M270" s="198" t="s">
        <v>1</v>
      </c>
      <c r="N270" s="199" t="s">
        <v>41</v>
      </c>
      <c r="O270" s="65"/>
      <c r="P270" s="200">
        <f>O270*H270</f>
        <v>0</v>
      </c>
      <c r="Q270" s="200">
        <v>0.0015</v>
      </c>
      <c r="R270" s="200">
        <f>Q270*H270</f>
        <v>0.112125</v>
      </c>
      <c r="S270" s="200">
        <v>0</v>
      </c>
      <c r="T270" s="201">
        <f>S270*H270</f>
        <v>0</v>
      </c>
      <c r="AR270" s="202" t="s">
        <v>175</v>
      </c>
      <c r="AT270" s="202" t="s">
        <v>154</v>
      </c>
      <c r="AU270" s="202" t="s">
        <v>86</v>
      </c>
      <c r="AY270" s="16" t="s">
        <v>150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6" t="s">
        <v>84</v>
      </c>
      <c r="BK270" s="203">
        <f>ROUND(I270*H270,2)</f>
        <v>0</v>
      </c>
      <c r="BL270" s="16" t="s">
        <v>175</v>
      </c>
      <c r="BM270" s="202" t="s">
        <v>1030</v>
      </c>
    </row>
    <row r="271" spans="2:51" s="12" customFormat="1" ht="12">
      <c r="B271" s="204"/>
      <c r="C271" s="205"/>
      <c r="D271" s="206" t="s">
        <v>166</v>
      </c>
      <c r="E271" s="207" t="s">
        <v>1</v>
      </c>
      <c r="F271" s="208" t="s">
        <v>1011</v>
      </c>
      <c r="G271" s="205"/>
      <c r="H271" s="209">
        <v>74.75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166</v>
      </c>
      <c r="AU271" s="215" t="s">
        <v>86</v>
      </c>
      <c r="AV271" s="12" t="s">
        <v>86</v>
      </c>
      <c r="AW271" s="12" t="s">
        <v>33</v>
      </c>
      <c r="AX271" s="12" t="s">
        <v>76</v>
      </c>
      <c r="AY271" s="215" t="s">
        <v>150</v>
      </c>
    </row>
    <row r="272" spans="2:51" s="14" customFormat="1" ht="12">
      <c r="B272" s="226"/>
      <c r="C272" s="227"/>
      <c r="D272" s="206" t="s">
        <v>166</v>
      </c>
      <c r="E272" s="228" t="s">
        <v>1</v>
      </c>
      <c r="F272" s="229" t="s">
        <v>174</v>
      </c>
      <c r="G272" s="227"/>
      <c r="H272" s="230">
        <v>74.75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166</v>
      </c>
      <c r="AU272" s="236" t="s">
        <v>86</v>
      </c>
      <c r="AV272" s="14" t="s">
        <v>159</v>
      </c>
      <c r="AW272" s="14" t="s">
        <v>33</v>
      </c>
      <c r="AX272" s="14" t="s">
        <v>84</v>
      </c>
      <c r="AY272" s="236" t="s">
        <v>150</v>
      </c>
    </row>
    <row r="273" spans="2:65" s="1" customFormat="1" ht="24" customHeight="1">
      <c r="B273" s="33"/>
      <c r="C273" s="191" t="s">
        <v>396</v>
      </c>
      <c r="D273" s="191" t="s">
        <v>154</v>
      </c>
      <c r="E273" s="192" t="s">
        <v>459</v>
      </c>
      <c r="F273" s="193" t="s">
        <v>460</v>
      </c>
      <c r="G273" s="194" t="s">
        <v>185</v>
      </c>
      <c r="H273" s="195">
        <v>3.025</v>
      </c>
      <c r="I273" s="196"/>
      <c r="J273" s="197">
        <f>ROUND(I273*H273,2)</f>
        <v>0</v>
      </c>
      <c r="K273" s="193" t="s">
        <v>158</v>
      </c>
      <c r="L273" s="37"/>
      <c r="M273" s="198" t="s">
        <v>1</v>
      </c>
      <c r="N273" s="199" t="s">
        <v>41</v>
      </c>
      <c r="O273" s="65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AR273" s="202" t="s">
        <v>175</v>
      </c>
      <c r="AT273" s="202" t="s">
        <v>154</v>
      </c>
      <c r="AU273" s="202" t="s">
        <v>86</v>
      </c>
      <c r="AY273" s="16" t="s">
        <v>150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6" t="s">
        <v>84</v>
      </c>
      <c r="BK273" s="203">
        <f>ROUND(I273*H273,2)</f>
        <v>0</v>
      </c>
      <c r="BL273" s="16" t="s">
        <v>175</v>
      </c>
      <c r="BM273" s="202" t="s">
        <v>1031</v>
      </c>
    </row>
    <row r="274" spans="2:63" s="11" customFormat="1" ht="22.9" customHeight="1">
      <c r="B274" s="175"/>
      <c r="C274" s="176"/>
      <c r="D274" s="177" t="s">
        <v>75</v>
      </c>
      <c r="E274" s="189" t="s">
        <v>462</v>
      </c>
      <c r="F274" s="189" t="s">
        <v>463</v>
      </c>
      <c r="G274" s="176"/>
      <c r="H274" s="176"/>
      <c r="I274" s="179"/>
      <c r="J274" s="190">
        <f>BK274</f>
        <v>0</v>
      </c>
      <c r="K274" s="176"/>
      <c r="L274" s="181"/>
      <c r="M274" s="182"/>
      <c r="N274" s="183"/>
      <c r="O274" s="183"/>
      <c r="P274" s="184">
        <f>SUM(P275:P289)</f>
        <v>0</v>
      </c>
      <c r="Q274" s="183"/>
      <c r="R274" s="184">
        <f>SUM(R275:R289)</f>
        <v>2.9283408</v>
      </c>
      <c r="S274" s="183"/>
      <c r="T274" s="185">
        <f>SUM(T275:T289)</f>
        <v>7.35945</v>
      </c>
      <c r="AR274" s="186" t="s">
        <v>86</v>
      </c>
      <c r="AT274" s="187" t="s">
        <v>75</v>
      </c>
      <c r="AU274" s="187" t="s">
        <v>84</v>
      </c>
      <c r="AY274" s="186" t="s">
        <v>150</v>
      </c>
      <c r="BK274" s="188">
        <f>SUM(BK275:BK289)</f>
        <v>0</v>
      </c>
    </row>
    <row r="275" spans="2:65" s="1" customFormat="1" ht="16.5" customHeight="1">
      <c r="B275" s="33"/>
      <c r="C275" s="191" t="s">
        <v>386</v>
      </c>
      <c r="D275" s="191" t="s">
        <v>154</v>
      </c>
      <c r="E275" s="192" t="s">
        <v>465</v>
      </c>
      <c r="F275" s="193" t="s">
        <v>466</v>
      </c>
      <c r="G275" s="194" t="s">
        <v>157</v>
      </c>
      <c r="H275" s="195">
        <v>97.02</v>
      </c>
      <c r="I275" s="196"/>
      <c r="J275" s="197">
        <f>ROUND(I275*H275,2)</f>
        <v>0</v>
      </c>
      <c r="K275" s="193" t="s">
        <v>158</v>
      </c>
      <c r="L275" s="37"/>
      <c r="M275" s="198" t="s">
        <v>1</v>
      </c>
      <c r="N275" s="199" t="s">
        <v>41</v>
      </c>
      <c r="O275" s="65"/>
      <c r="P275" s="200">
        <f>O275*H275</f>
        <v>0</v>
      </c>
      <c r="Q275" s="200">
        <v>0.0003</v>
      </c>
      <c r="R275" s="200">
        <f>Q275*H275</f>
        <v>0.029105999999999996</v>
      </c>
      <c r="S275" s="200">
        <v>0</v>
      </c>
      <c r="T275" s="201">
        <f>S275*H275</f>
        <v>0</v>
      </c>
      <c r="AR275" s="202" t="s">
        <v>175</v>
      </c>
      <c r="AT275" s="202" t="s">
        <v>154</v>
      </c>
      <c r="AU275" s="202" t="s">
        <v>86</v>
      </c>
      <c r="AY275" s="16" t="s">
        <v>150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6" t="s">
        <v>84</v>
      </c>
      <c r="BK275" s="203">
        <f>ROUND(I275*H275,2)</f>
        <v>0</v>
      </c>
      <c r="BL275" s="16" t="s">
        <v>175</v>
      </c>
      <c r="BM275" s="202" t="s">
        <v>1032</v>
      </c>
    </row>
    <row r="276" spans="2:51" s="12" customFormat="1" ht="12">
      <c r="B276" s="204"/>
      <c r="C276" s="205"/>
      <c r="D276" s="206" t="s">
        <v>166</v>
      </c>
      <c r="E276" s="207" t="s">
        <v>1</v>
      </c>
      <c r="F276" s="208" t="s">
        <v>1033</v>
      </c>
      <c r="G276" s="205"/>
      <c r="H276" s="209">
        <v>97.02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166</v>
      </c>
      <c r="AU276" s="215" t="s">
        <v>86</v>
      </c>
      <c r="AV276" s="12" t="s">
        <v>86</v>
      </c>
      <c r="AW276" s="12" t="s">
        <v>33</v>
      </c>
      <c r="AX276" s="12" t="s">
        <v>76</v>
      </c>
      <c r="AY276" s="215" t="s">
        <v>150</v>
      </c>
    </row>
    <row r="277" spans="2:51" s="14" customFormat="1" ht="12">
      <c r="B277" s="226"/>
      <c r="C277" s="227"/>
      <c r="D277" s="206" t="s">
        <v>166</v>
      </c>
      <c r="E277" s="228" t="s">
        <v>1</v>
      </c>
      <c r="F277" s="229" t="s">
        <v>174</v>
      </c>
      <c r="G277" s="227"/>
      <c r="H277" s="230">
        <v>97.02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166</v>
      </c>
      <c r="AU277" s="236" t="s">
        <v>86</v>
      </c>
      <c r="AV277" s="14" t="s">
        <v>159</v>
      </c>
      <c r="AW277" s="14" t="s">
        <v>33</v>
      </c>
      <c r="AX277" s="14" t="s">
        <v>84</v>
      </c>
      <c r="AY277" s="236" t="s">
        <v>150</v>
      </c>
    </row>
    <row r="278" spans="2:65" s="1" customFormat="1" ht="24" customHeight="1">
      <c r="B278" s="33"/>
      <c r="C278" s="191" t="s">
        <v>390</v>
      </c>
      <c r="D278" s="191" t="s">
        <v>154</v>
      </c>
      <c r="E278" s="192" t="s">
        <v>469</v>
      </c>
      <c r="F278" s="193" t="s">
        <v>470</v>
      </c>
      <c r="G278" s="194" t="s">
        <v>157</v>
      </c>
      <c r="H278" s="195">
        <v>97.02</v>
      </c>
      <c r="I278" s="196"/>
      <c r="J278" s="197">
        <f>ROUND(I278*H278,2)</f>
        <v>0</v>
      </c>
      <c r="K278" s="193" t="s">
        <v>158</v>
      </c>
      <c r="L278" s="37"/>
      <c r="M278" s="198" t="s">
        <v>1</v>
      </c>
      <c r="N278" s="199" t="s">
        <v>41</v>
      </c>
      <c r="O278" s="65"/>
      <c r="P278" s="200">
        <f>O278*H278</f>
        <v>0</v>
      </c>
      <c r="Q278" s="200">
        <v>0.0015</v>
      </c>
      <c r="R278" s="200">
        <f>Q278*H278</f>
        <v>0.14553</v>
      </c>
      <c r="S278" s="200">
        <v>0</v>
      </c>
      <c r="T278" s="201">
        <f>S278*H278</f>
        <v>0</v>
      </c>
      <c r="AR278" s="202" t="s">
        <v>175</v>
      </c>
      <c r="AT278" s="202" t="s">
        <v>154</v>
      </c>
      <c r="AU278" s="202" t="s">
        <v>86</v>
      </c>
      <c r="AY278" s="16" t="s">
        <v>150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6" t="s">
        <v>84</v>
      </c>
      <c r="BK278" s="203">
        <f>ROUND(I278*H278,2)</f>
        <v>0</v>
      </c>
      <c r="BL278" s="16" t="s">
        <v>175</v>
      </c>
      <c r="BM278" s="202" t="s">
        <v>1034</v>
      </c>
    </row>
    <row r="279" spans="2:65" s="1" customFormat="1" ht="24" customHeight="1">
      <c r="B279" s="33"/>
      <c r="C279" s="191" t="s">
        <v>503</v>
      </c>
      <c r="D279" s="191" t="s">
        <v>154</v>
      </c>
      <c r="E279" s="192" t="s">
        <v>473</v>
      </c>
      <c r="F279" s="193" t="s">
        <v>474</v>
      </c>
      <c r="G279" s="194" t="s">
        <v>178</v>
      </c>
      <c r="H279" s="195">
        <v>34.65</v>
      </c>
      <c r="I279" s="196"/>
      <c r="J279" s="197">
        <f>ROUND(I279*H279,2)</f>
        <v>0</v>
      </c>
      <c r="K279" s="193" t="s">
        <v>158</v>
      </c>
      <c r="L279" s="37"/>
      <c r="M279" s="198" t="s">
        <v>1</v>
      </c>
      <c r="N279" s="199" t="s">
        <v>41</v>
      </c>
      <c r="O279" s="65"/>
      <c r="P279" s="200">
        <f>O279*H279</f>
        <v>0</v>
      </c>
      <c r="Q279" s="200">
        <v>0.0004</v>
      </c>
      <c r="R279" s="200">
        <f>Q279*H279</f>
        <v>0.01386</v>
      </c>
      <c r="S279" s="200">
        <v>0</v>
      </c>
      <c r="T279" s="201">
        <f>S279*H279</f>
        <v>0</v>
      </c>
      <c r="AR279" s="202" t="s">
        <v>175</v>
      </c>
      <c r="AT279" s="202" t="s">
        <v>154</v>
      </c>
      <c r="AU279" s="202" t="s">
        <v>86</v>
      </c>
      <c r="AY279" s="16" t="s">
        <v>150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6" t="s">
        <v>84</v>
      </c>
      <c r="BK279" s="203">
        <f>ROUND(I279*H279,2)</f>
        <v>0</v>
      </c>
      <c r="BL279" s="16" t="s">
        <v>175</v>
      </c>
      <c r="BM279" s="202" t="s">
        <v>1035</v>
      </c>
    </row>
    <row r="280" spans="2:51" s="12" customFormat="1" ht="12">
      <c r="B280" s="204"/>
      <c r="C280" s="205"/>
      <c r="D280" s="206" t="s">
        <v>166</v>
      </c>
      <c r="E280" s="207" t="s">
        <v>1</v>
      </c>
      <c r="F280" s="208" t="s">
        <v>1036</v>
      </c>
      <c r="G280" s="205"/>
      <c r="H280" s="209">
        <v>34.65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166</v>
      </c>
      <c r="AU280" s="215" t="s">
        <v>86</v>
      </c>
      <c r="AV280" s="12" t="s">
        <v>86</v>
      </c>
      <c r="AW280" s="12" t="s">
        <v>33</v>
      </c>
      <c r="AX280" s="12" t="s">
        <v>76</v>
      </c>
      <c r="AY280" s="215" t="s">
        <v>150</v>
      </c>
    </row>
    <row r="281" spans="2:51" s="14" customFormat="1" ht="12">
      <c r="B281" s="226"/>
      <c r="C281" s="227"/>
      <c r="D281" s="206" t="s">
        <v>166</v>
      </c>
      <c r="E281" s="228" t="s">
        <v>1</v>
      </c>
      <c r="F281" s="229" t="s">
        <v>174</v>
      </c>
      <c r="G281" s="227"/>
      <c r="H281" s="230">
        <v>34.65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166</v>
      </c>
      <c r="AU281" s="236" t="s">
        <v>86</v>
      </c>
      <c r="AV281" s="14" t="s">
        <v>159</v>
      </c>
      <c r="AW281" s="14" t="s">
        <v>33</v>
      </c>
      <c r="AX281" s="14" t="s">
        <v>84</v>
      </c>
      <c r="AY281" s="236" t="s">
        <v>150</v>
      </c>
    </row>
    <row r="282" spans="2:65" s="1" customFormat="1" ht="24" customHeight="1">
      <c r="B282" s="33"/>
      <c r="C282" s="191" t="s">
        <v>403</v>
      </c>
      <c r="D282" s="191" t="s">
        <v>154</v>
      </c>
      <c r="E282" s="192" t="s">
        <v>476</v>
      </c>
      <c r="F282" s="193" t="s">
        <v>477</v>
      </c>
      <c r="G282" s="194" t="s">
        <v>157</v>
      </c>
      <c r="H282" s="195">
        <v>90.3</v>
      </c>
      <c r="I282" s="196"/>
      <c r="J282" s="197">
        <f>ROUND(I282*H282,2)</f>
        <v>0</v>
      </c>
      <c r="K282" s="193" t="s">
        <v>158</v>
      </c>
      <c r="L282" s="37"/>
      <c r="M282" s="198" t="s">
        <v>1</v>
      </c>
      <c r="N282" s="199" t="s">
        <v>41</v>
      </c>
      <c r="O282" s="65"/>
      <c r="P282" s="200">
        <f>O282*H282</f>
        <v>0</v>
      </c>
      <c r="Q282" s="200">
        <v>0</v>
      </c>
      <c r="R282" s="200">
        <f>Q282*H282</f>
        <v>0</v>
      </c>
      <c r="S282" s="200">
        <v>0.0815</v>
      </c>
      <c r="T282" s="201">
        <f>S282*H282</f>
        <v>7.35945</v>
      </c>
      <c r="AR282" s="202" t="s">
        <v>175</v>
      </c>
      <c r="AT282" s="202" t="s">
        <v>154</v>
      </c>
      <c r="AU282" s="202" t="s">
        <v>86</v>
      </c>
      <c r="AY282" s="16" t="s">
        <v>150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6" t="s">
        <v>84</v>
      </c>
      <c r="BK282" s="203">
        <f>ROUND(I282*H282,2)</f>
        <v>0</v>
      </c>
      <c r="BL282" s="16" t="s">
        <v>175</v>
      </c>
      <c r="BM282" s="202" t="s">
        <v>1037</v>
      </c>
    </row>
    <row r="283" spans="2:51" s="12" customFormat="1" ht="12">
      <c r="B283" s="204"/>
      <c r="C283" s="205"/>
      <c r="D283" s="206" t="s">
        <v>166</v>
      </c>
      <c r="E283" s="207" t="s">
        <v>1</v>
      </c>
      <c r="F283" s="208" t="s">
        <v>1038</v>
      </c>
      <c r="G283" s="205"/>
      <c r="H283" s="209">
        <v>90.3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166</v>
      </c>
      <c r="AU283" s="215" t="s">
        <v>86</v>
      </c>
      <c r="AV283" s="12" t="s">
        <v>86</v>
      </c>
      <c r="AW283" s="12" t="s">
        <v>33</v>
      </c>
      <c r="AX283" s="12" t="s">
        <v>76</v>
      </c>
      <c r="AY283" s="215" t="s">
        <v>150</v>
      </c>
    </row>
    <row r="284" spans="2:51" s="14" customFormat="1" ht="12">
      <c r="B284" s="226"/>
      <c r="C284" s="227"/>
      <c r="D284" s="206" t="s">
        <v>166</v>
      </c>
      <c r="E284" s="228" t="s">
        <v>1</v>
      </c>
      <c r="F284" s="229" t="s">
        <v>174</v>
      </c>
      <c r="G284" s="227"/>
      <c r="H284" s="230">
        <v>90.3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166</v>
      </c>
      <c r="AU284" s="236" t="s">
        <v>86</v>
      </c>
      <c r="AV284" s="14" t="s">
        <v>159</v>
      </c>
      <c r="AW284" s="14" t="s">
        <v>33</v>
      </c>
      <c r="AX284" s="14" t="s">
        <v>84</v>
      </c>
      <c r="AY284" s="236" t="s">
        <v>150</v>
      </c>
    </row>
    <row r="285" spans="2:65" s="1" customFormat="1" ht="24" customHeight="1">
      <c r="B285" s="33"/>
      <c r="C285" s="191" t="s">
        <v>322</v>
      </c>
      <c r="D285" s="191" t="s">
        <v>154</v>
      </c>
      <c r="E285" s="192" t="s">
        <v>481</v>
      </c>
      <c r="F285" s="193" t="s">
        <v>482</v>
      </c>
      <c r="G285" s="194" t="s">
        <v>157</v>
      </c>
      <c r="H285" s="195">
        <v>97.02</v>
      </c>
      <c r="I285" s="196"/>
      <c r="J285" s="197">
        <f>ROUND(I285*H285,2)</f>
        <v>0</v>
      </c>
      <c r="K285" s="193" t="s">
        <v>158</v>
      </c>
      <c r="L285" s="37"/>
      <c r="M285" s="198" t="s">
        <v>1</v>
      </c>
      <c r="N285" s="199" t="s">
        <v>41</v>
      </c>
      <c r="O285" s="65"/>
      <c r="P285" s="200">
        <f>O285*H285</f>
        <v>0</v>
      </c>
      <c r="Q285" s="200">
        <v>0.00605</v>
      </c>
      <c r="R285" s="200">
        <f>Q285*H285</f>
        <v>0.5869709999999999</v>
      </c>
      <c r="S285" s="200">
        <v>0</v>
      </c>
      <c r="T285" s="201">
        <f>S285*H285</f>
        <v>0</v>
      </c>
      <c r="AR285" s="202" t="s">
        <v>175</v>
      </c>
      <c r="AT285" s="202" t="s">
        <v>154</v>
      </c>
      <c r="AU285" s="202" t="s">
        <v>86</v>
      </c>
      <c r="AY285" s="16" t="s">
        <v>150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84</v>
      </c>
      <c r="BK285" s="203">
        <f>ROUND(I285*H285,2)</f>
        <v>0</v>
      </c>
      <c r="BL285" s="16" t="s">
        <v>175</v>
      </c>
      <c r="BM285" s="202" t="s">
        <v>1039</v>
      </c>
    </row>
    <row r="286" spans="2:65" s="1" customFormat="1" ht="16.5" customHeight="1">
      <c r="B286" s="33"/>
      <c r="C286" s="237" t="s">
        <v>327</v>
      </c>
      <c r="D286" s="237" t="s">
        <v>278</v>
      </c>
      <c r="E286" s="238" t="s">
        <v>485</v>
      </c>
      <c r="F286" s="239" t="s">
        <v>486</v>
      </c>
      <c r="G286" s="240" t="s">
        <v>157</v>
      </c>
      <c r="H286" s="241">
        <v>106.722</v>
      </c>
      <c r="I286" s="242"/>
      <c r="J286" s="243">
        <f>ROUND(I286*H286,2)</f>
        <v>0</v>
      </c>
      <c r="K286" s="239" t="s">
        <v>158</v>
      </c>
      <c r="L286" s="244"/>
      <c r="M286" s="245" t="s">
        <v>1</v>
      </c>
      <c r="N286" s="246" t="s">
        <v>41</v>
      </c>
      <c r="O286" s="65"/>
      <c r="P286" s="200">
        <f>O286*H286</f>
        <v>0</v>
      </c>
      <c r="Q286" s="200">
        <v>0.0129</v>
      </c>
      <c r="R286" s="200">
        <f>Q286*H286</f>
        <v>1.3767137999999999</v>
      </c>
      <c r="S286" s="200">
        <v>0</v>
      </c>
      <c r="T286" s="201">
        <f>S286*H286</f>
        <v>0</v>
      </c>
      <c r="AR286" s="202" t="s">
        <v>281</v>
      </c>
      <c r="AT286" s="202" t="s">
        <v>278</v>
      </c>
      <c r="AU286" s="202" t="s">
        <v>86</v>
      </c>
      <c r="AY286" s="16" t="s">
        <v>150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6" t="s">
        <v>84</v>
      </c>
      <c r="BK286" s="203">
        <f>ROUND(I286*H286,2)</f>
        <v>0</v>
      </c>
      <c r="BL286" s="16" t="s">
        <v>175</v>
      </c>
      <c r="BM286" s="202" t="s">
        <v>1040</v>
      </c>
    </row>
    <row r="287" spans="2:51" s="12" customFormat="1" ht="12">
      <c r="B287" s="204"/>
      <c r="C287" s="205"/>
      <c r="D287" s="206" t="s">
        <v>166</v>
      </c>
      <c r="E287" s="205"/>
      <c r="F287" s="208" t="s">
        <v>1041</v>
      </c>
      <c r="G287" s="205"/>
      <c r="H287" s="209">
        <v>106.722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166</v>
      </c>
      <c r="AU287" s="215" t="s">
        <v>86</v>
      </c>
      <c r="AV287" s="12" t="s">
        <v>86</v>
      </c>
      <c r="AW287" s="12" t="s">
        <v>4</v>
      </c>
      <c r="AX287" s="12" t="s">
        <v>84</v>
      </c>
      <c r="AY287" s="215" t="s">
        <v>150</v>
      </c>
    </row>
    <row r="288" spans="2:65" s="1" customFormat="1" ht="16.5" customHeight="1">
      <c r="B288" s="33"/>
      <c r="C288" s="191" t="s">
        <v>332</v>
      </c>
      <c r="D288" s="191" t="s">
        <v>154</v>
      </c>
      <c r="E288" s="192" t="s">
        <v>490</v>
      </c>
      <c r="F288" s="193" t="s">
        <v>491</v>
      </c>
      <c r="G288" s="194" t="s">
        <v>157</v>
      </c>
      <c r="H288" s="195">
        <v>97.02</v>
      </c>
      <c r="I288" s="196"/>
      <c r="J288" s="197">
        <f>ROUND(I288*H288,2)</f>
        <v>0</v>
      </c>
      <c r="K288" s="193" t="s">
        <v>158</v>
      </c>
      <c r="L288" s="37"/>
      <c r="M288" s="198" t="s">
        <v>1</v>
      </c>
      <c r="N288" s="199" t="s">
        <v>41</v>
      </c>
      <c r="O288" s="65"/>
      <c r="P288" s="200">
        <f>O288*H288</f>
        <v>0</v>
      </c>
      <c r="Q288" s="200">
        <v>0.008</v>
      </c>
      <c r="R288" s="200">
        <f>Q288*H288</f>
        <v>0.77616</v>
      </c>
      <c r="S288" s="200">
        <v>0</v>
      </c>
      <c r="T288" s="201">
        <f>S288*H288</f>
        <v>0</v>
      </c>
      <c r="AR288" s="202" t="s">
        <v>175</v>
      </c>
      <c r="AT288" s="202" t="s">
        <v>154</v>
      </c>
      <c r="AU288" s="202" t="s">
        <v>86</v>
      </c>
      <c r="AY288" s="16" t="s">
        <v>150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84</v>
      </c>
      <c r="BK288" s="203">
        <f>ROUND(I288*H288,2)</f>
        <v>0</v>
      </c>
      <c r="BL288" s="16" t="s">
        <v>175</v>
      </c>
      <c r="BM288" s="202" t="s">
        <v>1042</v>
      </c>
    </row>
    <row r="289" spans="2:65" s="1" customFormat="1" ht="24" customHeight="1">
      <c r="B289" s="33"/>
      <c r="C289" s="191" t="s">
        <v>445</v>
      </c>
      <c r="D289" s="191" t="s">
        <v>154</v>
      </c>
      <c r="E289" s="192" t="s">
        <v>494</v>
      </c>
      <c r="F289" s="193" t="s">
        <v>495</v>
      </c>
      <c r="G289" s="194" t="s">
        <v>185</v>
      </c>
      <c r="H289" s="195">
        <v>2.928</v>
      </c>
      <c r="I289" s="196"/>
      <c r="J289" s="197">
        <f>ROUND(I289*H289,2)</f>
        <v>0</v>
      </c>
      <c r="K289" s="193" t="s">
        <v>158</v>
      </c>
      <c r="L289" s="37"/>
      <c r="M289" s="198" t="s">
        <v>1</v>
      </c>
      <c r="N289" s="199" t="s">
        <v>41</v>
      </c>
      <c r="O289" s="65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02" t="s">
        <v>175</v>
      </c>
      <c r="AT289" s="202" t="s">
        <v>154</v>
      </c>
      <c r="AU289" s="202" t="s">
        <v>86</v>
      </c>
      <c r="AY289" s="16" t="s">
        <v>150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84</v>
      </c>
      <c r="BK289" s="203">
        <f>ROUND(I289*H289,2)</f>
        <v>0</v>
      </c>
      <c r="BL289" s="16" t="s">
        <v>175</v>
      </c>
      <c r="BM289" s="202" t="s">
        <v>1043</v>
      </c>
    </row>
    <row r="290" spans="2:63" s="11" customFormat="1" ht="22.9" customHeight="1">
      <c r="B290" s="175"/>
      <c r="C290" s="176"/>
      <c r="D290" s="177" t="s">
        <v>75</v>
      </c>
      <c r="E290" s="189" t="s">
        <v>497</v>
      </c>
      <c r="F290" s="189" t="s">
        <v>498</v>
      </c>
      <c r="G290" s="176"/>
      <c r="H290" s="176"/>
      <c r="I290" s="179"/>
      <c r="J290" s="190">
        <f>BK290</f>
        <v>0</v>
      </c>
      <c r="K290" s="176"/>
      <c r="L290" s="181"/>
      <c r="M290" s="182"/>
      <c r="N290" s="183"/>
      <c r="O290" s="183"/>
      <c r="P290" s="184">
        <f>P291</f>
        <v>0</v>
      </c>
      <c r="Q290" s="183"/>
      <c r="R290" s="184">
        <f>R291</f>
        <v>0</v>
      </c>
      <c r="S290" s="183"/>
      <c r="T290" s="185">
        <f>T291</f>
        <v>0</v>
      </c>
      <c r="AR290" s="186" t="s">
        <v>86</v>
      </c>
      <c r="AT290" s="187" t="s">
        <v>75</v>
      </c>
      <c r="AU290" s="187" t="s">
        <v>84</v>
      </c>
      <c r="AY290" s="186" t="s">
        <v>150</v>
      </c>
      <c r="BK290" s="188">
        <f>BK291</f>
        <v>0</v>
      </c>
    </row>
    <row r="291" spans="2:65" s="1" customFormat="1" ht="16.5" customHeight="1">
      <c r="B291" s="33"/>
      <c r="C291" s="191" t="s">
        <v>374</v>
      </c>
      <c r="D291" s="191" t="s">
        <v>154</v>
      </c>
      <c r="E291" s="192" t="s">
        <v>500</v>
      </c>
      <c r="F291" s="193" t="s">
        <v>501</v>
      </c>
      <c r="G291" s="194" t="s">
        <v>265</v>
      </c>
      <c r="H291" s="195">
        <v>5</v>
      </c>
      <c r="I291" s="196"/>
      <c r="J291" s="197">
        <f>ROUND(I291*H291,2)</f>
        <v>0</v>
      </c>
      <c r="K291" s="193" t="s">
        <v>1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02" t="s">
        <v>175</v>
      </c>
      <c r="AT291" s="202" t="s">
        <v>154</v>
      </c>
      <c r="AU291" s="202" t="s">
        <v>86</v>
      </c>
      <c r="AY291" s="16" t="s">
        <v>150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175</v>
      </c>
      <c r="BM291" s="202" t="s">
        <v>1044</v>
      </c>
    </row>
    <row r="292" spans="2:63" s="11" customFormat="1" ht="22.9" customHeight="1">
      <c r="B292" s="175"/>
      <c r="C292" s="176"/>
      <c r="D292" s="177" t="s">
        <v>75</v>
      </c>
      <c r="E292" s="189" t="s">
        <v>507</v>
      </c>
      <c r="F292" s="189" t="s">
        <v>508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SUM(P293:P304)</f>
        <v>0</v>
      </c>
      <c r="Q292" s="183"/>
      <c r="R292" s="184">
        <f>SUM(R293:R304)</f>
        <v>0.0688713</v>
      </c>
      <c r="S292" s="183"/>
      <c r="T292" s="185">
        <f>SUM(T293:T304)</f>
        <v>0.021797999999999998</v>
      </c>
      <c r="AR292" s="186" t="s">
        <v>86</v>
      </c>
      <c r="AT292" s="187" t="s">
        <v>75</v>
      </c>
      <c r="AU292" s="187" t="s">
        <v>84</v>
      </c>
      <c r="AY292" s="186" t="s">
        <v>150</v>
      </c>
      <c r="BK292" s="188">
        <f>SUM(BK293:BK304)</f>
        <v>0</v>
      </c>
    </row>
    <row r="293" spans="2:65" s="1" customFormat="1" ht="24" customHeight="1">
      <c r="B293" s="33"/>
      <c r="C293" s="191" t="s">
        <v>458</v>
      </c>
      <c r="D293" s="191" t="s">
        <v>154</v>
      </c>
      <c r="E293" s="192" t="s">
        <v>510</v>
      </c>
      <c r="F293" s="193" t="s">
        <v>511</v>
      </c>
      <c r="G293" s="194" t="s">
        <v>157</v>
      </c>
      <c r="H293" s="195">
        <v>145.32</v>
      </c>
      <c r="I293" s="196"/>
      <c r="J293" s="197">
        <f>ROUND(I293*H293,2)</f>
        <v>0</v>
      </c>
      <c r="K293" s="193" t="s">
        <v>158</v>
      </c>
      <c r="L293" s="37"/>
      <c r="M293" s="198" t="s">
        <v>1</v>
      </c>
      <c r="N293" s="199" t="s">
        <v>41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0.00015</v>
      </c>
      <c r="T293" s="201">
        <f>S293*H293</f>
        <v>0.021797999999999998</v>
      </c>
      <c r="AR293" s="202" t="s">
        <v>175</v>
      </c>
      <c r="AT293" s="202" t="s">
        <v>154</v>
      </c>
      <c r="AU293" s="202" t="s">
        <v>86</v>
      </c>
      <c r="AY293" s="16" t="s">
        <v>150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84</v>
      </c>
      <c r="BK293" s="203">
        <f>ROUND(I293*H293,2)</f>
        <v>0</v>
      </c>
      <c r="BL293" s="16" t="s">
        <v>175</v>
      </c>
      <c r="BM293" s="202" t="s">
        <v>1045</v>
      </c>
    </row>
    <row r="294" spans="2:51" s="12" customFormat="1" ht="12">
      <c r="B294" s="204"/>
      <c r="C294" s="205"/>
      <c r="D294" s="206" t="s">
        <v>166</v>
      </c>
      <c r="E294" s="207" t="s">
        <v>1</v>
      </c>
      <c r="F294" s="208" t="s">
        <v>1046</v>
      </c>
      <c r="G294" s="205"/>
      <c r="H294" s="209">
        <v>145.32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166</v>
      </c>
      <c r="AU294" s="215" t="s">
        <v>86</v>
      </c>
      <c r="AV294" s="12" t="s">
        <v>86</v>
      </c>
      <c r="AW294" s="12" t="s">
        <v>33</v>
      </c>
      <c r="AX294" s="12" t="s">
        <v>76</v>
      </c>
      <c r="AY294" s="215" t="s">
        <v>150</v>
      </c>
    </row>
    <row r="295" spans="2:51" s="14" customFormat="1" ht="12">
      <c r="B295" s="226"/>
      <c r="C295" s="227"/>
      <c r="D295" s="206" t="s">
        <v>166</v>
      </c>
      <c r="E295" s="228" t="s">
        <v>1</v>
      </c>
      <c r="F295" s="229" t="s">
        <v>174</v>
      </c>
      <c r="G295" s="227"/>
      <c r="H295" s="230">
        <v>145.32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166</v>
      </c>
      <c r="AU295" s="236" t="s">
        <v>86</v>
      </c>
      <c r="AV295" s="14" t="s">
        <v>159</v>
      </c>
      <c r="AW295" s="14" t="s">
        <v>33</v>
      </c>
      <c r="AX295" s="14" t="s">
        <v>84</v>
      </c>
      <c r="AY295" s="236" t="s">
        <v>150</v>
      </c>
    </row>
    <row r="296" spans="2:65" s="1" customFormat="1" ht="16.5" customHeight="1">
      <c r="B296" s="33"/>
      <c r="C296" s="191" t="s">
        <v>578</v>
      </c>
      <c r="D296" s="191" t="s">
        <v>154</v>
      </c>
      <c r="E296" s="192" t="s">
        <v>516</v>
      </c>
      <c r="F296" s="193" t="s">
        <v>517</v>
      </c>
      <c r="G296" s="194" t="s">
        <v>157</v>
      </c>
      <c r="H296" s="195">
        <v>75</v>
      </c>
      <c r="I296" s="196"/>
      <c r="J296" s="197">
        <f>ROUND(I296*H296,2)</f>
        <v>0</v>
      </c>
      <c r="K296" s="193" t="s">
        <v>158</v>
      </c>
      <c r="L296" s="37"/>
      <c r="M296" s="198" t="s">
        <v>1</v>
      </c>
      <c r="N296" s="199" t="s">
        <v>41</v>
      </c>
      <c r="O296" s="65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02" t="s">
        <v>175</v>
      </c>
      <c r="AT296" s="202" t="s">
        <v>154</v>
      </c>
      <c r="AU296" s="202" t="s">
        <v>86</v>
      </c>
      <c r="AY296" s="16" t="s">
        <v>150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84</v>
      </c>
      <c r="BK296" s="203">
        <f>ROUND(I296*H296,2)</f>
        <v>0</v>
      </c>
      <c r="BL296" s="16" t="s">
        <v>175</v>
      </c>
      <c r="BM296" s="202" t="s">
        <v>1047</v>
      </c>
    </row>
    <row r="297" spans="2:65" s="1" customFormat="1" ht="16.5" customHeight="1">
      <c r="B297" s="33"/>
      <c r="C297" s="237" t="s">
        <v>559</v>
      </c>
      <c r="D297" s="237" t="s">
        <v>278</v>
      </c>
      <c r="E297" s="238" t="s">
        <v>520</v>
      </c>
      <c r="F297" s="239" t="s">
        <v>521</v>
      </c>
      <c r="G297" s="240" t="s">
        <v>157</v>
      </c>
      <c r="H297" s="241">
        <v>78.75</v>
      </c>
      <c r="I297" s="242"/>
      <c r="J297" s="243">
        <f>ROUND(I297*H297,2)</f>
        <v>0</v>
      </c>
      <c r="K297" s="239" t="s">
        <v>158</v>
      </c>
      <c r="L297" s="244"/>
      <c r="M297" s="245" t="s">
        <v>1</v>
      </c>
      <c r="N297" s="246" t="s">
        <v>41</v>
      </c>
      <c r="O297" s="65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202" t="s">
        <v>281</v>
      </c>
      <c r="AT297" s="202" t="s">
        <v>278</v>
      </c>
      <c r="AU297" s="202" t="s">
        <v>86</v>
      </c>
      <c r="AY297" s="16" t="s">
        <v>150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84</v>
      </c>
      <c r="BK297" s="203">
        <f>ROUND(I297*H297,2)</f>
        <v>0</v>
      </c>
      <c r="BL297" s="16" t="s">
        <v>175</v>
      </c>
      <c r="BM297" s="202" t="s">
        <v>1048</v>
      </c>
    </row>
    <row r="298" spans="2:51" s="12" customFormat="1" ht="12">
      <c r="B298" s="204"/>
      <c r="C298" s="205"/>
      <c r="D298" s="206" t="s">
        <v>166</v>
      </c>
      <c r="E298" s="205"/>
      <c r="F298" s="208" t="s">
        <v>1049</v>
      </c>
      <c r="G298" s="205"/>
      <c r="H298" s="209">
        <v>78.75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166</v>
      </c>
      <c r="AU298" s="215" t="s">
        <v>86</v>
      </c>
      <c r="AV298" s="12" t="s">
        <v>86</v>
      </c>
      <c r="AW298" s="12" t="s">
        <v>4</v>
      </c>
      <c r="AX298" s="12" t="s">
        <v>84</v>
      </c>
      <c r="AY298" s="215" t="s">
        <v>150</v>
      </c>
    </row>
    <row r="299" spans="2:65" s="1" customFormat="1" ht="24" customHeight="1">
      <c r="B299" s="33"/>
      <c r="C299" s="191" t="s">
        <v>493</v>
      </c>
      <c r="D299" s="191" t="s">
        <v>154</v>
      </c>
      <c r="E299" s="192" t="s">
        <v>525</v>
      </c>
      <c r="F299" s="193" t="s">
        <v>526</v>
      </c>
      <c r="G299" s="194" t="s">
        <v>157</v>
      </c>
      <c r="H299" s="195">
        <v>145.32</v>
      </c>
      <c r="I299" s="196"/>
      <c r="J299" s="197">
        <f>ROUND(I299*H299,2)</f>
        <v>0</v>
      </c>
      <c r="K299" s="193" t="s">
        <v>158</v>
      </c>
      <c r="L299" s="37"/>
      <c r="M299" s="198" t="s">
        <v>1</v>
      </c>
      <c r="N299" s="199" t="s">
        <v>41</v>
      </c>
      <c r="O299" s="65"/>
      <c r="P299" s="200">
        <f>O299*H299</f>
        <v>0</v>
      </c>
      <c r="Q299" s="200">
        <v>0.0002</v>
      </c>
      <c r="R299" s="200">
        <f>Q299*H299</f>
        <v>0.029064</v>
      </c>
      <c r="S299" s="200">
        <v>0</v>
      </c>
      <c r="T299" s="201">
        <f>S299*H299</f>
        <v>0</v>
      </c>
      <c r="AR299" s="202" t="s">
        <v>175</v>
      </c>
      <c r="AT299" s="202" t="s">
        <v>154</v>
      </c>
      <c r="AU299" s="202" t="s">
        <v>86</v>
      </c>
      <c r="AY299" s="16" t="s">
        <v>150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84</v>
      </c>
      <c r="BK299" s="203">
        <f>ROUND(I299*H299,2)</f>
        <v>0</v>
      </c>
      <c r="BL299" s="16" t="s">
        <v>175</v>
      </c>
      <c r="BM299" s="202" t="s">
        <v>1050</v>
      </c>
    </row>
    <row r="300" spans="2:65" s="1" customFormat="1" ht="24" customHeight="1">
      <c r="B300" s="33"/>
      <c r="C300" s="191" t="s">
        <v>293</v>
      </c>
      <c r="D300" s="191" t="s">
        <v>154</v>
      </c>
      <c r="E300" s="192" t="s">
        <v>529</v>
      </c>
      <c r="F300" s="193" t="s">
        <v>530</v>
      </c>
      <c r="G300" s="194" t="s">
        <v>157</v>
      </c>
      <c r="H300" s="195">
        <v>77.85</v>
      </c>
      <c r="I300" s="196"/>
      <c r="J300" s="197">
        <f>ROUND(I300*H300,2)</f>
        <v>0</v>
      </c>
      <c r="K300" s="193" t="s">
        <v>158</v>
      </c>
      <c r="L300" s="37"/>
      <c r="M300" s="198" t="s">
        <v>1</v>
      </c>
      <c r="N300" s="199" t="s">
        <v>41</v>
      </c>
      <c r="O300" s="65"/>
      <c r="P300" s="200">
        <f>O300*H300</f>
        <v>0</v>
      </c>
      <c r="Q300" s="200">
        <v>0.00026</v>
      </c>
      <c r="R300" s="200">
        <f>Q300*H300</f>
        <v>0.020240999999999995</v>
      </c>
      <c r="S300" s="200">
        <v>0</v>
      </c>
      <c r="T300" s="201">
        <f>S300*H300</f>
        <v>0</v>
      </c>
      <c r="AR300" s="202" t="s">
        <v>175</v>
      </c>
      <c r="AT300" s="202" t="s">
        <v>154</v>
      </c>
      <c r="AU300" s="202" t="s">
        <v>86</v>
      </c>
      <c r="AY300" s="16" t="s">
        <v>150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84</v>
      </c>
      <c r="BK300" s="203">
        <f>ROUND(I300*H300,2)</f>
        <v>0</v>
      </c>
      <c r="BL300" s="16" t="s">
        <v>175</v>
      </c>
      <c r="BM300" s="202" t="s">
        <v>1051</v>
      </c>
    </row>
    <row r="301" spans="2:51" s="12" customFormat="1" ht="12">
      <c r="B301" s="204"/>
      <c r="C301" s="205"/>
      <c r="D301" s="206" t="s">
        <v>166</v>
      </c>
      <c r="E301" s="207" t="s">
        <v>1</v>
      </c>
      <c r="F301" s="208" t="s">
        <v>1052</v>
      </c>
      <c r="G301" s="205"/>
      <c r="H301" s="209">
        <v>77.85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166</v>
      </c>
      <c r="AU301" s="215" t="s">
        <v>86</v>
      </c>
      <c r="AV301" s="12" t="s">
        <v>86</v>
      </c>
      <c r="AW301" s="12" t="s">
        <v>33</v>
      </c>
      <c r="AX301" s="12" t="s">
        <v>76</v>
      </c>
      <c r="AY301" s="215" t="s">
        <v>150</v>
      </c>
    </row>
    <row r="302" spans="2:51" s="14" customFormat="1" ht="12">
      <c r="B302" s="226"/>
      <c r="C302" s="227"/>
      <c r="D302" s="206" t="s">
        <v>166</v>
      </c>
      <c r="E302" s="228" t="s">
        <v>1</v>
      </c>
      <c r="F302" s="229" t="s">
        <v>174</v>
      </c>
      <c r="G302" s="227"/>
      <c r="H302" s="230">
        <v>77.85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166</v>
      </c>
      <c r="AU302" s="236" t="s">
        <v>86</v>
      </c>
      <c r="AV302" s="14" t="s">
        <v>159</v>
      </c>
      <c r="AW302" s="14" t="s">
        <v>33</v>
      </c>
      <c r="AX302" s="14" t="s">
        <v>84</v>
      </c>
      <c r="AY302" s="236" t="s">
        <v>150</v>
      </c>
    </row>
    <row r="303" spans="2:65" s="1" customFormat="1" ht="24" customHeight="1">
      <c r="B303" s="33"/>
      <c r="C303" s="191" t="s">
        <v>243</v>
      </c>
      <c r="D303" s="191" t="s">
        <v>154</v>
      </c>
      <c r="E303" s="192" t="s">
        <v>535</v>
      </c>
      <c r="F303" s="193" t="s">
        <v>536</v>
      </c>
      <c r="G303" s="194" t="s">
        <v>157</v>
      </c>
      <c r="H303" s="195">
        <v>67.47</v>
      </c>
      <c r="I303" s="196"/>
      <c r="J303" s="197">
        <f>ROUND(I303*H303,2)</f>
        <v>0</v>
      </c>
      <c r="K303" s="193" t="s">
        <v>158</v>
      </c>
      <c r="L303" s="37"/>
      <c r="M303" s="198" t="s">
        <v>1</v>
      </c>
      <c r="N303" s="199" t="s">
        <v>41</v>
      </c>
      <c r="O303" s="65"/>
      <c r="P303" s="200">
        <f>O303*H303</f>
        <v>0</v>
      </c>
      <c r="Q303" s="200">
        <v>0.00029</v>
      </c>
      <c r="R303" s="200">
        <f>Q303*H303</f>
        <v>0.0195663</v>
      </c>
      <c r="S303" s="200">
        <v>0</v>
      </c>
      <c r="T303" s="201">
        <f>S303*H303</f>
        <v>0</v>
      </c>
      <c r="AR303" s="202" t="s">
        <v>175</v>
      </c>
      <c r="AT303" s="202" t="s">
        <v>154</v>
      </c>
      <c r="AU303" s="202" t="s">
        <v>86</v>
      </c>
      <c r="AY303" s="16" t="s">
        <v>150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6" t="s">
        <v>84</v>
      </c>
      <c r="BK303" s="203">
        <f>ROUND(I303*H303,2)</f>
        <v>0</v>
      </c>
      <c r="BL303" s="16" t="s">
        <v>175</v>
      </c>
      <c r="BM303" s="202" t="s">
        <v>1053</v>
      </c>
    </row>
    <row r="304" spans="2:51" s="12" customFormat="1" ht="12">
      <c r="B304" s="204"/>
      <c r="C304" s="205"/>
      <c r="D304" s="206" t="s">
        <v>166</v>
      </c>
      <c r="E304" s="207" t="s">
        <v>1</v>
      </c>
      <c r="F304" s="208" t="s">
        <v>1054</v>
      </c>
      <c r="G304" s="205"/>
      <c r="H304" s="209">
        <v>67.47</v>
      </c>
      <c r="I304" s="210"/>
      <c r="J304" s="205"/>
      <c r="K304" s="205"/>
      <c r="L304" s="211"/>
      <c r="M304" s="247"/>
      <c r="N304" s="248"/>
      <c r="O304" s="248"/>
      <c r="P304" s="248"/>
      <c r="Q304" s="248"/>
      <c r="R304" s="248"/>
      <c r="S304" s="248"/>
      <c r="T304" s="249"/>
      <c r="AT304" s="215" t="s">
        <v>166</v>
      </c>
      <c r="AU304" s="215" t="s">
        <v>86</v>
      </c>
      <c r="AV304" s="12" t="s">
        <v>86</v>
      </c>
      <c r="AW304" s="12" t="s">
        <v>33</v>
      </c>
      <c r="AX304" s="12" t="s">
        <v>84</v>
      </c>
      <c r="AY304" s="215" t="s">
        <v>150</v>
      </c>
    </row>
    <row r="305" spans="2:12" s="1" customFormat="1" ht="6.95" customHeight="1">
      <c r="B305" s="48"/>
      <c r="C305" s="49"/>
      <c r="D305" s="49"/>
      <c r="E305" s="49"/>
      <c r="F305" s="49"/>
      <c r="G305" s="49"/>
      <c r="H305" s="49"/>
      <c r="I305" s="141"/>
      <c r="J305" s="49"/>
      <c r="K305" s="49"/>
      <c r="L305" s="37"/>
    </row>
  </sheetData>
  <sheetProtection algorithmName="SHA-512" hashValue="zxl+Oq2ZdQ+nbeXbBvW05T4VQ6RTSgK/abAhhA6h2/yVLovsJhk81vpUoRg3OyMbm5NuFvbaMoEqNhPbaOizPg==" saltValue="8JoyQCHcgCf8N1S9QRfo/+fSDGlqqcWUqGdjgcc/NqwB6im98Z1Pkcu+32/bEbuOfz4pmxB8DWEYITTmS9qXEg==" spinCount="100000" sheet="1" objects="1" scenarios="1" formatColumns="0" formatRows="0" autoFilter="0"/>
  <autoFilter ref="C131:K304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6"/>
  <sheetViews>
    <sheetView showGridLines="0" workbookViewId="0" topLeftCell="A21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101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1055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ROUND(J134,2)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ROUND((SUM(BE134:BE295)),2)</f>
        <v>0</v>
      </c>
      <c r="I33" s="122">
        <v>0.21</v>
      </c>
      <c r="J33" s="121">
        <f>ROUND(((SUM(BE134:BE295))*I33),2)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ROUND((SUM(BF134:BF295)),2)</f>
        <v>0</v>
      </c>
      <c r="I34" s="122">
        <v>0.15</v>
      </c>
      <c r="J34" s="121">
        <f>ROUND(((SUM(BF134:BF295))*I34),2)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ROUND((SUM(BG134:BG295)),2)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ROUND((SUM(BH134:BH295)),2)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ROUND((SUM(BI134:BI295)),2)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f - šatny č.dveří 12,13,14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J134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119</v>
      </c>
      <c r="E97" s="153"/>
      <c r="F97" s="153"/>
      <c r="G97" s="153"/>
      <c r="H97" s="153"/>
      <c r="I97" s="154"/>
      <c r="J97" s="155">
        <f>J135</f>
        <v>0</v>
      </c>
      <c r="K97" s="151"/>
      <c r="L97" s="156"/>
    </row>
    <row r="98" spans="2:12" s="9" customFormat="1" ht="19.9" customHeight="1">
      <c r="B98" s="157"/>
      <c r="C98" s="158"/>
      <c r="D98" s="159" t="s">
        <v>1056</v>
      </c>
      <c r="E98" s="160"/>
      <c r="F98" s="160"/>
      <c r="G98" s="160"/>
      <c r="H98" s="160"/>
      <c r="I98" s="161"/>
      <c r="J98" s="162">
        <f>J136</f>
        <v>0</v>
      </c>
      <c r="K98" s="158"/>
      <c r="L98" s="163"/>
    </row>
    <row r="99" spans="2:12" s="9" customFormat="1" ht="19.9" customHeight="1">
      <c r="B99" s="157"/>
      <c r="C99" s="158"/>
      <c r="D99" s="159" t="s">
        <v>1057</v>
      </c>
      <c r="E99" s="160"/>
      <c r="F99" s="160"/>
      <c r="G99" s="160"/>
      <c r="H99" s="160"/>
      <c r="I99" s="161"/>
      <c r="J99" s="162">
        <f>J145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120</v>
      </c>
      <c r="E100" s="160"/>
      <c r="F100" s="160"/>
      <c r="G100" s="160"/>
      <c r="H100" s="160"/>
      <c r="I100" s="161"/>
      <c r="J100" s="162">
        <f>J148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121</v>
      </c>
      <c r="E101" s="160"/>
      <c r="F101" s="160"/>
      <c r="G101" s="160"/>
      <c r="H101" s="160"/>
      <c r="I101" s="161"/>
      <c r="J101" s="162">
        <f>J163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1058</v>
      </c>
      <c r="E102" s="160"/>
      <c r="F102" s="160"/>
      <c r="G102" s="160"/>
      <c r="H102" s="160"/>
      <c r="I102" s="161"/>
      <c r="J102" s="162">
        <f>J169</f>
        <v>0</v>
      </c>
      <c r="K102" s="158"/>
      <c r="L102" s="163"/>
    </row>
    <row r="103" spans="2:12" s="8" customFormat="1" ht="24.95" customHeight="1">
      <c r="B103" s="150"/>
      <c r="C103" s="151"/>
      <c r="D103" s="152" t="s">
        <v>122</v>
      </c>
      <c r="E103" s="153"/>
      <c r="F103" s="153"/>
      <c r="G103" s="153"/>
      <c r="H103" s="153"/>
      <c r="I103" s="154"/>
      <c r="J103" s="155">
        <f>J171</f>
        <v>0</v>
      </c>
      <c r="K103" s="151"/>
      <c r="L103" s="156"/>
    </row>
    <row r="104" spans="2:12" s="9" customFormat="1" ht="19.9" customHeight="1">
      <c r="B104" s="157"/>
      <c r="C104" s="158"/>
      <c r="D104" s="159" t="s">
        <v>123</v>
      </c>
      <c r="E104" s="160"/>
      <c r="F104" s="160"/>
      <c r="G104" s="160"/>
      <c r="H104" s="160"/>
      <c r="I104" s="161"/>
      <c r="J104" s="162">
        <f>J172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125</v>
      </c>
      <c r="E105" s="160"/>
      <c r="F105" s="160"/>
      <c r="G105" s="160"/>
      <c r="H105" s="160"/>
      <c r="I105" s="161"/>
      <c r="J105" s="162">
        <f>J177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126</v>
      </c>
      <c r="E106" s="160"/>
      <c r="F106" s="160"/>
      <c r="G106" s="160"/>
      <c r="H106" s="160"/>
      <c r="I106" s="161"/>
      <c r="J106" s="162">
        <f>J183</f>
        <v>0</v>
      </c>
      <c r="K106" s="158"/>
      <c r="L106" s="163"/>
    </row>
    <row r="107" spans="2:12" s="9" customFormat="1" ht="19.9" customHeight="1">
      <c r="B107" s="157"/>
      <c r="C107" s="158"/>
      <c r="D107" s="159" t="s">
        <v>127</v>
      </c>
      <c r="E107" s="160"/>
      <c r="F107" s="160"/>
      <c r="G107" s="160"/>
      <c r="H107" s="160"/>
      <c r="I107" s="161"/>
      <c r="J107" s="162">
        <f>J186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128</v>
      </c>
      <c r="E108" s="160"/>
      <c r="F108" s="160"/>
      <c r="G108" s="160"/>
      <c r="H108" s="160"/>
      <c r="I108" s="161"/>
      <c r="J108" s="162">
        <f>J189</f>
        <v>0</v>
      </c>
      <c r="K108" s="158"/>
      <c r="L108" s="163"/>
    </row>
    <row r="109" spans="2:12" s="9" customFormat="1" ht="19.9" customHeight="1">
      <c r="B109" s="157"/>
      <c r="C109" s="158"/>
      <c r="D109" s="159" t="s">
        <v>129</v>
      </c>
      <c r="E109" s="160"/>
      <c r="F109" s="160"/>
      <c r="G109" s="160"/>
      <c r="H109" s="160"/>
      <c r="I109" s="161"/>
      <c r="J109" s="162">
        <f>J209</f>
        <v>0</v>
      </c>
      <c r="K109" s="158"/>
      <c r="L109" s="163"/>
    </row>
    <row r="110" spans="2:12" s="9" customFormat="1" ht="19.9" customHeight="1">
      <c r="B110" s="157"/>
      <c r="C110" s="158"/>
      <c r="D110" s="159" t="s">
        <v>130</v>
      </c>
      <c r="E110" s="160"/>
      <c r="F110" s="160"/>
      <c r="G110" s="160"/>
      <c r="H110" s="160"/>
      <c r="I110" s="161"/>
      <c r="J110" s="162">
        <f>J215</f>
        <v>0</v>
      </c>
      <c r="K110" s="158"/>
      <c r="L110" s="163"/>
    </row>
    <row r="111" spans="2:12" s="9" customFormat="1" ht="19.9" customHeight="1">
      <c r="B111" s="157"/>
      <c r="C111" s="158"/>
      <c r="D111" s="159" t="s">
        <v>131</v>
      </c>
      <c r="E111" s="160"/>
      <c r="F111" s="160"/>
      <c r="G111" s="160"/>
      <c r="H111" s="160"/>
      <c r="I111" s="161"/>
      <c r="J111" s="162">
        <f>J226</f>
        <v>0</v>
      </c>
      <c r="K111" s="158"/>
      <c r="L111" s="163"/>
    </row>
    <row r="112" spans="2:12" s="9" customFormat="1" ht="19.9" customHeight="1">
      <c r="B112" s="157"/>
      <c r="C112" s="158"/>
      <c r="D112" s="159" t="s">
        <v>540</v>
      </c>
      <c r="E112" s="160"/>
      <c r="F112" s="160"/>
      <c r="G112" s="160"/>
      <c r="H112" s="160"/>
      <c r="I112" s="161"/>
      <c r="J112" s="162">
        <f>J265</f>
        <v>0</v>
      </c>
      <c r="K112" s="158"/>
      <c r="L112" s="163"/>
    </row>
    <row r="113" spans="2:12" s="9" customFormat="1" ht="19.9" customHeight="1">
      <c r="B113" s="157"/>
      <c r="C113" s="158"/>
      <c r="D113" s="159" t="s">
        <v>132</v>
      </c>
      <c r="E113" s="160"/>
      <c r="F113" s="160"/>
      <c r="G113" s="160"/>
      <c r="H113" s="160"/>
      <c r="I113" s="161"/>
      <c r="J113" s="162">
        <f>J272</f>
        <v>0</v>
      </c>
      <c r="K113" s="158"/>
      <c r="L113" s="163"/>
    </row>
    <row r="114" spans="2:12" s="9" customFormat="1" ht="19.9" customHeight="1">
      <c r="B114" s="157"/>
      <c r="C114" s="158"/>
      <c r="D114" s="159" t="s">
        <v>134</v>
      </c>
      <c r="E114" s="160"/>
      <c r="F114" s="160"/>
      <c r="G114" s="160"/>
      <c r="H114" s="160"/>
      <c r="I114" s="161"/>
      <c r="J114" s="162">
        <f>J283</f>
        <v>0</v>
      </c>
      <c r="K114" s="158"/>
      <c r="L114" s="163"/>
    </row>
    <row r="115" spans="2:12" s="1" customFormat="1" ht="21.7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6.95" customHeight="1">
      <c r="B116" s="48"/>
      <c r="C116" s="49"/>
      <c r="D116" s="49"/>
      <c r="E116" s="49"/>
      <c r="F116" s="49"/>
      <c r="G116" s="49"/>
      <c r="H116" s="49"/>
      <c r="I116" s="141"/>
      <c r="J116" s="49"/>
      <c r="K116" s="49"/>
      <c r="L116" s="37"/>
    </row>
    <row r="120" spans="2:12" s="1" customFormat="1" ht="6.95" customHeight="1">
      <c r="B120" s="50"/>
      <c r="C120" s="51"/>
      <c r="D120" s="51"/>
      <c r="E120" s="51"/>
      <c r="F120" s="51"/>
      <c r="G120" s="51"/>
      <c r="H120" s="51"/>
      <c r="I120" s="144"/>
      <c r="J120" s="51"/>
      <c r="K120" s="51"/>
      <c r="L120" s="37"/>
    </row>
    <row r="121" spans="2:12" s="1" customFormat="1" ht="24.95" customHeight="1">
      <c r="B121" s="33"/>
      <c r="C121" s="22" t="s">
        <v>135</v>
      </c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6.95" customHeight="1">
      <c r="B122" s="33"/>
      <c r="C122" s="34"/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12" s="1" customFormat="1" ht="12" customHeight="1">
      <c r="B123" s="33"/>
      <c r="C123" s="28" t="s">
        <v>16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16.5" customHeight="1">
      <c r="B124" s="33"/>
      <c r="C124" s="34"/>
      <c r="D124" s="34"/>
      <c r="E124" s="297" t="str">
        <f>E7</f>
        <v>Stavební úpravy šaten v 1.NP - SC Hostivař</v>
      </c>
      <c r="F124" s="298"/>
      <c r="G124" s="298"/>
      <c r="H124" s="298"/>
      <c r="I124" s="109"/>
      <c r="J124" s="34"/>
      <c r="K124" s="34"/>
      <c r="L124" s="37"/>
    </row>
    <row r="125" spans="2:12" s="1" customFormat="1" ht="12" customHeight="1">
      <c r="B125" s="33"/>
      <c r="C125" s="28" t="s">
        <v>112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280" t="str">
        <f>E9</f>
        <v>f - šatny č.dveří 12,13,14</v>
      </c>
      <c r="F126" s="296"/>
      <c r="G126" s="296"/>
      <c r="H126" s="296"/>
      <c r="I126" s="109"/>
      <c r="J126" s="34"/>
      <c r="K126" s="34"/>
      <c r="L126" s="37"/>
    </row>
    <row r="127" spans="2:12" s="1" customFormat="1" ht="6.95" customHeight="1">
      <c r="B127" s="33"/>
      <c r="C127" s="34"/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2" customHeight="1">
      <c r="B128" s="33"/>
      <c r="C128" s="28" t="s">
        <v>20</v>
      </c>
      <c r="D128" s="34"/>
      <c r="E128" s="34"/>
      <c r="F128" s="26" t="str">
        <f>F12</f>
        <v xml:space="preserve">Praha </v>
      </c>
      <c r="G128" s="34"/>
      <c r="H128" s="34"/>
      <c r="I128" s="111" t="s">
        <v>22</v>
      </c>
      <c r="J128" s="60" t="str">
        <f>IF(J12="","",J12)</f>
        <v>29. 4. 2019</v>
      </c>
      <c r="K128" s="34"/>
      <c r="L128" s="37"/>
    </row>
    <row r="129" spans="2:12" s="1" customFormat="1" ht="6.9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12" s="1" customFormat="1" ht="27.95" customHeight="1">
      <c r="B130" s="33"/>
      <c r="C130" s="28" t="s">
        <v>24</v>
      </c>
      <c r="D130" s="34"/>
      <c r="E130" s="34"/>
      <c r="F130" s="26" t="str">
        <f>E15</f>
        <v xml:space="preserve"> </v>
      </c>
      <c r="G130" s="34"/>
      <c r="H130" s="34"/>
      <c r="I130" s="111" t="s">
        <v>30</v>
      </c>
      <c r="J130" s="31" t="str">
        <f>E21</f>
        <v>Ing. Regina Zaoralova</v>
      </c>
      <c r="K130" s="34"/>
      <c r="L130" s="37"/>
    </row>
    <row r="131" spans="2:12" s="1" customFormat="1" ht="15.2" customHeight="1">
      <c r="B131" s="33"/>
      <c r="C131" s="28" t="s">
        <v>28</v>
      </c>
      <c r="D131" s="34"/>
      <c r="E131" s="34"/>
      <c r="F131" s="26" t="str">
        <f>IF(E18="","",E18)</f>
        <v>Vyplň údaj</v>
      </c>
      <c r="G131" s="34"/>
      <c r="H131" s="34"/>
      <c r="I131" s="111" t="s">
        <v>34</v>
      </c>
      <c r="J131" s="31" t="str">
        <f>E24</f>
        <v xml:space="preserve"> </v>
      </c>
      <c r="K131" s="34"/>
      <c r="L131" s="37"/>
    </row>
    <row r="132" spans="2:12" s="1" customFormat="1" ht="10.35" customHeight="1">
      <c r="B132" s="33"/>
      <c r="C132" s="34"/>
      <c r="D132" s="34"/>
      <c r="E132" s="34"/>
      <c r="F132" s="34"/>
      <c r="G132" s="34"/>
      <c r="H132" s="34"/>
      <c r="I132" s="109"/>
      <c r="J132" s="34"/>
      <c r="K132" s="34"/>
      <c r="L132" s="37"/>
    </row>
    <row r="133" spans="2:20" s="10" customFormat="1" ht="29.25" customHeight="1">
      <c r="B133" s="164"/>
      <c r="C133" s="165" t="s">
        <v>136</v>
      </c>
      <c r="D133" s="166" t="s">
        <v>61</v>
      </c>
      <c r="E133" s="166" t="s">
        <v>57</v>
      </c>
      <c r="F133" s="166" t="s">
        <v>58</v>
      </c>
      <c r="G133" s="166" t="s">
        <v>137</v>
      </c>
      <c r="H133" s="166" t="s">
        <v>138</v>
      </c>
      <c r="I133" s="167" t="s">
        <v>139</v>
      </c>
      <c r="J133" s="168" t="s">
        <v>116</v>
      </c>
      <c r="K133" s="169" t="s">
        <v>140</v>
      </c>
      <c r="L133" s="170"/>
      <c r="M133" s="69" t="s">
        <v>1</v>
      </c>
      <c r="N133" s="70" t="s">
        <v>40</v>
      </c>
      <c r="O133" s="70" t="s">
        <v>141</v>
      </c>
      <c r="P133" s="70" t="s">
        <v>142</v>
      </c>
      <c r="Q133" s="70" t="s">
        <v>143</v>
      </c>
      <c r="R133" s="70" t="s">
        <v>144</v>
      </c>
      <c r="S133" s="70" t="s">
        <v>145</v>
      </c>
      <c r="T133" s="71" t="s">
        <v>146</v>
      </c>
    </row>
    <row r="134" spans="2:63" s="1" customFormat="1" ht="22.9" customHeight="1">
      <c r="B134" s="33"/>
      <c r="C134" s="76" t="s">
        <v>147</v>
      </c>
      <c r="D134" s="34"/>
      <c r="E134" s="34"/>
      <c r="F134" s="34"/>
      <c r="G134" s="34"/>
      <c r="H134" s="34"/>
      <c r="I134" s="109"/>
      <c r="J134" s="171">
        <f>BK134</f>
        <v>0</v>
      </c>
      <c r="K134" s="34"/>
      <c r="L134" s="37"/>
      <c r="M134" s="72"/>
      <c r="N134" s="73"/>
      <c r="O134" s="73"/>
      <c r="P134" s="172">
        <f>P135+P171</f>
        <v>0</v>
      </c>
      <c r="Q134" s="73"/>
      <c r="R134" s="172">
        <f>R135+R171</f>
        <v>8.19354713</v>
      </c>
      <c r="S134" s="73"/>
      <c r="T134" s="173">
        <f>T135+T171</f>
        <v>6.212261750000001</v>
      </c>
      <c r="AT134" s="16" t="s">
        <v>75</v>
      </c>
      <c r="AU134" s="16" t="s">
        <v>118</v>
      </c>
      <c r="BK134" s="174">
        <f>BK135+BK171</f>
        <v>0</v>
      </c>
    </row>
    <row r="135" spans="2:63" s="11" customFormat="1" ht="25.9" customHeight="1">
      <c r="B135" s="175"/>
      <c r="C135" s="176"/>
      <c r="D135" s="177" t="s">
        <v>75</v>
      </c>
      <c r="E135" s="178" t="s">
        <v>148</v>
      </c>
      <c r="F135" s="178" t="s">
        <v>149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P136+P145+P148+P163+P169</f>
        <v>0</v>
      </c>
      <c r="Q135" s="183"/>
      <c r="R135" s="184">
        <f>R136+R145+R148+R163+R169</f>
        <v>5.7433502</v>
      </c>
      <c r="S135" s="183"/>
      <c r="T135" s="185">
        <f>T136+T145+T148+T163+T169</f>
        <v>4.309308000000001</v>
      </c>
      <c r="AR135" s="186" t="s">
        <v>84</v>
      </c>
      <c r="AT135" s="187" t="s">
        <v>75</v>
      </c>
      <c r="AU135" s="187" t="s">
        <v>76</v>
      </c>
      <c r="AY135" s="186" t="s">
        <v>150</v>
      </c>
      <c r="BK135" s="188">
        <f>BK136+BK145+BK148+BK163+BK169</f>
        <v>0</v>
      </c>
    </row>
    <row r="136" spans="2:63" s="11" customFormat="1" ht="22.9" customHeight="1">
      <c r="B136" s="175"/>
      <c r="C136" s="176"/>
      <c r="D136" s="177" t="s">
        <v>75</v>
      </c>
      <c r="E136" s="189" t="s">
        <v>218</v>
      </c>
      <c r="F136" s="189" t="s">
        <v>1059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SUM(P137:P144)</f>
        <v>0</v>
      </c>
      <c r="Q136" s="183"/>
      <c r="R136" s="184">
        <f>SUM(R137:R144)</f>
        <v>1.3594401999999999</v>
      </c>
      <c r="S136" s="183"/>
      <c r="T136" s="185">
        <f>SUM(T137:T144)</f>
        <v>0</v>
      </c>
      <c r="AR136" s="186" t="s">
        <v>84</v>
      </c>
      <c r="AT136" s="187" t="s">
        <v>75</v>
      </c>
      <c r="AU136" s="187" t="s">
        <v>84</v>
      </c>
      <c r="AY136" s="186" t="s">
        <v>150</v>
      </c>
      <c r="BK136" s="188">
        <f>SUM(BK137:BK144)</f>
        <v>0</v>
      </c>
    </row>
    <row r="137" spans="2:65" s="1" customFormat="1" ht="24" customHeight="1">
      <c r="B137" s="33"/>
      <c r="C137" s="191" t="s">
        <v>293</v>
      </c>
      <c r="D137" s="191" t="s">
        <v>154</v>
      </c>
      <c r="E137" s="192" t="s">
        <v>1060</v>
      </c>
      <c r="F137" s="193" t="s">
        <v>1061</v>
      </c>
      <c r="G137" s="194" t="s">
        <v>164</v>
      </c>
      <c r="H137" s="195">
        <v>0.72</v>
      </c>
      <c r="I137" s="196"/>
      <c r="J137" s="197">
        <f>ROUND(I137*H137,2)</f>
        <v>0</v>
      </c>
      <c r="K137" s="193" t="s">
        <v>158</v>
      </c>
      <c r="L137" s="37"/>
      <c r="M137" s="198" t="s">
        <v>1</v>
      </c>
      <c r="N137" s="199" t="s">
        <v>41</v>
      </c>
      <c r="O137" s="65"/>
      <c r="P137" s="200">
        <f>O137*H137</f>
        <v>0</v>
      </c>
      <c r="Q137" s="200">
        <v>1.32715</v>
      </c>
      <c r="R137" s="200">
        <f>Q137*H137</f>
        <v>0.955548</v>
      </c>
      <c r="S137" s="200">
        <v>0</v>
      </c>
      <c r="T137" s="201">
        <f>S137*H137</f>
        <v>0</v>
      </c>
      <c r="AR137" s="202" t="s">
        <v>159</v>
      </c>
      <c r="AT137" s="202" t="s">
        <v>154</v>
      </c>
      <c r="AU137" s="202" t="s">
        <v>86</v>
      </c>
      <c r="AY137" s="16" t="s">
        <v>150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159</v>
      </c>
      <c r="BM137" s="202" t="s">
        <v>1062</v>
      </c>
    </row>
    <row r="138" spans="2:51" s="12" customFormat="1" ht="12">
      <c r="B138" s="204"/>
      <c r="C138" s="205"/>
      <c r="D138" s="206" t="s">
        <v>166</v>
      </c>
      <c r="E138" s="207" t="s">
        <v>1</v>
      </c>
      <c r="F138" s="208" t="s">
        <v>1063</v>
      </c>
      <c r="G138" s="205"/>
      <c r="H138" s="209">
        <v>0.72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166</v>
      </c>
      <c r="AU138" s="215" t="s">
        <v>86</v>
      </c>
      <c r="AV138" s="12" t="s">
        <v>86</v>
      </c>
      <c r="AW138" s="12" t="s">
        <v>33</v>
      </c>
      <c r="AX138" s="12" t="s">
        <v>84</v>
      </c>
      <c r="AY138" s="215" t="s">
        <v>150</v>
      </c>
    </row>
    <row r="139" spans="2:65" s="1" customFormat="1" ht="24" customHeight="1">
      <c r="B139" s="33"/>
      <c r="C139" s="191" t="s">
        <v>262</v>
      </c>
      <c r="D139" s="191" t="s">
        <v>154</v>
      </c>
      <c r="E139" s="192" t="s">
        <v>1064</v>
      </c>
      <c r="F139" s="193" t="s">
        <v>1065</v>
      </c>
      <c r="G139" s="194" t="s">
        <v>185</v>
      </c>
      <c r="H139" s="195">
        <v>0.11</v>
      </c>
      <c r="I139" s="196"/>
      <c r="J139" s="197">
        <f>ROUND(I139*H139,2)</f>
        <v>0</v>
      </c>
      <c r="K139" s="193" t="s">
        <v>158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0.01954</v>
      </c>
      <c r="R139" s="200">
        <f>Q139*H139</f>
        <v>0.0021493999999999997</v>
      </c>
      <c r="S139" s="200">
        <v>0</v>
      </c>
      <c r="T139" s="201">
        <f>S139*H139</f>
        <v>0</v>
      </c>
      <c r="AR139" s="202" t="s">
        <v>159</v>
      </c>
      <c r="AT139" s="202" t="s">
        <v>154</v>
      </c>
      <c r="AU139" s="202" t="s">
        <v>86</v>
      </c>
      <c r="AY139" s="16" t="s">
        <v>150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159</v>
      </c>
      <c r="BM139" s="202" t="s">
        <v>1066</v>
      </c>
    </row>
    <row r="140" spans="2:51" s="12" customFormat="1" ht="12">
      <c r="B140" s="204"/>
      <c r="C140" s="205"/>
      <c r="D140" s="206" t="s">
        <v>166</v>
      </c>
      <c r="E140" s="207" t="s">
        <v>1</v>
      </c>
      <c r="F140" s="208" t="s">
        <v>1067</v>
      </c>
      <c r="G140" s="205"/>
      <c r="H140" s="209">
        <v>0.11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166</v>
      </c>
      <c r="AU140" s="215" t="s">
        <v>86</v>
      </c>
      <c r="AV140" s="12" t="s">
        <v>86</v>
      </c>
      <c r="AW140" s="12" t="s">
        <v>33</v>
      </c>
      <c r="AX140" s="12" t="s">
        <v>84</v>
      </c>
      <c r="AY140" s="215" t="s">
        <v>150</v>
      </c>
    </row>
    <row r="141" spans="2:65" s="1" customFormat="1" ht="16.5" customHeight="1">
      <c r="B141" s="33"/>
      <c r="C141" s="237" t="s">
        <v>223</v>
      </c>
      <c r="D141" s="237" t="s">
        <v>278</v>
      </c>
      <c r="E141" s="238" t="s">
        <v>1068</v>
      </c>
      <c r="F141" s="239" t="s">
        <v>1069</v>
      </c>
      <c r="G141" s="240" t="s">
        <v>185</v>
      </c>
      <c r="H141" s="241">
        <v>0.011</v>
      </c>
      <c r="I141" s="242"/>
      <c r="J141" s="243">
        <f>ROUND(I141*H141,2)</f>
        <v>0</v>
      </c>
      <c r="K141" s="239" t="s">
        <v>158</v>
      </c>
      <c r="L141" s="244"/>
      <c r="M141" s="245" t="s">
        <v>1</v>
      </c>
      <c r="N141" s="246" t="s">
        <v>41</v>
      </c>
      <c r="O141" s="65"/>
      <c r="P141" s="200">
        <f>O141*H141</f>
        <v>0</v>
      </c>
      <c r="Q141" s="200">
        <v>1</v>
      </c>
      <c r="R141" s="200">
        <f>Q141*H141</f>
        <v>0.011</v>
      </c>
      <c r="S141" s="200">
        <v>0</v>
      </c>
      <c r="T141" s="201">
        <f>S141*H141</f>
        <v>0</v>
      </c>
      <c r="AR141" s="202" t="s">
        <v>251</v>
      </c>
      <c r="AT141" s="202" t="s">
        <v>278</v>
      </c>
      <c r="AU141" s="202" t="s">
        <v>86</v>
      </c>
      <c r="AY141" s="16" t="s">
        <v>150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159</v>
      </c>
      <c r="BM141" s="202" t="s">
        <v>1070</v>
      </c>
    </row>
    <row r="142" spans="2:51" s="12" customFormat="1" ht="12">
      <c r="B142" s="204"/>
      <c r="C142" s="205"/>
      <c r="D142" s="206" t="s">
        <v>166</v>
      </c>
      <c r="E142" s="207" t="s">
        <v>1</v>
      </c>
      <c r="F142" s="208" t="s">
        <v>1071</v>
      </c>
      <c r="G142" s="205"/>
      <c r="H142" s="209">
        <v>0.011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166</v>
      </c>
      <c r="AU142" s="215" t="s">
        <v>86</v>
      </c>
      <c r="AV142" s="12" t="s">
        <v>86</v>
      </c>
      <c r="AW142" s="12" t="s">
        <v>33</v>
      </c>
      <c r="AX142" s="12" t="s">
        <v>84</v>
      </c>
      <c r="AY142" s="215" t="s">
        <v>150</v>
      </c>
    </row>
    <row r="143" spans="2:65" s="1" customFormat="1" ht="16.5" customHeight="1">
      <c r="B143" s="33"/>
      <c r="C143" s="191" t="s">
        <v>227</v>
      </c>
      <c r="D143" s="191" t="s">
        <v>154</v>
      </c>
      <c r="E143" s="192" t="s">
        <v>1072</v>
      </c>
      <c r="F143" s="193" t="s">
        <v>1073</v>
      </c>
      <c r="G143" s="194" t="s">
        <v>157</v>
      </c>
      <c r="H143" s="195">
        <v>5.43</v>
      </c>
      <c r="I143" s="196"/>
      <c r="J143" s="197">
        <f>ROUND(I143*H143,2)</f>
        <v>0</v>
      </c>
      <c r="K143" s="193" t="s">
        <v>158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0.07196</v>
      </c>
      <c r="R143" s="200">
        <f>Q143*H143</f>
        <v>0.39074279999999995</v>
      </c>
      <c r="S143" s="200">
        <v>0</v>
      </c>
      <c r="T143" s="201">
        <f>S143*H143</f>
        <v>0</v>
      </c>
      <c r="AR143" s="202" t="s">
        <v>159</v>
      </c>
      <c r="AT143" s="202" t="s">
        <v>154</v>
      </c>
      <c r="AU143" s="202" t="s">
        <v>86</v>
      </c>
      <c r="AY143" s="16" t="s">
        <v>150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159</v>
      </c>
      <c r="BM143" s="202" t="s">
        <v>1074</v>
      </c>
    </row>
    <row r="144" spans="2:51" s="12" customFormat="1" ht="12">
      <c r="B144" s="204"/>
      <c r="C144" s="205"/>
      <c r="D144" s="206" t="s">
        <v>166</v>
      </c>
      <c r="E144" s="207" t="s">
        <v>1</v>
      </c>
      <c r="F144" s="208" t="s">
        <v>1075</v>
      </c>
      <c r="G144" s="205"/>
      <c r="H144" s="209">
        <v>5.43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166</v>
      </c>
      <c r="AU144" s="215" t="s">
        <v>86</v>
      </c>
      <c r="AV144" s="12" t="s">
        <v>86</v>
      </c>
      <c r="AW144" s="12" t="s">
        <v>33</v>
      </c>
      <c r="AX144" s="12" t="s">
        <v>84</v>
      </c>
      <c r="AY144" s="215" t="s">
        <v>150</v>
      </c>
    </row>
    <row r="145" spans="2:63" s="11" customFormat="1" ht="22.9" customHeight="1">
      <c r="B145" s="175"/>
      <c r="C145" s="176"/>
      <c r="D145" s="177" t="s">
        <v>75</v>
      </c>
      <c r="E145" s="189" t="s">
        <v>168</v>
      </c>
      <c r="F145" s="189" t="s">
        <v>1076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SUM(P146:P147)</f>
        <v>0</v>
      </c>
      <c r="Q145" s="183"/>
      <c r="R145" s="184">
        <f>SUM(R146:R147)</f>
        <v>4.37936</v>
      </c>
      <c r="S145" s="183"/>
      <c r="T145" s="185">
        <f>SUM(T146:T147)</f>
        <v>0</v>
      </c>
      <c r="AR145" s="186" t="s">
        <v>84</v>
      </c>
      <c r="AT145" s="187" t="s">
        <v>75</v>
      </c>
      <c r="AU145" s="187" t="s">
        <v>84</v>
      </c>
      <c r="AY145" s="186" t="s">
        <v>150</v>
      </c>
      <c r="BK145" s="188">
        <f>SUM(BK146:BK147)</f>
        <v>0</v>
      </c>
    </row>
    <row r="146" spans="2:65" s="1" customFormat="1" ht="24" customHeight="1">
      <c r="B146" s="33"/>
      <c r="C146" s="191" t="s">
        <v>267</v>
      </c>
      <c r="D146" s="191" t="s">
        <v>154</v>
      </c>
      <c r="E146" s="192" t="s">
        <v>1077</v>
      </c>
      <c r="F146" s="193" t="s">
        <v>1078</v>
      </c>
      <c r="G146" s="194" t="s">
        <v>164</v>
      </c>
      <c r="H146" s="195">
        <v>2.71</v>
      </c>
      <c r="I146" s="196"/>
      <c r="J146" s="197">
        <f>ROUND(I146*H146,2)</f>
        <v>0</v>
      </c>
      <c r="K146" s="193" t="s">
        <v>158</v>
      </c>
      <c r="L146" s="37"/>
      <c r="M146" s="198" t="s">
        <v>1</v>
      </c>
      <c r="N146" s="199" t="s">
        <v>41</v>
      </c>
      <c r="O146" s="65"/>
      <c r="P146" s="200">
        <f>O146*H146</f>
        <v>0</v>
      </c>
      <c r="Q146" s="200">
        <v>1.616</v>
      </c>
      <c r="R146" s="200">
        <f>Q146*H146</f>
        <v>4.37936</v>
      </c>
      <c r="S146" s="200">
        <v>0</v>
      </c>
      <c r="T146" s="201">
        <f>S146*H146</f>
        <v>0</v>
      </c>
      <c r="AR146" s="202" t="s">
        <v>159</v>
      </c>
      <c r="AT146" s="202" t="s">
        <v>154</v>
      </c>
      <c r="AU146" s="202" t="s">
        <v>86</v>
      </c>
      <c r="AY146" s="16" t="s">
        <v>150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84</v>
      </c>
      <c r="BK146" s="203">
        <f>ROUND(I146*H146,2)</f>
        <v>0</v>
      </c>
      <c r="BL146" s="16" t="s">
        <v>159</v>
      </c>
      <c r="BM146" s="202" t="s">
        <v>1079</v>
      </c>
    </row>
    <row r="147" spans="2:51" s="12" customFormat="1" ht="12">
      <c r="B147" s="204"/>
      <c r="C147" s="205"/>
      <c r="D147" s="206" t="s">
        <v>166</v>
      </c>
      <c r="E147" s="207" t="s">
        <v>1</v>
      </c>
      <c r="F147" s="208" t="s">
        <v>1080</v>
      </c>
      <c r="G147" s="205"/>
      <c r="H147" s="209">
        <v>2.71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166</v>
      </c>
      <c r="AU147" s="215" t="s">
        <v>86</v>
      </c>
      <c r="AV147" s="12" t="s">
        <v>86</v>
      </c>
      <c r="AW147" s="12" t="s">
        <v>33</v>
      </c>
      <c r="AX147" s="12" t="s">
        <v>84</v>
      </c>
      <c r="AY147" s="215" t="s">
        <v>150</v>
      </c>
    </row>
    <row r="148" spans="2:63" s="11" customFormat="1" ht="22.9" customHeight="1">
      <c r="B148" s="175"/>
      <c r="C148" s="176"/>
      <c r="D148" s="177" t="s">
        <v>75</v>
      </c>
      <c r="E148" s="189" t="s">
        <v>151</v>
      </c>
      <c r="F148" s="189" t="s">
        <v>152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SUM(P149:P162)</f>
        <v>0</v>
      </c>
      <c r="Q148" s="183"/>
      <c r="R148" s="184">
        <f>SUM(R149:R162)</f>
        <v>0.004549999999999999</v>
      </c>
      <c r="S148" s="183"/>
      <c r="T148" s="185">
        <f>SUM(T149:T162)</f>
        <v>4.309308000000001</v>
      </c>
      <c r="AR148" s="186" t="s">
        <v>84</v>
      </c>
      <c r="AT148" s="187" t="s">
        <v>75</v>
      </c>
      <c r="AU148" s="187" t="s">
        <v>84</v>
      </c>
      <c r="AY148" s="186" t="s">
        <v>150</v>
      </c>
      <c r="BK148" s="188">
        <f>SUM(BK149:BK162)</f>
        <v>0</v>
      </c>
    </row>
    <row r="149" spans="2:65" s="1" customFormat="1" ht="24" customHeight="1">
      <c r="B149" s="33"/>
      <c r="C149" s="191" t="s">
        <v>578</v>
      </c>
      <c r="D149" s="191" t="s">
        <v>154</v>
      </c>
      <c r="E149" s="192" t="s">
        <v>155</v>
      </c>
      <c r="F149" s="193" t="s">
        <v>156</v>
      </c>
      <c r="G149" s="194" t="s">
        <v>157</v>
      </c>
      <c r="H149" s="195">
        <v>35</v>
      </c>
      <c r="I149" s="196"/>
      <c r="J149" s="197">
        <f>ROUND(I149*H149,2)</f>
        <v>0</v>
      </c>
      <c r="K149" s="193" t="s">
        <v>158</v>
      </c>
      <c r="L149" s="37"/>
      <c r="M149" s="198" t="s">
        <v>1</v>
      </c>
      <c r="N149" s="199" t="s">
        <v>41</v>
      </c>
      <c r="O149" s="65"/>
      <c r="P149" s="200">
        <f>O149*H149</f>
        <v>0</v>
      </c>
      <c r="Q149" s="200">
        <v>0.00013</v>
      </c>
      <c r="R149" s="200">
        <f>Q149*H149</f>
        <v>0.004549999999999999</v>
      </c>
      <c r="S149" s="200">
        <v>0</v>
      </c>
      <c r="T149" s="201">
        <f>S149*H149</f>
        <v>0</v>
      </c>
      <c r="AR149" s="202" t="s">
        <v>159</v>
      </c>
      <c r="AT149" s="202" t="s">
        <v>154</v>
      </c>
      <c r="AU149" s="202" t="s">
        <v>86</v>
      </c>
      <c r="AY149" s="16" t="s">
        <v>150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84</v>
      </c>
      <c r="BK149" s="203">
        <f>ROUND(I149*H149,2)</f>
        <v>0</v>
      </c>
      <c r="BL149" s="16" t="s">
        <v>159</v>
      </c>
      <c r="BM149" s="202" t="s">
        <v>1081</v>
      </c>
    </row>
    <row r="150" spans="2:65" s="1" customFormat="1" ht="16.5" customHeight="1">
      <c r="B150" s="33"/>
      <c r="C150" s="191" t="s">
        <v>258</v>
      </c>
      <c r="D150" s="191" t="s">
        <v>154</v>
      </c>
      <c r="E150" s="192" t="s">
        <v>1082</v>
      </c>
      <c r="F150" s="193" t="s">
        <v>1083</v>
      </c>
      <c r="G150" s="194" t="s">
        <v>157</v>
      </c>
      <c r="H150" s="195">
        <v>26.82</v>
      </c>
      <c r="I150" s="196"/>
      <c r="J150" s="197">
        <f>ROUND(I150*H150,2)</f>
        <v>0</v>
      </c>
      <c r="K150" s="193" t="s">
        <v>158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0</v>
      </c>
      <c r="R150" s="200">
        <f>Q150*H150</f>
        <v>0</v>
      </c>
      <c r="S150" s="200">
        <v>0.113</v>
      </c>
      <c r="T150" s="201">
        <f>S150*H150</f>
        <v>3.03066</v>
      </c>
      <c r="AR150" s="202" t="s">
        <v>159</v>
      </c>
      <c r="AT150" s="202" t="s">
        <v>154</v>
      </c>
      <c r="AU150" s="202" t="s">
        <v>86</v>
      </c>
      <c r="AY150" s="16" t="s">
        <v>150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159</v>
      </c>
      <c r="BM150" s="202" t="s">
        <v>1084</v>
      </c>
    </row>
    <row r="151" spans="2:51" s="12" customFormat="1" ht="12">
      <c r="B151" s="204"/>
      <c r="C151" s="205"/>
      <c r="D151" s="206" t="s">
        <v>166</v>
      </c>
      <c r="E151" s="207" t="s">
        <v>1</v>
      </c>
      <c r="F151" s="208" t="s">
        <v>1085</v>
      </c>
      <c r="G151" s="205"/>
      <c r="H151" s="209">
        <v>1.8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166</v>
      </c>
      <c r="AU151" s="215" t="s">
        <v>86</v>
      </c>
      <c r="AV151" s="12" t="s">
        <v>86</v>
      </c>
      <c r="AW151" s="12" t="s">
        <v>33</v>
      </c>
      <c r="AX151" s="12" t="s">
        <v>76</v>
      </c>
      <c r="AY151" s="215" t="s">
        <v>150</v>
      </c>
    </row>
    <row r="152" spans="2:51" s="12" customFormat="1" ht="12">
      <c r="B152" s="204"/>
      <c r="C152" s="205"/>
      <c r="D152" s="206" t="s">
        <v>166</v>
      </c>
      <c r="E152" s="207" t="s">
        <v>1</v>
      </c>
      <c r="F152" s="208" t="s">
        <v>1086</v>
      </c>
      <c r="G152" s="205"/>
      <c r="H152" s="209">
        <v>25.02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166</v>
      </c>
      <c r="AU152" s="215" t="s">
        <v>86</v>
      </c>
      <c r="AV152" s="12" t="s">
        <v>86</v>
      </c>
      <c r="AW152" s="12" t="s">
        <v>33</v>
      </c>
      <c r="AX152" s="12" t="s">
        <v>76</v>
      </c>
      <c r="AY152" s="215" t="s">
        <v>150</v>
      </c>
    </row>
    <row r="153" spans="2:51" s="14" customFormat="1" ht="12">
      <c r="B153" s="226"/>
      <c r="C153" s="227"/>
      <c r="D153" s="206" t="s">
        <v>166</v>
      </c>
      <c r="E153" s="228" t="s">
        <v>1</v>
      </c>
      <c r="F153" s="229" t="s">
        <v>174</v>
      </c>
      <c r="G153" s="227"/>
      <c r="H153" s="230">
        <v>26.82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166</v>
      </c>
      <c r="AU153" s="236" t="s">
        <v>86</v>
      </c>
      <c r="AV153" s="14" t="s">
        <v>159</v>
      </c>
      <c r="AW153" s="14" t="s">
        <v>33</v>
      </c>
      <c r="AX153" s="14" t="s">
        <v>84</v>
      </c>
      <c r="AY153" s="236" t="s">
        <v>150</v>
      </c>
    </row>
    <row r="154" spans="2:65" s="1" customFormat="1" ht="24" customHeight="1">
      <c r="B154" s="33"/>
      <c r="C154" s="191" t="s">
        <v>84</v>
      </c>
      <c r="D154" s="191" t="s">
        <v>154</v>
      </c>
      <c r="E154" s="192" t="s">
        <v>169</v>
      </c>
      <c r="F154" s="193" t="s">
        <v>170</v>
      </c>
      <c r="G154" s="194" t="s">
        <v>157</v>
      </c>
      <c r="H154" s="195">
        <v>4.728</v>
      </c>
      <c r="I154" s="196"/>
      <c r="J154" s="197">
        <f>ROUND(I154*H154,2)</f>
        <v>0</v>
      </c>
      <c r="K154" s="193" t="s">
        <v>158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</v>
      </c>
      <c r="R154" s="200">
        <f>Q154*H154</f>
        <v>0</v>
      </c>
      <c r="S154" s="200">
        <v>0.041</v>
      </c>
      <c r="T154" s="201">
        <f>S154*H154</f>
        <v>0.193848</v>
      </c>
      <c r="AR154" s="202" t="s">
        <v>159</v>
      </c>
      <c r="AT154" s="202" t="s">
        <v>154</v>
      </c>
      <c r="AU154" s="202" t="s">
        <v>86</v>
      </c>
      <c r="AY154" s="16" t="s">
        <v>150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159</v>
      </c>
      <c r="BM154" s="202" t="s">
        <v>1087</v>
      </c>
    </row>
    <row r="155" spans="2:51" s="12" customFormat="1" ht="12">
      <c r="B155" s="204"/>
      <c r="C155" s="205"/>
      <c r="D155" s="206" t="s">
        <v>166</v>
      </c>
      <c r="E155" s="207" t="s">
        <v>1</v>
      </c>
      <c r="F155" s="208" t="s">
        <v>1088</v>
      </c>
      <c r="G155" s="205"/>
      <c r="H155" s="209">
        <v>4.728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166</v>
      </c>
      <c r="AU155" s="215" t="s">
        <v>86</v>
      </c>
      <c r="AV155" s="12" t="s">
        <v>86</v>
      </c>
      <c r="AW155" s="12" t="s">
        <v>33</v>
      </c>
      <c r="AX155" s="12" t="s">
        <v>76</v>
      </c>
      <c r="AY155" s="215" t="s">
        <v>150</v>
      </c>
    </row>
    <row r="156" spans="2:51" s="14" customFormat="1" ht="12">
      <c r="B156" s="226"/>
      <c r="C156" s="227"/>
      <c r="D156" s="206" t="s">
        <v>166</v>
      </c>
      <c r="E156" s="228" t="s">
        <v>1</v>
      </c>
      <c r="F156" s="229" t="s">
        <v>174</v>
      </c>
      <c r="G156" s="227"/>
      <c r="H156" s="230">
        <v>4.728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166</v>
      </c>
      <c r="AU156" s="236" t="s">
        <v>86</v>
      </c>
      <c r="AV156" s="14" t="s">
        <v>159</v>
      </c>
      <c r="AW156" s="14" t="s">
        <v>33</v>
      </c>
      <c r="AX156" s="14" t="s">
        <v>84</v>
      </c>
      <c r="AY156" s="236" t="s">
        <v>150</v>
      </c>
    </row>
    <row r="157" spans="2:65" s="1" customFormat="1" ht="24" customHeight="1">
      <c r="B157" s="33"/>
      <c r="C157" s="191" t="s">
        <v>207</v>
      </c>
      <c r="D157" s="191" t="s">
        <v>154</v>
      </c>
      <c r="E157" s="192" t="s">
        <v>1089</v>
      </c>
      <c r="F157" s="193" t="s">
        <v>1090</v>
      </c>
      <c r="G157" s="194" t="s">
        <v>164</v>
      </c>
      <c r="H157" s="195">
        <v>0.402</v>
      </c>
      <c r="I157" s="196"/>
      <c r="J157" s="197">
        <f>ROUND(I157*H157,2)</f>
        <v>0</v>
      </c>
      <c r="K157" s="193" t="s">
        <v>158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2.4</v>
      </c>
      <c r="T157" s="201">
        <f>S157*H157</f>
        <v>0.9648</v>
      </c>
      <c r="AR157" s="202" t="s">
        <v>159</v>
      </c>
      <c r="AT157" s="202" t="s">
        <v>154</v>
      </c>
      <c r="AU157" s="202" t="s">
        <v>86</v>
      </c>
      <c r="AY157" s="16" t="s">
        <v>150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159</v>
      </c>
      <c r="BM157" s="202" t="s">
        <v>1091</v>
      </c>
    </row>
    <row r="158" spans="2:51" s="12" customFormat="1" ht="12">
      <c r="B158" s="204"/>
      <c r="C158" s="205"/>
      <c r="D158" s="206" t="s">
        <v>166</v>
      </c>
      <c r="E158" s="207" t="s">
        <v>1</v>
      </c>
      <c r="F158" s="208" t="s">
        <v>1092</v>
      </c>
      <c r="G158" s="205"/>
      <c r="H158" s="209">
        <v>0.088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166</v>
      </c>
      <c r="AU158" s="215" t="s">
        <v>86</v>
      </c>
      <c r="AV158" s="12" t="s">
        <v>86</v>
      </c>
      <c r="AW158" s="12" t="s">
        <v>33</v>
      </c>
      <c r="AX158" s="12" t="s">
        <v>76</v>
      </c>
      <c r="AY158" s="215" t="s">
        <v>150</v>
      </c>
    </row>
    <row r="159" spans="2:51" s="12" customFormat="1" ht="12">
      <c r="B159" s="204"/>
      <c r="C159" s="205"/>
      <c r="D159" s="206" t="s">
        <v>166</v>
      </c>
      <c r="E159" s="207" t="s">
        <v>1</v>
      </c>
      <c r="F159" s="208" t="s">
        <v>1093</v>
      </c>
      <c r="G159" s="205"/>
      <c r="H159" s="209">
        <v>0.188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166</v>
      </c>
      <c r="AU159" s="215" t="s">
        <v>86</v>
      </c>
      <c r="AV159" s="12" t="s">
        <v>86</v>
      </c>
      <c r="AW159" s="12" t="s">
        <v>33</v>
      </c>
      <c r="AX159" s="12" t="s">
        <v>76</v>
      </c>
      <c r="AY159" s="215" t="s">
        <v>150</v>
      </c>
    </row>
    <row r="160" spans="2:51" s="12" customFormat="1" ht="12">
      <c r="B160" s="204"/>
      <c r="C160" s="205"/>
      <c r="D160" s="206" t="s">
        <v>166</v>
      </c>
      <c r="E160" s="207" t="s">
        <v>1</v>
      </c>
      <c r="F160" s="208" t="s">
        <v>1094</v>
      </c>
      <c r="G160" s="205"/>
      <c r="H160" s="209">
        <v>0.126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166</v>
      </c>
      <c r="AU160" s="215" t="s">
        <v>86</v>
      </c>
      <c r="AV160" s="12" t="s">
        <v>86</v>
      </c>
      <c r="AW160" s="12" t="s">
        <v>33</v>
      </c>
      <c r="AX160" s="12" t="s">
        <v>76</v>
      </c>
      <c r="AY160" s="215" t="s">
        <v>150</v>
      </c>
    </row>
    <row r="161" spans="2:51" s="14" customFormat="1" ht="12">
      <c r="B161" s="226"/>
      <c r="C161" s="227"/>
      <c r="D161" s="206" t="s">
        <v>166</v>
      </c>
      <c r="E161" s="228" t="s">
        <v>1</v>
      </c>
      <c r="F161" s="229" t="s">
        <v>174</v>
      </c>
      <c r="G161" s="227"/>
      <c r="H161" s="230">
        <v>0.402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166</v>
      </c>
      <c r="AU161" s="236" t="s">
        <v>86</v>
      </c>
      <c r="AV161" s="14" t="s">
        <v>159</v>
      </c>
      <c r="AW161" s="14" t="s">
        <v>33</v>
      </c>
      <c r="AX161" s="14" t="s">
        <v>84</v>
      </c>
      <c r="AY161" s="236" t="s">
        <v>150</v>
      </c>
    </row>
    <row r="162" spans="2:65" s="1" customFormat="1" ht="24" customHeight="1">
      <c r="B162" s="33"/>
      <c r="C162" s="191" t="s">
        <v>219</v>
      </c>
      <c r="D162" s="191" t="s">
        <v>154</v>
      </c>
      <c r="E162" s="192" t="s">
        <v>176</v>
      </c>
      <c r="F162" s="193" t="s">
        <v>177</v>
      </c>
      <c r="G162" s="194" t="s">
        <v>178</v>
      </c>
      <c r="H162" s="195">
        <v>20</v>
      </c>
      <c r="I162" s="196"/>
      <c r="J162" s="197">
        <f>ROUND(I162*H162,2)</f>
        <v>0</v>
      </c>
      <c r="K162" s="193" t="s">
        <v>158</v>
      </c>
      <c r="L162" s="37"/>
      <c r="M162" s="198" t="s">
        <v>1</v>
      </c>
      <c r="N162" s="199" t="s">
        <v>41</v>
      </c>
      <c r="O162" s="65"/>
      <c r="P162" s="200">
        <f>O162*H162</f>
        <v>0</v>
      </c>
      <c r="Q162" s="200">
        <v>0</v>
      </c>
      <c r="R162" s="200">
        <f>Q162*H162</f>
        <v>0</v>
      </c>
      <c r="S162" s="200">
        <v>0.006</v>
      </c>
      <c r="T162" s="201">
        <f>S162*H162</f>
        <v>0.12</v>
      </c>
      <c r="AR162" s="202" t="s">
        <v>159</v>
      </c>
      <c r="AT162" s="202" t="s">
        <v>154</v>
      </c>
      <c r="AU162" s="202" t="s">
        <v>86</v>
      </c>
      <c r="AY162" s="16" t="s">
        <v>150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84</v>
      </c>
      <c r="BK162" s="203">
        <f>ROUND(I162*H162,2)</f>
        <v>0</v>
      </c>
      <c r="BL162" s="16" t="s">
        <v>159</v>
      </c>
      <c r="BM162" s="202" t="s">
        <v>1095</v>
      </c>
    </row>
    <row r="163" spans="2:63" s="11" customFormat="1" ht="22.9" customHeight="1">
      <c r="B163" s="175"/>
      <c r="C163" s="176"/>
      <c r="D163" s="177" t="s">
        <v>75</v>
      </c>
      <c r="E163" s="189" t="s">
        <v>180</v>
      </c>
      <c r="F163" s="189" t="s">
        <v>181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SUM(P164:P168)</f>
        <v>0</v>
      </c>
      <c r="Q163" s="183"/>
      <c r="R163" s="184">
        <f>SUM(R164:R168)</f>
        <v>0</v>
      </c>
      <c r="S163" s="183"/>
      <c r="T163" s="185">
        <f>SUM(T164:T168)</f>
        <v>0</v>
      </c>
      <c r="AR163" s="186" t="s">
        <v>84</v>
      </c>
      <c r="AT163" s="187" t="s">
        <v>75</v>
      </c>
      <c r="AU163" s="187" t="s">
        <v>84</v>
      </c>
      <c r="AY163" s="186" t="s">
        <v>150</v>
      </c>
      <c r="BK163" s="188">
        <f>SUM(BK164:BK168)</f>
        <v>0</v>
      </c>
    </row>
    <row r="164" spans="2:65" s="1" customFormat="1" ht="24" customHeight="1">
      <c r="B164" s="33"/>
      <c r="C164" s="191" t="s">
        <v>86</v>
      </c>
      <c r="D164" s="191" t="s">
        <v>154</v>
      </c>
      <c r="E164" s="192" t="s">
        <v>183</v>
      </c>
      <c r="F164" s="193" t="s">
        <v>184</v>
      </c>
      <c r="G164" s="194" t="s">
        <v>185</v>
      </c>
      <c r="H164" s="195">
        <v>6.212</v>
      </c>
      <c r="I164" s="196"/>
      <c r="J164" s="197">
        <f>ROUND(I164*H164,2)</f>
        <v>0</v>
      </c>
      <c r="K164" s="193" t="s">
        <v>158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02" t="s">
        <v>159</v>
      </c>
      <c r="AT164" s="202" t="s">
        <v>154</v>
      </c>
      <c r="AU164" s="202" t="s">
        <v>86</v>
      </c>
      <c r="AY164" s="16" t="s">
        <v>150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159</v>
      </c>
      <c r="BM164" s="202" t="s">
        <v>1096</v>
      </c>
    </row>
    <row r="165" spans="2:65" s="1" customFormat="1" ht="24" customHeight="1">
      <c r="B165" s="33"/>
      <c r="C165" s="191" t="s">
        <v>218</v>
      </c>
      <c r="D165" s="191" t="s">
        <v>154</v>
      </c>
      <c r="E165" s="192" t="s">
        <v>188</v>
      </c>
      <c r="F165" s="193" t="s">
        <v>189</v>
      </c>
      <c r="G165" s="194" t="s">
        <v>185</v>
      </c>
      <c r="H165" s="195">
        <v>6.212</v>
      </c>
      <c r="I165" s="196"/>
      <c r="J165" s="197">
        <f>ROUND(I165*H165,2)</f>
        <v>0</v>
      </c>
      <c r="K165" s="193" t="s">
        <v>158</v>
      </c>
      <c r="L165" s="37"/>
      <c r="M165" s="198" t="s">
        <v>1</v>
      </c>
      <c r="N165" s="199" t="s">
        <v>41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159</v>
      </c>
      <c r="AT165" s="202" t="s">
        <v>154</v>
      </c>
      <c r="AU165" s="202" t="s">
        <v>86</v>
      </c>
      <c r="AY165" s="16" t="s">
        <v>150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84</v>
      </c>
      <c r="BK165" s="203">
        <f>ROUND(I165*H165,2)</f>
        <v>0</v>
      </c>
      <c r="BL165" s="16" t="s">
        <v>159</v>
      </c>
      <c r="BM165" s="202" t="s">
        <v>1097</v>
      </c>
    </row>
    <row r="166" spans="2:65" s="1" customFormat="1" ht="24" customHeight="1">
      <c r="B166" s="33"/>
      <c r="C166" s="191" t="s">
        <v>159</v>
      </c>
      <c r="D166" s="191" t="s">
        <v>154</v>
      </c>
      <c r="E166" s="192" t="s">
        <v>192</v>
      </c>
      <c r="F166" s="193" t="s">
        <v>193</v>
      </c>
      <c r="G166" s="194" t="s">
        <v>185</v>
      </c>
      <c r="H166" s="195">
        <v>86.968</v>
      </c>
      <c r="I166" s="196"/>
      <c r="J166" s="197">
        <f>ROUND(I166*H166,2)</f>
        <v>0</v>
      </c>
      <c r="K166" s="193" t="s">
        <v>158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02" t="s">
        <v>159</v>
      </c>
      <c r="AT166" s="202" t="s">
        <v>154</v>
      </c>
      <c r="AU166" s="202" t="s">
        <v>86</v>
      </c>
      <c r="AY166" s="16" t="s">
        <v>150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159</v>
      </c>
      <c r="BM166" s="202" t="s">
        <v>1098</v>
      </c>
    </row>
    <row r="167" spans="2:51" s="12" customFormat="1" ht="12">
      <c r="B167" s="204"/>
      <c r="C167" s="205"/>
      <c r="D167" s="206" t="s">
        <v>166</v>
      </c>
      <c r="E167" s="207" t="s">
        <v>1</v>
      </c>
      <c r="F167" s="208" t="s">
        <v>1099</v>
      </c>
      <c r="G167" s="205"/>
      <c r="H167" s="209">
        <v>86.968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166</v>
      </c>
      <c r="AU167" s="215" t="s">
        <v>86</v>
      </c>
      <c r="AV167" s="12" t="s">
        <v>86</v>
      </c>
      <c r="AW167" s="12" t="s">
        <v>33</v>
      </c>
      <c r="AX167" s="12" t="s">
        <v>84</v>
      </c>
      <c r="AY167" s="215" t="s">
        <v>150</v>
      </c>
    </row>
    <row r="168" spans="2:65" s="1" customFormat="1" ht="24" customHeight="1">
      <c r="B168" s="33"/>
      <c r="C168" s="191" t="s">
        <v>407</v>
      </c>
      <c r="D168" s="191" t="s">
        <v>154</v>
      </c>
      <c r="E168" s="192" t="s">
        <v>196</v>
      </c>
      <c r="F168" s="193" t="s">
        <v>197</v>
      </c>
      <c r="G168" s="194" t="s">
        <v>185</v>
      </c>
      <c r="H168" s="195">
        <v>6.212</v>
      </c>
      <c r="I168" s="196"/>
      <c r="J168" s="197">
        <f>ROUND(I168*H168,2)</f>
        <v>0</v>
      </c>
      <c r="K168" s="193" t="s">
        <v>158</v>
      </c>
      <c r="L168" s="37"/>
      <c r="M168" s="198" t="s">
        <v>1</v>
      </c>
      <c r="N168" s="199" t="s">
        <v>41</v>
      </c>
      <c r="O168" s="65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02" t="s">
        <v>159</v>
      </c>
      <c r="AT168" s="202" t="s">
        <v>154</v>
      </c>
      <c r="AU168" s="202" t="s">
        <v>86</v>
      </c>
      <c r="AY168" s="16" t="s">
        <v>150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84</v>
      </c>
      <c r="BK168" s="203">
        <f>ROUND(I168*H168,2)</f>
        <v>0</v>
      </c>
      <c r="BL168" s="16" t="s">
        <v>159</v>
      </c>
      <c r="BM168" s="202" t="s">
        <v>1100</v>
      </c>
    </row>
    <row r="169" spans="2:63" s="11" customFormat="1" ht="22.9" customHeight="1">
      <c r="B169" s="175"/>
      <c r="C169" s="176"/>
      <c r="D169" s="177" t="s">
        <v>75</v>
      </c>
      <c r="E169" s="189" t="s">
        <v>1101</v>
      </c>
      <c r="F169" s="189" t="s">
        <v>1102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P170</f>
        <v>0</v>
      </c>
      <c r="Q169" s="183"/>
      <c r="R169" s="184">
        <f>R170</f>
        <v>0</v>
      </c>
      <c r="S169" s="183"/>
      <c r="T169" s="185">
        <f>T170</f>
        <v>0</v>
      </c>
      <c r="AR169" s="186" t="s">
        <v>84</v>
      </c>
      <c r="AT169" s="187" t="s">
        <v>75</v>
      </c>
      <c r="AU169" s="187" t="s">
        <v>84</v>
      </c>
      <c r="AY169" s="186" t="s">
        <v>150</v>
      </c>
      <c r="BK169" s="188">
        <f>BK170</f>
        <v>0</v>
      </c>
    </row>
    <row r="170" spans="2:65" s="1" customFormat="1" ht="16.5" customHeight="1">
      <c r="B170" s="33"/>
      <c r="C170" s="191" t="s">
        <v>153</v>
      </c>
      <c r="D170" s="191" t="s">
        <v>154</v>
      </c>
      <c r="E170" s="192" t="s">
        <v>1103</v>
      </c>
      <c r="F170" s="193" t="s">
        <v>1104</v>
      </c>
      <c r="G170" s="194" t="s">
        <v>185</v>
      </c>
      <c r="H170" s="195">
        <v>5.743</v>
      </c>
      <c r="I170" s="196"/>
      <c r="J170" s="197">
        <f>ROUND(I170*H170,2)</f>
        <v>0</v>
      </c>
      <c r="K170" s="193" t="s">
        <v>158</v>
      </c>
      <c r="L170" s="37"/>
      <c r="M170" s="198" t="s">
        <v>1</v>
      </c>
      <c r="N170" s="199" t="s">
        <v>41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159</v>
      </c>
      <c r="AT170" s="202" t="s">
        <v>154</v>
      </c>
      <c r="AU170" s="202" t="s">
        <v>86</v>
      </c>
      <c r="AY170" s="16" t="s">
        <v>150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159</v>
      </c>
      <c r="BM170" s="202" t="s">
        <v>1105</v>
      </c>
    </row>
    <row r="171" spans="2:63" s="11" customFormat="1" ht="25.9" customHeight="1">
      <c r="B171" s="175"/>
      <c r="C171" s="176"/>
      <c r="D171" s="177" t="s">
        <v>75</v>
      </c>
      <c r="E171" s="178" t="s">
        <v>199</v>
      </c>
      <c r="F171" s="178" t="s">
        <v>200</v>
      </c>
      <c r="G171" s="176"/>
      <c r="H171" s="176"/>
      <c r="I171" s="179"/>
      <c r="J171" s="180">
        <f>BK171</f>
        <v>0</v>
      </c>
      <c r="K171" s="176"/>
      <c r="L171" s="181"/>
      <c r="M171" s="182"/>
      <c r="N171" s="183"/>
      <c r="O171" s="183"/>
      <c r="P171" s="184">
        <f>P172+P177+P183+P186+P189+P209+P215+P226+P265+P272+P283</f>
        <v>0</v>
      </c>
      <c r="Q171" s="183"/>
      <c r="R171" s="184">
        <f>R172+R177+R183+R186+R189+R209+R215+R226+R265+R272+R283</f>
        <v>2.45019693</v>
      </c>
      <c r="S171" s="183"/>
      <c r="T171" s="185">
        <f>T172+T177+T183+T186+T189+T209+T215+T226+T265+T272+T283</f>
        <v>1.90295375</v>
      </c>
      <c r="AR171" s="186" t="s">
        <v>86</v>
      </c>
      <c r="AT171" s="187" t="s">
        <v>75</v>
      </c>
      <c r="AU171" s="187" t="s">
        <v>76</v>
      </c>
      <c r="AY171" s="186" t="s">
        <v>150</v>
      </c>
      <c r="BK171" s="188">
        <f>BK172+BK177+BK183+BK186+BK189+BK209+BK215+BK226+BK265+BK272+BK283</f>
        <v>0</v>
      </c>
    </row>
    <row r="172" spans="2:63" s="11" customFormat="1" ht="22.9" customHeight="1">
      <c r="B172" s="175"/>
      <c r="C172" s="176"/>
      <c r="D172" s="177" t="s">
        <v>75</v>
      </c>
      <c r="E172" s="189" t="s">
        <v>201</v>
      </c>
      <c r="F172" s="189" t="s">
        <v>202</v>
      </c>
      <c r="G172" s="176"/>
      <c r="H172" s="176"/>
      <c r="I172" s="179"/>
      <c r="J172" s="190">
        <f>BK172</f>
        <v>0</v>
      </c>
      <c r="K172" s="176"/>
      <c r="L172" s="181"/>
      <c r="M172" s="182"/>
      <c r="N172" s="183"/>
      <c r="O172" s="183"/>
      <c r="P172" s="184">
        <f>SUM(P173:P176)</f>
        <v>0</v>
      </c>
      <c r="Q172" s="183"/>
      <c r="R172" s="184">
        <f>SUM(R173:R176)</f>
        <v>0.02772</v>
      </c>
      <c r="S172" s="183"/>
      <c r="T172" s="185">
        <f>SUM(T173:T176)</f>
        <v>0</v>
      </c>
      <c r="AR172" s="186" t="s">
        <v>86</v>
      </c>
      <c r="AT172" s="187" t="s">
        <v>75</v>
      </c>
      <c r="AU172" s="187" t="s">
        <v>84</v>
      </c>
      <c r="AY172" s="186" t="s">
        <v>150</v>
      </c>
      <c r="BK172" s="188">
        <f>SUM(BK173:BK176)</f>
        <v>0</v>
      </c>
    </row>
    <row r="173" spans="2:65" s="1" customFormat="1" ht="16.5" customHeight="1">
      <c r="B173" s="33"/>
      <c r="C173" s="191" t="s">
        <v>168</v>
      </c>
      <c r="D173" s="191" t="s">
        <v>154</v>
      </c>
      <c r="E173" s="192" t="s">
        <v>208</v>
      </c>
      <c r="F173" s="193" t="s">
        <v>209</v>
      </c>
      <c r="G173" s="194" t="s">
        <v>178</v>
      </c>
      <c r="H173" s="195">
        <v>30</v>
      </c>
      <c r="I173" s="196"/>
      <c r="J173" s="197">
        <f>ROUND(I173*H173,2)</f>
        <v>0</v>
      </c>
      <c r="K173" s="193" t="s">
        <v>158</v>
      </c>
      <c r="L173" s="37"/>
      <c r="M173" s="198" t="s">
        <v>1</v>
      </c>
      <c r="N173" s="199" t="s">
        <v>41</v>
      </c>
      <c r="O173" s="65"/>
      <c r="P173" s="200">
        <f>O173*H173</f>
        <v>0</v>
      </c>
      <c r="Q173" s="200">
        <v>0.00046</v>
      </c>
      <c r="R173" s="200">
        <f>Q173*H173</f>
        <v>0.0138</v>
      </c>
      <c r="S173" s="200">
        <v>0</v>
      </c>
      <c r="T173" s="201">
        <f>S173*H173</f>
        <v>0</v>
      </c>
      <c r="AR173" s="202" t="s">
        <v>175</v>
      </c>
      <c r="AT173" s="202" t="s">
        <v>154</v>
      </c>
      <c r="AU173" s="202" t="s">
        <v>86</v>
      </c>
      <c r="AY173" s="16" t="s">
        <v>150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84</v>
      </c>
      <c r="BK173" s="203">
        <f>ROUND(I173*H173,2)</f>
        <v>0</v>
      </c>
      <c r="BL173" s="16" t="s">
        <v>175</v>
      </c>
      <c r="BM173" s="202" t="s">
        <v>1106</v>
      </c>
    </row>
    <row r="174" spans="2:65" s="1" customFormat="1" ht="24" customHeight="1">
      <c r="B174" s="33"/>
      <c r="C174" s="191" t="s">
        <v>552</v>
      </c>
      <c r="D174" s="191" t="s">
        <v>154</v>
      </c>
      <c r="E174" s="192" t="s">
        <v>224</v>
      </c>
      <c r="F174" s="193" t="s">
        <v>225</v>
      </c>
      <c r="G174" s="194" t="s">
        <v>215</v>
      </c>
      <c r="H174" s="195">
        <v>3</v>
      </c>
      <c r="I174" s="196"/>
      <c r="J174" s="197">
        <f>ROUND(I174*H174,2)</f>
        <v>0</v>
      </c>
      <c r="K174" s="193" t="s">
        <v>158</v>
      </c>
      <c r="L174" s="37"/>
      <c r="M174" s="198" t="s">
        <v>1</v>
      </c>
      <c r="N174" s="199" t="s">
        <v>41</v>
      </c>
      <c r="O174" s="65"/>
      <c r="P174" s="200">
        <f>O174*H174</f>
        <v>0</v>
      </c>
      <c r="Q174" s="200">
        <v>0.00464</v>
      </c>
      <c r="R174" s="200">
        <f>Q174*H174</f>
        <v>0.01392</v>
      </c>
      <c r="S174" s="200">
        <v>0</v>
      </c>
      <c r="T174" s="201">
        <f>S174*H174</f>
        <v>0</v>
      </c>
      <c r="AR174" s="202" t="s">
        <v>175</v>
      </c>
      <c r="AT174" s="202" t="s">
        <v>154</v>
      </c>
      <c r="AU174" s="202" t="s">
        <v>86</v>
      </c>
      <c r="AY174" s="16" t="s">
        <v>150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84</v>
      </c>
      <c r="BK174" s="203">
        <f>ROUND(I174*H174,2)</f>
        <v>0</v>
      </c>
      <c r="BL174" s="16" t="s">
        <v>175</v>
      </c>
      <c r="BM174" s="202" t="s">
        <v>1107</v>
      </c>
    </row>
    <row r="175" spans="2:65" s="1" customFormat="1" ht="16.5" customHeight="1">
      <c r="B175" s="33"/>
      <c r="C175" s="191" t="s">
        <v>287</v>
      </c>
      <c r="D175" s="191" t="s">
        <v>154</v>
      </c>
      <c r="E175" s="192" t="s">
        <v>1108</v>
      </c>
      <c r="F175" s="193" t="s">
        <v>1109</v>
      </c>
      <c r="G175" s="194" t="s">
        <v>1110</v>
      </c>
      <c r="H175" s="195">
        <v>1</v>
      </c>
      <c r="I175" s="196"/>
      <c r="J175" s="197">
        <f>ROUND(I175*H175,2)</f>
        <v>0</v>
      </c>
      <c r="K175" s="193" t="s">
        <v>1</v>
      </c>
      <c r="L175" s="37"/>
      <c r="M175" s="198" t="s">
        <v>1</v>
      </c>
      <c r="N175" s="199" t="s">
        <v>41</v>
      </c>
      <c r="O175" s="65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02" t="s">
        <v>175</v>
      </c>
      <c r="AT175" s="202" t="s">
        <v>154</v>
      </c>
      <c r="AU175" s="202" t="s">
        <v>86</v>
      </c>
      <c r="AY175" s="16" t="s">
        <v>150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84</v>
      </c>
      <c r="BK175" s="203">
        <f>ROUND(I175*H175,2)</f>
        <v>0</v>
      </c>
      <c r="BL175" s="16" t="s">
        <v>175</v>
      </c>
      <c r="BM175" s="202" t="s">
        <v>1111</v>
      </c>
    </row>
    <row r="176" spans="2:65" s="1" customFormat="1" ht="24" customHeight="1">
      <c r="B176" s="33"/>
      <c r="C176" s="191" t="s">
        <v>251</v>
      </c>
      <c r="D176" s="191" t="s">
        <v>154</v>
      </c>
      <c r="E176" s="192" t="s">
        <v>228</v>
      </c>
      <c r="F176" s="193" t="s">
        <v>229</v>
      </c>
      <c r="G176" s="194" t="s">
        <v>185</v>
      </c>
      <c r="H176" s="195">
        <v>0.028</v>
      </c>
      <c r="I176" s="196"/>
      <c r="J176" s="197">
        <f>ROUND(I176*H176,2)</f>
        <v>0</v>
      </c>
      <c r="K176" s="193" t="s">
        <v>158</v>
      </c>
      <c r="L176" s="37"/>
      <c r="M176" s="198" t="s">
        <v>1</v>
      </c>
      <c r="N176" s="199" t="s">
        <v>41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175</v>
      </c>
      <c r="AT176" s="202" t="s">
        <v>154</v>
      </c>
      <c r="AU176" s="202" t="s">
        <v>86</v>
      </c>
      <c r="AY176" s="16" t="s">
        <v>150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84</v>
      </c>
      <c r="BK176" s="203">
        <f>ROUND(I176*H176,2)</f>
        <v>0</v>
      </c>
      <c r="BL176" s="16" t="s">
        <v>175</v>
      </c>
      <c r="BM176" s="202" t="s">
        <v>1112</v>
      </c>
    </row>
    <row r="177" spans="2:63" s="11" customFormat="1" ht="22.9" customHeight="1">
      <c r="B177" s="175"/>
      <c r="C177" s="176"/>
      <c r="D177" s="177" t="s">
        <v>75</v>
      </c>
      <c r="E177" s="189" t="s">
        <v>236</v>
      </c>
      <c r="F177" s="189" t="s">
        <v>237</v>
      </c>
      <c r="G177" s="176"/>
      <c r="H177" s="176"/>
      <c r="I177" s="179"/>
      <c r="J177" s="190">
        <f>BK177</f>
        <v>0</v>
      </c>
      <c r="K177" s="176"/>
      <c r="L177" s="181"/>
      <c r="M177" s="182"/>
      <c r="N177" s="183"/>
      <c r="O177" s="183"/>
      <c r="P177" s="184">
        <f>SUM(P178:P182)</f>
        <v>0</v>
      </c>
      <c r="Q177" s="183"/>
      <c r="R177" s="184">
        <f>SUM(R178:R182)</f>
        <v>0.02407</v>
      </c>
      <c r="S177" s="183"/>
      <c r="T177" s="185">
        <f>SUM(T178:T182)</f>
        <v>0</v>
      </c>
      <c r="AR177" s="186" t="s">
        <v>86</v>
      </c>
      <c r="AT177" s="187" t="s">
        <v>75</v>
      </c>
      <c r="AU177" s="187" t="s">
        <v>84</v>
      </c>
      <c r="AY177" s="186" t="s">
        <v>150</v>
      </c>
      <c r="BK177" s="188">
        <f>SUM(BK178:BK182)</f>
        <v>0</v>
      </c>
    </row>
    <row r="178" spans="2:65" s="1" customFormat="1" ht="16.5" customHeight="1">
      <c r="B178" s="33"/>
      <c r="C178" s="191" t="s">
        <v>151</v>
      </c>
      <c r="D178" s="191" t="s">
        <v>154</v>
      </c>
      <c r="E178" s="192" t="s">
        <v>263</v>
      </c>
      <c r="F178" s="193" t="s">
        <v>264</v>
      </c>
      <c r="G178" s="194" t="s">
        <v>265</v>
      </c>
      <c r="H178" s="195">
        <v>3</v>
      </c>
      <c r="I178" s="196"/>
      <c r="J178" s="197">
        <f>ROUND(I178*H178,2)</f>
        <v>0</v>
      </c>
      <c r="K178" s="193" t="s">
        <v>1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175</v>
      </c>
      <c r="AT178" s="202" t="s">
        <v>154</v>
      </c>
      <c r="AU178" s="202" t="s">
        <v>86</v>
      </c>
      <c r="AY178" s="16" t="s">
        <v>150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175</v>
      </c>
      <c r="BM178" s="202" t="s">
        <v>1113</v>
      </c>
    </row>
    <row r="179" spans="2:65" s="1" customFormat="1" ht="24" customHeight="1">
      <c r="B179" s="33"/>
      <c r="C179" s="191" t="s">
        <v>273</v>
      </c>
      <c r="D179" s="191" t="s">
        <v>154</v>
      </c>
      <c r="E179" s="192" t="s">
        <v>730</v>
      </c>
      <c r="F179" s="193" t="s">
        <v>731</v>
      </c>
      <c r="G179" s="194" t="s">
        <v>241</v>
      </c>
      <c r="H179" s="195">
        <v>1</v>
      </c>
      <c r="I179" s="196"/>
      <c r="J179" s="197">
        <f>ROUND(I179*H179,2)</f>
        <v>0</v>
      </c>
      <c r="K179" s="193" t="s">
        <v>158</v>
      </c>
      <c r="L179" s="37"/>
      <c r="M179" s="198" t="s">
        <v>1</v>
      </c>
      <c r="N179" s="199" t="s">
        <v>41</v>
      </c>
      <c r="O179" s="65"/>
      <c r="P179" s="200">
        <f>O179*H179</f>
        <v>0</v>
      </c>
      <c r="Q179" s="200">
        <v>0.01675</v>
      </c>
      <c r="R179" s="200">
        <f>Q179*H179</f>
        <v>0.01675</v>
      </c>
      <c r="S179" s="200">
        <v>0</v>
      </c>
      <c r="T179" s="201">
        <f>S179*H179</f>
        <v>0</v>
      </c>
      <c r="AR179" s="202" t="s">
        <v>175</v>
      </c>
      <c r="AT179" s="202" t="s">
        <v>154</v>
      </c>
      <c r="AU179" s="202" t="s">
        <v>86</v>
      </c>
      <c r="AY179" s="16" t="s">
        <v>150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84</v>
      </c>
      <c r="BK179" s="203">
        <f>ROUND(I179*H179,2)</f>
        <v>0</v>
      </c>
      <c r="BL179" s="16" t="s">
        <v>175</v>
      </c>
      <c r="BM179" s="202" t="s">
        <v>1114</v>
      </c>
    </row>
    <row r="180" spans="2:65" s="1" customFormat="1" ht="16.5" customHeight="1">
      <c r="B180" s="33"/>
      <c r="C180" s="191" t="s">
        <v>212</v>
      </c>
      <c r="D180" s="191" t="s">
        <v>154</v>
      </c>
      <c r="E180" s="192" t="s">
        <v>248</v>
      </c>
      <c r="F180" s="193" t="s">
        <v>249</v>
      </c>
      <c r="G180" s="194" t="s">
        <v>241</v>
      </c>
      <c r="H180" s="195">
        <v>1</v>
      </c>
      <c r="I180" s="196"/>
      <c r="J180" s="197">
        <f>ROUND(I180*H180,2)</f>
        <v>0</v>
      </c>
      <c r="K180" s="193" t="s">
        <v>158</v>
      </c>
      <c r="L180" s="37"/>
      <c r="M180" s="198" t="s">
        <v>1</v>
      </c>
      <c r="N180" s="199" t="s">
        <v>41</v>
      </c>
      <c r="O180" s="65"/>
      <c r="P180" s="200">
        <f>O180*H180</f>
        <v>0</v>
      </c>
      <c r="Q180" s="200">
        <v>0.0018</v>
      </c>
      <c r="R180" s="200">
        <f>Q180*H180</f>
        <v>0.0018</v>
      </c>
      <c r="S180" s="200">
        <v>0</v>
      </c>
      <c r="T180" s="201">
        <f>S180*H180</f>
        <v>0</v>
      </c>
      <c r="AR180" s="202" t="s">
        <v>175</v>
      </c>
      <c r="AT180" s="202" t="s">
        <v>154</v>
      </c>
      <c r="AU180" s="202" t="s">
        <v>86</v>
      </c>
      <c r="AY180" s="16" t="s">
        <v>150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84</v>
      </c>
      <c r="BK180" s="203">
        <f>ROUND(I180*H180,2)</f>
        <v>0</v>
      </c>
      <c r="BL180" s="16" t="s">
        <v>175</v>
      </c>
      <c r="BM180" s="202" t="s">
        <v>1115</v>
      </c>
    </row>
    <row r="181" spans="2:65" s="1" customFormat="1" ht="16.5" customHeight="1">
      <c r="B181" s="33"/>
      <c r="C181" s="191" t="s">
        <v>362</v>
      </c>
      <c r="D181" s="191" t="s">
        <v>154</v>
      </c>
      <c r="E181" s="192" t="s">
        <v>259</v>
      </c>
      <c r="F181" s="193" t="s">
        <v>260</v>
      </c>
      <c r="G181" s="194" t="s">
        <v>241</v>
      </c>
      <c r="H181" s="195">
        <v>3</v>
      </c>
      <c r="I181" s="196"/>
      <c r="J181" s="197">
        <f>ROUND(I181*H181,2)</f>
        <v>0</v>
      </c>
      <c r="K181" s="193" t="s">
        <v>158</v>
      </c>
      <c r="L181" s="37"/>
      <c r="M181" s="198" t="s">
        <v>1</v>
      </c>
      <c r="N181" s="199" t="s">
        <v>41</v>
      </c>
      <c r="O181" s="65"/>
      <c r="P181" s="200">
        <f>O181*H181</f>
        <v>0</v>
      </c>
      <c r="Q181" s="200">
        <v>0.00184</v>
      </c>
      <c r="R181" s="200">
        <f>Q181*H181</f>
        <v>0.005520000000000001</v>
      </c>
      <c r="S181" s="200">
        <v>0</v>
      </c>
      <c r="T181" s="201">
        <f>S181*H181</f>
        <v>0</v>
      </c>
      <c r="AR181" s="202" t="s">
        <v>175</v>
      </c>
      <c r="AT181" s="202" t="s">
        <v>154</v>
      </c>
      <c r="AU181" s="202" t="s">
        <v>86</v>
      </c>
      <c r="AY181" s="16" t="s">
        <v>150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84</v>
      </c>
      <c r="BK181" s="203">
        <f>ROUND(I181*H181,2)</f>
        <v>0</v>
      </c>
      <c r="BL181" s="16" t="s">
        <v>175</v>
      </c>
      <c r="BM181" s="202" t="s">
        <v>1116</v>
      </c>
    </row>
    <row r="182" spans="2:65" s="1" customFormat="1" ht="16.5" customHeight="1">
      <c r="B182" s="33"/>
      <c r="C182" s="191" t="s">
        <v>247</v>
      </c>
      <c r="D182" s="191" t="s">
        <v>154</v>
      </c>
      <c r="E182" s="192" t="s">
        <v>726</v>
      </c>
      <c r="F182" s="193" t="s">
        <v>1109</v>
      </c>
      <c r="G182" s="194" t="s">
        <v>1110</v>
      </c>
      <c r="H182" s="195">
        <v>1</v>
      </c>
      <c r="I182" s="196"/>
      <c r="J182" s="197">
        <f>ROUND(I182*H182,2)</f>
        <v>0</v>
      </c>
      <c r="K182" s="193" t="s">
        <v>1</v>
      </c>
      <c r="L182" s="37"/>
      <c r="M182" s="198" t="s">
        <v>1</v>
      </c>
      <c r="N182" s="199" t="s">
        <v>41</v>
      </c>
      <c r="O182" s="65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02" t="s">
        <v>175</v>
      </c>
      <c r="AT182" s="202" t="s">
        <v>154</v>
      </c>
      <c r="AU182" s="202" t="s">
        <v>86</v>
      </c>
      <c r="AY182" s="16" t="s">
        <v>150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84</v>
      </c>
      <c r="BK182" s="203">
        <f>ROUND(I182*H182,2)</f>
        <v>0</v>
      </c>
      <c r="BL182" s="16" t="s">
        <v>175</v>
      </c>
      <c r="BM182" s="202" t="s">
        <v>1117</v>
      </c>
    </row>
    <row r="183" spans="2:63" s="11" customFormat="1" ht="22.9" customHeight="1">
      <c r="B183" s="175"/>
      <c r="C183" s="176"/>
      <c r="D183" s="177" t="s">
        <v>75</v>
      </c>
      <c r="E183" s="189" t="s">
        <v>271</v>
      </c>
      <c r="F183" s="189" t="s">
        <v>272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SUM(P184:P185)</f>
        <v>0</v>
      </c>
      <c r="Q183" s="183"/>
      <c r="R183" s="184">
        <f>SUM(R184:R185)</f>
        <v>0.00862</v>
      </c>
      <c r="S183" s="183"/>
      <c r="T183" s="185">
        <f>SUM(T184:T185)</f>
        <v>0</v>
      </c>
      <c r="AR183" s="186" t="s">
        <v>86</v>
      </c>
      <c r="AT183" s="187" t="s">
        <v>75</v>
      </c>
      <c r="AU183" s="187" t="s">
        <v>84</v>
      </c>
      <c r="AY183" s="186" t="s">
        <v>150</v>
      </c>
      <c r="BK183" s="188">
        <f>SUM(BK184:BK185)</f>
        <v>0</v>
      </c>
    </row>
    <row r="184" spans="2:65" s="1" customFormat="1" ht="36" customHeight="1">
      <c r="B184" s="33"/>
      <c r="C184" s="191" t="s">
        <v>519</v>
      </c>
      <c r="D184" s="191" t="s">
        <v>154</v>
      </c>
      <c r="E184" s="192" t="s">
        <v>962</v>
      </c>
      <c r="F184" s="193" t="s">
        <v>963</v>
      </c>
      <c r="G184" s="194" t="s">
        <v>215</v>
      </c>
      <c r="H184" s="195">
        <v>1</v>
      </c>
      <c r="I184" s="196"/>
      <c r="J184" s="197">
        <f>ROUND(I184*H184,2)</f>
        <v>0</v>
      </c>
      <c r="K184" s="193" t="s">
        <v>158</v>
      </c>
      <c r="L184" s="37"/>
      <c r="M184" s="198" t="s">
        <v>1</v>
      </c>
      <c r="N184" s="199" t="s">
        <v>41</v>
      </c>
      <c r="O184" s="65"/>
      <c r="P184" s="200">
        <f>O184*H184</f>
        <v>0</v>
      </c>
      <c r="Q184" s="200">
        <v>0.00862</v>
      </c>
      <c r="R184" s="200">
        <f>Q184*H184</f>
        <v>0.00862</v>
      </c>
      <c r="S184" s="200">
        <v>0</v>
      </c>
      <c r="T184" s="201">
        <f>S184*H184</f>
        <v>0</v>
      </c>
      <c r="AR184" s="202" t="s">
        <v>175</v>
      </c>
      <c r="AT184" s="202" t="s">
        <v>154</v>
      </c>
      <c r="AU184" s="202" t="s">
        <v>86</v>
      </c>
      <c r="AY184" s="16" t="s">
        <v>150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84</v>
      </c>
      <c r="BK184" s="203">
        <f>ROUND(I184*H184,2)</f>
        <v>0</v>
      </c>
      <c r="BL184" s="16" t="s">
        <v>175</v>
      </c>
      <c r="BM184" s="202" t="s">
        <v>1118</v>
      </c>
    </row>
    <row r="185" spans="2:65" s="1" customFormat="1" ht="16.5" customHeight="1">
      <c r="B185" s="33"/>
      <c r="C185" s="191" t="s">
        <v>559</v>
      </c>
      <c r="D185" s="191" t="s">
        <v>154</v>
      </c>
      <c r="E185" s="192" t="s">
        <v>284</v>
      </c>
      <c r="F185" s="193" t="s">
        <v>285</v>
      </c>
      <c r="G185" s="194" t="s">
        <v>265</v>
      </c>
      <c r="H185" s="195">
        <v>1</v>
      </c>
      <c r="I185" s="196"/>
      <c r="J185" s="197">
        <f>ROUND(I185*H185,2)</f>
        <v>0</v>
      </c>
      <c r="K185" s="193" t="s">
        <v>1</v>
      </c>
      <c r="L185" s="37"/>
      <c r="M185" s="198" t="s">
        <v>1</v>
      </c>
      <c r="N185" s="199" t="s">
        <v>41</v>
      </c>
      <c r="O185" s="65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02" t="s">
        <v>175</v>
      </c>
      <c r="AT185" s="202" t="s">
        <v>154</v>
      </c>
      <c r="AU185" s="202" t="s">
        <v>86</v>
      </c>
      <c r="AY185" s="16" t="s">
        <v>150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84</v>
      </c>
      <c r="BK185" s="203">
        <f>ROUND(I185*H185,2)</f>
        <v>0</v>
      </c>
      <c r="BL185" s="16" t="s">
        <v>175</v>
      </c>
      <c r="BM185" s="202" t="s">
        <v>1119</v>
      </c>
    </row>
    <row r="186" spans="2:63" s="11" customFormat="1" ht="22.9" customHeight="1">
      <c r="B186" s="175"/>
      <c r="C186" s="176"/>
      <c r="D186" s="177" t="s">
        <v>75</v>
      </c>
      <c r="E186" s="189" t="s">
        <v>291</v>
      </c>
      <c r="F186" s="189" t="s">
        <v>292</v>
      </c>
      <c r="G186" s="176"/>
      <c r="H186" s="176"/>
      <c r="I186" s="179"/>
      <c r="J186" s="190">
        <f>BK186</f>
        <v>0</v>
      </c>
      <c r="K186" s="176"/>
      <c r="L186" s="181"/>
      <c r="M186" s="182"/>
      <c r="N186" s="183"/>
      <c r="O186" s="183"/>
      <c r="P186" s="184">
        <f>SUM(P187:P188)</f>
        <v>0</v>
      </c>
      <c r="Q186" s="183"/>
      <c r="R186" s="184">
        <f>SUM(R187:R188)</f>
        <v>0</v>
      </c>
      <c r="S186" s="183"/>
      <c r="T186" s="185">
        <f>SUM(T187:T188)</f>
        <v>0</v>
      </c>
      <c r="AR186" s="186" t="s">
        <v>86</v>
      </c>
      <c r="AT186" s="187" t="s">
        <v>75</v>
      </c>
      <c r="AU186" s="187" t="s">
        <v>84</v>
      </c>
      <c r="AY186" s="186" t="s">
        <v>150</v>
      </c>
      <c r="BK186" s="188">
        <f>SUM(BK187:BK188)</f>
        <v>0</v>
      </c>
    </row>
    <row r="187" spans="2:65" s="1" customFormat="1" ht="16.5" customHeight="1">
      <c r="B187" s="33"/>
      <c r="C187" s="191" t="s">
        <v>161</v>
      </c>
      <c r="D187" s="191" t="s">
        <v>154</v>
      </c>
      <c r="E187" s="192" t="s">
        <v>294</v>
      </c>
      <c r="F187" s="193" t="s">
        <v>295</v>
      </c>
      <c r="G187" s="194" t="s">
        <v>215</v>
      </c>
      <c r="H187" s="195">
        <v>3</v>
      </c>
      <c r="I187" s="196"/>
      <c r="J187" s="197">
        <f>ROUND(I187*H187,2)</f>
        <v>0</v>
      </c>
      <c r="K187" s="193" t="s">
        <v>1</v>
      </c>
      <c r="L187" s="37"/>
      <c r="M187" s="198" t="s">
        <v>1</v>
      </c>
      <c r="N187" s="199" t="s">
        <v>41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175</v>
      </c>
      <c r="AT187" s="202" t="s">
        <v>154</v>
      </c>
      <c r="AU187" s="202" t="s">
        <v>86</v>
      </c>
      <c r="AY187" s="16" t="s">
        <v>150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84</v>
      </c>
      <c r="BK187" s="203">
        <f>ROUND(I187*H187,2)</f>
        <v>0</v>
      </c>
      <c r="BL187" s="16" t="s">
        <v>175</v>
      </c>
      <c r="BM187" s="202" t="s">
        <v>1120</v>
      </c>
    </row>
    <row r="188" spans="2:65" s="1" customFormat="1" ht="16.5" customHeight="1">
      <c r="B188" s="33"/>
      <c r="C188" s="191" t="s">
        <v>277</v>
      </c>
      <c r="D188" s="191" t="s">
        <v>154</v>
      </c>
      <c r="E188" s="192" t="s">
        <v>1121</v>
      </c>
      <c r="F188" s="193" t="s">
        <v>1122</v>
      </c>
      <c r="G188" s="194" t="s">
        <v>1110</v>
      </c>
      <c r="H188" s="195">
        <v>1</v>
      </c>
      <c r="I188" s="196"/>
      <c r="J188" s="197">
        <f>ROUND(I188*H188,2)</f>
        <v>0</v>
      </c>
      <c r="K188" s="193" t="s">
        <v>1</v>
      </c>
      <c r="L188" s="37"/>
      <c r="M188" s="198" t="s">
        <v>1</v>
      </c>
      <c r="N188" s="199" t="s">
        <v>41</v>
      </c>
      <c r="O188" s="65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02" t="s">
        <v>175</v>
      </c>
      <c r="AT188" s="202" t="s">
        <v>154</v>
      </c>
      <c r="AU188" s="202" t="s">
        <v>86</v>
      </c>
      <c r="AY188" s="16" t="s">
        <v>150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84</v>
      </c>
      <c r="BK188" s="203">
        <f>ROUND(I188*H188,2)</f>
        <v>0</v>
      </c>
      <c r="BL188" s="16" t="s">
        <v>175</v>
      </c>
      <c r="BM188" s="202" t="s">
        <v>1123</v>
      </c>
    </row>
    <row r="189" spans="2:63" s="11" customFormat="1" ht="22.9" customHeight="1">
      <c r="B189" s="175"/>
      <c r="C189" s="176"/>
      <c r="D189" s="177" t="s">
        <v>75</v>
      </c>
      <c r="E189" s="189" t="s">
        <v>297</v>
      </c>
      <c r="F189" s="189" t="s">
        <v>298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SUM(P190:P208)</f>
        <v>0</v>
      </c>
      <c r="Q189" s="183"/>
      <c r="R189" s="184">
        <f>SUM(R190:R208)</f>
        <v>0.16151182000000003</v>
      </c>
      <c r="S189" s="183"/>
      <c r="T189" s="185">
        <f>SUM(T190:T208)</f>
        <v>0.1220189</v>
      </c>
      <c r="AR189" s="186" t="s">
        <v>86</v>
      </c>
      <c r="AT189" s="187" t="s">
        <v>75</v>
      </c>
      <c r="AU189" s="187" t="s">
        <v>84</v>
      </c>
      <c r="AY189" s="186" t="s">
        <v>150</v>
      </c>
      <c r="BK189" s="188">
        <f>SUM(BK190:BK208)</f>
        <v>0</v>
      </c>
    </row>
    <row r="190" spans="2:65" s="1" customFormat="1" ht="24" customHeight="1">
      <c r="B190" s="33"/>
      <c r="C190" s="191" t="s">
        <v>203</v>
      </c>
      <c r="D190" s="191" t="s">
        <v>154</v>
      </c>
      <c r="E190" s="192" t="s">
        <v>323</v>
      </c>
      <c r="F190" s="193" t="s">
        <v>324</v>
      </c>
      <c r="G190" s="194" t="s">
        <v>157</v>
      </c>
      <c r="H190" s="195">
        <v>33.25</v>
      </c>
      <c r="I190" s="196"/>
      <c r="J190" s="197">
        <f>ROUND(I190*H190,2)</f>
        <v>0</v>
      </c>
      <c r="K190" s="193" t="s">
        <v>158</v>
      </c>
      <c r="L190" s="37"/>
      <c r="M190" s="198" t="s">
        <v>1</v>
      </c>
      <c r="N190" s="199" t="s">
        <v>41</v>
      </c>
      <c r="O190" s="65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175</v>
      </c>
      <c r="AT190" s="202" t="s">
        <v>154</v>
      </c>
      <c r="AU190" s="202" t="s">
        <v>86</v>
      </c>
      <c r="AY190" s="16" t="s">
        <v>150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84</v>
      </c>
      <c r="BK190" s="203">
        <f>ROUND(I190*H190,2)</f>
        <v>0</v>
      </c>
      <c r="BL190" s="16" t="s">
        <v>175</v>
      </c>
      <c r="BM190" s="202" t="s">
        <v>1124</v>
      </c>
    </row>
    <row r="191" spans="2:51" s="12" customFormat="1" ht="12">
      <c r="B191" s="204"/>
      <c r="C191" s="205"/>
      <c r="D191" s="206" t="s">
        <v>166</v>
      </c>
      <c r="E191" s="207" t="s">
        <v>1</v>
      </c>
      <c r="F191" s="208" t="s">
        <v>1125</v>
      </c>
      <c r="G191" s="205"/>
      <c r="H191" s="209">
        <v>33.25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166</v>
      </c>
      <c r="AU191" s="215" t="s">
        <v>86</v>
      </c>
      <c r="AV191" s="12" t="s">
        <v>86</v>
      </c>
      <c r="AW191" s="12" t="s">
        <v>33</v>
      </c>
      <c r="AX191" s="12" t="s">
        <v>76</v>
      </c>
      <c r="AY191" s="215" t="s">
        <v>150</v>
      </c>
    </row>
    <row r="192" spans="2:51" s="14" customFormat="1" ht="12">
      <c r="B192" s="226"/>
      <c r="C192" s="227"/>
      <c r="D192" s="206" t="s">
        <v>166</v>
      </c>
      <c r="E192" s="228" t="s">
        <v>1</v>
      </c>
      <c r="F192" s="229" t="s">
        <v>174</v>
      </c>
      <c r="G192" s="227"/>
      <c r="H192" s="230">
        <v>33.25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166</v>
      </c>
      <c r="AU192" s="236" t="s">
        <v>86</v>
      </c>
      <c r="AV192" s="14" t="s">
        <v>159</v>
      </c>
      <c r="AW192" s="14" t="s">
        <v>33</v>
      </c>
      <c r="AX192" s="14" t="s">
        <v>84</v>
      </c>
      <c r="AY192" s="236" t="s">
        <v>150</v>
      </c>
    </row>
    <row r="193" spans="2:65" s="1" customFormat="1" ht="24" customHeight="1">
      <c r="B193" s="33"/>
      <c r="C193" s="237" t="s">
        <v>8</v>
      </c>
      <c r="D193" s="237" t="s">
        <v>278</v>
      </c>
      <c r="E193" s="238" t="s">
        <v>328</v>
      </c>
      <c r="F193" s="239" t="s">
        <v>329</v>
      </c>
      <c r="G193" s="240" t="s">
        <v>157</v>
      </c>
      <c r="H193" s="241">
        <v>36.575</v>
      </c>
      <c r="I193" s="242"/>
      <c r="J193" s="243">
        <f>ROUND(I193*H193,2)</f>
        <v>0</v>
      </c>
      <c r="K193" s="239" t="s">
        <v>158</v>
      </c>
      <c r="L193" s="244"/>
      <c r="M193" s="245" t="s">
        <v>1</v>
      </c>
      <c r="N193" s="246" t="s">
        <v>41</v>
      </c>
      <c r="O193" s="65"/>
      <c r="P193" s="200">
        <f>O193*H193</f>
        <v>0</v>
      </c>
      <c r="Q193" s="200">
        <v>0.00014</v>
      </c>
      <c r="R193" s="200">
        <f>Q193*H193</f>
        <v>0.0051205</v>
      </c>
      <c r="S193" s="200">
        <v>0</v>
      </c>
      <c r="T193" s="201">
        <f>S193*H193</f>
        <v>0</v>
      </c>
      <c r="AR193" s="202" t="s">
        <v>281</v>
      </c>
      <c r="AT193" s="202" t="s">
        <v>278</v>
      </c>
      <c r="AU193" s="202" t="s">
        <v>86</v>
      </c>
      <c r="AY193" s="16" t="s">
        <v>150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84</v>
      </c>
      <c r="BK193" s="203">
        <f>ROUND(I193*H193,2)</f>
        <v>0</v>
      </c>
      <c r="BL193" s="16" t="s">
        <v>175</v>
      </c>
      <c r="BM193" s="202" t="s">
        <v>1126</v>
      </c>
    </row>
    <row r="194" spans="2:51" s="12" customFormat="1" ht="12">
      <c r="B194" s="204"/>
      <c r="C194" s="205"/>
      <c r="D194" s="206" t="s">
        <v>166</v>
      </c>
      <c r="E194" s="205"/>
      <c r="F194" s="208" t="s">
        <v>1127</v>
      </c>
      <c r="G194" s="205"/>
      <c r="H194" s="209">
        <v>36.575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166</v>
      </c>
      <c r="AU194" s="215" t="s">
        <v>86</v>
      </c>
      <c r="AV194" s="12" t="s">
        <v>86</v>
      </c>
      <c r="AW194" s="12" t="s">
        <v>4</v>
      </c>
      <c r="AX194" s="12" t="s">
        <v>84</v>
      </c>
      <c r="AY194" s="215" t="s">
        <v>150</v>
      </c>
    </row>
    <row r="195" spans="2:65" s="1" customFormat="1" ht="24" customHeight="1">
      <c r="B195" s="33"/>
      <c r="C195" s="191" t="s">
        <v>243</v>
      </c>
      <c r="D195" s="191" t="s">
        <v>154</v>
      </c>
      <c r="E195" s="192" t="s">
        <v>759</v>
      </c>
      <c r="F195" s="193" t="s">
        <v>760</v>
      </c>
      <c r="G195" s="194" t="s">
        <v>157</v>
      </c>
      <c r="H195" s="195">
        <v>7.09</v>
      </c>
      <c r="I195" s="196"/>
      <c r="J195" s="197">
        <f>ROUND(I195*H195,2)</f>
        <v>0</v>
      </c>
      <c r="K195" s="193" t="s">
        <v>158</v>
      </c>
      <c r="L195" s="37"/>
      <c r="M195" s="198" t="s">
        <v>1</v>
      </c>
      <c r="N195" s="199" t="s">
        <v>41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0.01721</v>
      </c>
      <c r="T195" s="201">
        <f>S195*H195</f>
        <v>0.1220189</v>
      </c>
      <c r="AR195" s="202" t="s">
        <v>175</v>
      </c>
      <c r="AT195" s="202" t="s">
        <v>154</v>
      </c>
      <c r="AU195" s="202" t="s">
        <v>86</v>
      </c>
      <c r="AY195" s="16" t="s">
        <v>150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84</v>
      </c>
      <c r="BK195" s="203">
        <f>ROUND(I195*H195,2)</f>
        <v>0</v>
      </c>
      <c r="BL195" s="16" t="s">
        <v>175</v>
      </c>
      <c r="BM195" s="202" t="s">
        <v>1128</v>
      </c>
    </row>
    <row r="196" spans="2:51" s="12" customFormat="1" ht="12">
      <c r="B196" s="204"/>
      <c r="C196" s="205"/>
      <c r="D196" s="206" t="s">
        <v>166</v>
      </c>
      <c r="E196" s="207" t="s">
        <v>1</v>
      </c>
      <c r="F196" s="208" t="s">
        <v>1129</v>
      </c>
      <c r="G196" s="205"/>
      <c r="H196" s="209">
        <v>7.09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166</v>
      </c>
      <c r="AU196" s="215" t="s">
        <v>86</v>
      </c>
      <c r="AV196" s="12" t="s">
        <v>86</v>
      </c>
      <c r="AW196" s="12" t="s">
        <v>33</v>
      </c>
      <c r="AX196" s="12" t="s">
        <v>76</v>
      </c>
      <c r="AY196" s="215" t="s">
        <v>150</v>
      </c>
    </row>
    <row r="197" spans="2:51" s="14" customFormat="1" ht="12">
      <c r="B197" s="226"/>
      <c r="C197" s="227"/>
      <c r="D197" s="206" t="s">
        <v>166</v>
      </c>
      <c r="E197" s="228" t="s">
        <v>1</v>
      </c>
      <c r="F197" s="229" t="s">
        <v>174</v>
      </c>
      <c r="G197" s="227"/>
      <c r="H197" s="230">
        <v>7.09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166</v>
      </c>
      <c r="AU197" s="236" t="s">
        <v>86</v>
      </c>
      <c r="AV197" s="14" t="s">
        <v>159</v>
      </c>
      <c r="AW197" s="14" t="s">
        <v>33</v>
      </c>
      <c r="AX197" s="14" t="s">
        <v>84</v>
      </c>
      <c r="AY197" s="236" t="s">
        <v>150</v>
      </c>
    </row>
    <row r="198" spans="2:65" s="1" customFormat="1" ht="24" customHeight="1">
      <c r="B198" s="33"/>
      <c r="C198" s="191" t="s">
        <v>627</v>
      </c>
      <c r="D198" s="191" t="s">
        <v>154</v>
      </c>
      <c r="E198" s="192" t="s">
        <v>300</v>
      </c>
      <c r="F198" s="193" t="s">
        <v>301</v>
      </c>
      <c r="G198" s="194" t="s">
        <v>157</v>
      </c>
      <c r="H198" s="195">
        <v>27</v>
      </c>
      <c r="I198" s="196"/>
      <c r="J198" s="197">
        <f>ROUND(I198*H198,2)</f>
        <v>0</v>
      </c>
      <c r="K198" s="193" t="s">
        <v>158</v>
      </c>
      <c r="L198" s="37"/>
      <c r="M198" s="198" t="s">
        <v>1</v>
      </c>
      <c r="N198" s="199" t="s">
        <v>41</v>
      </c>
      <c r="O198" s="65"/>
      <c r="P198" s="200">
        <f>O198*H198</f>
        <v>0</v>
      </c>
      <c r="Q198" s="200">
        <v>0.00117</v>
      </c>
      <c r="R198" s="200">
        <f>Q198*H198</f>
        <v>0.03159</v>
      </c>
      <c r="S198" s="200">
        <v>0</v>
      </c>
      <c r="T198" s="201">
        <f>S198*H198</f>
        <v>0</v>
      </c>
      <c r="AR198" s="202" t="s">
        <v>175</v>
      </c>
      <c r="AT198" s="202" t="s">
        <v>154</v>
      </c>
      <c r="AU198" s="202" t="s">
        <v>86</v>
      </c>
      <c r="AY198" s="16" t="s">
        <v>150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84</v>
      </c>
      <c r="BK198" s="203">
        <f>ROUND(I198*H198,2)</f>
        <v>0</v>
      </c>
      <c r="BL198" s="16" t="s">
        <v>175</v>
      </c>
      <c r="BM198" s="202" t="s">
        <v>1130</v>
      </c>
    </row>
    <row r="199" spans="2:51" s="12" customFormat="1" ht="12">
      <c r="B199" s="204"/>
      <c r="C199" s="205"/>
      <c r="D199" s="206" t="s">
        <v>166</v>
      </c>
      <c r="E199" s="207" t="s">
        <v>1</v>
      </c>
      <c r="F199" s="208" t="s">
        <v>428</v>
      </c>
      <c r="G199" s="205"/>
      <c r="H199" s="209">
        <v>27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166</v>
      </c>
      <c r="AU199" s="215" t="s">
        <v>86</v>
      </c>
      <c r="AV199" s="12" t="s">
        <v>86</v>
      </c>
      <c r="AW199" s="12" t="s">
        <v>33</v>
      </c>
      <c r="AX199" s="12" t="s">
        <v>76</v>
      </c>
      <c r="AY199" s="215" t="s">
        <v>150</v>
      </c>
    </row>
    <row r="200" spans="2:51" s="14" customFormat="1" ht="12">
      <c r="B200" s="226"/>
      <c r="C200" s="227"/>
      <c r="D200" s="206" t="s">
        <v>166</v>
      </c>
      <c r="E200" s="228" t="s">
        <v>1</v>
      </c>
      <c r="F200" s="229" t="s">
        <v>174</v>
      </c>
      <c r="G200" s="227"/>
      <c r="H200" s="230">
        <v>27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166</v>
      </c>
      <c r="AU200" s="236" t="s">
        <v>86</v>
      </c>
      <c r="AV200" s="14" t="s">
        <v>159</v>
      </c>
      <c r="AW200" s="14" t="s">
        <v>33</v>
      </c>
      <c r="AX200" s="14" t="s">
        <v>84</v>
      </c>
      <c r="AY200" s="236" t="s">
        <v>150</v>
      </c>
    </row>
    <row r="201" spans="2:65" s="1" customFormat="1" ht="24" customHeight="1">
      <c r="B201" s="33"/>
      <c r="C201" s="237" t="s">
        <v>182</v>
      </c>
      <c r="D201" s="237" t="s">
        <v>278</v>
      </c>
      <c r="E201" s="238" t="s">
        <v>308</v>
      </c>
      <c r="F201" s="239" t="s">
        <v>309</v>
      </c>
      <c r="G201" s="240" t="s">
        <v>157</v>
      </c>
      <c r="H201" s="241">
        <v>28.35</v>
      </c>
      <c r="I201" s="242"/>
      <c r="J201" s="243">
        <f>ROUND(I201*H201,2)</f>
        <v>0</v>
      </c>
      <c r="K201" s="239" t="s">
        <v>158</v>
      </c>
      <c r="L201" s="244"/>
      <c r="M201" s="245" t="s">
        <v>1</v>
      </c>
      <c r="N201" s="246" t="s">
        <v>41</v>
      </c>
      <c r="O201" s="65"/>
      <c r="P201" s="200">
        <f>O201*H201</f>
        <v>0</v>
      </c>
      <c r="Q201" s="200">
        <v>0.0035</v>
      </c>
      <c r="R201" s="200">
        <f>Q201*H201</f>
        <v>0.09922500000000001</v>
      </c>
      <c r="S201" s="200">
        <v>0</v>
      </c>
      <c r="T201" s="201">
        <f>S201*H201</f>
        <v>0</v>
      </c>
      <c r="AR201" s="202" t="s">
        <v>281</v>
      </c>
      <c r="AT201" s="202" t="s">
        <v>278</v>
      </c>
      <c r="AU201" s="202" t="s">
        <v>86</v>
      </c>
      <c r="AY201" s="16" t="s">
        <v>150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84</v>
      </c>
      <c r="BK201" s="203">
        <f>ROUND(I201*H201,2)</f>
        <v>0</v>
      </c>
      <c r="BL201" s="16" t="s">
        <v>175</v>
      </c>
      <c r="BM201" s="202" t="s">
        <v>1131</v>
      </c>
    </row>
    <row r="202" spans="2:51" s="12" customFormat="1" ht="12">
      <c r="B202" s="204"/>
      <c r="C202" s="205"/>
      <c r="D202" s="206" t="s">
        <v>166</v>
      </c>
      <c r="E202" s="205"/>
      <c r="F202" s="208" t="s">
        <v>1132</v>
      </c>
      <c r="G202" s="205"/>
      <c r="H202" s="209">
        <v>28.35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166</v>
      </c>
      <c r="AU202" s="215" t="s">
        <v>86</v>
      </c>
      <c r="AV202" s="12" t="s">
        <v>86</v>
      </c>
      <c r="AW202" s="12" t="s">
        <v>4</v>
      </c>
      <c r="AX202" s="12" t="s">
        <v>84</v>
      </c>
      <c r="AY202" s="215" t="s">
        <v>150</v>
      </c>
    </row>
    <row r="203" spans="2:65" s="1" customFormat="1" ht="24" customHeight="1">
      <c r="B203" s="33"/>
      <c r="C203" s="191" t="s">
        <v>187</v>
      </c>
      <c r="D203" s="191" t="s">
        <v>154</v>
      </c>
      <c r="E203" s="192" t="s">
        <v>312</v>
      </c>
      <c r="F203" s="193" t="s">
        <v>313</v>
      </c>
      <c r="G203" s="194" t="s">
        <v>157</v>
      </c>
      <c r="H203" s="195">
        <v>6.25</v>
      </c>
      <c r="I203" s="196"/>
      <c r="J203" s="197">
        <f>ROUND(I203*H203,2)</f>
        <v>0</v>
      </c>
      <c r="K203" s="193" t="s">
        <v>158</v>
      </c>
      <c r="L203" s="37"/>
      <c r="M203" s="198" t="s">
        <v>1</v>
      </c>
      <c r="N203" s="199" t="s">
        <v>41</v>
      </c>
      <c r="O203" s="65"/>
      <c r="P203" s="200">
        <f>O203*H203</f>
        <v>0</v>
      </c>
      <c r="Q203" s="200">
        <v>0.00132</v>
      </c>
      <c r="R203" s="200">
        <f>Q203*H203</f>
        <v>0.00825</v>
      </c>
      <c r="S203" s="200">
        <v>0</v>
      </c>
      <c r="T203" s="201">
        <f>S203*H203</f>
        <v>0</v>
      </c>
      <c r="AR203" s="202" t="s">
        <v>175</v>
      </c>
      <c r="AT203" s="202" t="s">
        <v>154</v>
      </c>
      <c r="AU203" s="202" t="s">
        <v>86</v>
      </c>
      <c r="AY203" s="16" t="s">
        <v>150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84</v>
      </c>
      <c r="BK203" s="203">
        <f>ROUND(I203*H203,2)</f>
        <v>0</v>
      </c>
      <c r="BL203" s="16" t="s">
        <v>175</v>
      </c>
      <c r="BM203" s="202" t="s">
        <v>1133</v>
      </c>
    </row>
    <row r="204" spans="2:51" s="12" customFormat="1" ht="12">
      <c r="B204" s="204"/>
      <c r="C204" s="205"/>
      <c r="D204" s="206" t="s">
        <v>166</v>
      </c>
      <c r="E204" s="207" t="s">
        <v>1</v>
      </c>
      <c r="F204" s="208" t="s">
        <v>1134</v>
      </c>
      <c r="G204" s="205"/>
      <c r="H204" s="209">
        <v>6.25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166</v>
      </c>
      <c r="AU204" s="215" t="s">
        <v>86</v>
      </c>
      <c r="AV204" s="12" t="s">
        <v>86</v>
      </c>
      <c r="AW204" s="12" t="s">
        <v>33</v>
      </c>
      <c r="AX204" s="12" t="s">
        <v>76</v>
      </c>
      <c r="AY204" s="215" t="s">
        <v>150</v>
      </c>
    </row>
    <row r="205" spans="2:51" s="14" customFormat="1" ht="12">
      <c r="B205" s="226"/>
      <c r="C205" s="227"/>
      <c r="D205" s="206" t="s">
        <v>166</v>
      </c>
      <c r="E205" s="228" t="s">
        <v>1</v>
      </c>
      <c r="F205" s="229" t="s">
        <v>174</v>
      </c>
      <c r="G205" s="227"/>
      <c r="H205" s="230">
        <v>6.25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166</v>
      </c>
      <c r="AU205" s="236" t="s">
        <v>86</v>
      </c>
      <c r="AV205" s="14" t="s">
        <v>159</v>
      </c>
      <c r="AW205" s="14" t="s">
        <v>33</v>
      </c>
      <c r="AX205" s="14" t="s">
        <v>84</v>
      </c>
      <c r="AY205" s="236" t="s">
        <v>150</v>
      </c>
    </row>
    <row r="206" spans="2:65" s="1" customFormat="1" ht="24" customHeight="1">
      <c r="B206" s="33"/>
      <c r="C206" s="237" t="s">
        <v>191</v>
      </c>
      <c r="D206" s="237" t="s">
        <v>278</v>
      </c>
      <c r="E206" s="238" t="s">
        <v>318</v>
      </c>
      <c r="F206" s="239" t="s">
        <v>319</v>
      </c>
      <c r="G206" s="240" t="s">
        <v>157</v>
      </c>
      <c r="H206" s="241">
        <v>6.563</v>
      </c>
      <c r="I206" s="242"/>
      <c r="J206" s="243">
        <f>ROUND(I206*H206,2)</f>
        <v>0</v>
      </c>
      <c r="K206" s="239" t="s">
        <v>158</v>
      </c>
      <c r="L206" s="244"/>
      <c r="M206" s="245" t="s">
        <v>1</v>
      </c>
      <c r="N206" s="246" t="s">
        <v>41</v>
      </c>
      <c r="O206" s="65"/>
      <c r="P206" s="200">
        <f>O206*H206</f>
        <v>0</v>
      </c>
      <c r="Q206" s="200">
        <v>0.00264</v>
      </c>
      <c r="R206" s="200">
        <f>Q206*H206</f>
        <v>0.01732632</v>
      </c>
      <c r="S206" s="200">
        <v>0</v>
      </c>
      <c r="T206" s="201">
        <f>S206*H206</f>
        <v>0</v>
      </c>
      <c r="AR206" s="202" t="s">
        <v>281</v>
      </c>
      <c r="AT206" s="202" t="s">
        <v>278</v>
      </c>
      <c r="AU206" s="202" t="s">
        <v>86</v>
      </c>
      <c r="AY206" s="16" t="s">
        <v>150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84</v>
      </c>
      <c r="BK206" s="203">
        <f>ROUND(I206*H206,2)</f>
        <v>0</v>
      </c>
      <c r="BL206" s="16" t="s">
        <v>175</v>
      </c>
      <c r="BM206" s="202" t="s">
        <v>1135</v>
      </c>
    </row>
    <row r="207" spans="2:51" s="12" customFormat="1" ht="12">
      <c r="B207" s="204"/>
      <c r="C207" s="205"/>
      <c r="D207" s="206" t="s">
        <v>166</v>
      </c>
      <c r="E207" s="205"/>
      <c r="F207" s="208" t="s">
        <v>1136</v>
      </c>
      <c r="G207" s="205"/>
      <c r="H207" s="209">
        <v>6.563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166</v>
      </c>
      <c r="AU207" s="215" t="s">
        <v>86</v>
      </c>
      <c r="AV207" s="12" t="s">
        <v>86</v>
      </c>
      <c r="AW207" s="12" t="s">
        <v>4</v>
      </c>
      <c r="AX207" s="12" t="s">
        <v>84</v>
      </c>
      <c r="AY207" s="215" t="s">
        <v>150</v>
      </c>
    </row>
    <row r="208" spans="2:65" s="1" customFormat="1" ht="24" customHeight="1">
      <c r="B208" s="33"/>
      <c r="C208" s="191" t="s">
        <v>7</v>
      </c>
      <c r="D208" s="191" t="s">
        <v>154</v>
      </c>
      <c r="E208" s="192" t="s">
        <v>333</v>
      </c>
      <c r="F208" s="193" t="s">
        <v>334</v>
      </c>
      <c r="G208" s="194" t="s">
        <v>185</v>
      </c>
      <c r="H208" s="195">
        <v>0.162</v>
      </c>
      <c r="I208" s="196"/>
      <c r="J208" s="197">
        <f>ROUND(I208*H208,2)</f>
        <v>0</v>
      </c>
      <c r="K208" s="193" t="s">
        <v>158</v>
      </c>
      <c r="L208" s="37"/>
      <c r="M208" s="198" t="s">
        <v>1</v>
      </c>
      <c r="N208" s="199" t="s">
        <v>41</v>
      </c>
      <c r="O208" s="65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02" t="s">
        <v>175</v>
      </c>
      <c r="AT208" s="202" t="s">
        <v>154</v>
      </c>
      <c r="AU208" s="202" t="s">
        <v>86</v>
      </c>
      <c r="AY208" s="16" t="s">
        <v>150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84</v>
      </c>
      <c r="BK208" s="203">
        <f>ROUND(I208*H208,2)</f>
        <v>0</v>
      </c>
      <c r="BL208" s="16" t="s">
        <v>175</v>
      </c>
      <c r="BM208" s="202" t="s">
        <v>1137</v>
      </c>
    </row>
    <row r="209" spans="2:63" s="11" customFormat="1" ht="22.9" customHeight="1">
      <c r="B209" s="175"/>
      <c r="C209" s="176"/>
      <c r="D209" s="177" t="s">
        <v>75</v>
      </c>
      <c r="E209" s="189" t="s">
        <v>336</v>
      </c>
      <c r="F209" s="189" t="s">
        <v>337</v>
      </c>
      <c r="G209" s="176"/>
      <c r="H209" s="176"/>
      <c r="I209" s="179"/>
      <c r="J209" s="190">
        <f>BK209</f>
        <v>0</v>
      </c>
      <c r="K209" s="176"/>
      <c r="L209" s="181"/>
      <c r="M209" s="182"/>
      <c r="N209" s="183"/>
      <c r="O209" s="183"/>
      <c r="P209" s="184">
        <f>SUM(P210:P214)</f>
        <v>0</v>
      </c>
      <c r="Q209" s="183"/>
      <c r="R209" s="184">
        <f>SUM(R210:R214)</f>
        <v>0.0172</v>
      </c>
      <c r="S209" s="183"/>
      <c r="T209" s="185">
        <f>SUM(T210:T214)</f>
        <v>0</v>
      </c>
      <c r="AR209" s="186" t="s">
        <v>86</v>
      </c>
      <c r="AT209" s="187" t="s">
        <v>75</v>
      </c>
      <c r="AU209" s="187" t="s">
        <v>84</v>
      </c>
      <c r="AY209" s="186" t="s">
        <v>150</v>
      </c>
      <c r="BK209" s="188">
        <f>SUM(BK210:BK214)</f>
        <v>0</v>
      </c>
    </row>
    <row r="210" spans="2:65" s="1" customFormat="1" ht="24" customHeight="1">
      <c r="B210" s="33"/>
      <c r="C210" s="191" t="s">
        <v>396</v>
      </c>
      <c r="D210" s="191" t="s">
        <v>154</v>
      </c>
      <c r="E210" s="192" t="s">
        <v>339</v>
      </c>
      <c r="F210" s="193" t="s">
        <v>340</v>
      </c>
      <c r="G210" s="194" t="s">
        <v>215</v>
      </c>
      <c r="H210" s="195">
        <v>1</v>
      </c>
      <c r="I210" s="196"/>
      <c r="J210" s="197">
        <f>ROUND(I210*H210,2)</f>
        <v>0</v>
      </c>
      <c r="K210" s="193" t="s">
        <v>158</v>
      </c>
      <c r="L210" s="37"/>
      <c r="M210" s="198" t="s">
        <v>1</v>
      </c>
      <c r="N210" s="199" t="s">
        <v>41</v>
      </c>
      <c r="O210" s="65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AR210" s="202" t="s">
        <v>175</v>
      </c>
      <c r="AT210" s="202" t="s">
        <v>154</v>
      </c>
      <c r="AU210" s="202" t="s">
        <v>86</v>
      </c>
      <c r="AY210" s="16" t="s">
        <v>150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6" t="s">
        <v>84</v>
      </c>
      <c r="BK210" s="203">
        <f>ROUND(I210*H210,2)</f>
        <v>0</v>
      </c>
      <c r="BL210" s="16" t="s">
        <v>175</v>
      </c>
      <c r="BM210" s="202" t="s">
        <v>1138</v>
      </c>
    </row>
    <row r="211" spans="2:65" s="1" customFormat="1" ht="24" customHeight="1">
      <c r="B211" s="33"/>
      <c r="C211" s="237" t="s">
        <v>403</v>
      </c>
      <c r="D211" s="237" t="s">
        <v>278</v>
      </c>
      <c r="E211" s="238" t="s">
        <v>343</v>
      </c>
      <c r="F211" s="239" t="s">
        <v>344</v>
      </c>
      <c r="G211" s="240" t="s">
        <v>215</v>
      </c>
      <c r="H211" s="241">
        <v>1</v>
      </c>
      <c r="I211" s="242"/>
      <c r="J211" s="243">
        <f>ROUND(I211*H211,2)</f>
        <v>0</v>
      </c>
      <c r="K211" s="239" t="s">
        <v>158</v>
      </c>
      <c r="L211" s="244"/>
      <c r="M211" s="245" t="s">
        <v>1</v>
      </c>
      <c r="N211" s="246" t="s">
        <v>41</v>
      </c>
      <c r="O211" s="65"/>
      <c r="P211" s="200">
        <f>O211*H211</f>
        <v>0</v>
      </c>
      <c r="Q211" s="200">
        <v>0.016</v>
      </c>
      <c r="R211" s="200">
        <f>Q211*H211</f>
        <v>0.016</v>
      </c>
      <c r="S211" s="200">
        <v>0</v>
      </c>
      <c r="T211" s="201">
        <f>S211*H211</f>
        <v>0</v>
      </c>
      <c r="AR211" s="202" t="s">
        <v>281</v>
      </c>
      <c r="AT211" s="202" t="s">
        <v>278</v>
      </c>
      <c r="AU211" s="202" t="s">
        <v>86</v>
      </c>
      <c r="AY211" s="16" t="s">
        <v>150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84</v>
      </c>
      <c r="BK211" s="203">
        <f>ROUND(I211*H211,2)</f>
        <v>0</v>
      </c>
      <c r="BL211" s="16" t="s">
        <v>175</v>
      </c>
      <c r="BM211" s="202" t="s">
        <v>1139</v>
      </c>
    </row>
    <row r="212" spans="2:65" s="1" customFormat="1" ht="16.5" customHeight="1">
      <c r="B212" s="33"/>
      <c r="C212" s="191" t="s">
        <v>445</v>
      </c>
      <c r="D212" s="191" t="s">
        <v>154</v>
      </c>
      <c r="E212" s="192" t="s">
        <v>355</v>
      </c>
      <c r="F212" s="193" t="s">
        <v>356</v>
      </c>
      <c r="G212" s="194" t="s">
        <v>215</v>
      </c>
      <c r="H212" s="195">
        <v>1</v>
      </c>
      <c r="I212" s="196"/>
      <c r="J212" s="197">
        <f>ROUND(I212*H212,2)</f>
        <v>0</v>
      </c>
      <c r="K212" s="193" t="s">
        <v>1</v>
      </c>
      <c r="L212" s="37"/>
      <c r="M212" s="198" t="s">
        <v>1</v>
      </c>
      <c r="N212" s="199" t="s">
        <v>41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175</v>
      </c>
      <c r="AT212" s="202" t="s">
        <v>154</v>
      </c>
      <c r="AU212" s="202" t="s">
        <v>86</v>
      </c>
      <c r="AY212" s="16" t="s">
        <v>150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84</v>
      </c>
      <c r="BK212" s="203">
        <f>ROUND(I212*H212,2)</f>
        <v>0</v>
      </c>
      <c r="BL212" s="16" t="s">
        <v>175</v>
      </c>
      <c r="BM212" s="202" t="s">
        <v>1140</v>
      </c>
    </row>
    <row r="213" spans="2:65" s="1" customFormat="1" ht="24" customHeight="1">
      <c r="B213" s="33"/>
      <c r="C213" s="237" t="s">
        <v>449</v>
      </c>
      <c r="D213" s="237" t="s">
        <v>278</v>
      </c>
      <c r="E213" s="238" t="s">
        <v>359</v>
      </c>
      <c r="F213" s="239" t="s">
        <v>360</v>
      </c>
      <c r="G213" s="240" t="s">
        <v>215</v>
      </c>
      <c r="H213" s="241">
        <v>1</v>
      </c>
      <c r="I213" s="242"/>
      <c r="J213" s="243">
        <f>ROUND(I213*H213,2)</f>
        <v>0</v>
      </c>
      <c r="K213" s="239" t="s">
        <v>158</v>
      </c>
      <c r="L213" s="244"/>
      <c r="M213" s="245" t="s">
        <v>1</v>
      </c>
      <c r="N213" s="246" t="s">
        <v>41</v>
      </c>
      <c r="O213" s="65"/>
      <c r="P213" s="200">
        <f>O213*H213</f>
        <v>0</v>
      </c>
      <c r="Q213" s="200">
        <v>0.0012</v>
      </c>
      <c r="R213" s="200">
        <f>Q213*H213</f>
        <v>0.0012</v>
      </c>
      <c r="S213" s="200">
        <v>0</v>
      </c>
      <c r="T213" s="201">
        <f>S213*H213</f>
        <v>0</v>
      </c>
      <c r="AR213" s="202" t="s">
        <v>281</v>
      </c>
      <c r="AT213" s="202" t="s">
        <v>278</v>
      </c>
      <c r="AU213" s="202" t="s">
        <v>86</v>
      </c>
      <c r="AY213" s="16" t="s">
        <v>150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84</v>
      </c>
      <c r="BK213" s="203">
        <f>ROUND(I213*H213,2)</f>
        <v>0</v>
      </c>
      <c r="BL213" s="16" t="s">
        <v>175</v>
      </c>
      <c r="BM213" s="202" t="s">
        <v>1141</v>
      </c>
    </row>
    <row r="214" spans="2:65" s="1" customFormat="1" ht="24" customHeight="1">
      <c r="B214" s="33"/>
      <c r="C214" s="191" t="s">
        <v>423</v>
      </c>
      <c r="D214" s="191" t="s">
        <v>154</v>
      </c>
      <c r="E214" s="192" t="s">
        <v>375</v>
      </c>
      <c r="F214" s="193" t="s">
        <v>376</v>
      </c>
      <c r="G214" s="194" t="s">
        <v>185</v>
      </c>
      <c r="H214" s="195">
        <v>0.017</v>
      </c>
      <c r="I214" s="196"/>
      <c r="J214" s="197">
        <f>ROUND(I214*H214,2)</f>
        <v>0</v>
      </c>
      <c r="K214" s="193" t="s">
        <v>158</v>
      </c>
      <c r="L214" s="37"/>
      <c r="M214" s="198" t="s">
        <v>1</v>
      </c>
      <c r="N214" s="199" t="s">
        <v>41</v>
      </c>
      <c r="O214" s="65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02" t="s">
        <v>175</v>
      </c>
      <c r="AT214" s="202" t="s">
        <v>154</v>
      </c>
      <c r="AU214" s="202" t="s">
        <v>86</v>
      </c>
      <c r="AY214" s="16" t="s">
        <v>150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84</v>
      </c>
      <c r="BK214" s="203">
        <f>ROUND(I214*H214,2)</f>
        <v>0</v>
      </c>
      <c r="BL214" s="16" t="s">
        <v>175</v>
      </c>
      <c r="BM214" s="202" t="s">
        <v>1142</v>
      </c>
    </row>
    <row r="215" spans="2:63" s="11" customFormat="1" ht="22.9" customHeight="1">
      <c r="B215" s="175"/>
      <c r="C215" s="176"/>
      <c r="D215" s="177" t="s">
        <v>75</v>
      </c>
      <c r="E215" s="189" t="s">
        <v>378</v>
      </c>
      <c r="F215" s="189" t="s">
        <v>379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SUM(P216:P225)</f>
        <v>0</v>
      </c>
      <c r="Q215" s="183"/>
      <c r="R215" s="184">
        <f>SUM(R216:R225)</f>
        <v>0</v>
      </c>
      <c r="S215" s="183"/>
      <c r="T215" s="185">
        <f>SUM(T216:T225)</f>
        <v>0.10346</v>
      </c>
      <c r="AR215" s="186" t="s">
        <v>86</v>
      </c>
      <c r="AT215" s="187" t="s">
        <v>75</v>
      </c>
      <c r="AU215" s="187" t="s">
        <v>84</v>
      </c>
      <c r="AY215" s="186" t="s">
        <v>150</v>
      </c>
      <c r="BK215" s="188">
        <f>SUM(BK216:BK225)</f>
        <v>0</v>
      </c>
    </row>
    <row r="216" spans="2:65" s="1" customFormat="1" ht="16.5" customHeight="1">
      <c r="B216" s="33"/>
      <c r="C216" s="191" t="s">
        <v>428</v>
      </c>
      <c r="D216" s="191" t="s">
        <v>154</v>
      </c>
      <c r="E216" s="192" t="s">
        <v>387</v>
      </c>
      <c r="F216" s="193" t="s">
        <v>388</v>
      </c>
      <c r="G216" s="194" t="s">
        <v>265</v>
      </c>
      <c r="H216" s="195">
        <v>3</v>
      </c>
      <c r="I216" s="196"/>
      <c r="J216" s="197">
        <f>ROUND(I216*H216,2)</f>
        <v>0</v>
      </c>
      <c r="K216" s="193" t="s">
        <v>1</v>
      </c>
      <c r="L216" s="37"/>
      <c r="M216" s="198" t="s">
        <v>1</v>
      </c>
      <c r="N216" s="199" t="s">
        <v>41</v>
      </c>
      <c r="O216" s="65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AR216" s="202" t="s">
        <v>175</v>
      </c>
      <c r="AT216" s="202" t="s">
        <v>154</v>
      </c>
      <c r="AU216" s="202" t="s">
        <v>86</v>
      </c>
      <c r="AY216" s="16" t="s">
        <v>150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84</v>
      </c>
      <c r="BK216" s="203">
        <f>ROUND(I216*H216,2)</f>
        <v>0</v>
      </c>
      <c r="BL216" s="16" t="s">
        <v>175</v>
      </c>
      <c r="BM216" s="202" t="s">
        <v>1143</v>
      </c>
    </row>
    <row r="217" spans="2:51" s="12" customFormat="1" ht="12">
      <c r="B217" s="204"/>
      <c r="C217" s="205"/>
      <c r="D217" s="206" t="s">
        <v>166</v>
      </c>
      <c r="E217" s="207" t="s">
        <v>1</v>
      </c>
      <c r="F217" s="208" t="s">
        <v>218</v>
      </c>
      <c r="G217" s="205"/>
      <c r="H217" s="209">
        <v>3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166</v>
      </c>
      <c r="AU217" s="215" t="s">
        <v>86</v>
      </c>
      <c r="AV217" s="12" t="s">
        <v>86</v>
      </c>
      <c r="AW217" s="12" t="s">
        <v>33</v>
      </c>
      <c r="AX217" s="12" t="s">
        <v>84</v>
      </c>
      <c r="AY217" s="215" t="s">
        <v>150</v>
      </c>
    </row>
    <row r="218" spans="2:65" s="1" customFormat="1" ht="24" customHeight="1">
      <c r="B218" s="33"/>
      <c r="C218" s="191" t="s">
        <v>574</v>
      </c>
      <c r="D218" s="191" t="s">
        <v>154</v>
      </c>
      <c r="E218" s="192" t="s">
        <v>1144</v>
      </c>
      <c r="F218" s="193" t="s">
        <v>1145</v>
      </c>
      <c r="G218" s="194" t="s">
        <v>215</v>
      </c>
      <c r="H218" s="195">
        <v>3</v>
      </c>
      <c r="I218" s="196"/>
      <c r="J218" s="197">
        <f>ROUND(I218*H218,2)</f>
        <v>0</v>
      </c>
      <c r="K218" s="193" t="s">
        <v>158</v>
      </c>
      <c r="L218" s="37"/>
      <c r="M218" s="198" t="s">
        <v>1</v>
      </c>
      <c r="N218" s="199" t="s">
        <v>41</v>
      </c>
      <c r="O218" s="65"/>
      <c r="P218" s="200">
        <f>O218*H218</f>
        <v>0</v>
      </c>
      <c r="Q218" s="200">
        <v>0</v>
      </c>
      <c r="R218" s="200">
        <f>Q218*H218</f>
        <v>0</v>
      </c>
      <c r="S218" s="200">
        <v>0.0001</v>
      </c>
      <c r="T218" s="201">
        <f>S218*H218</f>
        <v>0.00030000000000000003</v>
      </c>
      <c r="AR218" s="202" t="s">
        <v>175</v>
      </c>
      <c r="AT218" s="202" t="s">
        <v>154</v>
      </c>
      <c r="AU218" s="202" t="s">
        <v>86</v>
      </c>
      <c r="AY218" s="16" t="s">
        <v>150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84</v>
      </c>
      <c r="BK218" s="203">
        <f>ROUND(I218*H218,2)</f>
        <v>0</v>
      </c>
      <c r="BL218" s="16" t="s">
        <v>175</v>
      </c>
      <c r="BM218" s="202" t="s">
        <v>1146</v>
      </c>
    </row>
    <row r="219" spans="2:65" s="1" customFormat="1" ht="16.5" customHeight="1">
      <c r="B219" s="33"/>
      <c r="C219" s="191" t="s">
        <v>436</v>
      </c>
      <c r="D219" s="191" t="s">
        <v>154</v>
      </c>
      <c r="E219" s="192" t="s">
        <v>391</v>
      </c>
      <c r="F219" s="193" t="s">
        <v>392</v>
      </c>
      <c r="G219" s="194" t="s">
        <v>265</v>
      </c>
      <c r="H219" s="195">
        <v>1</v>
      </c>
      <c r="I219" s="196"/>
      <c r="J219" s="197">
        <f>ROUND(I219*H219,2)</f>
        <v>0</v>
      </c>
      <c r="K219" s="193" t="s">
        <v>1</v>
      </c>
      <c r="L219" s="37"/>
      <c r="M219" s="198" t="s">
        <v>1</v>
      </c>
      <c r="N219" s="199" t="s">
        <v>41</v>
      </c>
      <c r="O219" s="65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AR219" s="202" t="s">
        <v>175</v>
      </c>
      <c r="AT219" s="202" t="s">
        <v>154</v>
      </c>
      <c r="AU219" s="202" t="s">
        <v>86</v>
      </c>
      <c r="AY219" s="16" t="s">
        <v>150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84</v>
      </c>
      <c r="BK219" s="203">
        <f>ROUND(I219*H219,2)</f>
        <v>0</v>
      </c>
      <c r="BL219" s="16" t="s">
        <v>175</v>
      </c>
      <c r="BM219" s="202" t="s">
        <v>1147</v>
      </c>
    </row>
    <row r="220" spans="2:65" s="1" customFormat="1" ht="16.5" customHeight="1">
      <c r="B220" s="33"/>
      <c r="C220" s="191" t="s">
        <v>440</v>
      </c>
      <c r="D220" s="191" t="s">
        <v>154</v>
      </c>
      <c r="E220" s="192" t="s">
        <v>380</v>
      </c>
      <c r="F220" s="193" t="s">
        <v>381</v>
      </c>
      <c r="G220" s="194" t="s">
        <v>157</v>
      </c>
      <c r="H220" s="195">
        <v>25.09</v>
      </c>
      <c r="I220" s="196"/>
      <c r="J220" s="197">
        <f>ROUND(I220*H220,2)</f>
        <v>0</v>
      </c>
      <c r="K220" s="193" t="s">
        <v>158</v>
      </c>
      <c r="L220" s="37"/>
      <c r="M220" s="198" t="s">
        <v>1</v>
      </c>
      <c r="N220" s="199" t="s">
        <v>41</v>
      </c>
      <c r="O220" s="65"/>
      <c r="P220" s="200">
        <f>O220*H220</f>
        <v>0</v>
      </c>
      <c r="Q220" s="200">
        <v>0</v>
      </c>
      <c r="R220" s="200">
        <f>Q220*H220</f>
        <v>0</v>
      </c>
      <c r="S220" s="200">
        <v>0.004</v>
      </c>
      <c r="T220" s="201">
        <f>S220*H220</f>
        <v>0.10036</v>
      </c>
      <c r="AR220" s="202" t="s">
        <v>175</v>
      </c>
      <c r="AT220" s="202" t="s">
        <v>154</v>
      </c>
      <c r="AU220" s="202" t="s">
        <v>86</v>
      </c>
      <c r="AY220" s="16" t="s">
        <v>150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84</v>
      </c>
      <c r="BK220" s="203">
        <f>ROUND(I220*H220,2)</f>
        <v>0</v>
      </c>
      <c r="BL220" s="16" t="s">
        <v>175</v>
      </c>
      <c r="BM220" s="202" t="s">
        <v>1148</v>
      </c>
    </row>
    <row r="221" spans="2:51" s="12" customFormat="1" ht="12">
      <c r="B221" s="204"/>
      <c r="C221" s="205"/>
      <c r="D221" s="206" t="s">
        <v>166</v>
      </c>
      <c r="E221" s="207" t="s">
        <v>1</v>
      </c>
      <c r="F221" s="208" t="s">
        <v>1149</v>
      </c>
      <c r="G221" s="205"/>
      <c r="H221" s="209">
        <v>25.09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166</v>
      </c>
      <c r="AU221" s="215" t="s">
        <v>86</v>
      </c>
      <c r="AV221" s="12" t="s">
        <v>86</v>
      </c>
      <c r="AW221" s="12" t="s">
        <v>33</v>
      </c>
      <c r="AX221" s="12" t="s">
        <v>76</v>
      </c>
      <c r="AY221" s="215" t="s">
        <v>150</v>
      </c>
    </row>
    <row r="222" spans="2:51" s="14" customFormat="1" ht="12">
      <c r="B222" s="226"/>
      <c r="C222" s="227"/>
      <c r="D222" s="206" t="s">
        <v>166</v>
      </c>
      <c r="E222" s="228" t="s">
        <v>1</v>
      </c>
      <c r="F222" s="229" t="s">
        <v>174</v>
      </c>
      <c r="G222" s="227"/>
      <c r="H222" s="230">
        <v>25.09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166</v>
      </c>
      <c r="AU222" s="236" t="s">
        <v>86</v>
      </c>
      <c r="AV222" s="14" t="s">
        <v>159</v>
      </c>
      <c r="AW222" s="14" t="s">
        <v>33</v>
      </c>
      <c r="AX222" s="14" t="s">
        <v>84</v>
      </c>
      <c r="AY222" s="236" t="s">
        <v>150</v>
      </c>
    </row>
    <row r="223" spans="2:65" s="1" customFormat="1" ht="24" customHeight="1">
      <c r="B223" s="33"/>
      <c r="C223" s="191" t="s">
        <v>413</v>
      </c>
      <c r="D223" s="191" t="s">
        <v>154</v>
      </c>
      <c r="E223" s="192" t="s">
        <v>383</v>
      </c>
      <c r="F223" s="193" t="s">
        <v>384</v>
      </c>
      <c r="G223" s="194" t="s">
        <v>215</v>
      </c>
      <c r="H223" s="195">
        <v>7</v>
      </c>
      <c r="I223" s="196"/>
      <c r="J223" s="197">
        <f>ROUND(I223*H223,2)</f>
        <v>0</v>
      </c>
      <c r="K223" s="193" t="s">
        <v>158</v>
      </c>
      <c r="L223" s="37"/>
      <c r="M223" s="198" t="s">
        <v>1</v>
      </c>
      <c r="N223" s="199" t="s">
        <v>41</v>
      </c>
      <c r="O223" s="65"/>
      <c r="P223" s="200">
        <f>O223*H223</f>
        <v>0</v>
      </c>
      <c r="Q223" s="200">
        <v>0</v>
      </c>
      <c r="R223" s="200">
        <f>Q223*H223</f>
        <v>0</v>
      </c>
      <c r="S223" s="200">
        <v>0.0004</v>
      </c>
      <c r="T223" s="201">
        <f>S223*H223</f>
        <v>0.0028</v>
      </c>
      <c r="AR223" s="202" t="s">
        <v>175</v>
      </c>
      <c r="AT223" s="202" t="s">
        <v>154</v>
      </c>
      <c r="AU223" s="202" t="s">
        <v>86</v>
      </c>
      <c r="AY223" s="16" t="s">
        <v>150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6" t="s">
        <v>84</v>
      </c>
      <c r="BK223" s="203">
        <f>ROUND(I223*H223,2)</f>
        <v>0</v>
      </c>
      <c r="BL223" s="16" t="s">
        <v>175</v>
      </c>
      <c r="BM223" s="202" t="s">
        <v>1150</v>
      </c>
    </row>
    <row r="224" spans="2:51" s="12" customFormat="1" ht="12">
      <c r="B224" s="204"/>
      <c r="C224" s="205"/>
      <c r="D224" s="206" t="s">
        <v>166</v>
      </c>
      <c r="E224" s="207" t="s">
        <v>1</v>
      </c>
      <c r="F224" s="208" t="s">
        <v>1151</v>
      </c>
      <c r="G224" s="205"/>
      <c r="H224" s="209">
        <v>7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166</v>
      </c>
      <c r="AU224" s="215" t="s">
        <v>86</v>
      </c>
      <c r="AV224" s="12" t="s">
        <v>86</v>
      </c>
      <c r="AW224" s="12" t="s">
        <v>33</v>
      </c>
      <c r="AX224" s="12" t="s">
        <v>76</v>
      </c>
      <c r="AY224" s="215" t="s">
        <v>150</v>
      </c>
    </row>
    <row r="225" spans="2:51" s="14" customFormat="1" ht="12">
      <c r="B225" s="226"/>
      <c r="C225" s="227"/>
      <c r="D225" s="206" t="s">
        <v>166</v>
      </c>
      <c r="E225" s="228" t="s">
        <v>1</v>
      </c>
      <c r="F225" s="229" t="s">
        <v>174</v>
      </c>
      <c r="G225" s="227"/>
      <c r="H225" s="230">
        <v>7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166</v>
      </c>
      <c r="AU225" s="236" t="s">
        <v>86</v>
      </c>
      <c r="AV225" s="14" t="s">
        <v>159</v>
      </c>
      <c r="AW225" s="14" t="s">
        <v>33</v>
      </c>
      <c r="AX225" s="14" t="s">
        <v>84</v>
      </c>
      <c r="AY225" s="236" t="s">
        <v>150</v>
      </c>
    </row>
    <row r="226" spans="2:63" s="11" customFormat="1" ht="22.9" customHeight="1">
      <c r="B226" s="175"/>
      <c r="C226" s="176"/>
      <c r="D226" s="177" t="s">
        <v>75</v>
      </c>
      <c r="E226" s="189" t="s">
        <v>394</v>
      </c>
      <c r="F226" s="189" t="s">
        <v>395</v>
      </c>
      <c r="G226" s="176"/>
      <c r="H226" s="176"/>
      <c r="I226" s="179"/>
      <c r="J226" s="190">
        <f>BK226</f>
        <v>0</v>
      </c>
      <c r="K226" s="176"/>
      <c r="L226" s="181"/>
      <c r="M226" s="182"/>
      <c r="N226" s="183"/>
      <c r="O226" s="183"/>
      <c r="P226" s="184">
        <f>SUM(P227:P264)</f>
        <v>0</v>
      </c>
      <c r="Q226" s="183"/>
      <c r="R226" s="184">
        <f>SUM(R227:R264)</f>
        <v>1.34089329</v>
      </c>
      <c r="S226" s="183"/>
      <c r="T226" s="185">
        <f>SUM(T227:T264)</f>
        <v>1.6276089</v>
      </c>
      <c r="AR226" s="186" t="s">
        <v>86</v>
      </c>
      <c r="AT226" s="187" t="s">
        <v>75</v>
      </c>
      <c r="AU226" s="187" t="s">
        <v>84</v>
      </c>
      <c r="AY226" s="186" t="s">
        <v>150</v>
      </c>
      <c r="BK226" s="188">
        <f>SUM(BK227:BK264)</f>
        <v>0</v>
      </c>
    </row>
    <row r="227" spans="2:65" s="1" customFormat="1" ht="16.5" customHeight="1">
      <c r="B227" s="33"/>
      <c r="C227" s="191" t="s">
        <v>418</v>
      </c>
      <c r="D227" s="191" t="s">
        <v>154</v>
      </c>
      <c r="E227" s="192" t="s">
        <v>397</v>
      </c>
      <c r="F227" s="193" t="s">
        <v>398</v>
      </c>
      <c r="G227" s="194" t="s">
        <v>157</v>
      </c>
      <c r="H227" s="195">
        <v>66.5</v>
      </c>
      <c r="I227" s="196"/>
      <c r="J227" s="197">
        <f>ROUND(I227*H227,2)</f>
        <v>0</v>
      </c>
      <c r="K227" s="193" t="s">
        <v>158</v>
      </c>
      <c r="L227" s="37"/>
      <c r="M227" s="198" t="s">
        <v>1</v>
      </c>
      <c r="N227" s="199" t="s">
        <v>41</v>
      </c>
      <c r="O227" s="65"/>
      <c r="P227" s="200">
        <f>O227*H227</f>
        <v>0</v>
      </c>
      <c r="Q227" s="200">
        <v>0.0003</v>
      </c>
      <c r="R227" s="200">
        <f>Q227*H227</f>
        <v>0.01995</v>
      </c>
      <c r="S227" s="200">
        <v>0</v>
      </c>
      <c r="T227" s="201">
        <f>S227*H227</f>
        <v>0</v>
      </c>
      <c r="AR227" s="202" t="s">
        <v>175</v>
      </c>
      <c r="AT227" s="202" t="s">
        <v>154</v>
      </c>
      <c r="AU227" s="202" t="s">
        <v>86</v>
      </c>
      <c r="AY227" s="16" t="s">
        <v>150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6" t="s">
        <v>84</v>
      </c>
      <c r="BK227" s="203">
        <f>ROUND(I227*H227,2)</f>
        <v>0</v>
      </c>
      <c r="BL227" s="16" t="s">
        <v>175</v>
      </c>
      <c r="BM227" s="202" t="s">
        <v>1152</v>
      </c>
    </row>
    <row r="228" spans="2:51" s="13" customFormat="1" ht="12">
      <c r="B228" s="216"/>
      <c r="C228" s="217"/>
      <c r="D228" s="206" t="s">
        <v>166</v>
      </c>
      <c r="E228" s="218" t="s">
        <v>1</v>
      </c>
      <c r="F228" s="219" t="s">
        <v>400</v>
      </c>
      <c r="G228" s="217"/>
      <c r="H228" s="218" t="s">
        <v>1</v>
      </c>
      <c r="I228" s="220"/>
      <c r="J228" s="217"/>
      <c r="K228" s="217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166</v>
      </c>
      <c r="AU228" s="225" t="s">
        <v>86</v>
      </c>
      <c r="AV228" s="13" t="s">
        <v>84</v>
      </c>
      <c r="AW228" s="13" t="s">
        <v>33</v>
      </c>
      <c r="AX228" s="13" t="s">
        <v>76</v>
      </c>
      <c r="AY228" s="225" t="s">
        <v>150</v>
      </c>
    </row>
    <row r="229" spans="2:51" s="12" customFormat="1" ht="12">
      <c r="B229" s="204"/>
      <c r="C229" s="205"/>
      <c r="D229" s="206" t="s">
        <v>166</v>
      </c>
      <c r="E229" s="207" t="s">
        <v>1</v>
      </c>
      <c r="F229" s="208" t="s">
        <v>1125</v>
      </c>
      <c r="G229" s="205"/>
      <c r="H229" s="209">
        <v>33.25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166</v>
      </c>
      <c r="AU229" s="215" t="s">
        <v>86</v>
      </c>
      <c r="AV229" s="12" t="s">
        <v>86</v>
      </c>
      <c r="AW229" s="12" t="s">
        <v>33</v>
      </c>
      <c r="AX229" s="12" t="s">
        <v>76</v>
      </c>
      <c r="AY229" s="215" t="s">
        <v>150</v>
      </c>
    </row>
    <row r="230" spans="2:51" s="13" customFormat="1" ht="12">
      <c r="B230" s="216"/>
      <c r="C230" s="217"/>
      <c r="D230" s="206" t="s">
        <v>166</v>
      </c>
      <c r="E230" s="218" t="s">
        <v>1</v>
      </c>
      <c r="F230" s="219" t="s">
        <v>402</v>
      </c>
      <c r="G230" s="217"/>
      <c r="H230" s="218" t="s">
        <v>1</v>
      </c>
      <c r="I230" s="220"/>
      <c r="J230" s="217"/>
      <c r="K230" s="217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166</v>
      </c>
      <c r="AU230" s="225" t="s">
        <v>86</v>
      </c>
      <c r="AV230" s="13" t="s">
        <v>84</v>
      </c>
      <c r="AW230" s="13" t="s">
        <v>33</v>
      </c>
      <c r="AX230" s="13" t="s">
        <v>76</v>
      </c>
      <c r="AY230" s="225" t="s">
        <v>150</v>
      </c>
    </row>
    <row r="231" spans="2:51" s="12" customFormat="1" ht="12">
      <c r="B231" s="204"/>
      <c r="C231" s="205"/>
      <c r="D231" s="206" t="s">
        <v>166</v>
      </c>
      <c r="E231" s="207" t="s">
        <v>1</v>
      </c>
      <c r="F231" s="208" t="s">
        <v>1125</v>
      </c>
      <c r="G231" s="205"/>
      <c r="H231" s="209">
        <v>33.25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166</v>
      </c>
      <c r="AU231" s="215" t="s">
        <v>86</v>
      </c>
      <c r="AV231" s="12" t="s">
        <v>86</v>
      </c>
      <c r="AW231" s="12" t="s">
        <v>33</v>
      </c>
      <c r="AX231" s="12" t="s">
        <v>76</v>
      </c>
      <c r="AY231" s="215" t="s">
        <v>150</v>
      </c>
    </row>
    <row r="232" spans="2:51" s="14" customFormat="1" ht="12">
      <c r="B232" s="226"/>
      <c r="C232" s="227"/>
      <c r="D232" s="206" t="s">
        <v>166</v>
      </c>
      <c r="E232" s="228" t="s">
        <v>1</v>
      </c>
      <c r="F232" s="229" t="s">
        <v>174</v>
      </c>
      <c r="G232" s="227"/>
      <c r="H232" s="230">
        <v>66.5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166</v>
      </c>
      <c r="AU232" s="236" t="s">
        <v>86</v>
      </c>
      <c r="AV232" s="14" t="s">
        <v>159</v>
      </c>
      <c r="AW232" s="14" t="s">
        <v>33</v>
      </c>
      <c r="AX232" s="14" t="s">
        <v>84</v>
      </c>
      <c r="AY232" s="236" t="s">
        <v>150</v>
      </c>
    </row>
    <row r="233" spans="2:65" s="1" customFormat="1" ht="16.5" customHeight="1">
      <c r="B233" s="33"/>
      <c r="C233" s="191" t="s">
        <v>281</v>
      </c>
      <c r="D233" s="191" t="s">
        <v>154</v>
      </c>
      <c r="E233" s="192" t="s">
        <v>404</v>
      </c>
      <c r="F233" s="193" t="s">
        <v>405</v>
      </c>
      <c r="G233" s="194" t="s">
        <v>157</v>
      </c>
      <c r="H233" s="195">
        <v>33.25</v>
      </c>
      <c r="I233" s="196"/>
      <c r="J233" s="197">
        <f>ROUND(I233*H233,2)</f>
        <v>0</v>
      </c>
      <c r="K233" s="193" t="s">
        <v>158</v>
      </c>
      <c r="L233" s="37"/>
      <c r="M233" s="198" t="s">
        <v>1</v>
      </c>
      <c r="N233" s="199" t="s">
        <v>41</v>
      </c>
      <c r="O233" s="65"/>
      <c r="P233" s="200">
        <f>O233*H233</f>
        <v>0</v>
      </c>
      <c r="Q233" s="200">
        <v>0.00758</v>
      </c>
      <c r="R233" s="200">
        <f>Q233*H233</f>
        <v>0.252035</v>
      </c>
      <c r="S233" s="200">
        <v>0</v>
      </c>
      <c r="T233" s="201">
        <f>S233*H233</f>
        <v>0</v>
      </c>
      <c r="AR233" s="202" t="s">
        <v>175</v>
      </c>
      <c r="AT233" s="202" t="s">
        <v>154</v>
      </c>
      <c r="AU233" s="202" t="s">
        <v>86</v>
      </c>
      <c r="AY233" s="16" t="s">
        <v>150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6" t="s">
        <v>84</v>
      </c>
      <c r="BK233" s="203">
        <f>ROUND(I233*H233,2)</f>
        <v>0</v>
      </c>
      <c r="BL233" s="16" t="s">
        <v>175</v>
      </c>
      <c r="BM233" s="202" t="s">
        <v>1153</v>
      </c>
    </row>
    <row r="234" spans="2:51" s="12" customFormat="1" ht="12">
      <c r="B234" s="204"/>
      <c r="C234" s="205"/>
      <c r="D234" s="206" t="s">
        <v>166</v>
      </c>
      <c r="E234" s="207" t="s">
        <v>1</v>
      </c>
      <c r="F234" s="208" t="s">
        <v>1154</v>
      </c>
      <c r="G234" s="205"/>
      <c r="H234" s="209">
        <v>33.25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166</v>
      </c>
      <c r="AU234" s="215" t="s">
        <v>86</v>
      </c>
      <c r="AV234" s="12" t="s">
        <v>86</v>
      </c>
      <c r="AW234" s="12" t="s">
        <v>33</v>
      </c>
      <c r="AX234" s="12" t="s">
        <v>84</v>
      </c>
      <c r="AY234" s="215" t="s">
        <v>150</v>
      </c>
    </row>
    <row r="235" spans="2:65" s="1" customFormat="1" ht="24" customHeight="1">
      <c r="B235" s="33"/>
      <c r="C235" s="191" t="s">
        <v>317</v>
      </c>
      <c r="D235" s="191" t="s">
        <v>154</v>
      </c>
      <c r="E235" s="192" t="s">
        <v>408</v>
      </c>
      <c r="F235" s="193" t="s">
        <v>409</v>
      </c>
      <c r="G235" s="194" t="s">
        <v>178</v>
      </c>
      <c r="H235" s="195">
        <v>17</v>
      </c>
      <c r="I235" s="196"/>
      <c r="J235" s="197">
        <f>ROUND(I235*H235,2)</f>
        <v>0</v>
      </c>
      <c r="K235" s="193" t="s">
        <v>158</v>
      </c>
      <c r="L235" s="37"/>
      <c r="M235" s="198" t="s">
        <v>1</v>
      </c>
      <c r="N235" s="199" t="s">
        <v>41</v>
      </c>
      <c r="O235" s="65"/>
      <c r="P235" s="200">
        <f>O235*H235</f>
        <v>0</v>
      </c>
      <c r="Q235" s="200">
        <v>0</v>
      </c>
      <c r="R235" s="200">
        <f>Q235*H235</f>
        <v>0</v>
      </c>
      <c r="S235" s="200">
        <v>0.01174</v>
      </c>
      <c r="T235" s="201">
        <f>S235*H235</f>
        <v>0.19958</v>
      </c>
      <c r="AR235" s="202" t="s">
        <v>175</v>
      </c>
      <c r="AT235" s="202" t="s">
        <v>154</v>
      </c>
      <c r="AU235" s="202" t="s">
        <v>86</v>
      </c>
      <c r="AY235" s="16" t="s">
        <v>150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6" t="s">
        <v>84</v>
      </c>
      <c r="BK235" s="203">
        <f>ROUND(I235*H235,2)</f>
        <v>0</v>
      </c>
      <c r="BL235" s="16" t="s">
        <v>175</v>
      </c>
      <c r="BM235" s="202" t="s">
        <v>1155</v>
      </c>
    </row>
    <row r="236" spans="2:51" s="12" customFormat="1" ht="12">
      <c r="B236" s="204"/>
      <c r="C236" s="205"/>
      <c r="D236" s="206" t="s">
        <v>166</v>
      </c>
      <c r="E236" s="207" t="s">
        <v>1</v>
      </c>
      <c r="F236" s="208" t="s">
        <v>627</v>
      </c>
      <c r="G236" s="205"/>
      <c r="H236" s="209">
        <v>17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166</v>
      </c>
      <c r="AU236" s="215" t="s">
        <v>86</v>
      </c>
      <c r="AV236" s="12" t="s">
        <v>86</v>
      </c>
      <c r="AW236" s="12" t="s">
        <v>33</v>
      </c>
      <c r="AX236" s="12" t="s">
        <v>76</v>
      </c>
      <c r="AY236" s="215" t="s">
        <v>150</v>
      </c>
    </row>
    <row r="237" spans="2:51" s="14" customFormat="1" ht="12">
      <c r="B237" s="226"/>
      <c r="C237" s="227"/>
      <c r="D237" s="206" t="s">
        <v>166</v>
      </c>
      <c r="E237" s="228" t="s">
        <v>1</v>
      </c>
      <c r="F237" s="229" t="s">
        <v>174</v>
      </c>
      <c r="G237" s="227"/>
      <c r="H237" s="230">
        <v>17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166</v>
      </c>
      <c r="AU237" s="236" t="s">
        <v>86</v>
      </c>
      <c r="AV237" s="14" t="s">
        <v>159</v>
      </c>
      <c r="AW237" s="14" t="s">
        <v>33</v>
      </c>
      <c r="AX237" s="14" t="s">
        <v>84</v>
      </c>
      <c r="AY237" s="236" t="s">
        <v>150</v>
      </c>
    </row>
    <row r="238" spans="2:65" s="1" customFormat="1" ht="24" customHeight="1">
      <c r="B238" s="33"/>
      <c r="C238" s="191" t="s">
        <v>299</v>
      </c>
      <c r="D238" s="191" t="s">
        <v>154</v>
      </c>
      <c r="E238" s="192" t="s">
        <v>414</v>
      </c>
      <c r="F238" s="193" t="s">
        <v>415</v>
      </c>
      <c r="G238" s="194" t="s">
        <v>178</v>
      </c>
      <c r="H238" s="195">
        <v>21.59</v>
      </c>
      <c r="I238" s="196"/>
      <c r="J238" s="197">
        <f>ROUND(I238*H238,2)</f>
        <v>0</v>
      </c>
      <c r="K238" s="193" t="s">
        <v>158</v>
      </c>
      <c r="L238" s="37"/>
      <c r="M238" s="198" t="s">
        <v>1</v>
      </c>
      <c r="N238" s="199" t="s">
        <v>41</v>
      </c>
      <c r="O238" s="65"/>
      <c r="P238" s="200">
        <f>O238*H238</f>
        <v>0</v>
      </c>
      <c r="Q238" s="200">
        <v>0.00058</v>
      </c>
      <c r="R238" s="200">
        <f>Q238*H238</f>
        <v>0.0125222</v>
      </c>
      <c r="S238" s="200">
        <v>0</v>
      </c>
      <c r="T238" s="201">
        <f>S238*H238</f>
        <v>0</v>
      </c>
      <c r="AR238" s="202" t="s">
        <v>175</v>
      </c>
      <c r="AT238" s="202" t="s">
        <v>154</v>
      </c>
      <c r="AU238" s="202" t="s">
        <v>86</v>
      </c>
      <c r="AY238" s="16" t="s">
        <v>150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6" t="s">
        <v>84</v>
      </c>
      <c r="BK238" s="203">
        <f>ROUND(I238*H238,2)</f>
        <v>0</v>
      </c>
      <c r="BL238" s="16" t="s">
        <v>175</v>
      </c>
      <c r="BM238" s="202" t="s">
        <v>1156</v>
      </c>
    </row>
    <row r="239" spans="2:51" s="12" customFormat="1" ht="12">
      <c r="B239" s="204"/>
      <c r="C239" s="205"/>
      <c r="D239" s="206" t="s">
        <v>166</v>
      </c>
      <c r="E239" s="207" t="s">
        <v>1</v>
      </c>
      <c r="F239" s="208" t="s">
        <v>1157</v>
      </c>
      <c r="G239" s="205"/>
      <c r="H239" s="209">
        <v>21.59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166</v>
      </c>
      <c r="AU239" s="215" t="s">
        <v>86</v>
      </c>
      <c r="AV239" s="12" t="s">
        <v>86</v>
      </c>
      <c r="AW239" s="12" t="s">
        <v>33</v>
      </c>
      <c r="AX239" s="12" t="s">
        <v>76</v>
      </c>
      <c r="AY239" s="215" t="s">
        <v>150</v>
      </c>
    </row>
    <row r="240" spans="2:51" s="14" customFormat="1" ht="12">
      <c r="B240" s="226"/>
      <c r="C240" s="227"/>
      <c r="D240" s="206" t="s">
        <v>166</v>
      </c>
      <c r="E240" s="228" t="s">
        <v>1</v>
      </c>
      <c r="F240" s="229" t="s">
        <v>174</v>
      </c>
      <c r="G240" s="227"/>
      <c r="H240" s="230">
        <v>21.59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166</v>
      </c>
      <c r="AU240" s="236" t="s">
        <v>86</v>
      </c>
      <c r="AV240" s="14" t="s">
        <v>159</v>
      </c>
      <c r="AW240" s="14" t="s">
        <v>33</v>
      </c>
      <c r="AX240" s="14" t="s">
        <v>84</v>
      </c>
      <c r="AY240" s="236" t="s">
        <v>150</v>
      </c>
    </row>
    <row r="241" spans="2:65" s="1" customFormat="1" ht="24" customHeight="1">
      <c r="B241" s="33"/>
      <c r="C241" s="237" t="s">
        <v>307</v>
      </c>
      <c r="D241" s="237" t="s">
        <v>278</v>
      </c>
      <c r="E241" s="238" t="s">
        <v>419</v>
      </c>
      <c r="F241" s="239" t="s">
        <v>420</v>
      </c>
      <c r="G241" s="240" t="s">
        <v>215</v>
      </c>
      <c r="H241" s="241">
        <v>66.929</v>
      </c>
      <c r="I241" s="242"/>
      <c r="J241" s="243">
        <f>ROUND(I241*H241,2)</f>
        <v>0</v>
      </c>
      <c r="K241" s="239" t="s">
        <v>158</v>
      </c>
      <c r="L241" s="244"/>
      <c r="M241" s="245" t="s">
        <v>1</v>
      </c>
      <c r="N241" s="246" t="s">
        <v>41</v>
      </c>
      <c r="O241" s="65"/>
      <c r="P241" s="200">
        <f>O241*H241</f>
        <v>0</v>
      </c>
      <c r="Q241" s="200">
        <v>0.00045</v>
      </c>
      <c r="R241" s="200">
        <f>Q241*H241</f>
        <v>0.03011805</v>
      </c>
      <c r="S241" s="200">
        <v>0</v>
      </c>
      <c r="T241" s="201">
        <f>S241*H241</f>
        <v>0</v>
      </c>
      <c r="AR241" s="202" t="s">
        <v>281</v>
      </c>
      <c r="AT241" s="202" t="s">
        <v>278</v>
      </c>
      <c r="AU241" s="202" t="s">
        <v>86</v>
      </c>
      <c r="AY241" s="16" t="s">
        <v>150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84</v>
      </c>
      <c r="BK241" s="203">
        <f>ROUND(I241*H241,2)</f>
        <v>0</v>
      </c>
      <c r="BL241" s="16" t="s">
        <v>175</v>
      </c>
      <c r="BM241" s="202" t="s">
        <v>1158</v>
      </c>
    </row>
    <row r="242" spans="2:51" s="12" customFormat="1" ht="12">
      <c r="B242" s="204"/>
      <c r="C242" s="205"/>
      <c r="D242" s="206" t="s">
        <v>166</v>
      </c>
      <c r="E242" s="207" t="s">
        <v>1</v>
      </c>
      <c r="F242" s="208" t="s">
        <v>1159</v>
      </c>
      <c r="G242" s="205"/>
      <c r="H242" s="209">
        <v>66.929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166</v>
      </c>
      <c r="AU242" s="215" t="s">
        <v>86</v>
      </c>
      <c r="AV242" s="12" t="s">
        <v>86</v>
      </c>
      <c r="AW242" s="12" t="s">
        <v>33</v>
      </c>
      <c r="AX242" s="12" t="s">
        <v>84</v>
      </c>
      <c r="AY242" s="215" t="s">
        <v>150</v>
      </c>
    </row>
    <row r="243" spans="2:65" s="1" customFormat="1" ht="24" customHeight="1">
      <c r="B243" s="33"/>
      <c r="C243" s="191" t="s">
        <v>454</v>
      </c>
      <c r="D243" s="191" t="s">
        <v>154</v>
      </c>
      <c r="E243" s="192" t="s">
        <v>424</v>
      </c>
      <c r="F243" s="193" t="s">
        <v>425</v>
      </c>
      <c r="G243" s="194" t="s">
        <v>178</v>
      </c>
      <c r="H243" s="195">
        <v>9.07</v>
      </c>
      <c r="I243" s="196"/>
      <c r="J243" s="197">
        <f>ROUND(I243*H243,2)</f>
        <v>0</v>
      </c>
      <c r="K243" s="193" t="s">
        <v>158</v>
      </c>
      <c r="L243" s="37"/>
      <c r="M243" s="198" t="s">
        <v>1</v>
      </c>
      <c r="N243" s="199" t="s">
        <v>41</v>
      </c>
      <c r="O243" s="65"/>
      <c r="P243" s="200">
        <f>O243*H243</f>
        <v>0</v>
      </c>
      <c r="Q243" s="200">
        <v>0.00058</v>
      </c>
      <c r="R243" s="200">
        <f>Q243*H243</f>
        <v>0.0052606</v>
      </c>
      <c r="S243" s="200">
        <v>0</v>
      </c>
      <c r="T243" s="201">
        <f>S243*H243</f>
        <v>0</v>
      </c>
      <c r="AR243" s="202" t="s">
        <v>175</v>
      </c>
      <c r="AT243" s="202" t="s">
        <v>154</v>
      </c>
      <c r="AU243" s="202" t="s">
        <v>86</v>
      </c>
      <c r="AY243" s="16" t="s">
        <v>150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84</v>
      </c>
      <c r="BK243" s="203">
        <f>ROUND(I243*H243,2)</f>
        <v>0</v>
      </c>
      <c r="BL243" s="16" t="s">
        <v>175</v>
      </c>
      <c r="BM243" s="202" t="s">
        <v>1160</v>
      </c>
    </row>
    <row r="244" spans="2:51" s="12" customFormat="1" ht="12">
      <c r="B244" s="204"/>
      <c r="C244" s="205"/>
      <c r="D244" s="206" t="s">
        <v>166</v>
      </c>
      <c r="E244" s="207" t="s">
        <v>1</v>
      </c>
      <c r="F244" s="208" t="s">
        <v>1161</v>
      </c>
      <c r="G244" s="205"/>
      <c r="H244" s="209">
        <v>9.07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166</v>
      </c>
      <c r="AU244" s="215" t="s">
        <v>86</v>
      </c>
      <c r="AV244" s="12" t="s">
        <v>86</v>
      </c>
      <c r="AW244" s="12" t="s">
        <v>33</v>
      </c>
      <c r="AX244" s="12" t="s">
        <v>84</v>
      </c>
      <c r="AY244" s="215" t="s">
        <v>150</v>
      </c>
    </row>
    <row r="245" spans="2:65" s="1" customFormat="1" ht="24" customHeight="1">
      <c r="B245" s="33"/>
      <c r="C245" s="237" t="s">
        <v>489</v>
      </c>
      <c r="D245" s="237" t="s">
        <v>278</v>
      </c>
      <c r="E245" s="238" t="s">
        <v>429</v>
      </c>
      <c r="F245" s="239" t="s">
        <v>430</v>
      </c>
      <c r="G245" s="240" t="s">
        <v>215</v>
      </c>
      <c r="H245" s="241">
        <v>45.35</v>
      </c>
      <c r="I245" s="242"/>
      <c r="J245" s="243">
        <f>ROUND(I245*H245,2)</f>
        <v>0</v>
      </c>
      <c r="K245" s="239" t="s">
        <v>158</v>
      </c>
      <c r="L245" s="244"/>
      <c r="M245" s="245" t="s">
        <v>1</v>
      </c>
      <c r="N245" s="246" t="s">
        <v>41</v>
      </c>
      <c r="O245" s="65"/>
      <c r="P245" s="200">
        <f>O245*H245</f>
        <v>0</v>
      </c>
      <c r="Q245" s="200">
        <v>0.00063</v>
      </c>
      <c r="R245" s="200">
        <f>Q245*H245</f>
        <v>0.028570500000000002</v>
      </c>
      <c r="S245" s="200">
        <v>0</v>
      </c>
      <c r="T245" s="201">
        <f>S245*H245</f>
        <v>0</v>
      </c>
      <c r="AR245" s="202" t="s">
        <v>281</v>
      </c>
      <c r="AT245" s="202" t="s">
        <v>278</v>
      </c>
      <c r="AU245" s="202" t="s">
        <v>86</v>
      </c>
      <c r="AY245" s="16" t="s">
        <v>150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84</v>
      </c>
      <c r="BK245" s="203">
        <f>ROUND(I245*H245,2)</f>
        <v>0</v>
      </c>
      <c r="BL245" s="16" t="s">
        <v>175</v>
      </c>
      <c r="BM245" s="202" t="s">
        <v>1162</v>
      </c>
    </row>
    <row r="246" spans="2:51" s="12" customFormat="1" ht="12">
      <c r="B246" s="204"/>
      <c r="C246" s="205"/>
      <c r="D246" s="206" t="s">
        <v>166</v>
      </c>
      <c r="E246" s="207" t="s">
        <v>1</v>
      </c>
      <c r="F246" s="208" t="s">
        <v>1163</v>
      </c>
      <c r="G246" s="205"/>
      <c r="H246" s="209">
        <v>45.35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166</v>
      </c>
      <c r="AU246" s="215" t="s">
        <v>86</v>
      </c>
      <c r="AV246" s="12" t="s">
        <v>86</v>
      </c>
      <c r="AW246" s="12" t="s">
        <v>33</v>
      </c>
      <c r="AX246" s="12" t="s">
        <v>84</v>
      </c>
      <c r="AY246" s="215" t="s">
        <v>150</v>
      </c>
    </row>
    <row r="247" spans="2:65" s="1" customFormat="1" ht="24" customHeight="1">
      <c r="B247" s="33"/>
      <c r="C247" s="191" t="s">
        <v>480</v>
      </c>
      <c r="D247" s="191" t="s">
        <v>154</v>
      </c>
      <c r="E247" s="192" t="s">
        <v>433</v>
      </c>
      <c r="F247" s="193" t="s">
        <v>434</v>
      </c>
      <c r="G247" s="194" t="s">
        <v>157</v>
      </c>
      <c r="H247" s="195">
        <v>17.17</v>
      </c>
      <c r="I247" s="196"/>
      <c r="J247" s="197">
        <f>ROUND(I247*H247,2)</f>
        <v>0</v>
      </c>
      <c r="K247" s="193" t="s">
        <v>158</v>
      </c>
      <c r="L247" s="37"/>
      <c r="M247" s="198" t="s">
        <v>1</v>
      </c>
      <c r="N247" s="199" t="s">
        <v>41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0.08317</v>
      </c>
      <c r="T247" s="201">
        <f>S247*H247</f>
        <v>1.4280289</v>
      </c>
      <c r="AR247" s="202" t="s">
        <v>175</v>
      </c>
      <c r="AT247" s="202" t="s">
        <v>154</v>
      </c>
      <c r="AU247" s="202" t="s">
        <v>86</v>
      </c>
      <c r="AY247" s="16" t="s">
        <v>150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84</v>
      </c>
      <c r="BK247" s="203">
        <f>ROUND(I247*H247,2)</f>
        <v>0</v>
      </c>
      <c r="BL247" s="16" t="s">
        <v>175</v>
      </c>
      <c r="BM247" s="202" t="s">
        <v>1164</v>
      </c>
    </row>
    <row r="248" spans="2:51" s="12" customFormat="1" ht="12">
      <c r="B248" s="204"/>
      <c r="C248" s="205"/>
      <c r="D248" s="206" t="s">
        <v>166</v>
      </c>
      <c r="E248" s="207" t="s">
        <v>1</v>
      </c>
      <c r="F248" s="208" t="s">
        <v>1165</v>
      </c>
      <c r="G248" s="205"/>
      <c r="H248" s="209">
        <v>17.17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166</v>
      </c>
      <c r="AU248" s="215" t="s">
        <v>86</v>
      </c>
      <c r="AV248" s="12" t="s">
        <v>86</v>
      </c>
      <c r="AW248" s="12" t="s">
        <v>33</v>
      </c>
      <c r="AX248" s="12" t="s">
        <v>76</v>
      </c>
      <c r="AY248" s="215" t="s">
        <v>150</v>
      </c>
    </row>
    <row r="249" spans="2:51" s="14" customFormat="1" ht="12">
      <c r="B249" s="226"/>
      <c r="C249" s="227"/>
      <c r="D249" s="206" t="s">
        <v>166</v>
      </c>
      <c r="E249" s="228" t="s">
        <v>1</v>
      </c>
      <c r="F249" s="229" t="s">
        <v>174</v>
      </c>
      <c r="G249" s="227"/>
      <c r="H249" s="230">
        <v>17.17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166</v>
      </c>
      <c r="AU249" s="236" t="s">
        <v>86</v>
      </c>
      <c r="AV249" s="14" t="s">
        <v>159</v>
      </c>
      <c r="AW249" s="14" t="s">
        <v>33</v>
      </c>
      <c r="AX249" s="14" t="s">
        <v>84</v>
      </c>
      <c r="AY249" s="236" t="s">
        <v>150</v>
      </c>
    </row>
    <row r="250" spans="2:65" s="1" customFormat="1" ht="36" customHeight="1">
      <c r="B250" s="33"/>
      <c r="C250" s="191" t="s">
        <v>484</v>
      </c>
      <c r="D250" s="191" t="s">
        <v>154</v>
      </c>
      <c r="E250" s="192" t="s">
        <v>437</v>
      </c>
      <c r="F250" s="193" t="s">
        <v>438</v>
      </c>
      <c r="G250" s="194" t="s">
        <v>157</v>
      </c>
      <c r="H250" s="195">
        <v>27.626</v>
      </c>
      <c r="I250" s="196"/>
      <c r="J250" s="197">
        <f>ROUND(I250*H250,2)</f>
        <v>0</v>
      </c>
      <c r="K250" s="193" t="s">
        <v>158</v>
      </c>
      <c r="L250" s="37"/>
      <c r="M250" s="198" t="s">
        <v>1</v>
      </c>
      <c r="N250" s="199" t="s">
        <v>41</v>
      </c>
      <c r="O250" s="65"/>
      <c r="P250" s="200">
        <f>O250*H250</f>
        <v>0</v>
      </c>
      <c r="Q250" s="200">
        <v>0.00689</v>
      </c>
      <c r="R250" s="200">
        <f>Q250*H250</f>
        <v>0.19034314000000002</v>
      </c>
      <c r="S250" s="200">
        <v>0</v>
      </c>
      <c r="T250" s="201">
        <f>S250*H250</f>
        <v>0</v>
      </c>
      <c r="AR250" s="202" t="s">
        <v>175</v>
      </c>
      <c r="AT250" s="202" t="s">
        <v>154</v>
      </c>
      <c r="AU250" s="202" t="s">
        <v>86</v>
      </c>
      <c r="AY250" s="16" t="s">
        <v>150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84</v>
      </c>
      <c r="BK250" s="203">
        <f>ROUND(I250*H250,2)</f>
        <v>0</v>
      </c>
      <c r="BL250" s="16" t="s">
        <v>175</v>
      </c>
      <c r="BM250" s="202" t="s">
        <v>1166</v>
      </c>
    </row>
    <row r="251" spans="2:51" s="12" customFormat="1" ht="12">
      <c r="B251" s="204"/>
      <c r="C251" s="205"/>
      <c r="D251" s="206" t="s">
        <v>166</v>
      </c>
      <c r="E251" s="207" t="s">
        <v>1</v>
      </c>
      <c r="F251" s="208" t="s">
        <v>1167</v>
      </c>
      <c r="G251" s="205"/>
      <c r="H251" s="209">
        <v>27.626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166</v>
      </c>
      <c r="AU251" s="215" t="s">
        <v>86</v>
      </c>
      <c r="AV251" s="12" t="s">
        <v>86</v>
      </c>
      <c r="AW251" s="12" t="s">
        <v>33</v>
      </c>
      <c r="AX251" s="12" t="s">
        <v>76</v>
      </c>
      <c r="AY251" s="215" t="s">
        <v>150</v>
      </c>
    </row>
    <row r="252" spans="2:51" s="14" customFormat="1" ht="12">
      <c r="B252" s="226"/>
      <c r="C252" s="227"/>
      <c r="D252" s="206" t="s">
        <v>166</v>
      </c>
      <c r="E252" s="228" t="s">
        <v>1</v>
      </c>
      <c r="F252" s="229" t="s">
        <v>174</v>
      </c>
      <c r="G252" s="227"/>
      <c r="H252" s="230">
        <v>27.626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166</v>
      </c>
      <c r="AU252" s="236" t="s">
        <v>86</v>
      </c>
      <c r="AV252" s="14" t="s">
        <v>159</v>
      </c>
      <c r="AW252" s="14" t="s">
        <v>33</v>
      </c>
      <c r="AX252" s="14" t="s">
        <v>84</v>
      </c>
      <c r="AY252" s="236" t="s">
        <v>150</v>
      </c>
    </row>
    <row r="253" spans="2:65" s="1" customFormat="1" ht="36" customHeight="1">
      <c r="B253" s="33"/>
      <c r="C253" s="237" t="s">
        <v>464</v>
      </c>
      <c r="D253" s="237" t="s">
        <v>278</v>
      </c>
      <c r="E253" s="238" t="s">
        <v>441</v>
      </c>
      <c r="F253" s="239" t="s">
        <v>442</v>
      </c>
      <c r="G253" s="240" t="s">
        <v>157</v>
      </c>
      <c r="H253" s="241">
        <v>30.389</v>
      </c>
      <c r="I253" s="242"/>
      <c r="J253" s="243">
        <f>ROUND(I253*H253,2)</f>
        <v>0</v>
      </c>
      <c r="K253" s="239" t="s">
        <v>158</v>
      </c>
      <c r="L253" s="244"/>
      <c r="M253" s="245" t="s">
        <v>1</v>
      </c>
      <c r="N253" s="246" t="s">
        <v>41</v>
      </c>
      <c r="O253" s="65"/>
      <c r="P253" s="200">
        <f>O253*H253</f>
        <v>0</v>
      </c>
      <c r="Q253" s="200">
        <v>0.0192</v>
      </c>
      <c r="R253" s="200">
        <f>Q253*H253</f>
        <v>0.5834687999999999</v>
      </c>
      <c r="S253" s="200">
        <v>0</v>
      </c>
      <c r="T253" s="201">
        <f>S253*H253</f>
        <v>0</v>
      </c>
      <c r="AR253" s="202" t="s">
        <v>281</v>
      </c>
      <c r="AT253" s="202" t="s">
        <v>278</v>
      </c>
      <c r="AU253" s="202" t="s">
        <v>86</v>
      </c>
      <c r="AY253" s="16" t="s">
        <v>150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84</v>
      </c>
      <c r="BK253" s="203">
        <f>ROUND(I253*H253,2)</f>
        <v>0</v>
      </c>
      <c r="BL253" s="16" t="s">
        <v>175</v>
      </c>
      <c r="BM253" s="202" t="s">
        <v>1168</v>
      </c>
    </row>
    <row r="254" spans="2:51" s="12" customFormat="1" ht="12">
      <c r="B254" s="204"/>
      <c r="C254" s="205"/>
      <c r="D254" s="206" t="s">
        <v>166</v>
      </c>
      <c r="E254" s="205"/>
      <c r="F254" s="208" t="s">
        <v>1169</v>
      </c>
      <c r="G254" s="205"/>
      <c r="H254" s="209">
        <v>30.389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166</v>
      </c>
      <c r="AU254" s="215" t="s">
        <v>86</v>
      </c>
      <c r="AV254" s="12" t="s">
        <v>86</v>
      </c>
      <c r="AW254" s="12" t="s">
        <v>4</v>
      </c>
      <c r="AX254" s="12" t="s">
        <v>84</v>
      </c>
      <c r="AY254" s="215" t="s">
        <v>150</v>
      </c>
    </row>
    <row r="255" spans="2:65" s="1" customFormat="1" ht="36" customHeight="1">
      <c r="B255" s="33"/>
      <c r="C255" s="191" t="s">
        <v>468</v>
      </c>
      <c r="D255" s="191" t="s">
        <v>154</v>
      </c>
      <c r="E255" s="192" t="s">
        <v>446</v>
      </c>
      <c r="F255" s="193" t="s">
        <v>447</v>
      </c>
      <c r="G255" s="194" t="s">
        <v>157</v>
      </c>
      <c r="H255" s="195">
        <v>6.25</v>
      </c>
      <c r="I255" s="196"/>
      <c r="J255" s="197">
        <f>ROUND(I255*H255,2)</f>
        <v>0</v>
      </c>
      <c r="K255" s="193" t="s">
        <v>158</v>
      </c>
      <c r="L255" s="37"/>
      <c r="M255" s="198" t="s">
        <v>1</v>
      </c>
      <c r="N255" s="199" t="s">
        <v>41</v>
      </c>
      <c r="O255" s="65"/>
      <c r="P255" s="200">
        <f>O255*H255</f>
        <v>0</v>
      </c>
      <c r="Q255" s="200">
        <v>0.00588</v>
      </c>
      <c r="R255" s="200">
        <f>Q255*H255</f>
        <v>0.03675</v>
      </c>
      <c r="S255" s="200">
        <v>0</v>
      </c>
      <c r="T255" s="201">
        <f>S255*H255</f>
        <v>0</v>
      </c>
      <c r="AR255" s="202" t="s">
        <v>175</v>
      </c>
      <c r="AT255" s="202" t="s">
        <v>154</v>
      </c>
      <c r="AU255" s="202" t="s">
        <v>86</v>
      </c>
      <c r="AY255" s="16" t="s">
        <v>150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84</v>
      </c>
      <c r="BK255" s="203">
        <f>ROUND(I255*H255,2)</f>
        <v>0</v>
      </c>
      <c r="BL255" s="16" t="s">
        <v>175</v>
      </c>
      <c r="BM255" s="202" t="s">
        <v>1170</v>
      </c>
    </row>
    <row r="256" spans="2:51" s="12" customFormat="1" ht="12">
      <c r="B256" s="204"/>
      <c r="C256" s="205"/>
      <c r="D256" s="206" t="s">
        <v>166</v>
      </c>
      <c r="E256" s="207" t="s">
        <v>1</v>
      </c>
      <c r="F256" s="208" t="s">
        <v>1134</v>
      </c>
      <c r="G256" s="205"/>
      <c r="H256" s="209">
        <v>6.25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166</v>
      </c>
      <c r="AU256" s="215" t="s">
        <v>86</v>
      </c>
      <c r="AV256" s="12" t="s">
        <v>86</v>
      </c>
      <c r="AW256" s="12" t="s">
        <v>33</v>
      </c>
      <c r="AX256" s="12" t="s">
        <v>76</v>
      </c>
      <c r="AY256" s="215" t="s">
        <v>150</v>
      </c>
    </row>
    <row r="257" spans="2:51" s="14" customFormat="1" ht="12">
      <c r="B257" s="226"/>
      <c r="C257" s="227"/>
      <c r="D257" s="206" t="s">
        <v>166</v>
      </c>
      <c r="E257" s="228" t="s">
        <v>1</v>
      </c>
      <c r="F257" s="229" t="s">
        <v>174</v>
      </c>
      <c r="G257" s="227"/>
      <c r="H257" s="230">
        <v>6.25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166</v>
      </c>
      <c r="AU257" s="236" t="s">
        <v>86</v>
      </c>
      <c r="AV257" s="14" t="s">
        <v>159</v>
      </c>
      <c r="AW257" s="14" t="s">
        <v>33</v>
      </c>
      <c r="AX257" s="14" t="s">
        <v>84</v>
      </c>
      <c r="AY257" s="236" t="s">
        <v>150</v>
      </c>
    </row>
    <row r="258" spans="2:65" s="1" customFormat="1" ht="36" customHeight="1">
      <c r="B258" s="33"/>
      <c r="C258" s="237" t="s">
        <v>472</v>
      </c>
      <c r="D258" s="237" t="s">
        <v>278</v>
      </c>
      <c r="E258" s="238" t="s">
        <v>450</v>
      </c>
      <c r="F258" s="239" t="s">
        <v>451</v>
      </c>
      <c r="G258" s="240" t="s">
        <v>157</v>
      </c>
      <c r="H258" s="241">
        <v>6.875</v>
      </c>
      <c r="I258" s="242"/>
      <c r="J258" s="243">
        <f>ROUND(I258*H258,2)</f>
        <v>0</v>
      </c>
      <c r="K258" s="239" t="s">
        <v>158</v>
      </c>
      <c r="L258" s="244"/>
      <c r="M258" s="245" t="s">
        <v>1</v>
      </c>
      <c r="N258" s="246" t="s">
        <v>41</v>
      </c>
      <c r="O258" s="65"/>
      <c r="P258" s="200">
        <f>O258*H258</f>
        <v>0</v>
      </c>
      <c r="Q258" s="200">
        <v>0.0192</v>
      </c>
      <c r="R258" s="200">
        <f>Q258*H258</f>
        <v>0.13199999999999998</v>
      </c>
      <c r="S258" s="200">
        <v>0</v>
      </c>
      <c r="T258" s="201">
        <f>S258*H258</f>
        <v>0</v>
      </c>
      <c r="AR258" s="202" t="s">
        <v>281</v>
      </c>
      <c r="AT258" s="202" t="s">
        <v>278</v>
      </c>
      <c r="AU258" s="202" t="s">
        <v>86</v>
      </c>
      <c r="AY258" s="16" t="s">
        <v>150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6" t="s">
        <v>84</v>
      </c>
      <c r="BK258" s="203">
        <f>ROUND(I258*H258,2)</f>
        <v>0</v>
      </c>
      <c r="BL258" s="16" t="s">
        <v>175</v>
      </c>
      <c r="BM258" s="202" t="s">
        <v>1171</v>
      </c>
    </row>
    <row r="259" spans="2:51" s="12" customFormat="1" ht="12">
      <c r="B259" s="204"/>
      <c r="C259" s="205"/>
      <c r="D259" s="206" t="s">
        <v>166</v>
      </c>
      <c r="E259" s="207" t="s">
        <v>1</v>
      </c>
      <c r="F259" s="208" t="s">
        <v>1134</v>
      </c>
      <c r="G259" s="205"/>
      <c r="H259" s="209">
        <v>6.25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166</v>
      </c>
      <c r="AU259" s="215" t="s">
        <v>86</v>
      </c>
      <c r="AV259" s="12" t="s">
        <v>86</v>
      </c>
      <c r="AW259" s="12" t="s">
        <v>33</v>
      </c>
      <c r="AX259" s="12" t="s">
        <v>84</v>
      </c>
      <c r="AY259" s="215" t="s">
        <v>150</v>
      </c>
    </row>
    <row r="260" spans="2:51" s="12" customFormat="1" ht="12">
      <c r="B260" s="204"/>
      <c r="C260" s="205"/>
      <c r="D260" s="206" t="s">
        <v>166</v>
      </c>
      <c r="E260" s="205"/>
      <c r="F260" s="208" t="s">
        <v>1172</v>
      </c>
      <c r="G260" s="205"/>
      <c r="H260" s="209">
        <v>6.875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166</v>
      </c>
      <c r="AU260" s="215" t="s">
        <v>86</v>
      </c>
      <c r="AV260" s="12" t="s">
        <v>86</v>
      </c>
      <c r="AW260" s="12" t="s">
        <v>4</v>
      </c>
      <c r="AX260" s="12" t="s">
        <v>84</v>
      </c>
      <c r="AY260" s="215" t="s">
        <v>150</v>
      </c>
    </row>
    <row r="261" spans="2:65" s="1" customFormat="1" ht="24" customHeight="1">
      <c r="B261" s="33"/>
      <c r="C261" s="191" t="s">
        <v>509</v>
      </c>
      <c r="D261" s="191" t="s">
        <v>154</v>
      </c>
      <c r="E261" s="192" t="s">
        <v>455</v>
      </c>
      <c r="F261" s="193" t="s">
        <v>456</v>
      </c>
      <c r="G261" s="194" t="s">
        <v>157</v>
      </c>
      <c r="H261" s="195">
        <v>33.25</v>
      </c>
      <c r="I261" s="196"/>
      <c r="J261" s="197">
        <f>ROUND(I261*H261,2)</f>
        <v>0</v>
      </c>
      <c r="K261" s="193" t="s">
        <v>158</v>
      </c>
      <c r="L261" s="37"/>
      <c r="M261" s="198" t="s">
        <v>1</v>
      </c>
      <c r="N261" s="199" t="s">
        <v>41</v>
      </c>
      <c r="O261" s="65"/>
      <c r="P261" s="200">
        <f>O261*H261</f>
        <v>0</v>
      </c>
      <c r="Q261" s="200">
        <v>0.0015</v>
      </c>
      <c r="R261" s="200">
        <f>Q261*H261</f>
        <v>0.049875</v>
      </c>
      <c r="S261" s="200">
        <v>0</v>
      </c>
      <c r="T261" s="201">
        <f>S261*H261</f>
        <v>0</v>
      </c>
      <c r="AR261" s="202" t="s">
        <v>175</v>
      </c>
      <c r="AT261" s="202" t="s">
        <v>154</v>
      </c>
      <c r="AU261" s="202" t="s">
        <v>86</v>
      </c>
      <c r="AY261" s="16" t="s">
        <v>150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6" t="s">
        <v>84</v>
      </c>
      <c r="BK261" s="203">
        <f>ROUND(I261*H261,2)</f>
        <v>0</v>
      </c>
      <c r="BL261" s="16" t="s">
        <v>175</v>
      </c>
      <c r="BM261" s="202" t="s">
        <v>1173</v>
      </c>
    </row>
    <row r="262" spans="2:51" s="12" customFormat="1" ht="12">
      <c r="B262" s="204"/>
      <c r="C262" s="205"/>
      <c r="D262" s="206" t="s">
        <v>166</v>
      </c>
      <c r="E262" s="207" t="s">
        <v>1</v>
      </c>
      <c r="F262" s="208" t="s">
        <v>1154</v>
      </c>
      <c r="G262" s="205"/>
      <c r="H262" s="209">
        <v>33.25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166</v>
      </c>
      <c r="AU262" s="215" t="s">
        <v>86</v>
      </c>
      <c r="AV262" s="12" t="s">
        <v>86</v>
      </c>
      <c r="AW262" s="12" t="s">
        <v>33</v>
      </c>
      <c r="AX262" s="12" t="s">
        <v>76</v>
      </c>
      <c r="AY262" s="215" t="s">
        <v>150</v>
      </c>
    </row>
    <row r="263" spans="2:51" s="14" customFormat="1" ht="12">
      <c r="B263" s="226"/>
      <c r="C263" s="227"/>
      <c r="D263" s="206" t="s">
        <v>166</v>
      </c>
      <c r="E263" s="228" t="s">
        <v>1</v>
      </c>
      <c r="F263" s="229" t="s">
        <v>174</v>
      </c>
      <c r="G263" s="227"/>
      <c r="H263" s="230">
        <v>33.25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166</v>
      </c>
      <c r="AU263" s="236" t="s">
        <v>86</v>
      </c>
      <c r="AV263" s="14" t="s">
        <v>159</v>
      </c>
      <c r="AW263" s="14" t="s">
        <v>33</v>
      </c>
      <c r="AX263" s="14" t="s">
        <v>84</v>
      </c>
      <c r="AY263" s="236" t="s">
        <v>150</v>
      </c>
    </row>
    <row r="264" spans="2:65" s="1" customFormat="1" ht="24" customHeight="1">
      <c r="B264" s="33"/>
      <c r="C264" s="191" t="s">
        <v>524</v>
      </c>
      <c r="D264" s="191" t="s">
        <v>154</v>
      </c>
      <c r="E264" s="192" t="s">
        <v>459</v>
      </c>
      <c r="F264" s="193" t="s">
        <v>460</v>
      </c>
      <c r="G264" s="194" t="s">
        <v>185</v>
      </c>
      <c r="H264" s="195">
        <v>1.341</v>
      </c>
      <c r="I264" s="196"/>
      <c r="J264" s="197">
        <f>ROUND(I264*H264,2)</f>
        <v>0</v>
      </c>
      <c r="K264" s="193" t="s">
        <v>158</v>
      </c>
      <c r="L264" s="37"/>
      <c r="M264" s="198" t="s">
        <v>1</v>
      </c>
      <c r="N264" s="199" t="s">
        <v>41</v>
      </c>
      <c r="O264" s="65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02" t="s">
        <v>175</v>
      </c>
      <c r="AT264" s="202" t="s">
        <v>154</v>
      </c>
      <c r="AU264" s="202" t="s">
        <v>86</v>
      </c>
      <c r="AY264" s="16" t="s">
        <v>150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6" t="s">
        <v>84</v>
      </c>
      <c r="BK264" s="203">
        <f>ROUND(I264*H264,2)</f>
        <v>0</v>
      </c>
      <c r="BL264" s="16" t="s">
        <v>175</v>
      </c>
      <c r="BM264" s="202" t="s">
        <v>1174</v>
      </c>
    </row>
    <row r="265" spans="2:63" s="11" customFormat="1" ht="22.9" customHeight="1">
      <c r="B265" s="175"/>
      <c r="C265" s="176"/>
      <c r="D265" s="177" t="s">
        <v>75</v>
      </c>
      <c r="E265" s="189" t="s">
        <v>647</v>
      </c>
      <c r="F265" s="189" t="s">
        <v>648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SUM(P266:P271)</f>
        <v>0</v>
      </c>
      <c r="Q265" s="183"/>
      <c r="R265" s="184">
        <f>SUM(R266:R271)</f>
        <v>0</v>
      </c>
      <c r="S265" s="183"/>
      <c r="T265" s="185">
        <f>SUM(T266:T271)</f>
        <v>0.041122</v>
      </c>
      <c r="AR265" s="186" t="s">
        <v>86</v>
      </c>
      <c r="AT265" s="187" t="s">
        <v>75</v>
      </c>
      <c r="AU265" s="187" t="s">
        <v>84</v>
      </c>
      <c r="AY265" s="186" t="s">
        <v>150</v>
      </c>
      <c r="BK265" s="188">
        <f>SUM(BK266:BK271)</f>
        <v>0</v>
      </c>
    </row>
    <row r="266" spans="2:65" s="1" customFormat="1" ht="24" customHeight="1">
      <c r="B266" s="33"/>
      <c r="C266" s="191" t="s">
        <v>338</v>
      </c>
      <c r="D266" s="191" t="s">
        <v>154</v>
      </c>
      <c r="E266" s="192" t="s">
        <v>659</v>
      </c>
      <c r="F266" s="193" t="s">
        <v>660</v>
      </c>
      <c r="G266" s="194" t="s">
        <v>157</v>
      </c>
      <c r="H266" s="195">
        <v>15.04</v>
      </c>
      <c r="I266" s="196"/>
      <c r="J266" s="197">
        <f>ROUND(I266*H266,2)</f>
        <v>0</v>
      </c>
      <c r="K266" s="193" t="s">
        <v>158</v>
      </c>
      <c r="L266" s="37"/>
      <c r="M266" s="198" t="s">
        <v>1</v>
      </c>
      <c r="N266" s="199" t="s">
        <v>41</v>
      </c>
      <c r="O266" s="65"/>
      <c r="P266" s="200">
        <f>O266*H266</f>
        <v>0</v>
      </c>
      <c r="Q266" s="200">
        <v>0</v>
      </c>
      <c r="R266" s="200">
        <f>Q266*H266</f>
        <v>0</v>
      </c>
      <c r="S266" s="200">
        <v>0.0025</v>
      </c>
      <c r="T266" s="201">
        <f>S266*H266</f>
        <v>0.0376</v>
      </c>
      <c r="AR266" s="202" t="s">
        <v>175</v>
      </c>
      <c r="AT266" s="202" t="s">
        <v>154</v>
      </c>
      <c r="AU266" s="202" t="s">
        <v>86</v>
      </c>
      <c r="AY266" s="16" t="s">
        <v>150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84</v>
      </c>
      <c r="BK266" s="203">
        <f>ROUND(I266*H266,2)</f>
        <v>0</v>
      </c>
      <c r="BL266" s="16" t="s">
        <v>175</v>
      </c>
      <c r="BM266" s="202" t="s">
        <v>1175</v>
      </c>
    </row>
    <row r="267" spans="2:51" s="12" customFormat="1" ht="12">
      <c r="B267" s="204"/>
      <c r="C267" s="205"/>
      <c r="D267" s="206" t="s">
        <v>166</v>
      </c>
      <c r="E267" s="207" t="s">
        <v>1</v>
      </c>
      <c r="F267" s="208" t="s">
        <v>1176</v>
      </c>
      <c r="G267" s="205"/>
      <c r="H267" s="209">
        <v>15.04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166</v>
      </c>
      <c r="AU267" s="215" t="s">
        <v>86</v>
      </c>
      <c r="AV267" s="12" t="s">
        <v>86</v>
      </c>
      <c r="AW267" s="12" t="s">
        <v>33</v>
      </c>
      <c r="AX267" s="12" t="s">
        <v>76</v>
      </c>
      <c r="AY267" s="215" t="s">
        <v>150</v>
      </c>
    </row>
    <row r="268" spans="2:51" s="14" customFormat="1" ht="12">
      <c r="B268" s="226"/>
      <c r="C268" s="227"/>
      <c r="D268" s="206" t="s">
        <v>166</v>
      </c>
      <c r="E268" s="228" t="s">
        <v>1</v>
      </c>
      <c r="F268" s="229" t="s">
        <v>174</v>
      </c>
      <c r="G268" s="227"/>
      <c r="H268" s="230">
        <v>15.04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166</v>
      </c>
      <c r="AU268" s="236" t="s">
        <v>86</v>
      </c>
      <c r="AV268" s="14" t="s">
        <v>159</v>
      </c>
      <c r="AW268" s="14" t="s">
        <v>33</v>
      </c>
      <c r="AX268" s="14" t="s">
        <v>84</v>
      </c>
      <c r="AY268" s="236" t="s">
        <v>150</v>
      </c>
    </row>
    <row r="269" spans="2:65" s="1" customFormat="1" ht="16.5" customHeight="1">
      <c r="B269" s="33"/>
      <c r="C269" s="191" t="s">
        <v>358</v>
      </c>
      <c r="D269" s="191" t="s">
        <v>154</v>
      </c>
      <c r="E269" s="192" t="s">
        <v>670</v>
      </c>
      <c r="F269" s="193" t="s">
        <v>671</v>
      </c>
      <c r="G269" s="194" t="s">
        <v>178</v>
      </c>
      <c r="H269" s="195">
        <v>11.74</v>
      </c>
      <c r="I269" s="196"/>
      <c r="J269" s="197">
        <f>ROUND(I269*H269,2)</f>
        <v>0</v>
      </c>
      <c r="K269" s="193" t="s">
        <v>158</v>
      </c>
      <c r="L269" s="37"/>
      <c r="M269" s="198" t="s">
        <v>1</v>
      </c>
      <c r="N269" s="199" t="s">
        <v>41</v>
      </c>
      <c r="O269" s="65"/>
      <c r="P269" s="200">
        <f>O269*H269</f>
        <v>0</v>
      </c>
      <c r="Q269" s="200">
        <v>0</v>
      </c>
      <c r="R269" s="200">
        <f>Q269*H269</f>
        <v>0</v>
      </c>
      <c r="S269" s="200">
        <v>0.0003</v>
      </c>
      <c r="T269" s="201">
        <f>S269*H269</f>
        <v>0.003522</v>
      </c>
      <c r="AR269" s="202" t="s">
        <v>175</v>
      </c>
      <c r="AT269" s="202" t="s">
        <v>154</v>
      </c>
      <c r="AU269" s="202" t="s">
        <v>86</v>
      </c>
      <c r="AY269" s="16" t="s">
        <v>150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6" t="s">
        <v>84</v>
      </c>
      <c r="BK269" s="203">
        <f>ROUND(I269*H269,2)</f>
        <v>0</v>
      </c>
      <c r="BL269" s="16" t="s">
        <v>175</v>
      </c>
      <c r="BM269" s="202" t="s">
        <v>1177</v>
      </c>
    </row>
    <row r="270" spans="2:51" s="12" customFormat="1" ht="12">
      <c r="B270" s="204"/>
      <c r="C270" s="205"/>
      <c r="D270" s="206" t="s">
        <v>166</v>
      </c>
      <c r="E270" s="207" t="s">
        <v>1</v>
      </c>
      <c r="F270" s="208" t="s">
        <v>1178</v>
      </c>
      <c r="G270" s="205"/>
      <c r="H270" s="209">
        <v>11.74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166</v>
      </c>
      <c r="AU270" s="215" t="s">
        <v>86</v>
      </c>
      <c r="AV270" s="12" t="s">
        <v>86</v>
      </c>
      <c r="AW270" s="12" t="s">
        <v>33</v>
      </c>
      <c r="AX270" s="12" t="s">
        <v>76</v>
      </c>
      <c r="AY270" s="215" t="s">
        <v>150</v>
      </c>
    </row>
    <row r="271" spans="2:51" s="14" customFormat="1" ht="12">
      <c r="B271" s="226"/>
      <c r="C271" s="227"/>
      <c r="D271" s="206" t="s">
        <v>166</v>
      </c>
      <c r="E271" s="228" t="s">
        <v>1</v>
      </c>
      <c r="F271" s="229" t="s">
        <v>174</v>
      </c>
      <c r="G271" s="227"/>
      <c r="H271" s="230">
        <v>11.74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166</v>
      </c>
      <c r="AU271" s="236" t="s">
        <v>86</v>
      </c>
      <c r="AV271" s="14" t="s">
        <v>159</v>
      </c>
      <c r="AW271" s="14" t="s">
        <v>33</v>
      </c>
      <c r="AX271" s="14" t="s">
        <v>84</v>
      </c>
      <c r="AY271" s="236" t="s">
        <v>150</v>
      </c>
    </row>
    <row r="272" spans="2:63" s="11" customFormat="1" ht="22.9" customHeight="1">
      <c r="B272" s="175"/>
      <c r="C272" s="176"/>
      <c r="D272" s="177" t="s">
        <v>75</v>
      </c>
      <c r="E272" s="189" t="s">
        <v>462</v>
      </c>
      <c r="F272" s="189" t="s">
        <v>463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SUM(P273:P282)</f>
        <v>0</v>
      </c>
      <c r="Q272" s="183"/>
      <c r="R272" s="184">
        <f>SUM(R273:R282)</f>
        <v>0.8425897999999999</v>
      </c>
      <c r="S272" s="183"/>
      <c r="T272" s="185">
        <f>SUM(T273:T282)</f>
        <v>0</v>
      </c>
      <c r="AR272" s="186" t="s">
        <v>86</v>
      </c>
      <c r="AT272" s="187" t="s">
        <v>75</v>
      </c>
      <c r="AU272" s="187" t="s">
        <v>84</v>
      </c>
      <c r="AY272" s="186" t="s">
        <v>150</v>
      </c>
      <c r="BK272" s="188">
        <f>SUM(BK273:BK282)</f>
        <v>0</v>
      </c>
    </row>
    <row r="273" spans="2:65" s="1" customFormat="1" ht="16.5" customHeight="1">
      <c r="B273" s="33"/>
      <c r="C273" s="191" t="s">
        <v>350</v>
      </c>
      <c r="D273" s="191" t="s">
        <v>154</v>
      </c>
      <c r="E273" s="192" t="s">
        <v>465</v>
      </c>
      <c r="F273" s="193" t="s">
        <v>466</v>
      </c>
      <c r="G273" s="194" t="s">
        <v>157</v>
      </c>
      <c r="H273" s="195">
        <v>27.916</v>
      </c>
      <c r="I273" s="196"/>
      <c r="J273" s="197">
        <f>ROUND(I273*H273,2)</f>
        <v>0</v>
      </c>
      <c r="K273" s="193" t="s">
        <v>158</v>
      </c>
      <c r="L273" s="37"/>
      <c r="M273" s="198" t="s">
        <v>1</v>
      </c>
      <c r="N273" s="199" t="s">
        <v>41</v>
      </c>
      <c r="O273" s="65"/>
      <c r="P273" s="200">
        <f>O273*H273</f>
        <v>0</v>
      </c>
      <c r="Q273" s="200">
        <v>0.0003</v>
      </c>
      <c r="R273" s="200">
        <f>Q273*H273</f>
        <v>0.0083748</v>
      </c>
      <c r="S273" s="200">
        <v>0</v>
      </c>
      <c r="T273" s="201">
        <f>S273*H273</f>
        <v>0</v>
      </c>
      <c r="AR273" s="202" t="s">
        <v>175</v>
      </c>
      <c r="AT273" s="202" t="s">
        <v>154</v>
      </c>
      <c r="AU273" s="202" t="s">
        <v>86</v>
      </c>
      <c r="AY273" s="16" t="s">
        <v>150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6" t="s">
        <v>84</v>
      </c>
      <c r="BK273" s="203">
        <f>ROUND(I273*H273,2)</f>
        <v>0</v>
      </c>
      <c r="BL273" s="16" t="s">
        <v>175</v>
      </c>
      <c r="BM273" s="202" t="s">
        <v>1179</v>
      </c>
    </row>
    <row r="274" spans="2:51" s="12" customFormat="1" ht="12">
      <c r="B274" s="204"/>
      <c r="C274" s="205"/>
      <c r="D274" s="206" t="s">
        <v>166</v>
      </c>
      <c r="E274" s="207" t="s">
        <v>1</v>
      </c>
      <c r="F274" s="208" t="s">
        <v>1180</v>
      </c>
      <c r="G274" s="205"/>
      <c r="H274" s="209">
        <v>27.916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166</v>
      </c>
      <c r="AU274" s="215" t="s">
        <v>86</v>
      </c>
      <c r="AV274" s="12" t="s">
        <v>86</v>
      </c>
      <c r="AW274" s="12" t="s">
        <v>33</v>
      </c>
      <c r="AX274" s="12" t="s">
        <v>84</v>
      </c>
      <c r="AY274" s="215" t="s">
        <v>150</v>
      </c>
    </row>
    <row r="275" spans="2:65" s="1" customFormat="1" ht="24" customHeight="1">
      <c r="B275" s="33"/>
      <c r="C275" s="191" t="s">
        <v>366</v>
      </c>
      <c r="D275" s="191" t="s">
        <v>154</v>
      </c>
      <c r="E275" s="192" t="s">
        <v>469</v>
      </c>
      <c r="F275" s="193" t="s">
        <v>470</v>
      </c>
      <c r="G275" s="194" t="s">
        <v>157</v>
      </c>
      <c r="H275" s="195">
        <v>27.916</v>
      </c>
      <c r="I275" s="196"/>
      <c r="J275" s="197">
        <f>ROUND(I275*H275,2)</f>
        <v>0</v>
      </c>
      <c r="K275" s="193" t="s">
        <v>158</v>
      </c>
      <c r="L275" s="37"/>
      <c r="M275" s="198" t="s">
        <v>1</v>
      </c>
      <c r="N275" s="199" t="s">
        <v>41</v>
      </c>
      <c r="O275" s="65"/>
      <c r="P275" s="200">
        <f>O275*H275</f>
        <v>0</v>
      </c>
      <c r="Q275" s="200">
        <v>0.0015</v>
      </c>
      <c r="R275" s="200">
        <f>Q275*H275</f>
        <v>0.041874</v>
      </c>
      <c r="S275" s="200">
        <v>0</v>
      </c>
      <c r="T275" s="201">
        <f>S275*H275</f>
        <v>0</v>
      </c>
      <c r="AR275" s="202" t="s">
        <v>175</v>
      </c>
      <c r="AT275" s="202" t="s">
        <v>154</v>
      </c>
      <c r="AU275" s="202" t="s">
        <v>86</v>
      </c>
      <c r="AY275" s="16" t="s">
        <v>150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6" t="s">
        <v>84</v>
      </c>
      <c r="BK275" s="203">
        <f>ROUND(I275*H275,2)</f>
        <v>0</v>
      </c>
      <c r="BL275" s="16" t="s">
        <v>175</v>
      </c>
      <c r="BM275" s="202" t="s">
        <v>1181</v>
      </c>
    </row>
    <row r="276" spans="2:65" s="1" customFormat="1" ht="24" customHeight="1">
      <c r="B276" s="33"/>
      <c r="C276" s="191" t="s">
        <v>370</v>
      </c>
      <c r="D276" s="191" t="s">
        <v>154</v>
      </c>
      <c r="E276" s="192" t="s">
        <v>473</v>
      </c>
      <c r="F276" s="193" t="s">
        <v>474</v>
      </c>
      <c r="G276" s="194" t="s">
        <v>178</v>
      </c>
      <c r="H276" s="195">
        <v>9.97</v>
      </c>
      <c r="I276" s="196"/>
      <c r="J276" s="197">
        <f>ROUND(I276*H276,2)</f>
        <v>0</v>
      </c>
      <c r="K276" s="193" t="s">
        <v>158</v>
      </c>
      <c r="L276" s="37"/>
      <c r="M276" s="198" t="s">
        <v>1</v>
      </c>
      <c r="N276" s="199" t="s">
        <v>41</v>
      </c>
      <c r="O276" s="65"/>
      <c r="P276" s="200">
        <f>O276*H276</f>
        <v>0</v>
      </c>
      <c r="Q276" s="200">
        <v>0.0004</v>
      </c>
      <c r="R276" s="200">
        <f>Q276*H276</f>
        <v>0.003988</v>
      </c>
      <c r="S276" s="200">
        <v>0</v>
      </c>
      <c r="T276" s="201">
        <f>S276*H276</f>
        <v>0</v>
      </c>
      <c r="AR276" s="202" t="s">
        <v>175</v>
      </c>
      <c r="AT276" s="202" t="s">
        <v>154</v>
      </c>
      <c r="AU276" s="202" t="s">
        <v>86</v>
      </c>
      <c r="AY276" s="16" t="s">
        <v>150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6" t="s">
        <v>84</v>
      </c>
      <c r="BK276" s="203">
        <f>ROUND(I276*H276,2)</f>
        <v>0</v>
      </c>
      <c r="BL276" s="16" t="s">
        <v>175</v>
      </c>
      <c r="BM276" s="202" t="s">
        <v>1182</v>
      </c>
    </row>
    <row r="277" spans="2:51" s="12" customFormat="1" ht="12">
      <c r="B277" s="204"/>
      <c r="C277" s="205"/>
      <c r="D277" s="206" t="s">
        <v>166</v>
      </c>
      <c r="E277" s="207" t="s">
        <v>1</v>
      </c>
      <c r="F277" s="208" t="s">
        <v>1183</v>
      </c>
      <c r="G277" s="205"/>
      <c r="H277" s="209">
        <v>9.97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166</v>
      </c>
      <c r="AU277" s="215" t="s">
        <v>86</v>
      </c>
      <c r="AV277" s="12" t="s">
        <v>86</v>
      </c>
      <c r="AW277" s="12" t="s">
        <v>33</v>
      </c>
      <c r="AX277" s="12" t="s">
        <v>84</v>
      </c>
      <c r="AY277" s="215" t="s">
        <v>150</v>
      </c>
    </row>
    <row r="278" spans="2:65" s="1" customFormat="1" ht="24" customHeight="1">
      <c r="B278" s="33"/>
      <c r="C278" s="191" t="s">
        <v>390</v>
      </c>
      <c r="D278" s="191" t="s">
        <v>154</v>
      </c>
      <c r="E278" s="192" t="s">
        <v>481</v>
      </c>
      <c r="F278" s="193" t="s">
        <v>482</v>
      </c>
      <c r="G278" s="194" t="s">
        <v>157</v>
      </c>
      <c r="H278" s="195">
        <v>27.916</v>
      </c>
      <c r="I278" s="196"/>
      <c r="J278" s="197">
        <f>ROUND(I278*H278,2)</f>
        <v>0</v>
      </c>
      <c r="K278" s="193" t="s">
        <v>158</v>
      </c>
      <c r="L278" s="37"/>
      <c r="M278" s="198" t="s">
        <v>1</v>
      </c>
      <c r="N278" s="199" t="s">
        <v>41</v>
      </c>
      <c r="O278" s="65"/>
      <c r="P278" s="200">
        <f>O278*H278</f>
        <v>0</v>
      </c>
      <c r="Q278" s="200">
        <v>0.00605</v>
      </c>
      <c r="R278" s="200">
        <f>Q278*H278</f>
        <v>0.1688918</v>
      </c>
      <c r="S278" s="200">
        <v>0</v>
      </c>
      <c r="T278" s="201">
        <f>S278*H278</f>
        <v>0</v>
      </c>
      <c r="AR278" s="202" t="s">
        <v>175</v>
      </c>
      <c r="AT278" s="202" t="s">
        <v>154</v>
      </c>
      <c r="AU278" s="202" t="s">
        <v>86</v>
      </c>
      <c r="AY278" s="16" t="s">
        <v>150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6" t="s">
        <v>84</v>
      </c>
      <c r="BK278" s="203">
        <f>ROUND(I278*H278,2)</f>
        <v>0</v>
      </c>
      <c r="BL278" s="16" t="s">
        <v>175</v>
      </c>
      <c r="BM278" s="202" t="s">
        <v>1184</v>
      </c>
    </row>
    <row r="279" spans="2:65" s="1" customFormat="1" ht="16.5" customHeight="1">
      <c r="B279" s="33"/>
      <c r="C279" s="237" t="s">
        <v>503</v>
      </c>
      <c r="D279" s="237" t="s">
        <v>278</v>
      </c>
      <c r="E279" s="238" t="s">
        <v>485</v>
      </c>
      <c r="F279" s="239" t="s">
        <v>486</v>
      </c>
      <c r="G279" s="240" t="s">
        <v>157</v>
      </c>
      <c r="H279" s="241">
        <v>30.708</v>
      </c>
      <c r="I279" s="242"/>
      <c r="J279" s="243">
        <f>ROUND(I279*H279,2)</f>
        <v>0</v>
      </c>
      <c r="K279" s="239" t="s">
        <v>158</v>
      </c>
      <c r="L279" s="244"/>
      <c r="M279" s="245" t="s">
        <v>1</v>
      </c>
      <c r="N279" s="246" t="s">
        <v>41</v>
      </c>
      <c r="O279" s="65"/>
      <c r="P279" s="200">
        <f>O279*H279</f>
        <v>0</v>
      </c>
      <c r="Q279" s="200">
        <v>0.0129</v>
      </c>
      <c r="R279" s="200">
        <f>Q279*H279</f>
        <v>0.39613319999999996</v>
      </c>
      <c r="S279" s="200">
        <v>0</v>
      </c>
      <c r="T279" s="201">
        <f>S279*H279</f>
        <v>0</v>
      </c>
      <c r="AR279" s="202" t="s">
        <v>281</v>
      </c>
      <c r="AT279" s="202" t="s">
        <v>278</v>
      </c>
      <c r="AU279" s="202" t="s">
        <v>86</v>
      </c>
      <c r="AY279" s="16" t="s">
        <v>150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6" t="s">
        <v>84</v>
      </c>
      <c r="BK279" s="203">
        <f>ROUND(I279*H279,2)</f>
        <v>0</v>
      </c>
      <c r="BL279" s="16" t="s">
        <v>175</v>
      </c>
      <c r="BM279" s="202" t="s">
        <v>1185</v>
      </c>
    </row>
    <row r="280" spans="2:51" s="12" customFormat="1" ht="12">
      <c r="B280" s="204"/>
      <c r="C280" s="205"/>
      <c r="D280" s="206" t="s">
        <v>166</v>
      </c>
      <c r="E280" s="205"/>
      <c r="F280" s="208" t="s">
        <v>1186</v>
      </c>
      <c r="G280" s="205"/>
      <c r="H280" s="209">
        <v>30.708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166</v>
      </c>
      <c r="AU280" s="215" t="s">
        <v>86</v>
      </c>
      <c r="AV280" s="12" t="s">
        <v>86</v>
      </c>
      <c r="AW280" s="12" t="s">
        <v>4</v>
      </c>
      <c r="AX280" s="12" t="s">
        <v>84</v>
      </c>
      <c r="AY280" s="215" t="s">
        <v>150</v>
      </c>
    </row>
    <row r="281" spans="2:65" s="1" customFormat="1" ht="16.5" customHeight="1">
      <c r="B281" s="33"/>
      <c r="C281" s="191" t="s">
        <v>322</v>
      </c>
      <c r="D281" s="191" t="s">
        <v>154</v>
      </c>
      <c r="E281" s="192" t="s">
        <v>490</v>
      </c>
      <c r="F281" s="193" t="s">
        <v>491</v>
      </c>
      <c r="G281" s="194" t="s">
        <v>157</v>
      </c>
      <c r="H281" s="195">
        <v>27.916</v>
      </c>
      <c r="I281" s="196"/>
      <c r="J281" s="197">
        <f>ROUND(I281*H281,2)</f>
        <v>0</v>
      </c>
      <c r="K281" s="193" t="s">
        <v>158</v>
      </c>
      <c r="L281" s="37"/>
      <c r="M281" s="198" t="s">
        <v>1</v>
      </c>
      <c r="N281" s="199" t="s">
        <v>41</v>
      </c>
      <c r="O281" s="65"/>
      <c r="P281" s="200">
        <f>O281*H281</f>
        <v>0</v>
      </c>
      <c r="Q281" s="200">
        <v>0.008</v>
      </c>
      <c r="R281" s="200">
        <f>Q281*H281</f>
        <v>0.223328</v>
      </c>
      <c r="S281" s="200">
        <v>0</v>
      </c>
      <c r="T281" s="201">
        <f>S281*H281</f>
        <v>0</v>
      </c>
      <c r="AR281" s="202" t="s">
        <v>175</v>
      </c>
      <c r="AT281" s="202" t="s">
        <v>154</v>
      </c>
      <c r="AU281" s="202" t="s">
        <v>86</v>
      </c>
      <c r="AY281" s="16" t="s">
        <v>150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6" t="s">
        <v>84</v>
      </c>
      <c r="BK281" s="203">
        <f>ROUND(I281*H281,2)</f>
        <v>0</v>
      </c>
      <c r="BL281" s="16" t="s">
        <v>175</v>
      </c>
      <c r="BM281" s="202" t="s">
        <v>1187</v>
      </c>
    </row>
    <row r="282" spans="2:65" s="1" customFormat="1" ht="24" customHeight="1">
      <c r="B282" s="33"/>
      <c r="C282" s="191" t="s">
        <v>327</v>
      </c>
      <c r="D282" s="191" t="s">
        <v>154</v>
      </c>
      <c r="E282" s="192" t="s">
        <v>494</v>
      </c>
      <c r="F282" s="193" t="s">
        <v>495</v>
      </c>
      <c r="G282" s="194" t="s">
        <v>185</v>
      </c>
      <c r="H282" s="195">
        <v>0.843</v>
      </c>
      <c r="I282" s="196"/>
      <c r="J282" s="197">
        <f>ROUND(I282*H282,2)</f>
        <v>0</v>
      </c>
      <c r="K282" s="193" t="s">
        <v>158</v>
      </c>
      <c r="L282" s="37"/>
      <c r="M282" s="198" t="s">
        <v>1</v>
      </c>
      <c r="N282" s="199" t="s">
        <v>41</v>
      </c>
      <c r="O282" s="65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AR282" s="202" t="s">
        <v>175</v>
      </c>
      <c r="AT282" s="202" t="s">
        <v>154</v>
      </c>
      <c r="AU282" s="202" t="s">
        <v>86</v>
      </c>
      <c r="AY282" s="16" t="s">
        <v>150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6" t="s">
        <v>84</v>
      </c>
      <c r="BK282" s="203">
        <f>ROUND(I282*H282,2)</f>
        <v>0</v>
      </c>
      <c r="BL282" s="16" t="s">
        <v>175</v>
      </c>
      <c r="BM282" s="202" t="s">
        <v>1188</v>
      </c>
    </row>
    <row r="283" spans="2:63" s="11" customFormat="1" ht="22.9" customHeight="1">
      <c r="B283" s="175"/>
      <c r="C283" s="176"/>
      <c r="D283" s="177" t="s">
        <v>75</v>
      </c>
      <c r="E283" s="189" t="s">
        <v>507</v>
      </c>
      <c r="F283" s="189" t="s">
        <v>508</v>
      </c>
      <c r="G283" s="176"/>
      <c r="H283" s="176"/>
      <c r="I283" s="179"/>
      <c r="J283" s="190">
        <f>BK283</f>
        <v>0</v>
      </c>
      <c r="K283" s="176"/>
      <c r="L283" s="181"/>
      <c r="M283" s="182"/>
      <c r="N283" s="183"/>
      <c r="O283" s="183"/>
      <c r="P283" s="184">
        <f>SUM(P284:P295)</f>
        <v>0</v>
      </c>
      <c r="Q283" s="183"/>
      <c r="R283" s="184">
        <f>SUM(R284:R295)</f>
        <v>0.02759202</v>
      </c>
      <c r="S283" s="183"/>
      <c r="T283" s="185">
        <f>SUM(T284:T295)</f>
        <v>0.008743949999999999</v>
      </c>
      <c r="AR283" s="186" t="s">
        <v>86</v>
      </c>
      <c r="AT283" s="187" t="s">
        <v>75</v>
      </c>
      <c r="AU283" s="187" t="s">
        <v>84</v>
      </c>
      <c r="AY283" s="186" t="s">
        <v>150</v>
      </c>
      <c r="BK283" s="188">
        <f>SUM(BK284:BK295)</f>
        <v>0</v>
      </c>
    </row>
    <row r="284" spans="2:65" s="1" customFormat="1" ht="24" customHeight="1">
      <c r="B284" s="33"/>
      <c r="C284" s="191" t="s">
        <v>332</v>
      </c>
      <c r="D284" s="191" t="s">
        <v>154</v>
      </c>
      <c r="E284" s="192" t="s">
        <v>510</v>
      </c>
      <c r="F284" s="193" t="s">
        <v>511</v>
      </c>
      <c r="G284" s="194" t="s">
        <v>157</v>
      </c>
      <c r="H284" s="195">
        <v>58.293</v>
      </c>
      <c r="I284" s="196"/>
      <c r="J284" s="197">
        <f>ROUND(I284*H284,2)</f>
        <v>0</v>
      </c>
      <c r="K284" s="193" t="s">
        <v>158</v>
      </c>
      <c r="L284" s="37"/>
      <c r="M284" s="198" t="s">
        <v>1</v>
      </c>
      <c r="N284" s="199" t="s">
        <v>41</v>
      </c>
      <c r="O284" s="65"/>
      <c r="P284" s="200">
        <f>O284*H284</f>
        <v>0</v>
      </c>
      <c r="Q284" s="200">
        <v>0</v>
      </c>
      <c r="R284" s="200">
        <f>Q284*H284</f>
        <v>0</v>
      </c>
      <c r="S284" s="200">
        <v>0.00015</v>
      </c>
      <c r="T284" s="201">
        <f>S284*H284</f>
        <v>0.008743949999999999</v>
      </c>
      <c r="AR284" s="202" t="s">
        <v>175</v>
      </c>
      <c r="AT284" s="202" t="s">
        <v>154</v>
      </c>
      <c r="AU284" s="202" t="s">
        <v>86</v>
      </c>
      <c r="AY284" s="16" t="s">
        <v>150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84</v>
      </c>
      <c r="BK284" s="203">
        <f>ROUND(I284*H284,2)</f>
        <v>0</v>
      </c>
      <c r="BL284" s="16" t="s">
        <v>175</v>
      </c>
      <c r="BM284" s="202" t="s">
        <v>1189</v>
      </c>
    </row>
    <row r="285" spans="2:51" s="12" customFormat="1" ht="12">
      <c r="B285" s="204"/>
      <c r="C285" s="205"/>
      <c r="D285" s="206" t="s">
        <v>166</v>
      </c>
      <c r="E285" s="207" t="s">
        <v>1</v>
      </c>
      <c r="F285" s="208" t="s">
        <v>1190</v>
      </c>
      <c r="G285" s="205"/>
      <c r="H285" s="209">
        <v>58.293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166</v>
      </c>
      <c r="AU285" s="215" t="s">
        <v>86</v>
      </c>
      <c r="AV285" s="12" t="s">
        <v>86</v>
      </c>
      <c r="AW285" s="12" t="s">
        <v>33</v>
      </c>
      <c r="AX285" s="12" t="s">
        <v>76</v>
      </c>
      <c r="AY285" s="215" t="s">
        <v>150</v>
      </c>
    </row>
    <row r="286" spans="2:51" s="14" customFormat="1" ht="12">
      <c r="B286" s="226"/>
      <c r="C286" s="227"/>
      <c r="D286" s="206" t="s">
        <v>166</v>
      </c>
      <c r="E286" s="228" t="s">
        <v>1</v>
      </c>
      <c r="F286" s="229" t="s">
        <v>174</v>
      </c>
      <c r="G286" s="227"/>
      <c r="H286" s="230">
        <v>58.293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166</v>
      </c>
      <c r="AU286" s="236" t="s">
        <v>86</v>
      </c>
      <c r="AV286" s="14" t="s">
        <v>159</v>
      </c>
      <c r="AW286" s="14" t="s">
        <v>33</v>
      </c>
      <c r="AX286" s="14" t="s">
        <v>84</v>
      </c>
      <c r="AY286" s="236" t="s">
        <v>150</v>
      </c>
    </row>
    <row r="287" spans="2:65" s="1" customFormat="1" ht="16.5" customHeight="1">
      <c r="B287" s="33"/>
      <c r="C287" s="191" t="s">
        <v>570</v>
      </c>
      <c r="D287" s="191" t="s">
        <v>154</v>
      </c>
      <c r="E287" s="192" t="s">
        <v>516</v>
      </c>
      <c r="F287" s="193" t="s">
        <v>517</v>
      </c>
      <c r="G287" s="194" t="s">
        <v>157</v>
      </c>
      <c r="H287" s="195">
        <v>35</v>
      </c>
      <c r="I287" s="196"/>
      <c r="J287" s="197">
        <f>ROUND(I287*H287,2)</f>
        <v>0</v>
      </c>
      <c r="K287" s="193" t="s">
        <v>158</v>
      </c>
      <c r="L287" s="37"/>
      <c r="M287" s="198" t="s">
        <v>1</v>
      </c>
      <c r="N287" s="199" t="s">
        <v>41</v>
      </c>
      <c r="O287" s="65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02" t="s">
        <v>175</v>
      </c>
      <c r="AT287" s="202" t="s">
        <v>154</v>
      </c>
      <c r="AU287" s="202" t="s">
        <v>86</v>
      </c>
      <c r="AY287" s="16" t="s">
        <v>150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84</v>
      </c>
      <c r="BK287" s="203">
        <f>ROUND(I287*H287,2)</f>
        <v>0</v>
      </c>
      <c r="BL287" s="16" t="s">
        <v>175</v>
      </c>
      <c r="BM287" s="202" t="s">
        <v>1191</v>
      </c>
    </row>
    <row r="288" spans="2:65" s="1" customFormat="1" ht="16.5" customHeight="1">
      <c r="B288" s="33"/>
      <c r="C288" s="237" t="s">
        <v>576</v>
      </c>
      <c r="D288" s="237" t="s">
        <v>278</v>
      </c>
      <c r="E288" s="238" t="s">
        <v>520</v>
      </c>
      <c r="F288" s="239" t="s">
        <v>521</v>
      </c>
      <c r="G288" s="240" t="s">
        <v>157</v>
      </c>
      <c r="H288" s="241">
        <v>36.75</v>
      </c>
      <c r="I288" s="242"/>
      <c r="J288" s="243">
        <f>ROUND(I288*H288,2)</f>
        <v>0</v>
      </c>
      <c r="K288" s="239" t="s">
        <v>158</v>
      </c>
      <c r="L288" s="244"/>
      <c r="M288" s="245" t="s">
        <v>1</v>
      </c>
      <c r="N288" s="246" t="s">
        <v>41</v>
      </c>
      <c r="O288" s="65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02" t="s">
        <v>281</v>
      </c>
      <c r="AT288" s="202" t="s">
        <v>278</v>
      </c>
      <c r="AU288" s="202" t="s">
        <v>86</v>
      </c>
      <c r="AY288" s="16" t="s">
        <v>150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84</v>
      </c>
      <c r="BK288" s="203">
        <f>ROUND(I288*H288,2)</f>
        <v>0</v>
      </c>
      <c r="BL288" s="16" t="s">
        <v>175</v>
      </c>
      <c r="BM288" s="202" t="s">
        <v>1192</v>
      </c>
    </row>
    <row r="289" spans="2:51" s="12" customFormat="1" ht="12">
      <c r="B289" s="204"/>
      <c r="C289" s="205"/>
      <c r="D289" s="206" t="s">
        <v>166</v>
      </c>
      <c r="E289" s="205"/>
      <c r="F289" s="208" t="s">
        <v>1193</v>
      </c>
      <c r="G289" s="205"/>
      <c r="H289" s="209">
        <v>36.75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166</v>
      </c>
      <c r="AU289" s="215" t="s">
        <v>86</v>
      </c>
      <c r="AV289" s="12" t="s">
        <v>86</v>
      </c>
      <c r="AW289" s="12" t="s">
        <v>4</v>
      </c>
      <c r="AX289" s="12" t="s">
        <v>84</v>
      </c>
      <c r="AY289" s="215" t="s">
        <v>150</v>
      </c>
    </row>
    <row r="290" spans="2:65" s="1" customFormat="1" ht="24" customHeight="1">
      <c r="B290" s="33"/>
      <c r="C290" s="191" t="s">
        <v>374</v>
      </c>
      <c r="D290" s="191" t="s">
        <v>154</v>
      </c>
      <c r="E290" s="192" t="s">
        <v>525</v>
      </c>
      <c r="F290" s="193" t="s">
        <v>526</v>
      </c>
      <c r="G290" s="194" t="s">
        <v>157</v>
      </c>
      <c r="H290" s="195">
        <v>58.293</v>
      </c>
      <c r="I290" s="196"/>
      <c r="J290" s="197">
        <f>ROUND(I290*H290,2)</f>
        <v>0</v>
      </c>
      <c r="K290" s="193" t="s">
        <v>158</v>
      </c>
      <c r="L290" s="37"/>
      <c r="M290" s="198" t="s">
        <v>1</v>
      </c>
      <c r="N290" s="199" t="s">
        <v>41</v>
      </c>
      <c r="O290" s="65"/>
      <c r="P290" s="200">
        <f>O290*H290</f>
        <v>0</v>
      </c>
      <c r="Q290" s="200">
        <v>0.0002</v>
      </c>
      <c r="R290" s="200">
        <f>Q290*H290</f>
        <v>0.0116586</v>
      </c>
      <c r="S290" s="200">
        <v>0</v>
      </c>
      <c r="T290" s="201">
        <f>S290*H290</f>
        <v>0</v>
      </c>
      <c r="AR290" s="202" t="s">
        <v>175</v>
      </c>
      <c r="AT290" s="202" t="s">
        <v>154</v>
      </c>
      <c r="AU290" s="202" t="s">
        <v>86</v>
      </c>
      <c r="AY290" s="16" t="s">
        <v>150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84</v>
      </c>
      <c r="BK290" s="203">
        <f>ROUND(I290*H290,2)</f>
        <v>0</v>
      </c>
      <c r="BL290" s="16" t="s">
        <v>175</v>
      </c>
      <c r="BM290" s="202" t="s">
        <v>1194</v>
      </c>
    </row>
    <row r="291" spans="2:65" s="1" customFormat="1" ht="24" customHeight="1">
      <c r="B291" s="33"/>
      <c r="C291" s="191" t="s">
        <v>458</v>
      </c>
      <c r="D291" s="191" t="s">
        <v>154</v>
      </c>
      <c r="E291" s="192" t="s">
        <v>529</v>
      </c>
      <c r="F291" s="193" t="s">
        <v>530</v>
      </c>
      <c r="G291" s="194" t="s">
        <v>157</v>
      </c>
      <c r="H291" s="195">
        <v>32.385</v>
      </c>
      <c r="I291" s="196"/>
      <c r="J291" s="197">
        <f>ROUND(I291*H291,2)</f>
        <v>0</v>
      </c>
      <c r="K291" s="193" t="s">
        <v>158</v>
      </c>
      <c r="L291" s="37"/>
      <c r="M291" s="198" t="s">
        <v>1</v>
      </c>
      <c r="N291" s="199" t="s">
        <v>41</v>
      </c>
      <c r="O291" s="65"/>
      <c r="P291" s="200">
        <f>O291*H291</f>
        <v>0</v>
      </c>
      <c r="Q291" s="200">
        <v>0.00026</v>
      </c>
      <c r="R291" s="200">
        <f>Q291*H291</f>
        <v>0.008420099999999998</v>
      </c>
      <c r="S291" s="200">
        <v>0</v>
      </c>
      <c r="T291" s="201">
        <f>S291*H291</f>
        <v>0</v>
      </c>
      <c r="AR291" s="202" t="s">
        <v>175</v>
      </c>
      <c r="AT291" s="202" t="s">
        <v>154</v>
      </c>
      <c r="AU291" s="202" t="s">
        <v>86</v>
      </c>
      <c r="AY291" s="16" t="s">
        <v>150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84</v>
      </c>
      <c r="BK291" s="203">
        <f>ROUND(I291*H291,2)</f>
        <v>0</v>
      </c>
      <c r="BL291" s="16" t="s">
        <v>175</v>
      </c>
      <c r="BM291" s="202" t="s">
        <v>1195</v>
      </c>
    </row>
    <row r="292" spans="2:51" s="12" customFormat="1" ht="12">
      <c r="B292" s="204"/>
      <c r="C292" s="205"/>
      <c r="D292" s="206" t="s">
        <v>166</v>
      </c>
      <c r="E292" s="207" t="s">
        <v>1</v>
      </c>
      <c r="F292" s="208" t="s">
        <v>1196</v>
      </c>
      <c r="G292" s="205"/>
      <c r="H292" s="209">
        <v>32.385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166</v>
      </c>
      <c r="AU292" s="215" t="s">
        <v>86</v>
      </c>
      <c r="AV292" s="12" t="s">
        <v>86</v>
      </c>
      <c r="AW292" s="12" t="s">
        <v>33</v>
      </c>
      <c r="AX292" s="12" t="s">
        <v>76</v>
      </c>
      <c r="AY292" s="215" t="s">
        <v>150</v>
      </c>
    </row>
    <row r="293" spans="2:51" s="14" customFormat="1" ht="12">
      <c r="B293" s="226"/>
      <c r="C293" s="227"/>
      <c r="D293" s="206" t="s">
        <v>166</v>
      </c>
      <c r="E293" s="228" t="s">
        <v>1</v>
      </c>
      <c r="F293" s="229" t="s">
        <v>174</v>
      </c>
      <c r="G293" s="227"/>
      <c r="H293" s="230">
        <v>32.385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166</v>
      </c>
      <c r="AU293" s="236" t="s">
        <v>86</v>
      </c>
      <c r="AV293" s="14" t="s">
        <v>159</v>
      </c>
      <c r="AW293" s="14" t="s">
        <v>33</v>
      </c>
      <c r="AX293" s="14" t="s">
        <v>84</v>
      </c>
      <c r="AY293" s="236" t="s">
        <v>150</v>
      </c>
    </row>
    <row r="294" spans="2:65" s="1" customFormat="1" ht="24" customHeight="1">
      <c r="B294" s="33"/>
      <c r="C294" s="191" t="s">
        <v>493</v>
      </c>
      <c r="D294" s="191" t="s">
        <v>154</v>
      </c>
      <c r="E294" s="192" t="s">
        <v>535</v>
      </c>
      <c r="F294" s="193" t="s">
        <v>536</v>
      </c>
      <c r="G294" s="194" t="s">
        <v>157</v>
      </c>
      <c r="H294" s="195">
        <v>25.908</v>
      </c>
      <c r="I294" s="196"/>
      <c r="J294" s="197">
        <f>ROUND(I294*H294,2)</f>
        <v>0</v>
      </c>
      <c r="K294" s="193" t="s">
        <v>158</v>
      </c>
      <c r="L294" s="37"/>
      <c r="M294" s="198" t="s">
        <v>1</v>
      </c>
      <c r="N294" s="199" t="s">
        <v>41</v>
      </c>
      <c r="O294" s="65"/>
      <c r="P294" s="200">
        <f>O294*H294</f>
        <v>0</v>
      </c>
      <c r="Q294" s="200">
        <v>0.00029</v>
      </c>
      <c r="R294" s="200">
        <f>Q294*H294</f>
        <v>0.00751332</v>
      </c>
      <c r="S294" s="200">
        <v>0</v>
      </c>
      <c r="T294" s="201">
        <f>S294*H294</f>
        <v>0</v>
      </c>
      <c r="AR294" s="202" t="s">
        <v>175</v>
      </c>
      <c r="AT294" s="202" t="s">
        <v>154</v>
      </c>
      <c r="AU294" s="202" t="s">
        <v>86</v>
      </c>
      <c r="AY294" s="16" t="s">
        <v>150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84</v>
      </c>
      <c r="BK294" s="203">
        <f>ROUND(I294*H294,2)</f>
        <v>0</v>
      </c>
      <c r="BL294" s="16" t="s">
        <v>175</v>
      </c>
      <c r="BM294" s="202" t="s">
        <v>1197</v>
      </c>
    </row>
    <row r="295" spans="2:51" s="12" customFormat="1" ht="12">
      <c r="B295" s="204"/>
      <c r="C295" s="205"/>
      <c r="D295" s="206" t="s">
        <v>166</v>
      </c>
      <c r="E295" s="207" t="s">
        <v>1</v>
      </c>
      <c r="F295" s="208" t="s">
        <v>1198</v>
      </c>
      <c r="G295" s="205"/>
      <c r="H295" s="209">
        <v>25.908</v>
      </c>
      <c r="I295" s="210"/>
      <c r="J295" s="205"/>
      <c r="K295" s="205"/>
      <c r="L295" s="211"/>
      <c r="M295" s="247"/>
      <c r="N295" s="248"/>
      <c r="O295" s="248"/>
      <c r="P295" s="248"/>
      <c r="Q295" s="248"/>
      <c r="R295" s="248"/>
      <c r="S295" s="248"/>
      <c r="T295" s="249"/>
      <c r="AT295" s="215" t="s">
        <v>166</v>
      </c>
      <c r="AU295" s="215" t="s">
        <v>86</v>
      </c>
      <c r="AV295" s="12" t="s">
        <v>86</v>
      </c>
      <c r="AW295" s="12" t="s">
        <v>33</v>
      </c>
      <c r="AX295" s="12" t="s">
        <v>84</v>
      </c>
      <c r="AY295" s="215" t="s">
        <v>150</v>
      </c>
    </row>
    <row r="296" spans="2:12" s="1" customFormat="1" ht="6.95" customHeight="1">
      <c r="B296" s="48"/>
      <c r="C296" s="49"/>
      <c r="D296" s="49"/>
      <c r="E296" s="49"/>
      <c r="F296" s="49"/>
      <c r="G296" s="49"/>
      <c r="H296" s="49"/>
      <c r="I296" s="141"/>
      <c r="J296" s="49"/>
      <c r="K296" s="49"/>
      <c r="L296" s="37"/>
    </row>
  </sheetData>
  <sheetProtection algorithmName="SHA-512" hashValue="TTgkaUHTj+8NGA02q4rClV3bMSMOa1TT8wsvvN04EbLfzG+b2Scrxrt2jQCvMoGKQ2eHIMlrhnIjO/cDmz/XjQ==" saltValue="hQJiyc1ux+N+djYfXgNqTFGrN7dtnBWkpT1pD21IerkFIaHyIBV/w/PsLo+i23CqxiQcuYVOkIZsorIVoh2srw==" spinCount="100000" sheet="1" objects="1" scenarios="1" formatColumns="0" formatRows="0" autoFilter="0"/>
  <autoFilter ref="C133:K295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104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1199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ROUND(J121,2)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ROUND((SUM(BE121:BE157)),2)</f>
        <v>0</v>
      </c>
      <c r="I33" s="122">
        <v>0.21</v>
      </c>
      <c r="J33" s="121">
        <f>ROUND(((SUM(BE121:BE157))*I33),2)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ROUND((SUM(BF121:BF157)),2)</f>
        <v>0</v>
      </c>
      <c r="I34" s="122">
        <v>0.15</v>
      </c>
      <c r="J34" s="121">
        <f>ROUND(((SUM(BF121:BF157))*I34),2)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ROUND((SUM(BG121:BG157)),2)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ROUND((SUM(BH121:BH157)),2)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ROUND((SUM(BI121:BI157)),2)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g - ELE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J121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1200</v>
      </c>
      <c r="E97" s="153"/>
      <c r="F97" s="153"/>
      <c r="G97" s="153"/>
      <c r="H97" s="153"/>
      <c r="I97" s="154"/>
      <c r="J97" s="155">
        <f>J122</f>
        <v>0</v>
      </c>
      <c r="K97" s="151"/>
      <c r="L97" s="156"/>
    </row>
    <row r="98" spans="2:12" s="9" customFormat="1" ht="19.9" customHeight="1">
      <c r="B98" s="157"/>
      <c r="C98" s="158"/>
      <c r="D98" s="159" t="s">
        <v>1201</v>
      </c>
      <c r="E98" s="160"/>
      <c r="F98" s="160"/>
      <c r="G98" s="160"/>
      <c r="H98" s="160"/>
      <c r="I98" s="161"/>
      <c r="J98" s="162">
        <f>J123</f>
        <v>0</v>
      </c>
      <c r="K98" s="158"/>
      <c r="L98" s="163"/>
    </row>
    <row r="99" spans="2:12" s="9" customFormat="1" ht="19.9" customHeight="1">
      <c r="B99" s="157"/>
      <c r="C99" s="158"/>
      <c r="D99" s="159" t="s">
        <v>1202</v>
      </c>
      <c r="E99" s="160"/>
      <c r="F99" s="160"/>
      <c r="G99" s="160"/>
      <c r="H99" s="160"/>
      <c r="I99" s="161"/>
      <c r="J99" s="162">
        <f>J132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1203</v>
      </c>
      <c r="E100" s="160"/>
      <c r="F100" s="160"/>
      <c r="G100" s="160"/>
      <c r="H100" s="160"/>
      <c r="I100" s="161"/>
      <c r="J100" s="162">
        <f>J152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1204</v>
      </c>
      <c r="E101" s="160"/>
      <c r="F101" s="160"/>
      <c r="G101" s="160"/>
      <c r="H101" s="160"/>
      <c r="I101" s="161"/>
      <c r="J101" s="162">
        <f>J156</f>
        <v>0</v>
      </c>
      <c r="K101" s="158"/>
      <c r="L101" s="163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09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1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44"/>
      <c r="J107" s="51"/>
      <c r="K107" s="51"/>
      <c r="L107" s="37"/>
    </row>
    <row r="108" spans="2:12" s="1" customFormat="1" ht="24.95" customHeight="1">
      <c r="B108" s="33"/>
      <c r="C108" s="22" t="s">
        <v>135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97" t="str">
        <f>E7</f>
        <v>Stavební úpravy šaten v 1.NP - SC Hostivař</v>
      </c>
      <c r="F111" s="298"/>
      <c r="G111" s="298"/>
      <c r="H111" s="298"/>
      <c r="I111" s="109"/>
      <c r="J111" s="34"/>
      <c r="K111" s="34"/>
      <c r="L111" s="37"/>
    </row>
    <row r="112" spans="2:12" s="1" customFormat="1" ht="12" customHeight="1">
      <c r="B112" s="33"/>
      <c r="C112" s="28" t="s">
        <v>112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280" t="str">
        <f>E9</f>
        <v>g - ELE</v>
      </c>
      <c r="F113" s="296"/>
      <c r="G113" s="296"/>
      <c r="H113" s="296"/>
      <c r="I113" s="109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2" customHeight="1">
      <c r="B115" s="33"/>
      <c r="C115" s="28" t="s">
        <v>20</v>
      </c>
      <c r="D115" s="34"/>
      <c r="E115" s="34"/>
      <c r="F115" s="26" t="str">
        <f>F12</f>
        <v xml:space="preserve">Praha </v>
      </c>
      <c r="G115" s="34"/>
      <c r="H115" s="34"/>
      <c r="I115" s="111" t="s">
        <v>22</v>
      </c>
      <c r="J115" s="60" t="str">
        <f>IF(J12="","",J12)</f>
        <v>29. 4. 2019</v>
      </c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27.95" customHeight="1">
      <c r="B117" s="33"/>
      <c r="C117" s="28" t="s">
        <v>24</v>
      </c>
      <c r="D117" s="34"/>
      <c r="E117" s="34"/>
      <c r="F117" s="26" t="str">
        <f>E15</f>
        <v xml:space="preserve"> </v>
      </c>
      <c r="G117" s="34"/>
      <c r="H117" s="34"/>
      <c r="I117" s="111" t="s">
        <v>30</v>
      </c>
      <c r="J117" s="31" t="str">
        <f>E21</f>
        <v>Ing. Regina Zaoralova</v>
      </c>
      <c r="K117" s="34"/>
      <c r="L117" s="37"/>
    </row>
    <row r="118" spans="2:12" s="1" customFormat="1" ht="15.2" customHeight="1">
      <c r="B118" s="33"/>
      <c r="C118" s="28" t="s">
        <v>28</v>
      </c>
      <c r="D118" s="34"/>
      <c r="E118" s="34"/>
      <c r="F118" s="26" t="str">
        <f>IF(E18="","",E18)</f>
        <v>Vyplň údaj</v>
      </c>
      <c r="G118" s="34"/>
      <c r="H118" s="34"/>
      <c r="I118" s="111" t="s">
        <v>34</v>
      </c>
      <c r="J118" s="31" t="str">
        <f>E24</f>
        <v xml:space="preserve"> </v>
      </c>
      <c r="K118" s="34"/>
      <c r="L118" s="37"/>
    </row>
    <row r="119" spans="2:12" s="1" customFormat="1" ht="10.3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20" s="10" customFormat="1" ht="29.25" customHeight="1">
      <c r="B120" s="164"/>
      <c r="C120" s="165" t="s">
        <v>136</v>
      </c>
      <c r="D120" s="166" t="s">
        <v>61</v>
      </c>
      <c r="E120" s="166" t="s">
        <v>57</v>
      </c>
      <c r="F120" s="166" t="s">
        <v>58</v>
      </c>
      <c r="G120" s="166" t="s">
        <v>137</v>
      </c>
      <c r="H120" s="166" t="s">
        <v>138</v>
      </c>
      <c r="I120" s="167" t="s">
        <v>139</v>
      </c>
      <c r="J120" s="168" t="s">
        <v>116</v>
      </c>
      <c r="K120" s="169" t="s">
        <v>140</v>
      </c>
      <c r="L120" s="170"/>
      <c r="M120" s="69" t="s">
        <v>1</v>
      </c>
      <c r="N120" s="70" t="s">
        <v>40</v>
      </c>
      <c r="O120" s="70" t="s">
        <v>141</v>
      </c>
      <c r="P120" s="70" t="s">
        <v>142</v>
      </c>
      <c r="Q120" s="70" t="s">
        <v>143</v>
      </c>
      <c r="R120" s="70" t="s">
        <v>144</v>
      </c>
      <c r="S120" s="70" t="s">
        <v>145</v>
      </c>
      <c r="T120" s="71" t="s">
        <v>146</v>
      </c>
    </row>
    <row r="121" spans="2:63" s="1" customFormat="1" ht="22.9" customHeight="1">
      <c r="B121" s="33"/>
      <c r="C121" s="76" t="s">
        <v>147</v>
      </c>
      <c r="D121" s="34"/>
      <c r="E121" s="34"/>
      <c r="F121" s="34"/>
      <c r="G121" s="34"/>
      <c r="H121" s="34"/>
      <c r="I121" s="109"/>
      <c r="J121" s="171">
        <f>BK121</f>
        <v>0</v>
      </c>
      <c r="K121" s="34"/>
      <c r="L121" s="37"/>
      <c r="M121" s="72"/>
      <c r="N121" s="73"/>
      <c r="O121" s="73"/>
      <c r="P121" s="172">
        <f>P122</f>
        <v>0</v>
      </c>
      <c r="Q121" s="73"/>
      <c r="R121" s="172">
        <f>R122</f>
        <v>0</v>
      </c>
      <c r="S121" s="73"/>
      <c r="T121" s="173">
        <f>T122</f>
        <v>0</v>
      </c>
      <c r="AT121" s="16" t="s">
        <v>75</v>
      </c>
      <c r="AU121" s="16" t="s">
        <v>118</v>
      </c>
      <c r="BK121" s="174">
        <f>BK122</f>
        <v>0</v>
      </c>
    </row>
    <row r="122" spans="2:63" s="11" customFormat="1" ht="25.9" customHeight="1">
      <c r="B122" s="175"/>
      <c r="C122" s="176"/>
      <c r="D122" s="177" t="s">
        <v>75</v>
      </c>
      <c r="E122" s="178" t="s">
        <v>1205</v>
      </c>
      <c r="F122" s="178" t="s">
        <v>1206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P123+P132+P152+P156</f>
        <v>0</v>
      </c>
      <c r="Q122" s="183"/>
      <c r="R122" s="184">
        <f>R123+R132+R152+R156</f>
        <v>0</v>
      </c>
      <c r="S122" s="183"/>
      <c r="T122" s="185">
        <f>T123+T132+T152+T156</f>
        <v>0</v>
      </c>
      <c r="AR122" s="186" t="s">
        <v>84</v>
      </c>
      <c r="AT122" s="187" t="s">
        <v>75</v>
      </c>
      <c r="AU122" s="187" t="s">
        <v>76</v>
      </c>
      <c r="AY122" s="186" t="s">
        <v>150</v>
      </c>
      <c r="BK122" s="188">
        <f>BK123+BK132+BK152+BK156</f>
        <v>0</v>
      </c>
    </row>
    <row r="123" spans="2:63" s="11" customFormat="1" ht="22.9" customHeight="1">
      <c r="B123" s="175"/>
      <c r="C123" s="176"/>
      <c r="D123" s="177" t="s">
        <v>75</v>
      </c>
      <c r="E123" s="189" t="s">
        <v>1207</v>
      </c>
      <c r="F123" s="189" t="s">
        <v>1208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SUM(P124:P131)</f>
        <v>0</v>
      </c>
      <c r="Q123" s="183"/>
      <c r="R123" s="184">
        <f>SUM(R124:R131)</f>
        <v>0</v>
      </c>
      <c r="S123" s="183"/>
      <c r="T123" s="185">
        <f>SUM(T124:T131)</f>
        <v>0</v>
      </c>
      <c r="AR123" s="186" t="s">
        <v>84</v>
      </c>
      <c r="AT123" s="187" t="s">
        <v>75</v>
      </c>
      <c r="AU123" s="187" t="s">
        <v>84</v>
      </c>
      <c r="AY123" s="186" t="s">
        <v>150</v>
      </c>
      <c r="BK123" s="188">
        <f>SUM(BK124:BK131)</f>
        <v>0</v>
      </c>
    </row>
    <row r="124" spans="2:65" s="1" customFormat="1" ht="16.5" customHeight="1">
      <c r="B124" s="33"/>
      <c r="C124" s="191" t="s">
        <v>84</v>
      </c>
      <c r="D124" s="191" t="s">
        <v>154</v>
      </c>
      <c r="E124" s="192" t="s">
        <v>1209</v>
      </c>
      <c r="F124" s="193" t="s">
        <v>1210</v>
      </c>
      <c r="G124" s="194" t="s">
        <v>265</v>
      </c>
      <c r="H124" s="195">
        <v>28</v>
      </c>
      <c r="I124" s="196"/>
      <c r="J124" s="197">
        <f aca="true" t="shared" si="0" ref="J124:J131">ROUND(I124*H124,2)</f>
        <v>0</v>
      </c>
      <c r="K124" s="193" t="s">
        <v>1</v>
      </c>
      <c r="L124" s="37"/>
      <c r="M124" s="198" t="s">
        <v>1</v>
      </c>
      <c r="N124" s="199" t="s">
        <v>41</v>
      </c>
      <c r="O124" s="65"/>
      <c r="P124" s="200">
        <f aca="true" t="shared" si="1" ref="P124:P131">O124*H124</f>
        <v>0</v>
      </c>
      <c r="Q124" s="200">
        <v>0</v>
      </c>
      <c r="R124" s="200">
        <f aca="true" t="shared" si="2" ref="R124:R131">Q124*H124</f>
        <v>0</v>
      </c>
      <c r="S124" s="200">
        <v>0</v>
      </c>
      <c r="T124" s="201">
        <f aca="true" t="shared" si="3" ref="T124:T131">S124*H124</f>
        <v>0</v>
      </c>
      <c r="AR124" s="202" t="s">
        <v>159</v>
      </c>
      <c r="AT124" s="202" t="s">
        <v>154</v>
      </c>
      <c r="AU124" s="202" t="s">
        <v>86</v>
      </c>
      <c r="AY124" s="16" t="s">
        <v>150</v>
      </c>
      <c r="BE124" s="203">
        <f aca="true" t="shared" si="4" ref="BE124:BE131">IF(N124="základní",J124,0)</f>
        <v>0</v>
      </c>
      <c r="BF124" s="203">
        <f aca="true" t="shared" si="5" ref="BF124:BF131">IF(N124="snížená",J124,0)</f>
        <v>0</v>
      </c>
      <c r="BG124" s="203">
        <f aca="true" t="shared" si="6" ref="BG124:BG131">IF(N124="zákl. přenesená",J124,0)</f>
        <v>0</v>
      </c>
      <c r="BH124" s="203">
        <f aca="true" t="shared" si="7" ref="BH124:BH131">IF(N124="sníž. přenesená",J124,0)</f>
        <v>0</v>
      </c>
      <c r="BI124" s="203">
        <f aca="true" t="shared" si="8" ref="BI124:BI131">IF(N124="nulová",J124,0)</f>
        <v>0</v>
      </c>
      <c r="BJ124" s="16" t="s">
        <v>84</v>
      </c>
      <c r="BK124" s="203">
        <f aca="true" t="shared" si="9" ref="BK124:BK131">ROUND(I124*H124,2)</f>
        <v>0</v>
      </c>
      <c r="BL124" s="16" t="s">
        <v>159</v>
      </c>
      <c r="BM124" s="202" t="s">
        <v>1211</v>
      </c>
    </row>
    <row r="125" spans="2:65" s="1" customFormat="1" ht="16.5" customHeight="1">
      <c r="B125" s="33"/>
      <c r="C125" s="191" t="s">
        <v>86</v>
      </c>
      <c r="D125" s="191" t="s">
        <v>154</v>
      </c>
      <c r="E125" s="192" t="s">
        <v>1212</v>
      </c>
      <c r="F125" s="193" t="s">
        <v>1213</v>
      </c>
      <c r="G125" s="194" t="s">
        <v>265</v>
      </c>
      <c r="H125" s="195">
        <v>18</v>
      </c>
      <c r="I125" s="196"/>
      <c r="J125" s="197">
        <f t="shared" si="0"/>
        <v>0</v>
      </c>
      <c r="K125" s="193" t="s">
        <v>1</v>
      </c>
      <c r="L125" s="37"/>
      <c r="M125" s="198" t="s">
        <v>1</v>
      </c>
      <c r="N125" s="199" t="s">
        <v>41</v>
      </c>
      <c r="O125" s="65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AR125" s="202" t="s">
        <v>159</v>
      </c>
      <c r="AT125" s="202" t="s">
        <v>154</v>
      </c>
      <c r="AU125" s="202" t="s">
        <v>86</v>
      </c>
      <c r="AY125" s="16" t="s">
        <v>150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6" t="s">
        <v>84</v>
      </c>
      <c r="BK125" s="203">
        <f t="shared" si="9"/>
        <v>0</v>
      </c>
      <c r="BL125" s="16" t="s">
        <v>159</v>
      </c>
      <c r="BM125" s="202" t="s">
        <v>1214</v>
      </c>
    </row>
    <row r="126" spans="2:65" s="1" customFormat="1" ht="16.5" customHeight="1">
      <c r="B126" s="33"/>
      <c r="C126" s="191" t="s">
        <v>218</v>
      </c>
      <c r="D126" s="191" t="s">
        <v>154</v>
      </c>
      <c r="E126" s="192" t="s">
        <v>1215</v>
      </c>
      <c r="F126" s="193" t="s">
        <v>1216</v>
      </c>
      <c r="G126" s="194" t="s">
        <v>265</v>
      </c>
      <c r="H126" s="195">
        <v>6</v>
      </c>
      <c r="I126" s="196"/>
      <c r="J126" s="197">
        <f t="shared" si="0"/>
        <v>0</v>
      </c>
      <c r="K126" s="193" t="s">
        <v>1</v>
      </c>
      <c r="L126" s="37"/>
      <c r="M126" s="198" t="s">
        <v>1</v>
      </c>
      <c r="N126" s="199" t="s">
        <v>41</v>
      </c>
      <c r="O126" s="65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AR126" s="202" t="s">
        <v>159</v>
      </c>
      <c r="AT126" s="202" t="s">
        <v>154</v>
      </c>
      <c r="AU126" s="202" t="s">
        <v>86</v>
      </c>
      <c r="AY126" s="16" t="s">
        <v>150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6" t="s">
        <v>84</v>
      </c>
      <c r="BK126" s="203">
        <f t="shared" si="9"/>
        <v>0</v>
      </c>
      <c r="BL126" s="16" t="s">
        <v>159</v>
      </c>
      <c r="BM126" s="202" t="s">
        <v>1217</v>
      </c>
    </row>
    <row r="127" spans="2:65" s="1" customFormat="1" ht="16.5" customHeight="1">
      <c r="B127" s="33"/>
      <c r="C127" s="191" t="s">
        <v>159</v>
      </c>
      <c r="D127" s="191" t="s">
        <v>154</v>
      </c>
      <c r="E127" s="192" t="s">
        <v>1218</v>
      </c>
      <c r="F127" s="193" t="s">
        <v>1219</v>
      </c>
      <c r="G127" s="194" t="s">
        <v>265</v>
      </c>
      <c r="H127" s="195">
        <v>9</v>
      </c>
      <c r="I127" s="196"/>
      <c r="J127" s="197">
        <f t="shared" si="0"/>
        <v>0</v>
      </c>
      <c r="K127" s="193" t="s">
        <v>1</v>
      </c>
      <c r="L127" s="37"/>
      <c r="M127" s="198" t="s">
        <v>1</v>
      </c>
      <c r="N127" s="199" t="s">
        <v>41</v>
      </c>
      <c r="O127" s="65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AR127" s="202" t="s">
        <v>159</v>
      </c>
      <c r="AT127" s="202" t="s">
        <v>154</v>
      </c>
      <c r="AU127" s="202" t="s">
        <v>86</v>
      </c>
      <c r="AY127" s="16" t="s">
        <v>150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6" t="s">
        <v>84</v>
      </c>
      <c r="BK127" s="203">
        <f t="shared" si="9"/>
        <v>0</v>
      </c>
      <c r="BL127" s="16" t="s">
        <v>159</v>
      </c>
      <c r="BM127" s="202" t="s">
        <v>1220</v>
      </c>
    </row>
    <row r="128" spans="2:65" s="1" customFormat="1" ht="16.5" customHeight="1">
      <c r="B128" s="33"/>
      <c r="C128" s="191" t="s">
        <v>407</v>
      </c>
      <c r="D128" s="191" t="s">
        <v>154</v>
      </c>
      <c r="E128" s="192" t="s">
        <v>1221</v>
      </c>
      <c r="F128" s="193" t="s">
        <v>1222</v>
      </c>
      <c r="G128" s="194" t="s">
        <v>265</v>
      </c>
      <c r="H128" s="195">
        <v>12</v>
      </c>
      <c r="I128" s="196"/>
      <c r="J128" s="197">
        <f t="shared" si="0"/>
        <v>0</v>
      </c>
      <c r="K128" s="193" t="s">
        <v>1</v>
      </c>
      <c r="L128" s="37"/>
      <c r="M128" s="198" t="s">
        <v>1</v>
      </c>
      <c r="N128" s="199" t="s">
        <v>41</v>
      </c>
      <c r="O128" s="65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AR128" s="202" t="s">
        <v>159</v>
      </c>
      <c r="AT128" s="202" t="s">
        <v>154</v>
      </c>
      <c r="AU128" s="202" t="s">
        <v>86</v>
      </c>
      <c r="AY128" s="16" t="s">
        <v>150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84</v>
      </c>
      <c r="BK128" s="203">
        <f t="shared" si="9"/>
        <v>0</v>
      </c>
      <c r="BL128" s="16" t="s">
        <v>159</v>
      </c>
      <c r="BM128" s="202" t="s">
        <v>1223</v>
      </c>
    </row>
    <row r="129" spans="2:65" s="1" customFormat="1" ht="16.5" customHeight="1">
      <c r="B129" s="33"/>
      <c r="C129" s="191" t="s">
        <v>168</v>
      </c>
      <c r="D129" s="191" t="s">
        <v>154</v>
      </c>
      <c r="E129" s="192" t="s">
        <v>1224</v>
      </c>
      <c r="F129" s="193" t="s">
        <v>1225</v>
      </c>
      <c r="G129" s="194" t="s">
        <v>265</v>
      </c>
      <c r="H129" s="195">
        <v>12</v>
      </c>
      <c r="I129" s="196"/>
      <c r="J129" s="197">
        <f t="shared" si="0"/>
        <v>0</v>
      </c>
      <c r="K129" s="193" t="s">
        <v>1</v>
      </c>
      <c r="L129" s="37"/>
      <c r="M129" s="198" t="s">
        <v>1</v>
      </c>
      <c r="N129" s="199" t="s">
        <v>41</v>
      </c>
      <c r="O129" s="65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AR129" s="202" t="s">
        <v>159</v>
      </c>
      <c r="AT129" s="202" t="s">
        <v>154</v>
      </c>
      <c r="AU129" s="202" t="s">
        <v>86</v>
      </c>
      <c r="AY129" s="16" t="s">
        <v>150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6" t="s">
        <v>84</v>
      </c>
      <c r="BK129" s="203">
        <f t="shared" si="9"/>
        <v>0</v>
      </c>
      <c r="BL129" s="16" t="s">
        <v>159</v>
      </c>
      <c r="BM129" s="202" t="s">
        <v>1226</v>
      </c>
    </row>
    <row r="130" spans="2:65" s="1" customFormat="1" ht="16.5" customHeight="1">
      <c r="B130" s="33"/>
      <c r="C130" s="191" t="s">
        <v>552</v>
      </c>
      <c r="D130" s="191" t="s">
        <v>154</v>
      </c>
      <c r="E130" s="192" t="s">
        <v>1227</v>
      </c>
      <c r="F130" s="193" t="s">
        <v>1228</v>
      </c>
      <c r="G130" s="194" t="s">
        <v>265</v>
      </c>
      <c r="H130" s="195">
        <v>20</v>
      </c>
      <c r="I130" s="196"/>
      <c r="J130" s="197">
        <f t="shared" si="0"/>
        <v>0</v>
      </c>
      <c r="K130" s="193" t="s">
        <v>1</v>
      </c>
      <c r="L130" s="37"/>
      <c r="M130" s="198" t="s">
        <v>1</v>
      </c>
      <c r="N130" s="199" t="s">
        <v>41</v>
      </c>
      <c r="O130" s="65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AR130" s="202" t="s">
        <v>159</v>
      </c>
      <c r="AT130" s="202" t="s">
        <v>154</v>
      </c>
      <c r="AU130" s="202" t="s">
        <v>86</v>
      </c>
      <c r="AY130" s="16" t="s">
        <v>150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6" t="s">
        <v>84</v>
      </c>
      <c r="BK130" s="203">
        <f t="shared" si="9"/>
        <v>0</v>
      </c>
      <c r="BL130" s="16" t="s">
        <v>159</v>
      </c>
      <c r="BM130" s="202" t="s">
        <v>1229</v>
      </c>
    </row>
    <row r="131" spans="2:65" s="1" customFormat="1" ht="16.5" customHeight="1">
      <c r="B131" s="33"/>
      <c r="C131" s="191" t="s">
        <v>251</v>
      </c>
      <c r="D131" s="191" t="s">
        <v>154</v>
      </c>
      <c r="E131" s="192" t="s">
        <v>1230</v>
      </c>
      <c r="F131" s="193" t="s">
        <v>1231</v>
      </c>
      <c r="G131" s="194" t="s">
        <v>178</v>
      </c>
      <c r="H131" s="195">
        <v>213</v>
      </c>
      <c r="I131" s="196"/>
      <c r="J131" s="197">
        <f t="shared" si="0"/>
        <v>0</v>
      </c>
      <c r="K131" s="193" t="s">
        <v>1</v>
      </c>
      <c r="L131" s="37"/>
      <c r="M131" s="198" t="s">
        <v>1</v>
      </c>
      <c r="N131" s="199" t="s">
        <v>41</v>
      </c>
      <c r="O131" s="65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AR131" s="202" t="s">
        <v>159</v>
      </c>
      <c r="AT131" s="202" t="s">
        <v>154</v>
      </c>
      <c r="AU131" s="202" t="s">
        <v>86</v>
      </c>
      <c r="AY131" s="16" t="s">
        <v>150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6" t="s">
        <v>84</v>
      </c>
      <c r="BK131" s="203">
        <f t="shared" si="9"/>
        <v>0</v>
      </c>
      <c r="BL131" s="16" t="s">
        <v>159</v>
      </c>
      <c r="BM131" s="202" t="s">
        <v>1232</v>
      </c>
    </row>
    <row r="132" spans="2:63" s="11" customFormat="1" ht="22.9" customHeight="1">
      <c r="B132" s="175"/>
      <c r="C132" s="176"/>
      <c r="D132" s="177" t="s">
        <v>75</v>
      </c>
      <c r="E132" s="189" t="s">
        <v>1233</v>
      </c>
      <c r="F132" s="189" t="s">
        <v>1234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SUM(P133:P151)</f>
        <v>0</v>
      </c>
      <c r="Q132" s="183"/>
      <c r="R132" s="184">
        <f>SUM(R133:R151)</f>
        <v>0</v>
      </c>
      <c r="S132" s="183"/>
      <c r="T132" s="185">
        <f>SUM(T133:T151)</f>
        <v>0</v>
      </c>
      <c r="AR132" s="186" t="s">
        <v>84</v>
      </c>
      <c r="AT132" s="187" t="s">
        <v>75</v>
      </c>
      <c r="AU132" s="187" t="s">
        <v>84</v>
      </c>
      <c r="AY132" s="186" t="s">
        <v>150</v>
      </c>
      <c r="BK132" s="188">
        <f>SUM(BK133:BK151)</f>
        <v>0</v>
      </c>
    </row>
    <row r="133" spans="2:65" s="1" customFormat="1" ht="36" customHeight="1">
      <c r="B133" s="33"/>
      <c r="C133" s="191" t="s">
        <v>238</v>
      </c>
      <c r="D133" s="191" t="s">
        <v>154</v>
      </c>
      <c r="E133" s="192" t="s">
        <v>1235</v>
      </c>
      <c r="F133" s="193" t="s">
        <v>1236</v>
      </c>
      <c r="G133" s="194" t="s">
        <v>265</v>
      </c>
      <c r="H133" s="195">
        <v>12</v>
      </c>
      <c r="I133" s="196"/>
      <c r="J133" s="197">
        <f aca="true" t="shared" si="10" ref="J133:J151">ROUND(I133*H133,2)</f>
        <v>0</v>
      </c>
      <c r="K133" s="193" t="s">
        <v>1</v>
      </c>
      <c r="L133" s="37"/>
      <c r="M133" s="198" t="s">
        <v>1</v>
      </c>
      <c r="N133" s="199" t="s">
        <v>41</v>
      </c>
      <c r="O133" s="65"/>
      <c r="P133" s="200">
        <f aca="true" t="shared" si="11" ref="P133:P151">O133*H133</f>
        <v>0</v>
      </c>
      <c r="Q133" s="200">
        <v>0</v>
      </c>
      <c r="R133" s="200">
        <f aca="true" t="shared" si="12" ref="R133:R151">Q133*H133</f>
        <v>0</v>
      </c>
      <c r="S133" s="200">
        <v>0</v>
      </c>
      <c r="T133" s="201">
        <f aca="true" t="shared" si="13" ref="T133:T151">S133*H133</f>
        <v>0</v>
      </c>
      <c r="AR133" s="202" t="s">
        <v>159</v>
      </c>
      <c r="AT133" s="202" t="s">
        <v>154</v>
      </c>
      <c r="AU133" s="202" t="s">
        <v>86</v>
      </c>
      <c r="AY133" s="16" t="s">
        <v>150</v>
      </c>
      <c r="BE133" s="203">
        <f aca="true" t="shared" si="14" ref="BE133:BE151">IF(N133="základní",J133,0)</f>
        <v>0</v>
      </c>
      <c r="BF133" s="203">
        <f aca="true" t="shared" si="15" ref="BF133:BF151">IF(N133="snížená",J133,0)</f>
        <v>0</v>
      </c>
      <c r="BG133" s="203">
        <f aca="true" t="shared" si="16" ref="BG133:BG151">IF(N133="zákl. přenesená",J133,0)</f>
        <v>0</v>
      </c>
      <c r="BH133" s="203">
        <f aca="true" t="shared" si="17" ref="BH133:BH151">IF(N133="sníž. přenesená",J133,0)</f>
        <v>0</v>
      </c>
      <c r="BI133" s="203">
        <f aca="true" t="shared" si="18" ref="BI133:BI151">IF(N133="nulová",J133,0)</f>
        <v>0</v>
      </c>
      <c r="BJ133" s="16" t="s">
        <v>84</v>
      </c>
      <c r="BK133" s="203">
        <f aca="true" t="shared" si="19" ref="BK133:BK151">ROUND(I133*H133,2)</f>
        <v>0</v>
      </c>
      <c r="BL133" s="16" t="s">
        <v>159</v>
      </c>
      <c r="BM133" s="202" t="s">
        <v>1237</v>
      </c>
    </row>
    <row r="134" spans="2:65" s="1" customFormat="1" ht="36" customHeight="1">
      <c r="B134" s="33"/>
      <c r="C134" s="191" t="s">
        <v>151</v>
      </c>
      <c r="D134" s="191" t="s">
        <v>154</v>
      </c>
      <c r="E134" s="192" t="s">
        <v>1238</v>
      </c>
      <c r="F134" s="193" t="s">
        <v>1239</v>
      </c>
      <c r="G134" s="194" t="s">
        <v>265</v>
      </c>
      <c r="H134" s="195">
        <v>41</v>
      </c>
      <c r="I134" s="196"/>
      <c r="J134" s="197">
        <f t="shared" si="10"/>
        <v>0</v>
      </c>
      <c r="K134" s="193" t="s">
        <v>1</v>
      </c>
      <c r="L134" s="37"/>
      <c r="M134" s="198" t="s">
        <v>1</v>
      </c>
      <c r="N134" s="199" t="s">
        <v>41</v>
      </c>
      <c r="O134" s="65"/>
      <c r="P134" s="200">
        <f t="shared" si="11"/>
        <v>0</v>
      </c>
      <c r="Q134" s="200">
        <v>0</v>
      </c>
      <c r="R134" s="200">
        <f t="shared" si="12"/>
        <v>0</v>
      </c>
      <c r="S134" s="200">
        <v>0</v>
      </c>
      <c r="T134" s="201">
        <f t="shared" si="13"/>
        <v>0</v>
      </c>
      <c r="AR134" s="202" t="s">
        <v>159</v>
      </c>
      <c r="AT134" s="202" t="s">
        <v>154</v>
      </c>
      <c r="AU134" s="202" t="s">
        <v>86</v>
      </c>
      <c r="AY134" s="16" t="s">
        <v>150</v>
      </c>
      <c r="BE134" s="203">
        <f t="shared" si="14"/>
        <v>0</v>
      </c>
      <c r="BF134" s="203">
        <f t="shared" si="15"/>
        <v>0</v>
      </c>
      <c r="BG134" s="203">
        <f t="shared" si="16"/>
        <v>0</v>
      </c>
      <c r="BH134" s="203">
        <f t="shared" si="17"/>
        <v>0</v>
      </c>
      <c r="BI134" s="203">
        <f t="shared" si="18"/>
        <v>0</v>
      </c>
      <c r="BJ134" s="16" t="s">
        <v>84</v>
      </c>
      <c r="BK134" s="203">
        <f t="shared" si="19"/>
        <v>0</v>
      </c>
      <c r="BL134" s="16" t="s">
        <v>159</v>
      </c>
      <c r="BM134" s="202" t="s">
        <v>1240</v>
      </c>
    </row>
    <row r="135" spans="2:65" s="1" customFormat="1" ht="16.5" customHeight="1">
      <c r="B135" s="33"/>
      <c r="C135" s="191" t="s">
        <v>212</v>
      </c>
      <c r="D135" s="191" t="s">
        <v>154</v>
      </c>
      <c r="E135" s="192" t="s">
        <v>1241</v>
      </c>
      <c r="F135" s="193" t="s">
        <v>1242</v>
      </c>
      <c r="G135" s="194" t="s">
        <v>265</v>
      </c>
      <c r="H135" s="195">
        <v>53</v>
      </c>
      <c r="I135" s="196"/>
      <c r="J135" s="197">
        <f t="shared" si="10"/>
        <v>0</v>
      </c>
      <c r="K135" s="193" t="s">
        <v>1</v>
      </c>
      <c r="L135" s="37"/>
      <c r="M135" s="198" t="s">
        <v>1</v>
      </c>
      <c r="N135" s="199" t="s">
        <v>41</v>
      </c>
      <c r="O135" s="65"/>
      <c r="P135" s="200">
        <f t="shared" si="11"/>
        <v>0</v>
      </c>
      <c r="Q135" s="200">
        <v>0</v>
      </c>
      <c r="R135" s="200">
        <f t="shared" si="12"/>
        <v>0</v>
      </c>
      <c r="S135" s="200">
        <v>0</v>
      </c>
      <c r="T135" s="201">
        <f t="shared" si="13"/>
        <v>0</v>
      </c>
      <c r="AR135" s="202" t="s">
        <v>159</v>
      </c>
      <c r="AT135" s="202" t="s">
        <v>154</v>
      </c>
      <c r="AU135" s="202" t="s">
        <v>86</v>
      </c>
      <c r="AY135" s="16" t="s">
        <v>150</v>
      </c>
      <c r="BE135" s="203">
        <f t="shared" si="14"/>
        <v>0</v>
      </c>
      <c r="BF135" s="203">
        <f t="shared" si="15"/>
        <v>0</v>
      </c>
      <c r="BG135" s="203">
        <f t="shared" si="16"/>
        <v>0</v>
      </c>
      <c r="BH135" s="203">
        <f t="shared" si="17"/>
        <v>0</v>
      </c>
      <c r="BI135" s="203">
        <f t="shared" si="18"/>
        <v>0</v>
      </c>
      <c r="BJ135" s="16" t="s">
        <v>84</v>
      </c>
      <c r="BK135" s="203">
        <f t="shared" si="19"/>
        <v>0</v>
      </c>
      <c r="BL135" s="16" t="s">
        <v>159</v>
      </c>
      <c r="BM135" s="202" t="s">
        <v>1243</v>
      </c>
    </row>
    <row r="136" spans="2:65" s="1" customFormat="1" ht="24" customHeight="1">
      <c r="B136" s="33"/>
      <c r="C136" s="191" t="s">
        <v>362</v>
      </c>
      <c r="D136" s="191" t="s">
        <v>154</v>
      </c>
      <c r="E136" s="192" t="s">
        <v>1244</v>
      </c>
      <c r="F136" s="193" t="s">
        <v>1245</v>
      </c>
      <c r="G136" s="194" t="s">
        <v>265</v>
      </c>
      <c r="H136" s="195">
        <v>1</v>
      </c>
      <c r="I136" s="196"/>
      <c r="J136" s="197">
        <f t="shared" si="10"/>
        <v>0</v>
      </c>
      <c r="K136" s="193" t="s">
        <v>1</v>
      </c>
      <c r="L136" s="37"/>
      <c r="M136" s="198" t="s">
        <v>1</v>
      </c>
      <c r="N136" s="199" t="s">
        <v>41</v>
      </c>
      <c r="O136" s="65"/>
      <c r="P136" s="200">
        <f t="shared" si="11"/>
        <v>0</v>
      </c>
      <c r="Q136" s="200">
        <v>0</v>
      </c>
      <c r="R136" s="200">
        <f t="shared" si="12"/>
        <v>0</v>
      </c>
      <c r="S136" s="200">
        <v>0</v>
      </c>
      <c r="T136" s="201">
        <f t="shared" si="13"/>
        <v>0</v>
      </c>
      <c r="AR136" s="202" t="s">
        <v>159</v>
      </c>
      <c r="AT136" s="202" t="s">
        <v>154</v>
      </c>
      <c r="AU136" s="202" t="s">
        <v>86</v>
      </c>
      <c r="AY136" s="16" t="s">
        <v>150</v>
      </c>
      <c r="BE136" s="203">
        <f t="shared" si="14"/>
        <v>0</v>
      </c>
      <c r="BF136" s="203">
        <f t="shared" si="15"/>
        <v>0</v>
      </c>
      <c r="BG136" s="203">
        <f t="shared" si="16"/>
        <v>0</v>
      </c>
      <c r="BH136" s="203">
        <f t="shared" si="17"/>
        <v>0</v>
      </c>
      <c r="BI136" s="203">
        <f t="shared" si="18"/>
        <v>0</v>
      </c>
      <c r="BJ136" s="16" t="s">
        <v>84</v>
      </c>
      <c r="BK136" s="203">
        <f t="shared" si="19"/>
        <v>0</v>
      </c>
      <c r="BL136" s="16" t="s">
        <v>159</v>
      </c>
      <c r="BM136" s="202" t="s">
        <v>1246</v>
      </c>
    </row>
    <row r="137" spans="2:65" s="1" customFormat="1" ht="24" customHeight="1">
      <c r="B137" s="33"/>
      <c r="C137" s="191" t="s">
        <v>161</v>
      </c>
      <c r="D137" s="191" t="s">
        <v>154</v>
      </c>
      <c r="E137" s="192" t="s">
        <v>1247</v>
      </c>
      <c r="F137" s="193" t="s">
        <v>1248</v>
      </c>
      <c r="G137" s="194" t="s">
        <v>265</v>
      </c>
      <c r="H137" s="195">
        <v>20</v>
      </c>
      <c r="I137" s="196"/>
      <c r="J137" s="197">
        <f t="shared" si="10"/>
        <v>0</v>
      </c>
      <c r="K137" s="193" t="s">
        <v>1</v>
      </c>
      <c r="L137" s="37"/>
      <c r="M137" s="198" t="s">
        <v>1</v>
      </c>
      <c r="N137" s="199" t="s">
        <v>41</v>
      </c>
      <c r="O137" s="65"/>
      <c r="P137" s="200">
        <f t="shared" si="11"/>
        <v>0</v>
      </c>
      <c r="Q137" s="200">
        <v>0</v>
      </c>
      <c r="R137" s="200">
        <f t="shared" si="12"/>
        <v>0</v>
      </c>
      <c r="S137" s="200">
        <v>0</v>
      </c>
      <c r="T137" s="201">
        <f t="shared" si="13"/>
        <v>0</v>
      </c>
      <c r="AR137" s="202" t="s">
        <v>159</v>
      </c>
      <c r="AT137" s="202" t="s">
        <v>154</v>
      </c>
      <c r="AU137" s="202" t="s">
        <v>86</v>
      </c>
      <c r="AY137" s="16" t="s">
        <v>150</v>
      </c>
      <c r="BE137" s="203">
        <f t="shared" si="14"/>
        <v>0</v>
      </c>
      <c r="BF137" s="203">
        <f t="shared" si="15"/>
        <v>0</v>
      </c>
      <c r="BG137" s="203">
        <f t="shared" si="16"/>
        <v>0</v>
      </c>
      <c r="BH137" s="203">
        <f t="shared" si="17"/>
        <v>0</v>
      </c>
      <c r="BI137" s="203">
        <f t="shared" si="18"/>
        <v>0</v>
      </c>
      <c r="BJ137" s="16" t="s">
        <v>84</v>
      </c>
      <c r="BK137" s="203">
        <f t="shared" si="19"/>
        <v>0</v>
      </c>
      <c r="BL137" s="16" t="s">
        <v>159</v>
      </c>
      <c r="BM137" s="202" t="s">
        <v>1249</v>
      </c>
    </row>
    <row r="138" spans="2:65" s="1" customFormat="1" ht="24" customHeight="1">
      <c r="B138" s="33"/>
      <c r="C138" s="191" t="s">
        <v>203</v>
      </c>
      <c r="D138" s="191" t="s">
        <v>154</v>
      </c>
      <c r="E138" s="192" t="s">
        <v>1250</v>
      </c>
      <c r="F138" s="193" t="s">
        <v>1251</v>
      </c>
      <c r="G138" s="194" t="s">
        <v>265</v>
      </c>
      <c r="H138" s="195">
        <v>10</v>
      </c>
      <c r="I138" s="196"/>
      <c r="J138" s="197">
        <f t="shared" si="10"/>
        <v>0</v>
      </c>
      <c r="K138" s="193" t="s">
        <v>1</v>
      </c>
      <c r="L138" s="37"/>
      <c r="M138" s="198" t="s">
        <v>1</v>
      </c>
      <c r="N138" s="199" t="s">
        <v>41</v>
      </c>
      <c r="O138" s="65"/>
      <c r="P138" s="200">
        <f t="shared" si="11"/>
        <v>0</v>
      </c>
      <c r="Q138" s="200">
        <v>0</v>
      </c>
      <c r="R138" s="200">
        <f t="shared" si="12"/>
        <v>0</v>
      </c>
      <c r="S138" s="200">
        <v>0</v>
      </c>
      <c r="T138" s="201">
        <f t="shared" si="13"/>
        <v>0</v>
      </c>
      <c r="AR138" s="202" t="s">
        <v>159</v>
      </c>
      <c r="AT138" s="202" t="s">
        <v>154</v>
      </c>
      <c r="AU138" s="202" t="s">
        <v>86</v>
      </c>
      <c r="AY138" s="16" t="s">
        <v>150</v>
      </c>
      <c r="BE138" s="203">
        <f t="shared" si="14"/>
        <v>0</v>
      </c>
      <c r="BF138" s="203">
        <f t="shared" si="15"/>
        <v>0</v>
      </c>
      <c r="BG138" s="203">
        <f t="shared" si="16"/>
        <v>0</v>
      </c>
      <c r="BH138" s="203">
        <f t="shared" si="17"/>
        <v>0</v>
      </c>
      <c r="BI138" s="203">
        <f t="shared" si="18"/>
        <v>0</v>
      </c>
      <c r="BJ138" s="16" t="s">
        <v>84</v>
      </c>
      <c r="BK138" s="203">
        <f t="shared" si="19"/>
        <v>0</v>
      </c>
      <c r="BL138" s="16" t="s">
        <v>159</v>
      </c>
      <c r="BM138" s="202" t="s">
        <v>1252</v>
      </c>
    </row>
    <row r="139" spans="2:65" s="1" customFormat="1" ht="16.5" customHeight="1">
      <c r="B139" s="33"/>
      <c r="C139" s="191" t="s">
        <v>8</v>
      </c>
      <c r="D139" s="191" t="s">
        <v>154</v>
      </c>
      <c r="E139" s="192" t="s">
        <v>1253</v>
      </c>
      <c r="F139" s="193" t="s">
        <v>1254</v>
      </c>
      <c r="G139" s="194" t="s">
        <v>265</v>
      </c>
      <c r="H139" s="195">
        <v>11</v>
      </c>
      <c r="I139" s="196"/>
      <c r="J139" s="197">
        <f t="shared" si="10"/>
        <v>0</v>
      </c>
      <c r="K139" s="193" t="s">
        <v>1</v>
      </c>
      <c r="L139" s="37"/>
      <c r="M139" s="198" t="s">
        <v>1</v>
      </c>
      <c r="N139" s="199" t="s">
        <v>41</v>
      </c>
      <c r="O139" s="65"/>
      <c r="P139" s="200">
        <f t="shared" si="11"/>
        <v>0</v>
      </c>
      <c r="Q139" s="200">
        <v>0</v>
      </c>
      <c r="R139" s="200">
        <f t="shared" si="12"/>
        <v>0</v>
      </c>
      <c r="S139" s="200">
        <v>0</v>
      </c>
      <c r="T139" s="201">
        <f t="shared" si="13"/>
        <v>0</v>
      </c>
      <c r="AR139" s="202" t="s">
        <v>159</v>
      </c>
      <c r="AT139" s="202" t="s">
        <v>154</v>
      </c>
      <c r="AU139" s="202" t="s">
        <v>86</v>
      </c>
      <c r="AY139" s="16" t="s">
        <v>150</v>
      </c>
      <c r="BE139" s="203">
        <f t="shared" si="14"/>
        <v>0</v>
      </c>
      <c r="BF139" s="203">
        <f t="shared" si="15"/>
        <v>0</v>
      </c>
      <c r="BG139" s="203">
        <f t="shared" si="16"/>
        <v>0</v>
      </c>
      <c r="BH139" s="203">
        <f t="shared" si="17"/>
        <v>0</v>
      </c>
      <c r="BI139" s="203">
        <f t="shared" si="18"/>
        <v>0</v>
      </c>
      <c r="BJ139" s="16" t="s">
        <v>84</v>
      </c>
      <c r="BK139" s="203">
        <f t="shared" si="19"/>
        <v>0</v>
      </c>
      <c r="BL139" s="16" t="s">
        <v>159</v>
      </c>
      <c r="BM139" s="202" t="s">
        <v>1255</v>
      </c>
    </row>
    <row r="140" spans="2:65" s="1" customFormat="1" ht="16.5" customHeight="1">
      <c r="B140" s="33"/>
      <c r="C140" s="191" t="s">
        <v>175</v>
      </c>
      <c r="D140" s="191" t="s">
        <v>154</v>
      </c>
      <c r="E140" s="192" t="s">
        <v>1256</v>
      </c>
      <c r="F140" s="193" t="s">
        <v>1257</v>
      </c>
      <c r="G140" s="194" t="s">
        <v>265</v>
      </c>
      <c r="H140" s="195">
        <v>20</v>
      </c>
      <c r="I140" s="196"/>
      <c r="J140" s="197">
        <f t="shared" si="10"/>
        <v>0</v>
      </c>
      <c r="K140" s="193" t="s">
        <v>1</v>
      </c>
      <c r="L140" s="37"/>
      <c r="M140" s="198" t="s">
        <v>1</v>
      </c>
      <c r="N140" s="199" t="s">
        <v>41</v>
      </c>
      <c r="O140" s="65"/>
      <c r="P140" s="200">
        <f t="shared" si="11"/>
        <v>0</v>
      </c>
      <c r="Q140" s="200">
        <v>0</v>
      </c>
      <c r="R140" s="200">
        <f t="shared" si="12"/>
        <v>0</v>
      </c>
      <c r="S140" s="200">
        <v>0</v>
      </c>
      <c r="T140" s="201">
        <f t="shared" si="13"/>
        <v>0</v>
      </c>
      <c r="AR140" s="202" t="s">
        <v>159</v>
      </c>
      <c r="AT140" s="202" t="s">
        <v>154</v>
      </c>
      <c r="AU140" s="202" t="s">
        <v>86</v>
      </c>
      <c r="AY140" s="16" t="s">
        <v>150</v>
      </c>
      <c r="BE140" s="203">
        <f t="shared" si="14"/>
        <v>0</v>
      </c>
      <c r="BF140" s="203">
        <f t="shared" si="15"/>
        <v>0</v>
      </c>
      <c r="BG140" s="203">
        <f t="shared" si="16"/>
        <v>0</v>
      </c>
      <c r="BH140" s="203">
        <f t="shared" si="17"/>
        <v>0</v>
      </c>
      <c r="BI140" s="203">
        <f t="shared" si="18"/>
        <v>0</v>
      </c>
      <c r="BJ140" s="16" t="s">
        <v>84</v>
      </c>
      <c r="BK140" s="203">
        <f t="shared" si="19"/>
        <v>0</v>
      </c>
      <c r="BL140" s="16" t="s">
        <v>159</v>
      </c>
      <c r="BM140" s="202" t="s">
        <v>1258</v>
      </c>
    </row>
    <row r="141" spans="2:65" s="1" customFormat="1" ht="36" customHeight="1">
      <c r="B141" s="33"/>
      <c r="C141" s="191" t="s">
        <v>627</v>
      </c>
      <c r="D141" s="191" t="s">
        <v>154</v>
      </c>
      <c r="E141" s="192" t="s">
        <v>1259</v>
      </c>
      <c r="F141" s="193" t="s">
        <v>1260</v>
      </c>
      <c r="G141" s="194" t="s">
        <v>265</v>
      </c>
      <c r="H141" s="195">
        <v>13</v>
      </c>
      <c r="I141" s="196"/>
      <c r="J141" s="197">
        <f t="shared" si="10"/>
        <v>0</v>
      </c>
      <c r="K141" s="193" t="s">
        <v>1</v>
      </c>
      <c r="L141" s="37"/>
      <c r="M141" s="198" t="s">
        <v>1</v>
      </c>
      <c r="N141" s="199" t="s">
        <v>41</v>
      </c>
      <c r="O141" s="65"/>
      <c r="P141" s="200">
        <f t="shared" si="11"/>
        <v>0</v>
      </c>
      <c r="Q141" s="200">
        <v>0</v>
      </c>
      <c r="R141" s="200">
        <f t="shared" si="12"/>
        <v>0</v>
      </c>
      <c r="S141" s="200">
        <v>0</v>
      </c>
      <c r="T141" s="201">
        <f t="shared" si="13"/>
        <v>0</v>
      </c>
      <c r="AR141" s="202" t="s">
        <v>159</v>
      </c>
      <c r="AT141" s="202" t="s">
        <v>154</v>
      </c>
      <c r="AU141" s="202" t="s">
        <v>86</v>
      </c>
      <c r="AY141" s="16" t="s">
        <v>150</v>
      </c>
      <c r="BE141" s="203">
        <f t="shared" si="14"/>
        <v>0</v>
      </c>
      <c r="BF141" s="203">
        <f t="shared" si="15"/>
        <v>0</v>
      </c>
      <c r="BG141" s="203">
        <f t="shared" si="16"/>
        <v>0</v>
      </c>
      <c r="BH141" s="203">
        <f t="shared" si="17"/>
        <v>0</v>
      </c>
      <c r="BI141" s="203">
        <f t="shared" si="18"/>
        <v>0</v>
      </c>
      <c r="BJ141" s="16" t="s">
        <v>84</v>
      </c>
      <c r="BK141" s="203">
        <f t="shared" si="19"/>
        <v>0</v>
      </c>
      <c r="BL141" s="16" t="s">
        <v>159</v>
      </c>
      <c r="BM141" s="202" t="s">
        <v>1261</v>
      </c>
    </row>
    <row r="142" spans="2:65" s="1" customFormat="1" ht="16.5" customHeight="1">
      <c r="B142" s="33"/>
      <c r="C142" s="191" t="s">
        <v>182</v>
      </c>
      <c r="D142" s="191" t="s">
        <v>154</v>
      </c>
      <c r="E142" s="192" t="s">
        <v>1262</v>
      </c>
      <c r="F142" s="193" t="s">
        <v>1263</v>
      </c>
      <c r="G142" s="194" t="s">
        <v>265</v>
      </c>
      <c r="H142" s="195">
        <v>13</v>
      </c>
      <c r="I142" s="196"/>
      <c r="J142" s="197">
        <f t="shared" si="10"/>
        <v>0</v>
      </c>
      <c r="K142" s="193" t="s">
        <v>1</v>
      </c>
      <c r="L142" s="37"/>
      <c r="M142" s="198" t="s">
        <v>1</v>
      </c>
      <c r="N142" s="199" t="s">
        <v>41</v>
      </c>
      <c r="O142" s="65"/>
      <c r="P142" s="200">
        <f t="shared" si="11"/>
        <v>0</v>
      </c>
      <c r="Q142" s="200">
        <v>0</v>
      </c>
      <c r="R142" s="200">
        <f t="shared" si="12"/>
        <v>0</v>
      </c>
      <c r="S142" s="200">
        <v>0</v>
      </c>
      <c r="T142" s="201">
        <f t="shared" si="13"/>
        <v>0</v>
      </c>
      <c r="AR142" s="202" t="s">
        <v>159</v>
      </c>
      <c r="AT142" s="202" t="s">
        <v>154</v>
      </c>
      <c r="AU142" s="202" t="s">
        <v>86</v>
      </c>
      <c r="AY142" s="16" t="s">
        <v>150</v>
      </c>
      <c r="BE142" s="203">
        <f t="shared" si="14"/>
        <v>0</v>
      </c>
      <c r="BF142" s="203">
        <f t="shared" si="15"/>
        <v>0</v>
      </c>
      <c r="BG142" s="203">
        <f t="shared" si="16"/>
        <v>0</v>
      </c>
      <c r="BH142" s="203">
        <f t="shared" si="17"/>
        <v>0</v>
      </c>
      <c r="BI142" s="203">
        <f t="shared" si="18"/>
        <v>0</v>
      </c>
      <c r="BJ142" s="16" t="s">
        <v>84</v>
      </c>
      <c r="BK142" s="203">
        <f t="shared" si="19"/>
        <v>0</v>
      </c>
      <c r="BL142" s="16" t="s">
        <v>159</v>
      </c>
      <c r="BM142" s="202" t="s">
        <v>1264</v>
      </c>
    </row>
    <row r="143" spans="2:65" s="1" customFormat="1" ht="16.5" customHeight="1">
      <c r="B143" s="33"/>
      <c r="C143" s="191" t="s">
        <v>187</v>
      </c>
      <c r="D143" s="191" t="s">
        <v>154</v>
      </c>
      <c r="E143" s="192" t="s">
        <v>1265</v>
      </c>
      <c r="F143" s="193" t="s">
        <v>1266</v>
      </c>
      <c r="G143" s="194" t="s">
        <v>265</v>
      </c>
      <c r="H143" s="195">
        <v>40</v>
      </c>
      <c r="I143" s="196"/>
      <c r="J143" s="197">
        <f t="shared" si="10"/>
        <v>0</v>
      </c>
      <c r="K143" s="193" t="s">
        <v>1</v>
      </c>
      <c r="L143" s="37"/>
      <c r="M143" s="198" t="s">
        <v>1</v>
      </c>
      <c r="N143" s="199" t="s">
        <v>41</v>
      </c>
      <c r="O143" s="65"/>
      <c r="P143" s="200">
        <f t="shared" si="11"/>
        <v>0</v>
      </c>
      <c r="Q143" s="200">
        <v>0</v>
      </c>
      <c r="R143" s="200">
        <f t="shared" si="12"/>
        <v>0</v>
      </c>
      <c r="S143" s="200">
        <v>0</v>
      </c>
      <c r="T143" s="201">
        <f t="shared" si="13"/>
        <v>0</v>
      </c>
      <c r="AR143" s="202" t="s">
        <v>159</v>
      </c>
      <c r="AT143" s="202" t="s">
        <v>154</v>
      </c>
      <c r="AU143" s="202" t="s">
        <v>86</v>
      </c>
      <c r="AY143" s="16" t="s">
        <v>150</v>
      </c>
      <c r="BE143" s="203">
        <f t="shared" si="14"/>
        <v>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16" t="s">
        <v>84</v>
      </c>
      <c r="BK143" s="203">
        <f t="shared" si="19"/>
        <v>0</v>
      </c>
      <c r="BL143" s="16" t="s">
        <v>159</v>
      </c>
      <c r="BM143" s="202" t="s">
        <v>1267</v>
      </c>
    </row>
    <row r="144" spans="2:65" s="1" customFormat="1" ht="16.5" customHeight="1">
      <c r="B144" s="33"/>
      <c r="C144" s="191" t="s">
        <v>191</v>
      </c>
      <c r="D144" s="191" t="s">
        <v>154</v>
      </c>
      <c r="E144" s="192" t="s">
        <v>1268</v>
      </c>
      <c r="F144" s="193" t="s">
        <v>1269</v>
      </c>
      <c r="G144" s="194" t="s">
        <v>265</v>
      </c>
      <c r="H144" s="195">
        <v>40</v>
      </c>
      <c r="I144" s="196"/>
      <c r="J144" s="197">
        <f t="shared" si="10"/>
        <v>0</v>
      </c>
      <c r="K144" s="193" t="s">
        <v>1</v>
      </c>
      <c r="L144" s="37"/>
      <c r="M144" s="198" t="s">
        <v>1</v>
      </c>
      <c r="N144" s="199" t="s">
        <v>41</v>
      </c>
      <c r="O144" s="65"/>
      <c r="P144" s="200">
        <f t="shared" si="11"/>
        <v>0</v>
      </c>
      <c r="Q144" s="200">
        <v>0</v>
      </c>
      <c r="R144" s="200">
        <f t="shared" si="12"/>
        <v>0</v>
      </c>
      <c r="S144" s="200">
        <v>0</v>
      </c>
      <c r="T144" s="201">
        <f t="shared" si="13"/>
        <v>0</v>
      </c>
      <c r="AR144" s="202" t="s">
        <v>159</v>
      </c>
      <c r="AT144" s="202" t="s">
        <v>154</v>
      </c>
      <c r="AU144" s="202" t="s">
        <v>86</v>
      </c>
      <c r="AY144" s="16" t="s">
        <v>150</v>
      </c>
      <c r="BE144" s="203">
        <f t="shared" si="14"/>
        <v>0</v>
      </c>
      <c r="BF144" s="203">
        <f t="shared" si="15"/>
        <v>0</v>
      </c>
      <c r="BG144" s="203">
        <f t="shared" si="16"/>
        <v>0</v>
      </c>
      <c r="BH144" s="203">
        <f t="shared" si="17"/>
        <v>0</v>
      </c>
      <c r="BI144" s="203">
        <f t="shared" si="18"/>
        <v>0</v>
      </c>
      <c r="BJ144" s="16" t="s">
        <v>84</v>
      </c>
      <c r="BK144" s="203">
        <f t="shared" si="19"/>
        <v>0</v>
      </c>
      <c r="BL144" s="16" t="s">
        <v>159</v>
      </c>
      <c r="BM144" s="202" t="s">
        <v>1270</v>
      </c>
    </row>
    <row r="145" spans="2:65" s="1" customFormat="1" ht="16.5" customHeight="1">
      <c r="B145" s="33"/>
      <c r="C145" s="191" t="s">
        <v>7</v>
      </c>
      <c r="D145" s="191" t="s">
        <v>154</v>
      </c>
      <c r="E145" s="192" t="s">
        <v>1271</v>
      </c>
      <c r="F145" s="193" t="s">
        <v>1272</v>
      </c>
      <c r="G145" s="194" t="s">
        <v>265</v>
      </c>
      <c r="H145" s="195">
        <v>6</v>
      </c>
      <c r="I145" s="196"/>
      <c r="J145" s="197">
        <f t="shared" si="10"/>
        <v>0</v>
      </c>
      <c r="K145" s="193" t="s">
        <v>1</v>
      </c>
      <c r="L145" s="37"/>
      <c r="M145" s="198" t="s">
        <v>1</v>
      </c>
      <c r="N145" s="199" t="s">
        <v>41</v>
      </c>
      <c r="O145" s="65"/>
      <c r="P145" s="200">
        <f t="shared" si="11"/>
        <v>0</v>
      </c>
      <c r="Q145" s="200">
        <v>0</v>
      </c>
      <c r="R145" s="200">
        <f t="shared" si="12"/>
        <v>0</v>
      </c>
      <c r="S145" s="200">
        <v>0</v>
      </c>
      <c r="T145" s="201">
        <f t="shared" si="13"/>
        <v>0</v>
      </c>
      <c r="AR145" s="202" t="s">
        <v>159</v>
      </c>
      <c r="AT145" s="202" t="s">
        <v>154</v>
      </c>
      <c r="AU145" s="202" t="s">
        <v>86</v>
      </c>
      <c r="AY145" s="16" t="s">
        <v>150</v>
      </c>
      <c r="BE145" s="203">
        <f t="shared" si="14"/>
        <v>0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16" t="s">
        <v>84</v>
      </c>
      <c r="BK145" s="203">
        <f t="shared" si="19"/>
        <v>0</v>
      </c>
      <c r="BL145" s="16" t="s">
        <v>159</v>
      </c>
      <c r="BM145" s="202" t="s">
        <v>1273</v>
      </c>
    </row>
    <row r="146" spans="2:65" s="1" customFormat="1" ht="16.5" customHeight="1">
      <c r="B146" s="33"/>
      <c r="C146" s="191" t="s">
        <v>396</v>
      </c>
      <c r="D146" s="191" t="s">
        <v>154</v>
      </c>
      <c r="E146" s="192" t="s">
        <v>1274</v>
      </c>
      <c r="F146" s="193" t="s">
        <v>1275</v>
      </c>
      <c r="G146" s="194" t="s">
        <v>265</v>
      </c>
      <c r="H146" s="195">
        <v>6</v>
      </c>
      <c r="I146" s="196"/>
      <c r="J146" s="197">
        <f t="shared" si="10"/>
        <v>0</v>
      </c>
      <c r="K146" s="193" t="s">
        <v>1</v>
      </c>
      <c r="L146" s="37"/>
      <c r="M146" s="198" t="s">
        <v>1</v>
      </c>
      <c r="N146" s="199" t="s">
        <v>41</v>
      </c>
      <c r="O146" s="65"/>
      <c r="P146" s="200">
        <f t="shared" si="11"/>
        <v>0</v>
      </c>
      <c r="Q146" s="200">
        <v>0</v>
      </c>
      <c r="R146" s="200">
        <f t="shared" si="12"/>
        <v>0</v>
      </c>
      <c r="S146" s="200">
        <v>0</v>
      </c>
      <c r="T146" s="201">
        <f t="shared" si="13"/>
        <v>0</v>
      </c>
      <c r="AR146" s="202" t="s">
        <v>159</v>
      </c>
      <c r="AT146" s="202" t="s">
        <v>154</v>
      </c>
      <c r="AU146" s="202" t="s">
        <v>86</v>
      </c>
      <c r="AY146" s="16" t="s">
        <v>150</v>
      </c>
      <c r="BE146" s="203">
        <f t="shared" si="14"/>
        <v>0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16" t="s">
        <v>84</v>
      </c>
      <c r="BK146" s="203">
        <f t="shared" si="19"/>
        <v>0</v>
      </c>
      <c r="BL146" s="16" t="s">
        <v>159</v>
      </c>
      <c r="BM146" s="202" t="s">
        <v>1276</v>
      </c>
    </row>
    <row r="147" spans="2:65" s="1" customFormat="1" ht="16.5" customHeight="1">
      <c r="B147" s="33"/>
      <c r="C147" s="191" t="s">
        <v>403</v>
      </c>
      <c r="D147" s="191" t="s">
        <v>154</v>
      </c>
      <c r="E147" s="192" t="s">
        <v>1277</v>
      </c>
      <c r="F147" s="193" t="s">
        <v>1278</v>
      </c>
      <c r="G147" s="194" t="s">
        <v>178</v>
      </c>
      <c r="H147" s="195">
        <v>15</v>
      </c>
      <c r="I147" s="196"/>
      <c r="J147" s="197">
        <f t="shared" si="10"/>
        <v>0</v>
      </c>
      <c r="K147" s="193" t="s">
        <v>1</v>
      </c>
      <c r="L147" s="37"/>
      <c r="M147" s="198" t="s">
        <v>1</v>
      </c>
      <c r="N147" s="199" t="s">
        <v>41</v>
      </c>
      <c r="O147" s="65"/>
      <c r="P147" s="200">
        <f t="shared" si="11"/>
        <v>0</v>
      </c>
      <c r="Q147" s="200">
        <v>0</v>
      </c>
      <c r="R147" s="200">
        <f t="shared" si="12"/>
        <v>0</v>
      </c>
      <c r="S147" s="200">
        <v>0</v>
      </c>
      <c r="T147" s="201">
        <f t="shared" si="13"/>
        <v>0</v>
      </c>
      <c r="AR147" s="202" t="s">
        <v>159</v>
      </c>
      <c r="AT147" s="202" t="s">
        <v>154</v>
      </c>
      <c r="AU147" s="202" t="s">
        <v>86</v>
      </c>
      <c r="AY147" s="16" t="s">
        <v>150</v>
      </c>
      <c r="BE147" s="203">
        <f t="shared" si="14"/>
        <v>0</v>
      </c>
      <c r="BF147" s="203">
        <f t="shared" si="15"/>
        <v>0</v>
      </c>
      <c r="BG147" s="203">
        <f t="shared" si="16"/>
        <v>0</v>
      </c>
      <c r="BH147" s="203">
        <f t="shared" si="17"/>
        <v>0</v>
      </c>
      <c r="BI147" s="203">
        <f t="shared" si="18"/>
        <v>0</v>
      </c>
      <c r="BJ147" s="16" t="s">
        <v>84</v>
      </c>
      <c r="BK147" s="203">
        <f t="shared" si="19"/>
        <v>0</v>
      </c>
      <c r="BL147" s="16" t="s">
        <v>159</v>
      </c>
      <c r="BM147" s="202" t="s">
        <v>1279</v>
      </c>
    </row>
    <row r="148" spans="2:65" s="1" customFormat="1" ht="16.5" customHeight="1">
      <c r="B148" s="33"/>
      <c r="C148" s="191" t="s">
        <v>445</v>
      </c>
      <c r="D148" s="191" t="s">
        <v>154</v>
      </c>
      <c r="E148" s="192" t="s">
        <v>1280</v>
      </c>
      <c r="F148" s="193" t="s">
        <v>1281</v>
      </c>
      <c r="G148" s="194" t="s">
        <v>178</v>
      </c>
      <c r="H148" s="195">
        <v>8</v>
      </c>
      <c r="I148" s="196"/>
      <c r="J148" s="197">
        <f t="shared" si="10"/>
        <v>0</v>
      </c>
      <c r="K148" s="193" t="s">
        <v>1</v>
      </c>
      <c r="L148" s="37"/>
      <c r="M148" s="198" t="s">
        <v>1</v>
      </c>
      <c r="N148" s="199" t="s">
        <v>41</v>
      </c>
      <c r="O148" s="65"/>
      <c r="P148" s="200">
        <f t="shared" si="11"/>
        <v>0</v>
      </c>
      <c r="Q148" s="200">
        <v>0</v>
      </c>
      <c r="R148" s="200">
        <f t="shared" si="12"/>
        <v>0</v>
      </c>
      <c r="S148" s="200">
        <v>0</v>
      </c>
      <c r="T148" s="201">
        <f t="shared" si="13"/>
        <v>0</v>
      </c>
      <c r="AR148" s="202" t="s">
        <v>159</v>
      </c>
      <c r="AT148" s="202" t="s">
        <v>154</v>
      </c>
      <c r="AU148" s="202" t="s">
        <v>86</v>
      </c>
      <c r="AY148" s="16" t="s">
        <v>150</v>
      </c>
      <c r="BE148" s="203">
        <f t="shared" si="14"/>
        <v>0</v>
      </c>
      <c r="BF148" s="203">
        <f t="shared" si="15"/>
        <v>0</v>
      </c>
      <c r="BG148" s="203">
        <f t="shared" si="16"/>
        <v>0</v>
      </c>
      <c r="BH148" s="203">
        <f t="shared" si="17"/>
        <v>0</v>
      </c>
      <c r="BI148" s="203">
        <f t="shared" si="18"/>
        <v>0</v>
      </c>
      <c r="BJ148" s="16" t="s">
        <v>84</v>
      </c>
      <c r="BK148" s="203">
        <f t="shared" si="19"/>
        <v>0</v>
      </c>
      <c r="BL148" s="16" t="s">
        <v>159</v>
      </c>
      <c r="BM148" s="202" t="s">
        <v>1282</v>
      </c>
    </row>
    <row r="149" spans="2:65" s="1" customFormat="1" ht="16.5" customHeight="1">
      <c r="B149" s="33"/>
      <c r="C149" s="191" t="s">
        <v>449</v>
      </c>
      <c r="D149" s="191" t="s">
        <v>154</v>
      </c>
      <c r="E149" s="192" t="s">
        <v>1283</v>
      </c>
      <c r="F149" s="193" t="s">
        <v>1284</v>
      </c>
      <c r="G149" s="194" t="s">
        <v>178</v>
      </c>
      <c r="H149" s="195">
        <v>102</v>
      </c>
      <c r="I149" s="196"/>
      <c r="J149" s="197">
        <f t="shared" si="10"/>
        <v>0</v>
      </c>
      <c r="K149" s="193" t="s">
        <v>1</v>
      </c>
      <c r="L149" s="37"/>
      <c r="M149" s="198" t="s">
        <v>1</v>
      </c>
      <c r="N149" s="199" t="s">
        <v>41</v>
      </c>
      <c r="O149" s="65"/>
      <c r="P149" s="200">
        <f t="shared" si="11"/>
        <v>0</v>
      </c>
      <c r="Q149" s="200">
        <v>0</v>
      </c>
      <c r="R149" s="200">
        <f t="shared" si="12"/>
        <v>0</v>
      </c>
      <c r="S149" s="200">
        <v>0</v>
      </c>
      <c r="T149" s="201">
        <f t="shared" si="13"/>
        <v>0</v>
      </c>
      <c r="AR149" s="202" t="s">
        <v>159</v>
      </c>
      <c r="AT149" s="202" t="s">
        <v>154</v>
      </c>
      <c r="AU149" s="202" t="s">
        <v>86</v>
      </c>
      <c r="AY149" s="16" t="s">
        <v>150</v>
      </c>
      <c r="BE149" s="203">
        <f t="shared" si="14"/>
        <v>0</v>
      </c>
      <c r="BF149" s="203">
        <f t="shared" si="15"/>
        <v>0</v>
      </c>
      <c r="BG149" s="203">
        <f t="shared" si="16"/>
        <v>0</v>
      </c>
      <c r="BH149" s="203">
        <f t="shared" si="17"/>
        <v>0</v>
      </c>
      <c r="BI149" s="203">
        <f t="shared" si="18"/>
        <v>0</v>
      </c>
      <c r="BJ149" s="16" t="s">
        <v>84</v>
      </c>
      <c r="BK149" s="203">
        <f t="shared" si="19"/>
        <v>0</v>
      </c>
      <c r="BL149" s="16" t="s">
        <v>159</v>
      </c>
      <c r="BM149" s="202" t="s">
        <v>1285</v>
      </c>
    </row>
    <row r="150" spans="2:65" s="1" customFormat="1" ht="16.5" customHeight="1">
      <c r="B150" s="33"/>
      <c r="C150" s="191" t="s">
        <v>423</v>
      </c>
      <c r="D150" s="191" t="s">
        <v>154</v>
      </c>
      <c r="E150" s="192" t="s">
        <v>1286</v>
      </c>
      <c r="F150" s="193" t="s">
        <v>1287</v>
      </c>
      <c r="G150" s="194" t="s">
        <v>178</v>
      </c>
      <c r="H150" s="195">
        <v>4</v>
      </c>
      <c r="I150" s="196"/>
      <c r="J150" s="197">
        <f t="shared" si="10"/>
        <v>0</v>
      </c>
      <c r="K150" s="193" t="s">
        <v>1</v>
      </c>
      <c r="L150" s="37"/>
      <c r="M150" s="198" t="s">
        <v>1</v>
      </c>
      <c r="N150" s="199" t="s">
        <v>41</v>
      </c>
      <c r="O150" s="65"/>
      <c r="P150" s="200">
        <f t="shared" si="11"/>
        <v>0</v>
      </c>
      <c r="Q150" s="200">
        <v>0</v>
      </c>
      <c r="R150" s="200">
        <f t="shared" si="12"/>
        <v>0</v>
      </c>
      <c r="S150" s="200">
        <v>0</v>
      </c>
      <c r="T150" s="201">
        <f t="shared" si="13"/>
        <v>0</v>
      </c>
      <c r="AR150" s="202" t="s">
        <v>159</v>
      </c>
      <c r="AT150" s="202" t="s">
        <v>154</v>
      </c>
      <c r="AU150" s="202" t="s">
        <v>86</v>
      </c>
      <c r="AY150" s="16" t="s">
        <v>150</v>
      </c>
      <c r="BE150" s="203">
        <f t="shared" si="14"/>
        <v>0</v>
      </c>
      <c r="BF150" s="203">
        <f t="shared" si="15"/>
        <v>0</v>
      </c>
      <c r="BG150" s="203">
        <f t="shared" si="16"/>
        <v>0</v>
      </c>
      <c r="BH150" s="203">
        <f t="shared" si="17"/>
        <v>0</v>
      </c>
      <c r="BI150" s="203">
        <f t="shared" si="18"/>
        <v>0</v>
      </c>
      <c r="BJ150" s="16" t="s">
        <v>84</v>
      </c>
      <c r="BK150" s="203">
        <f t="shared" si="19"/>
        <v>0</v>
      </c>
      <c r="BL150" s="16" t="s">
        <v>159</v>
      </c>
      <c r="BM150" s="202" t="s">
        <v>1288</v>
      </c>
    </row>
    <row r="151" spans="2:65" s="1" customFormat="1" ht="16.5" customHeight="1">
      <c r="B151" s="33"/>
      <c r="C151" s="191" t="s">
        <v>428</v>
      </c>
      <c r="D151" s="191" t="s">
        <v>154</v>
      </c>
      <c r="E151" s="192" t="s">
        <v>1289</v>
      </c>
      <c r="F151" s="193" t="s">
        <v>1290</v>
      </c>
      <c r="G151" s="194" t="s">
        <v>178</v>
      </c>
      <c r="H151" s="195">
        <v>15</v>
      </c>
      <c r="I151" s="196"/>
      <c r="J151" s="197">
        <f t="shared" si="10"/>
        <v>0</v>
      </c>
      <c r="K151" s="193" t="s">
        <v>1</v>
      </c>
      <c r="L151" s="37"/>
      <c r="M151" s="198" t="s">
        <v>1</v>
      </c>
      <c r="N151" s="199" t="s">
        <v>41</v>
      </c>
      <c r="O151" s="65"/>
      <c r="P151" s="200">
        <f t="shared" si="11"/>
        <v>0</v>
      </c>
      <c r="Q151" s="200">
        <v>0</v>
      </c>
      <c r="R151" s="200">
        <f t="shared" si="12"/>
        <v>0</v>
      </c>
      <c r="S151" s="200">
        <v>0</v>
      </c>
      <c r="T151" s="201">
        <f t="shared" si="13"/>
        <v>0</v>
      </c>
      <c r="AR151" s="202" t="s">
        <v>159</v>
      </c>
      <c r="AT151" s="202" t="s">
        <v>154</v>
      </c>
      <c r="AU151" s="202" t="s">
        <v>86</v>
      </c>
      <c r="AY151" s="16" t="s">
        <v>150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16" t="s">
        <v>84</v>
      </c>
      <c r="BK151" s="203">
        <f t="shared" si="19"/>
        <v>0</v>
      </c>
      <c r="BL151" s="16" t="s">
        <v>159</v>
      </c>
      <c r="BM151" s="202" t="s">
        <v>1291</v>
      </c>
    </row>
    <row r="152" spans="2:63" s="11" customFormat="1" ht="22.9" customHeight="1">
      <c r="B152" s="175"/>
      <c r="C152" s="176"/>
      <c r="D152" s="177" t="s">
        <v>75</v>
      </c>
      <c r="E152" s="189" t="s">
        <v>1292</v>
      </c>
      <c r="F152" s="189" t="s">
        <v>1293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SUM(P153:P155)</f>
        <v>0</v>
      </c>
      <c r="Q152" s="183"/>
      <c r="R152" s="184">
        <f>SUM(R153:R155)</f>
        <v>0</v>
      </c>
      <c r="S152" s="183"/>
      <c r="T152" s="185">
        <f>SUM(T153:T155)</f>
        <v>0</v>
      </c>
      <c r="AR152" s="186" t="s">
        <v>84</v>
      </c>
      <c r="AT152" s="187" t="s">
        <v>75</v>
      </c>
      <c r="AU152" s="187" t="s">
        <v>84</v>
      </c>
      <c r="AY152" s="186" t="s">
        <v>150</v>
      </c>
      <c r="BK152" s="188">
        <f>SUM(BK153:BK155)</f>
        <v>0</v>
      </c>
    </row>
    <row r="153" spans="2:65" s="1" customFormat="1" ht="24" customHeight="1">
      <c r="B153" s="33"/>
      <c r="C153" s="191" t="s">
        <v>436</v>
      </c>
      <c r="D153" s="191" t="s">
        <v>154</v>
      </c>
      <c r="E153" s="192" t="s">
        <v>1294</v>
      </c>
      <c r="F153" s="193" t="s">
        <v>1295</v>
      </c>
      <c r="G153" s="194" t="s">
        <v>1296</v>
      </c>
      <c r="H153" s="195">
        <v>5</v>
      </c>
      <c r="I153" s="196"/>
      <c r="J153" s="197">
        <f>ROUND(I153*H153,2)</f>
        <v>0</v>
      </c>
      <c r="K153" s="193" t="s">
        <v>1</v>
      </c>
      <c r="L153" s="37"/>
      <c r="M153" s="198" t="s">
        <v>1</v>
      </c>
      <c r="N153" s="199" t="s">
        <v>41</v>
      </c>
      <c r="O153" s="65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159</v>
      </c>
      <c r="AT153" s="202" t="s">
        <v>154</v>
      </c>
      <c r="AU153" s="202" t="s">
        <v>86</v>
      </c>
      <c r="AY153" s="16" t="s">
        <v>150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84</v>
      </c>
      <c r="BK153" s="203">
        <f>ROUND(I153*H153,2)</f>
        <v>0</v>
      </c>
      <c r="BL153" s="16" t="s">
        <v>159</v>
      </c>
      <c r="BM153" s="202" t="s">
        <v>1297</v>
      </c>
    </row>
    <row r="154" spans="2:65" s="1" customFormat="1" ht="24" customHeight="1">
      <c r="B154" s="33"/>
      <c r="C154" s="191" t="s">
        <v>440</v>
      </c>
      <c r="D154" s="191" t="s">
        <v>154</v>
      </c>
      <c r="E154" s="192" t="s">
        <v>1298</v>
      </c>
      <c r="F154" s="193" t="s">
        <v>1299</v>
      </c>
      <c r="G154" s="194" t="s">
        <v>1296</v>
      </c>
      <c r="H154" s="195">
        <v>5</v>
      </c>
      <c r="I154" s="196"/>
      <c r="J154" s="197">
        <f>ROUND(I154*H154,2)</f>
        <v>0</v>
      </c>
      <c r="K154" s="193" t="s">
        <v>1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02" t="s">
        <v>159</v>
      </c>
      <c r="AT154" s="202" t="s">
        <v>154</v>
      </c>
      <c r="AU154" s="202" t="s">
        <v>86</v>
      </c>
      <c r="AY154" s="16" t="s">
        <v>150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159</v>
      </c>
      <c r="BM154" s="202" t="s">
        <v>1300</v>
      </c>
    </row>
    <row r="155" spans="2:65" s="1" customFormat="1" ht="16.5" customHeight="1">
      <c r="B155" s="33"/>
      <c r="C155" s="191" t="s">
        <v>413</v>
      </c>
      <c r="D155" s="191" t="s">
        <v>154</v>
      </c>
      <c r="E155" s="192" t="s">
        <v>1301</v>
      </c>
      <c r="F155" s="193" t="s">
        <v>1302</v>
      </c>
      <c r="G155" s="194" t="s">
        <v>1296</v>
      </c>
      <c r="H155" s="195">
        <v>3</v>
      </c>
      <c r="I155" s="196"/>
      <c r="J155" s="197">
        <f>ROUND(I155*H155,2)</f>
        <v>0</v>
      </c>
      <c r="K155" s="193" t="s">
        <v>1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159</v>
      </c>
      <c r="AT155" s="202" t="s">
        <v>154</v>
      </c>
      <c r="AU155" s="202" t="s">
        <v>86</v>
      </c>
      <c r="AY155" s="16" t="s">
        <v>150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159</v>
      </c>
      <c r="BM155" s="202" t="s">
        <v>1303</v>
      </c>
    </row>
    <row r="156" spans="2:63" s="11" customFormat="1" ht="22.9" customHeight="1">
      <c r="B156" s="175"/>
      <c r="C156" s="176"/>
      <c r="D156" s="177" t="s">
        <v>75</v>
      </c>
      <c r="E156" s="189" t="s">
        <v>1304</v>
      </c>
      <c r="F156" s="189" t="s">
        <v>1305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0</v>
      </c>
      <c r="AR156" s="186" t="s">
        <v>84</v>
      </c>
      <c r="AT156" s="187" t="s">
        <v>75</v>
      </c>
      <c r="AU156" s="187" t="s">
        <v>84</v>
      </c>
      <c r="AY156" s="186" t="s">
        <v>150</v>
      </c>
      <c r="BK156" s="188">
        <f>BK157</f>
        <v>0</v>
      </c>
    </row>
    <row r="157" spans="2:65" s="1" customFormat="1" ht="16.5" customHeight="1">
      <c r="B157" s="33"/>
      <c r="C157" s="191" t="s">
        <v>418</v>
      </c>
      <c r="D157" s="191" t="s">
        <v>154</v>
      </c>
      <c r="E157" s="192" t="s">
        <v>1306</v>
      </c>
      <c r="F157" s="193" t="s">
        <v>1307</v>
      </c>
      <c r="G157" s="194" t="s">
        <v>1110</v>
      </c>
      <c r="H157" s="195">
        <v>1</v>
      </c>
      <c r="I157" s="196"/>
      <c r="J157" s="197">
        <f>ROUND(I157*H157,2)</f>
        <v>0</v>
      </c>
      <c r="K157" s="193" t="s">
        <v>1</v>
      </c>
      <c r="L157" s="37"/>
      <c r="M157" s="250" t="s">
        <v>1</v>
      </c>
      <c r="N157" s="251" t="s">
        <v>41</v>
      </c>
      <c r="O157" s="25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AR157" s="202" t="s">
        <v>159</v>
      </c>
      <c r="AT157" s="202" t="s">
        <v>154</v>
      </c>
      <c r="AU157" s="202" t="s">
        <v>86</v>
      </c>
      <c r="AY157" s="16" t="s">
        <v>150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159</v>
      </c>
      <c r="BM157" s="202" t="s">
        <v>1308</v>
      </c>
    </row>
    <row r="158" spans="2:12" s="1" customFormat="1" ht="6.95" customHeight="1">
      <c r="B158" s="48"/>
      <c r="C158" s="49"/>
      <c r="D158" s="49"/>
      <c r="E158" s="49"/>
      <c r="F158" s="49"/>
      <c r="G158" s="49"/>
      <c r="H158" s="49"/>
      <c r="I158" s="141"/>
      <c r="J158" s="49"/>
      <c r="K158" s="49"/>
      <c r="L158" s="37"/>
    </row>
  </sheetData>
  <sheetProtection algorithmName="SHA-512" hashValue="sQIniIHw5NePjdHhNAQWkmMqpkBVFCUvB9l11C21jTxje+bBqxo/lTaFZ8KlUopNJl1dPjAXAUxT71MFR8+mNw==" saltValue="bYIg3eqFexIVJbZLxGLC9BBFytoCehK/gMpYzChPbWlDPz86yTVTMQ0n1aeH97racMvl3VwlFs8jFtjfv0/mqw==" spinCount="100000" sheet="1" objects="1" scenarios="1" formatColumns="0" formatRows="0" autoFilter="0"/>
  <autoFilter ref="C120:K15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107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111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9" t="str">
        <f>'Rekapitulace stavby'!K6</f>
        <v>Stavební úpravy šaten v 1.NP - SC Hostivař</v>
      </c>
      <c r="F7" s="300"/>
      <c r="G7" s="300"/>
      <c r="H7" s="300"/>
      <c r="L7" s="19"/>
    </row>
    <row r="8" spans="2:12" s="1" customFormat="1" ht="12" customHeight="1">
      <c r="B8" s="37"/>
      <c r="D8" s="108" t="s">
        <v>112</v>
      </c>
      <c r="I8" s="109"/>
      <c r="L8" s="37"/>
    </row>
    <row r="9" spans="2:12" s="1" customFormat="1" ht="36.95" customHeight="1">
      <c r="B9" s="37"/>
      <c r="E9" s="301" t="s">
        <v>1309</v>
      </c>
      <c r="F9" s="302"/>
      <c r="G9" s="302"/>
      <c r="H9" s="302"/>
      <c r="I9" s="109"/>
      <c r="L9" s="37"/>
    </row>
    <row r="10" spans="2:12" s="1" customFormat="1" ht="12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29. 4. 2019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27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3" t="str">
        <f>'Rekapitulace stavby'!E14</f>
        <v>Vyplň údaj</v>
      </c>
      <c r="F18" s="304"/>
      <c r="G18" s="304"/>
      <c r="H18" s="304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31</v>
      </c>
      <c r="L20" s="37"/>
    </row>
    <row r="21" spans="2:12" s="1" customFormat="1" ht="18" customHeight="1">
      <c r="B21" s="37"/>
      <c r="E21" s="110" t="s">
        <v>32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5" t="s">
        <v>1</v>
      </c>
      <c r="F27" s="305"/>
      <c r="G27" s="305"/>
      <c r="H27" s="305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ROUND((SUM(BE118:BE124)),2)</f>
        <v>0</v>
      </c>
      <c r="I33" s="122">
        <v>0.21</v>
      </c>
      <c r="J33" s="121">
        <f>ROUND(((SUM(BE118:BE124))*I33),2)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ROUND((SUM(BF118:BF124)),2)</f>
        <v>0</v>
      </c>
      <c r="I34" s="122">
        <v>0.15</v>
      </c>
      <c r="J34" s="121">
        <f>ROUND(((SUM(BF118:BF124))*I34),2)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ROUND((SUM(BG118:BG124)),2)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ROUND((SUM(BH118:BH124)),2)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ROUND((SUM(BI118:BI124)),2)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7" t="str">
        <f>E7</f>
        <v>Stavební úpravy šaten v 1.NP - SC Hostivař</v>
      </c>
      <c r="F85" s="298"/>
      <c r="G85" s="298"/>
      <c r="H85" s="298"/>
      <c r="I85" s="109"/>
      <c r="J85" s="34"/>
      <c r="K85" s="34"/>
      <c r="L85" s="37"/>
    </row>
    <row r="86" spans="2:12" s="1" customFormat="1" ht="12" customHeight="1">
      <c r="B86" s="33"/>
      <c r="C86" s="28" t="s">
        <v>112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80" t="str">
        <f>E9</f>
        <v>h - skříňky šatny</v>
      </c>
      <c r="F87" s="296"/>
      <c r="G87" s="296"/>
      <c r="H87" s="29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Praha </v>
      </c>
      <c r="G89" s="34"/>
      <c r="H89" s="34"/>
      <c r="I89" s="111" t="s">
        <v>22</v>
      </c>
      <c r="J89" s="60" t="str">
        <f>IF(J12="","",J12)</f>
        <v>29. 4. 2019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30</v>
      </c>
      <c r="J91" s="31" t="str">
        <f>E21</f>
        <v>Ing. Regina Zaoralova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115</v>
      </c>
      <c r="D94" s="146"/>
      <c r="E94" s="146"/>
      <c r="F94" s="146"/>
      <c r="G94" s="146"/>
      <c r="H94" s="146"/>
      <c r="I94" s="147"/>
      <c r="J94" s="148" t="s">
        <v>116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117</v>
      </c>
      <c r="D96" s="34"/>
      <c r="E96" s="34"/>
      <c r="F96" s="34"/>
      <c r="G96" s="34"/>
      <c r="H96" s="34"/>
      <c r="I96" s="109"/>
      <c r="J96" s="78">
        <f>J118</f>
        <v>0</v>
      </c>
      <c r="K96" s="34"/>
      <c r="L96" s="37"/>
      <c r="AU96" s="16" t="s">
        <v>118</v>
      </c>
    </row>
    <row r="97" spans="2:12" s="8" customFormat="1" ht="24.95" customHeight="1">
      <c r="B97" s="150"/>
      <c r="C97" s="151"/>
      <c r="D97" s="152" t="s">
        <v>122</v>
      </c>
      <c r="E97" s="153"/>
      <c r="F97" s="153"/>
      <c r="G97" s="153"/>
      <c r="H97" s="153"/>
      <c r="I97" s="154"/>
      <c r="J97" s="155">
        <f>J119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J120</f>
        <v>0</v>
      </c>
      <c r="K98" s="158"/>
      <c r="L98" s="163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09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1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44"/>
      <c r="J104" s="51"/>
      <c r="K104" s="51"/>
      <c r="L104" s="37"/>
    </row>
    <row r="105" spans="2:12" s="1" customFormat="1" ht="24.95" customHeight="1">
      <c r="B105" s="33"/>
      <c r="C105" s="22" t="s">
        <v>135</v>
      </c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6.5" customHeight="1">
      <c r="B108" s="33"/>
      <c r="C108" s="34"/>
      <c r="D108" s="34"/>
      <c r="E108" s="297" t="str">
        <f>E7</f>
        <v>Stavební úpravy šaten v 1.NP - SC Hostivař</v>
      </c>
      <c r="F108" s="298"/>
      <c r="G108" s="298"/>
      <c r="H108" s="298"/>
      <c r="I108" s="109"/>
      <c r="J108" s="34"/>
      <c r="K108" s="34"/>
      <c r="L108" s="37"/>
    </row>
    <row r="109" spans="2:12" s="1" customFormat="1" ht="12" customHeight="1">
      <c r="B109" s="33"/>
      <c r="C109" s="28" t="s">
        <v>112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80" t="str">
        <f>E9</f>
        <v>h - skříňky šatny</v>
      </c>
      <c r="F110" s="296"/>
      <c r="G110" s="296"/>
      <c r="H110" s="296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 xml:space="preserve">Praha </v>
      </c>
      <c r="G112" s="34"/>
      <c r="H112" s="34"/>
      <c r="I112" s="111" t="s">
        <v>22</v>
      </c>
      <c r="J112" s="60" t="str">
        <f>IF(J12="","",J12)</f>
        <v>29. 4. 2019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27.95" customHeight="1">
      <c r="B114" s="33"/>
      <c r="C114" s="28" t="s">
        <v>24</v>
      </c>
      <c r="D114" s="34"/>
      <c r="E114" s="34"/>
      <c r="F114" s="26" t="str">
        <f>E15</f>
        <v xml:space="preserve"> </v>
      </c>
      <c r="G114" s="34"/>
      <c r="H114" s="34"/>
      <c r="I114" s="111" t="s">
        <v>30</v>
      </c>
      <c r="J114" s="31" t="str">
        <f>E21</f>
        <v>Ing. Regina Zaoralova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1" t="s">
        <v>34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20" s="10" customFormat="1" ht="29.25" customHeight="1">
      <c r="B117" s="164"/>
      <c r="C117" s="165" t="s">
        <v>136</v>
      </c>
      <c r="D117" s="166" t="s">
        <v>61</v>
      </c>
      <c r="E117" s="166" t="s">
        <v>57</v>
      </c>
      <c r="F117" s="166" t="s">
        <v>58</v>
      </c>
      <c r="G117" s="166" t="s">
        <v>137</v>
      </c>
      <c r="H117" s="166" t="s">
        <v>138</v>
      </c>
      <c r="I117" s="167" t="s">
        <v>139</v>
      </c>
      <c r="J117" s="168" t="s">
        <v>116</v>
      </c>
      <c r="K117" s="169" t="s">
        <v>140</v>
      </c>
      <c r="L117" s="170"/>
      <c r="M117" s="69" t="s">
        <v>1</v>
      </c>
      <c r="N117" s="70" t="s">
        <v>40</v>
      </c>
      <c r="O117" s="70" t="s">
        <v>141</v>
      </c>
      <c r="P117" s="70" t="s">
        <v>142</v>
      </c>
      <c r="Q117" s="70" t="s">
        <v>143</v>
      </c>
      <c r="R117" s="70" t="s">
        <v>144</v>
      </c>
      <c r="S117" s="70" t="s">
        <v>145</v>
      </c>
      <c r="T117" s="71" t="s">
        <v>146</v>
      </c>
    </row>
    <row r="118" spans="2:63" s="1" customFormat="1" ht="22.9" customHeight="1">
      <c r="B118" s="33"/>
      <c r="C118" s="76" t="s">
        <v>147</v>
      </c>
      <c r="D118" s="34"/>
      <c r="E118" s="34"/>
      <c r="F118" s="34"/>
      <c r="G118" s="34"/>
      <c r="H118" s="34"/>
      <c r="I118" s="109"/>
      <c r="J118" s="171">
        <f>BK118</f>
        <v>0</v>
      </c>
      <c r="K118" s="34"/>
      <c r="L118" s="37"/>
      <c r="M118" s="72"/>
      <c r="N118" s="73"/>
      <c r="O118" s="73"/>
      <c r="P118" s="172">
        <f>P119</f>
        <v>0</v>
      </c>
      <c r="Q118" s="73"/>
      <c r="R118" s="172">
        <f>R119</f>
        <v>0</v>
      </c>
      <c r="S118" s="73"/>
      <c r="T118" s="173">
        <f>T119</f>
        <v>0</v>
      </c>
      <c r="AT118" s="16" t="s">
        <v>75</v>
      </c>
      <c r="AU118" s="16" t="s">
        <v>118</v>
      </c>
      <c r="BK118" s="174">
        <f>BK119</f>
        <v>0</v>
      </c>
    </row>
    <row r="119" spans="2:63" s="11" customFormat="1" ht="25.9" customHeight="1">
      <c r="B119" s="175"/>
      <c r="C119" s="176"/>
      <c r="D119" s="177" t="s">
        <v>75</v>
      </c>
      <c r="E119" s="178" t="s">
        <v>199</v>
      </c>
      <c r="F119" s="178" t="s">
        <v>200</v>
      </c>
      <c r="G119" s="176"/>
      <c r="H119" s="176"/>
      <c r="I119" s="179"/>
      <c r="J119" s="180">
        <f>BK119</f>
        <v>0</v>
      </c>
      <c r="K119" s="176"/>
      <c r="L119" s="181"/>
      <c r="M119" s="182"/>
      <c r="N119" s="183"/>
      <c r="O119" s="183"/>
      <c r="P119" s="184">
        <f>P120</f>
        <v>0</v>
      </c>
      <c r="Q119" s="183"/>
      <c r="R119" s="184">
        <f>R120</f>
        <v>0</v>
      </c>
      <c r="S119" s="183"/>
      <c r="T119" s="185">
        <f>T120</f>
        <v>0</v>
      </c>
      <c r="AR119" s="186" t="s">
        <v>86</v>
      </c>
      <c r="AT119" s="187" t="s">
        <v>75</v>
      </c>
      <c r="AU119" s="187" t="s">
        <v>76</v>
      </c>
      <c r="AY119" s="186" t="s">
        <v>150</v>
      </c>
      <c r="BK119" s="188">
        <f>BK120</f>
        <v>0</v>
      </c>
    </row>
    <row r="120" spans="2:63" s="11" customFormat="1" ht="22.9" customHeight="1">
      <c r="B120" s="175"/>
      <c r="C120" s="176"/>
      <c r="D120" s="177" t="s">
        <v>75</v>
      </c>
      <c r="E120" s="189" t="s">
        <v>336</v>
      </c>
      <c r="F120" s="189" t="s">
        <v>337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SUM(P121:P124)</f>
        <v>0</v>
      </c>
      <c r="Q120" s="183"/>
      <c r="R120" s="184">
        <f>SUM(R121:R124)</f>
        <v>0</v>
      </c>
      <c r="S120" s="183"/>
      <c r="T120" s="185">
        <f>SUM(T121:T124)</f>
        <v>0</v>
      </c>
      <c r="AR120" s="186" t="s">
        <v>86</v>
      </c>
      <c r="AT120" s="187" t="s">
        <v>75</v>
      </c>
      <c r="AU120" s="187" t="s">
        <v>84</v>
      </c>
      <c r="AY120" s="186" t="s">
        <v>150</v>
      </c>
      <c r="BK120" s="188">
        <f>SUM(BK121:BK124)</f>
        <v>0</v>
      </c>
    </row>
    <row r="121" spans="2:65" s="1" customFormat="1" ht="16.5" customHeight="1">
      <c r="B121" s="33"/>
      <c r="C121" s="191" t="s">
        <v>84</v>
      </c>
      <c r="D121" s="191" t="s">
        <v>154</v>
      </c>
      <c r="E121" s="192" t="s">
        <v>351</v>
      </c>
      <c r="F121" s="193" t="s">
        <v>1310</v>
      </c>
      <c r="G121" s="194" t="s">
        <v>265</v>
      </c>
      <c r="H121" s="195">
        <v>350</v>
      </c>
      <c r="I121" s="196"/>
      <c r="J121" s="197">
        <f>ROUND(I121*H121,2)</f>
        <v>0</v>
      </c>
      <c r="K121" s="193" t="s">
        <v>1</v>
      </c>
      <c r="L121" s="37"/>
      <c r="M121" s="198" t="s">
        <v>1</v>
      </c>
      <c r="N121" s="199" t="s">
        <v>41</v>
      </c>
      <c r="O121" s="65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02" t="s">
        <v>175</v>
      </c>
      <c r="AT121" s="202" t="s">
        <v>154</v>
      </c>
      <c r="AU121" s="202" t="s">
        <v>86</v>
      </c>
      <c r="AY121" s="16" t="s">
        <v>150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6" t="s">
        <v>84</v>
      </c>
      <c r="BK121" s="203">
        <f>ROUND(I121*H121,2)</f>
        <v>0</v>
      </c>
      <c r="BL121" s="16" t="s">
        <v>175</v>
      </c>
      <c r="BM121" s="202" t="s">
        <v>1311</v>
      </c>
    </row>
    <row r="122" spans="2:65" s="1" customFormat="1" ht="16.5" customHeight="1">
      <c r="B122" s="33"/>
      <c r="C122" s="191" t="s">
        <v>86</v>
      </c>
      <c r="D122" s="191" t="s">
        <v>154</v>
      </c>
      <c r="E122" s="192" t="s">
        <v>1312</v>
      </c>
      <c r="F122" s="193" t="s">
        <v>1313</v>
      </c>
      <c r="G122" s="194" t="s">
        <v>265</v>
      </c>
      <c r="H122" s="195">
        <v>350</v>
      </c>
      <c r="I122" s="196"/>
      <c r="J122" s="197">
        <f>ROUND(I122*H122,2)</f>
        <v>0</v>
      </c>
      <c r="K122" s="193" t="s">
        <v>1</v>
      </c>
      <c r="L122" s="37"/>
      <c r="M122" s="198" t="s">
        <v>1</v>
      </c>
      <c r="N122" s="199" t="s">
        <v>41</v>
      </c>
      <c r="O122" s="65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02" t="s">
        <v>175</v>
      </c>
      <c r="AT122" s="202" t="s">
        <v>154</v>
      </c>
      <c r="AU122" s="202" t="s">
        <v>86</v>
      </c>
      <c r="AY122" s="16" t="s">
        <v>150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6" t="s">
        <v>84</v>
      </c>
      <c r="BK122" s="203">
        <f>ROUND(I122*H122,2)</f>
        <v>0</v>
      </c>
      <c r="BL122" s="16" t="s">
        <v>175</v>
      </c>
      <c r="BM122" s="202" t="s">
        <v>1314</v>
      </c>
    </row>
    <row r="123" spans="2:65" s="1" customFormat="1" ht="16.5" customHeight="1">
      <c r="B123" s="33"/>
      <c r="C123" s="191" t="s">
        <v>218</v>
      </c>
      <c r="D123" s="191" t="s">
        <v>154</v>
      </c>
      <c r="E123" s="192" t="s">
        <v>1315</v>
      </c>
      <c r="F123" s="193" t="s">
        <v>1316</v>
      </c>
      <c r="G123" s="194" t="s">
        <v>1110</v>
      </c>
      <c r="H123" s="195">
        <v>1</v>
      </c>
      <c r="I123" s="196"/>
      <c r="J123" s="197">
        <f>ROUND(I123*H123,2)</f>
        <v>0</v>
      </c>
      <c r="K123" s="193" t="s">
        <v>1</v>
      </c>
      <c r="L123" s="37"/>
      <c r="M123" s="198" t="s">
        <v>1</v>
      </c>
      <c r="N123" s="199" t="s">
        <v>41</v>
      </c>
      <c r="O123" s="65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02" t="s">
        <v>175</v>
      </c>
      <c r="AT123" s="202" t="s">
        <v>154</v>
      </c>
      <c r="AU123" s="202" t="s">
        <v>86</v>
      </c>
      <c r="AY123" s="16" t="s">
        <v>150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6" t="s">
        <v>84</v>
      </c>
      <c r="BK123" s="203">
        <f>ROUND(I123*H123,2)</f>
        <v>0</v>
      </c>
      <c r="BL123" s="16" t="s">
        <v>175</v>
      </c>
      <c r="BM123" s="202" t="s">
        <v>1317</v>
      </c>
    </row>
    <row r="124" spans="2:65" s="1" customFormat="1" ht="16.5" customHeight="1">
      <c r="B124" s="33"/>
      <c r="C124" s="191" t="s">
        <v>159</v>
      </c>
      <c r="D124" s="191" t="s">
        <v>154</v>
      </c>
      <c r="E124" s="192" t="s">
        <v>1318</v>
      </c>
      <c r="F124" s="193" t="s">
        <v>1319</v>
      </c>
      <c r="G124" s="194" t="s">
        <v>1110</v>
      </c>
      <c r="H124" s="195">
        <v>1</v>
      </c>
      <c r="I124" s="196"/>
      <c r="J124" s="197">
        <f>ROUND(I124*H124,2)</f>
        <v>0</v>
      </c>
      <c r="K124" s="193" t="s">
        <v>1</v>
      </c>
      <c r="L124" s="37"/>
      <c r="M124" s="250" t="s">
        <v>1</v>
      </c>
      <c r="N124" s="251" t="s">
        <v>41</v>
      </c>
      <c r="O124" s="252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4">
        <f>S124*H124</f>
        <v>0</v>
      </c>
      <c r="AR124" s="202" t="s">
        <v>175</v>
      </c>
      <c r="AT124" s="202" t="s">
        <v>154</v>
      </c>
      <c r="AU124" s="202" t="s">
        <v>86</v>
      </c>
      <c r="AY124" s="16" t="s">
        <v>150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84</v>
      </c>
      <c r="BK124" s="203">
        <f>ROUND(I124*H124,2)</f>
        <v>0</v>
      </c>
      <c r="BL124" s="16" t="s">
        <v>175</v>
      </c>
      <c r="BM124" s="202" t="s">
        <v>1320</v>
      </c>
    </row>
    <row r="125" spans="2:12" s="1" customFormat="1" ht="6.95" customHeight="1">
      <c r="B125" s="48"/>
      <c r="C125" s="49"/>
      <c r="D125" s="49"/>
      <c r="E125" s="49"/>
      <c r="F125" s="49"/>
      <c r="G125" s="49"/>
      <c r="H125" s="49"/>
      <c r="I125" s="141"/>
      <c r="J125" s="49"/>
      <c r="K125" s="49"/>
      <c r="L125" s="37"/>
    </row>
  </sheetData>
  <sheetProtection algorithmName="SHA-512" hashValue="iDoDSU4smlNs/xd+asOMUAxqGmJfzmAvSB8xnGcrRUZghc1hCO1hj7/v2MjRS+7tS1/z0SyOFhMCgg5ay5/qmA==" saltValue="D+7FGn96UVTpe1B2XDZvtjj7hEqZHuQDIdRF0NZzqDYnmWWZ7cwhBRFzQB+hQLsPGPksK2xqU37Mp+hLXdX6Hg==" spinCount="100000" sheet="1" objects="1" scenarios="1" formatColumns="0" formatRows="0" autoFilter="0"/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Chaloupek</dc:creator>
  <cp:keywords/>
  <dc:description/>
  <cp:lastModifiedBy>Kolátor Vojtěch</cp:lastModifiedBy>
  <dcterms:created xsi:type="dcterms:W3CDTF">2019-07-04T06:25:29Z</dcterms:created>
  <dcterms:modified xsi:type="dcterms:W3CDTF">2019-07-04T10:23:11Z</dcterms:modified>
  <cp:category/>
  <cp:version/>
  <cp:contentType/>
  <cp:contentStatus/>
</cp:coreProperties>
</file>