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35" yWindow="240" windowWidth="27165" windowHeight="14085"/>
  </bookViews>
  <sheets>
    <sheet name="KL" sheetId="14" r:id="rId1"/>
    <sheet name="Rekapitulace" sheetId="13" r:id="rId2"/>
    <sheet name="IO 14 ZZEE" sheetId="16" r:id="rId3"/>
    <sheet name="IO 14 ZZEE - Diesel" sheetId="15" r:id="rId4"/>
    <sheet name="Pokyny k vyplneni" sheetId="17" r:id="rId5"/>
  </sheets>
  <externalReferences>
    <externalReference r:id="rId6"/>
    <externalReference r:id="rId7"/>
    <externalReference r:id="rId8"/>
    <externalReference r:id="rId9"/>
    <externalReference r:id="rId10"/>
  </externalReferences>
  <definedNames>
    <definedName name="___obl11" localSheetId="2">#REF!</definedName>
    <definedName name="___obl11" localSheetId="3">#REF!</definedName>
    <definedName name="___obl11" localSheetId="4">#REF!</definedName>
    <definedName name="___obl11">#REF!</definedName>
    <definedName name="___obl12" localSheetId="2">#REF!</definedName>
    <definedName name="___obl12" localSheetId="3">#REF!</definedName>
    <definedName name="___obl12">#REF!</definedName>
    <definedName name="___obl13" localSheetId="2">#REF!</definedName>
    <definedName name="___obl13" localSheetId="3">#REF!</definedName>
    <definedName name="___obl13">#REF!</definedName>
    <definedName name="___obl14" localSheetId="2">#REF!</definedName>
    <definedName name="___obl14" localSheetId="3">#REF!</definedName>
    <definedName name="___obl14">#REF!</definedName>
    <definedName name="___obl15" localSheetId="2">#REF!</definedName>
    <definedName name="___obl15" localSheetId="3">#REF!</definedName>
    <definedName name="___obl15">#REF!</definedName>
    <definedName name="___obl16" localSheetId="2">#REF!</definedName>
    <definedName name="___obl16" localSheetId="3">#REF!</definedName>
    <definedName name="___obl16">#REF!</definedName>
    <definedName name="___obl17" localSheetId="2">#REF!</definedName>
    <definedName name="___obl17" localSheetId="3">#REF!</definedName>
    <definedName name="___obl17">#REF!</definedName>
    <definedName name="___obl1710" localSheetId="2">#REF!</definedName>
    <definedName name="___obl1710" localSheetId="3">#REF!</definedName>
    <definedName name="___obl1710">#REF!</definedName>
    <definedName name="___obl1711" localSheetId="2">#REF!</definedName>
    <definedName name="___obl1711" localSheetId="3">#REF!</definedName>
    <definedName name="___obl1711">#REF!</definedName>
    <definedName name="___obl1712" localSheetId="2">#REF!</definedName>
    <definedName name="___obl1712" localSheetId="3">#REF!</definedName>
    <definedName name="___obl1712">#REF!</definedName>
    <definedName name="___obl1713" localSheetId="2">#REF!</definedName>
    <definedName name="___obl1713" localSheetId="3">#REF!</definedName>
    <definedName name="___obl1713">#REF!</definedName>
    <definedName name="___obl1714" localSheetId="2">#REF!</definedName>
    <definedName name="___obl1714" localSheetId="3">#REF!</definedName>
    <definedName name="___obl1714">#REF!</definedName>
    <definedName name="___obl1715" localSheetId="2">#REF!</definedName>
    <definedName name="___obl1715" localSheetId="3">#REF!</definedName>
    <definedName name="___obl1715">#REF!</definedName>
    <definedName name="___obl1716" localSheetId="2">#REF!</definedName>
    <definedName name="___obl1716" localSheetId="3">#REF!</definedName>
    <definedName name="___obl1716">#REF!</definedName>
    <definedName name="___obl1717" localSheetId="2">#REF!</definedName>
    <definedName name="___obl1717" localSheetId="3">#REF!</definedName>
    <definedName name="___obl1717">#REF!</definedName>
    <definedName name="___obl1718" localSheetId="2">#REF!</definedName>
    <definedName name="___obl1718" localSheetId="3">#REF!</definedName>
    <definedName name="___obl1718">#REF!</definedName>
    <definedName name="___obl1719" localSheetId="2">#REF!</definedName>
    <definedName name="___obl1719" localSheetId="3">#REF!</definedName>
    <definedName name="___obl1719">#REF!</definedName>
    <definedName name="___obl173" localSheetId="2">#REF!</definedName>
    <definedName name="___obl173" localSheetId="3">#REF!</definedName>
    <definedName name="___obl173">#REF!</definedName>
    <definedName name="___obl174" localSheetId="2">#REF!</definedName>
    <definedName name="___obl174" localSheetId="3">#REF!</definedName>
    <definedName name="___obl174">#REF!</definedName>
    <definedName name="___obl175" localSheetId="2">#REF!</definedName>
    <definedName name="___obl175" localSheetId="3">#REF!</definedName>
    <definedName name="___obl175">#REF!</definedName>
    <definedName name="___obl176" localSheetId="2">#REF!</definedName>
    <definedName name="___obl176" localSheetId="3">#REF!</definedName>
    <definedName name="___obl176">#REF!</definedName>
    <definedName name="___obl177" localSheetId="2">#REF!</definedName>
    <definedName name="___obl177" localSheetId="3">#REF!</definedName>
    <definedName name="___obl177">#REF!</definedName>
    <definedName name="___obl178" localSheetId="2">#REF!</definedName>
    <definedName name="___obl178" localSheetId="3">#REF!</definedName>
    <definedName name="___obl178">#REF!</definedName>
    <definedName name="___obl179" localSheetId="2">#REF!</definedName>
    <definedName name="___obl179" localSheetId="3">#REF!</definedName>
    <definedName name="___obl179">#REF!</definedName>
    <definedName name="___obl18" localSheetId="2">#REF!</definedName>
    <definedName name="___obl18" localSheetId="3">#REF!</definedName>
    <definedName name="___obl18">#REF!</definedName>
    <definedName name="___obl181" localSheetId="2">#REF!</definedName>
    <definedName name="___obl181" localSheetId="3">#REF!</definedName>
    <definedName name="___obl181">#REF!</definedName>
    <definedName name="___obl1816" localSheetId="2">#REF!</definedName>
    <definedName name="___obl1816" localSheetId="3">#REF!</definedName>
    <definedName name="___obl1816">#REF!</definedName>
    <definedName name="___obl1820" localSheetId="2">#REF!</definedName>
    <definedName name="___obl1820" localSheetId="3">#REF!</definedName>
    <definedName name="___obl1820">#REF!</definedName>
    <definedName name="___obl1821" localSheetId="2">#REF!</definedName>
    <definedName name="___obl1821" localSheetId="3">#REF!</definedName>
    <definedName name="___obl1821">#REF!</definedName>
    <definedName name="___obl1822" localSheetId="2">#REF!</definedName>
    <definedName name="___obl1822" localSheetId="3">#REF!</definedName>
    <definedName name="___obl1822">#REF!</definedName>
    <definedName name="___obl1823" localSheetId="2">#REF!</definedName>
    <definedName name="___obl1823" localSheetId="3">#REF!</definedName>
    <definedName name="___obl1823">#REF!</definedName>
    <definedName name="___obl1824" localSheetId="2">#REF!</definedName>
    <definedName name="___obl1824" localSheetId="3">#REF!</definedName>
    <definedName name="___obl1824">#REF!</definedName>
    <definedName name="___obl1825" localSheetId="2">#REF!</definedName>
    <definedName name="___obl1825" localSheetId="3">#REF!</definedName>
    <definedName name="___obl1825">#REF!</definedName>
    <definedName name="___obl1826" localSheetId="2">#REF!</definedName>
    <definedName name="___obl1826" localSheetId="3">#REF!</definedName>
    <definedName name="___obl1826">#REF!</definedName>
    <definedName name="___obl1827" localSheetId="2">#REF!</definedName>
    <definedName name="___obl1827" localSheetId="3">#REF!</definedName>
    <definedName name="___obl1827">#REF!</definedName>
    <definedName name="___obl1828" localSheetId="2">#REF!</definedName>
    <definedName name="___obl1828" localSheetId="3">#REF!</definedName>
    <definedName name="___obl1828">#REF!</definedName>
    <definedName name="___obl1829" localSheetId="2">#REF!</definedName>
    <definedName name="___obl1829" localSheetId="3">#REF!</definedName>
    <definedName name="___obl1829">#REF!</definedName>
    <definedName name="___obl183" localSheetId="2">#REF!</definedName>
    <definedName name="___obl183" localSheetId="3">#REF!</definedName>
    <definedName name="___obl183">#REF!</definedName>
    <definedName name="___obl1831" localSheetId="2">#REF!</definedName>
    <definedName name="___obl1831" localSheetId="3">#REF!</definedName>
    <definedName name="___obl1831">#REF!</definedName>
    <definedName name="___obl1832" localSheetId="2">#REF!</definedName>
    <definedName name="___obl1832" localSheetId="3">#REF!</definedName>
    <definedName name="___obl1832">#REF!</definedName>
    <definedName name="___obl184" localSheetId="2">#REF!</definedName>
    <definedName name="___obl184" localSheetId="3">#REF!</definedName>
    <definedName name="___obl184">#REF!</definedName>
    <definedName name="___obl185" localSheetId="2">#REF!</definedName>
    <definedName name="___obl185" localSheetId="3">#REF!</definedName>
    <definedName name="___obl185">#REF!</definedName>
    <definedName name="___obl186" localSheetId="2">#REF!</definedName>
    <definedName name="___obl186" localSheetId="3">#REF!</definedName>
    <definedName name="___obl186">#REF!</definedName>
    <definedName name="___obl187" localSheetId="2">#REF!</definedName>
    <definedName name="___obl187" localSheetId="3">#REF!</definedName>
    <definedName name="___obl187">#REF!</definedName>
    <definedName name="__obl11" localSheetId="2">#REF!</definedName>
    <definedName name="__obl11" localSheetId="3">#REF!</definedName>
    <definedName name="__obl11">#REF!</definedName>
    <definedName name="__obl12" localSheetId="2">#REF!</definedName>
    <definedName name="__obl12" localSheetId="3">#REF!</definedName>
    <definedName name="__obl12">#REF!</definedName>
    <definedName name="__obl13" localSheetId="2">#REF!</definedName>
    <definedName name="__obl13" localSheetId="3">#REF!</definedName>
    <definedName name="__obl13">#REF!</definedName>
    <definedName name="__obl14" localSheetId="2">#REF!</definedName>
    <definedName name="__obl14" localSheetId="3">#REF!</definedName>
    <definedName name="__obl14">#REF!</definedName>
    <definedName name="__obl15" localSheetId="2">#REF!</definedName>
    <definedName name="__obl15" localSheetId="3">#REF!</definedName>
    <definedName name="__obl15">#REF!</definedName>
    <definedName name="__obl16" localSheetId="2">#REF!</definedName>
    <definedName name="__obl16" localSheetId="3">#REF!</definedName>
    <definedName name="__obl16">#REF!</definedName>
    <definedName name="__obl17" localSheetId="2">#REF!</definedName>
    <definedName name="__obl17" localSheetId="3">#REF!</definedName>
    <definedName name="__obl17">#REF!</definedName>
    <definedName name="__obl1710" localSheetId="2">#REF!</definedName>
    <definedName name="__obl1710" localSheetId="3">#REF!</definedName>
    <definedName name="__obl1710">#REF!</definedName>
    <definedName name="__obl1711" localSheetId="2">#REF!</definedName>
    <definedName name="__obl1711" localSheetId="3">#REF!</definedName>
    <definedName name="__obl1711">#REF!</definedName>
    <definedName name="__obl1712" localSheetId="2">#REF!</definedName>
    <definedName name="__obl1712" localSheetId="3">#REF!</definedName>
    <definedName name="__obl1712">#REF!</definedName>
    <definedName name="__obl1713" localSheetId="2">#REF!</definedName>
    <definedName name="__obl1713" localSheetId="3">#REF!</definedName>
    <definedName name="__obl1713">#REF!</definedName>
    <definedName name="__obl1714" localSheetId="2">#REF!</definedName>
    <definedName name="__obl1714" localSheetId="3">#REF!</definedName>
    <definedName name="__obl1714">#REF!</definedName>
    <definedName name="__obl1715" localSheetId="2">#REF!</definedName>
    <definedName name="__obl1715" localSheetId="3">#REF!</definedName>
    <definedName name="__obl1715">#REF!</definedName>
    <definedName name="__obl1716" localSheetId="2">#REF!</definedName>
    <definedName name="__obl1716" localSheetId="3">#REF!</definedName>
    <definedName name="__obl1716">#REF!</definedName>
    <definedName name="__obl1717" localSheetId="2">#REF!</definedName>
    <definedName name="__obl1717" localSheetId="3">#REF!</definedName>
    <definedName name="__obl1717">#REF!</definedName>
    <definedName name="__obl1718" localSheetId="2">#REF!</definedName>
    <definedName name="__obl1718" localSheetId="3">#REF!</definedName>
    <definedName name="__obl1718">#REF!</definedName>
    <definedName name="__obl1719" localSheetId="2">#REF!</definedName>
    <definedName name="__obl1719" localSheetId="3">#REF!</definedName>
    <definedName name="__obl1719">#REF!</definedName>
    <definedName name="__obl173" localSheetId="2">#REF!</definedName>
    <definedName name="__obl173" localSheetId="3">#REF!</definedName>
    <definedName name="__obl173">#REF!</definedName>
    <definedName name="__obl174" localSheetId="2">#REF!</definedName>
    <definedName name="__obl174" localSheetId="3">#REF!</definedName>
    <definedName name="__obl174">#REF!</definedName>
    <definedName name="__obl175" localSheetId="2">#REF!</definedName>
    <definedName name="__obl175" localSheetId="3">#REF!</definedName>
    <definedName name="__obl175">#REF!</definedName>
    <definedName name="__obl176" localSheetId="2">#REF!</definedName>
    <definedName name="__obl176" localSheetId="3">#REF!</definedName>
    <definedName name="__obl176">#REF!</definedName>
    <definedName name="__obl177" localSheetId="2">#REF!</definedName>
    <definedName name="__obl177" localSheetId="3">#REF!</definedName>
    <definedName name="__obl177">#REF!</definedName>
    <definedName name="__obl178" localSheetId="2">#REF!</definedName>
    <definedName name="__obl178" localSheetId="3">#REF!</definedName>
    <definedName name="__obl178">#REF!</definedName>
    <definedName name="__obl179" localSheetId="2">#REF!</definedName>
    <definedName name="__obl179" localSheetId="3">#REF!</definedName>
    <definedName name="__obl179">#REF!</definedName>
    <definedName name="__obl18" localSheetId="2">#REF!</definedName>
    <definedName name="__obl18" localSheetId="3">#REF!</definedName>
    <definedName name="__obl18">#REF!</definedName>
    <definedName name="__obl181" localSheetId="2">#REF!</definedName>
    <definedName name="__obl181" localSheetId="3">#REF!</definedName>
    <definedName name="__obl181">#REF!</definedName>
    <definedName name="__obl1816" localSheetId="2">#REF!</definedName>
    <definedName name="__obl1816" localSheetId="3">#REF!</definedName>
    <definedName name="__obl1816">#REF!</definedName>
    <definedName name="__obl1820" localSheetId="2">#REF!</definedName>
    <definedName name="__obl1820" localSheetId="3">#REF!</definedName>
    <definedName name="__obl1820">#REF!</definedName>
    <definedName name="__obl1821" localSheetId="2">#REF!</definedName>
    <definedName name="__obl1821" localSheetId="3">#REF!</definedName>
    <definedName name="__obl1821">#REF!</definedName>
    <definedName name="__obl1822" localSheetId="2">#REF!</definedName>
    <definedName name="__obl1822" localSheetId="3">#REF!</definedName>
    <definedName name="__obl1822">#REF!</definedName>
    <definedName name="__obl1823" localSheetId="2">#REF!</definedName>
    <definedName name="__obl1823" localSheetId="3">#REF!</definedName>
    <definedName name="__obl1823">#REF!</definedName>
    <definedName name="__obl1824" localSheetId="2">#REF!</definedName>
    <definedName name="__obl1824" localSheetId="3">#REF!</definedName>
    <definedName name="__obl1824">#REF!</definedName>
    <definedName name="__obl1825" localSheetId="2">#REF!</definedName>
    <definedName name="__obl1825" localSheetId="3">#REF!</definedName>
    <definedName name="__obl1825">#REF!</definedName>
    <definedName name="__obl1826" localSheetId="2">#REF!</definedName>
    <definedName name="__obl1826" localSheetId="3">#REF!</definedName>
    <definedName name="__obl1826">#REF!</definedName>
    <definedName name="__obl1827" localSheetId="2">#REF!</definedName>
    <definedName name="__obl1827" localSheetId="3">#REF!</definedName>
    <definedName name="__obl1827">#REF!</definedName>
    <definedName name="__obl1828" localSheetId="2">#REF!</definedName>
    <definedName name="__obl1828" localSheetId="3">#REF!</definedName>
    <definedName name="__obl1828">#REF!</definedName>
    <definedName name="__obl1829" localSheetId="2">#REF!</definedName>
    <definedName name="__obl1829" localSheetId="3">#REF!</definedName>
    <definedName name="__obl1829">#REF!</definedName>
    <definedName name="__obl183" localSheetId="2">#REF!</definedName>
    <definedName name="__obl183" localSheetId="3">#REF!</definedName>
    <definedName name="__obl183">#REF!</definedName>
    <definedName name="__obl1831" localSheetId="2">#REF!</definedName>
    <definedName name="__obl1831" localSheetId="3">#REF!</definedName>
    <definedName name="__obl1831">#REF!</definedName>
    <definedName name="__obl1832" localSheetId="2">#REF!</definedName>
    <definedName name="__obl1832" localSheetId="3">#REF!</definedName>
    <definedName name="__obl1832">#REF!</definedName>
    <definedName name="__obl184" localSheetId="2">#REF!</definedName>
    <definedName name="__obl184" localSheetId="3">#REF!</definedName>
    <definedName name="__obl184">#REF!</definedName>
    <definedName name="__obl185" localSheetId="2">#REF!</definedName>
    <definedName name="__obl185" localSheetId="3">#REF!</definedName>
    <definedName name="__obl185">#REF!</definedName>
    <definedName name="__obl186" localSheetId="2">#REF!</definedName>
    <definedName name="__obl186" localSheetId="3">#REF!</definedName>
    <definedName name="__obl186">#REF!</definedName>
    <definedName name="__obl187" localSheetId="2">#REF!</definedName>
    <definedName name="__obl187" localSheetId="3">#REF!</definedName>
    <definedName name="__obl187">#REF!</definedName>
    <definedName name="_obl11" localSheetId="2">#REF!</definedName>
    <definedName name="_obl11" localSheetId="3">#REF!</definedName>
    <definedName name="_obl11" localSheetId="1">#REF!</definedName>
    <definedName name="_obl11">#REF!</definedName>
    <definedName name="_obl12" localSheetId="2">#REF!</definedName>
    <definedName name="_obl12" localSheetId="3">#REF!</definedName>
    <definedName name="_obl12">#REF!</definedName>
    <definedName name="_obl13" localSheetId="2">#REF!</definedName>
    <definedName name="_obl13" localSheetId="3">#REF!</definedName>
    <definedName name="_obl13">#REF!</definedName>
    <definedName name="_obl14" localSheetId="2">#REF!</definedName>
    <definedName name="_obl14" localSheetId="3">#REF!</definedName>
    <definedName name="_obl14">#REF!</definedName>
    <definedName name="_obl15" localSheetId="2">#REF!</definedName>
    <definedName name="_obl15" localSheetId="3">#REF!</definedName>
    <definedName name="_obl15">#REF!</definedName>
    <definedName name="_obl16" localSheetId="2">#REF!</definedName>
    <definedName name="_obl16" localSheetId="3">#REF!</definedName>
    <definedName name="_obl16">#REF!</definedName>
    <definedName name="_obl17" localSheetId="2">#REF!</definedName>
    <definedName name="_obl17" localSheetId="3">#REF!</definedName>
    <definedName name="_obl17">#REF!</definedName>
    <definedName name="_obl1710" localSheetId="2">#REF!</definedName>
    <definedName name="_obl1710" localSheetId="3">#REF!</definedName>
    <definedName name="_obl1710">#REF!</definedName>
    <definedName name="_obl1711" localSheetId="2">#REF!</definedName>
    <definedName name="_obl1711" localSheetId="3">#REF!</definedName>
    <definedName name="_obl1711">#REF!</definedName>
    <definedName name="_obl1712" localSheetId="2">#REF!</definedName>
    <definedName name="_obl1712" localSheetId="3">#REF!</definedName>
    <definedName name="_obl1712">#REF!</definedName>
    <definedName name="_obl1713" localSheetId="2">#REF!</definedName>
    <definedName name="_obl1713" localSheetId="3">#REF!</definedName>
    <definedName name="_obl1713">#REF!</definedName>
    <definedName name="_obl1714" localSheetId="2">#REF!</definedName>
    <definedName name="_obl1714" localSheetId="3">#REF!</definedName>
    <definedName name="_obl1714">#REF!</definedName>
    <definedName name="_obl1715" localSheetId="2">#REF!</definedName>
    <definedName name="_obl1715" localSheetId="3">#REF!</definedName>
    <definedName name="_obl1715">#REF!</definedName>
    <definedName name="_obl1716" localSheetId="2">#REF!</definedName>
    <definedName name="_obl1716" localSheetId="3">#REF!</definedName>
    <definedName name="_obl1716">#REF!</definedName>
    <definedName name="_obl1717" localSheetId="2">#REF!</definedName>
    <definedName name="_obl1717" localSheetId="3">#REF!</definedName>
    <definedName name="_obl1717">#REF!</definedName>
    <definedName name="_obl1718" localSheetId="2">#REF!</definedName>
    <definedName name="_obl1718" localSheetId="3">#REF!</definedName>
    <definedName name="_obl1718">#REF!</definedName>
    <definedName name="_obl1719" localSheetId="2">#REF!</definedName>
    <definedName name="_obl1719" localSheetId="3">#REF!</definedName>
    <definedName name="_obl1719">#REF!</definedName>
    <definedName name="_obl173" localSheetId="2">#REF!</definedName>
    <definedName name="_obl173" localSheetId="3">#REF!</definedName>
    <definedName name="_obl173">#REF!</definedName>
    <definedName name="_obl174" localSheetId="2">#REF!</definedName>
    <definedName name="_obl174" localSheetId="3">#REF!</definedName>
    <definedName name="_obl174">#REF!</definedName>
    <definedName name="_obl175" localSheetId="2">#REF!</definedName>
    <definedName name="_obl175" localSheetId="3">#REF!</definedName>
    <definedName name="_obl175">#REF!</definedName>
    <definedName name="_obl176" localSheetId="2">#REF!</definedName>
    <definedName name="_obl176" localSheetId="3">#REF!</definedName>
    <definedName name="_obl176">#REF!</definedName>
    <definedName name="_obl177" localSheetId="2">#REF!</definedName>
    <definedName name="_obl177" localSheetId="3">#REF!</definedName>
    <definedName name="_obl177">#REF!</definedName>
    <definedName name="_obl178" localSheetId="2">#REF!</definedName>
    <definedName name="_obl178" localSheetId="3">#REF!</definedName>
    <definedName name="_obl178">#REF!</definedName>
    <definedName name="_obl179" localSheetId="2">#REF!</definedName>
    <definedName name="_obl179" localSheetId="3">#REF!</definedName>
    <definedName name="_obl179">#REF!</definedName>
    <definedName name="_obl18" localSheetId="2">#REF!</definedName>
    <definedName name="_obl18" localSheetId="3">#REF!</definedName>
    <definedName name="_obl18">#REF!</definedName>
    <definedName name="_obl181" localSheetId="2">#REF!</definedName>
    <definedName name="_obl181" localSheetId="3">#REF!</definedName>
    <definedName name="_obl181">#REF!</definedName>
    <definedName name="_obl1816" localSheetId="2">#REF!</definedName>
    <definedName name="_obl1816" localSheetId="3">#REF!</definedName>
    <definedName name="_obl1816">#REF!</definedName>
    <definedName name="_obl1820" localSheetId="2">#REF!</definedName>
    <definedName name="_obl1820" localSheetId="3">#REF!</definedName>
    <definedName name="_obl1820">#REF!</definedName>
    <definedName name="_obl1821" localSheetId="2">#REF!</definedName>
    <definedName name="_obl1821" localSheetId="3">#REF!</definedName>
    <definedName name="_obl1821">#REF!</definedName>
    <definedName name="_obl1822" localSheetId="2">#REF!</definedName>
    <definedName name="_obl1822" localSheetId="3">#REF!</definedName>
    <definedName name="_obl1822">#REF!</definedName>
    <definedName name="_obl1823" localSheetId="2">#REF!</definedName>
    <definedName name="_obl1823" localSheetId="3">#REF!</definedName>
    <definedName name="_obl1823">#REF!</definedName>
    <definedName name="_obl1824" localSheetId="2">#REF!</definedName>
    <definedName name="_obl1824" localSheetId="3">#REF!</definedName>
    <definedName name="_obl1824">#REF!</definedName>
    <definedName name="_obl1825" localSheetId="2">#REF!</definedName>
    <definedName name="_obl1825" localSheetId="3">#REF!</definedName>
    <definedName name="_obl1825">#REF!</definedName>
    <definedName name="_obl1826" localSheetId="2">#REF!</definedName>
    <definedName name="_obl1826" localSheetId="3">#REF!</definedName>
    <definedName name="_obl1826">#REF!</definedName>
    <definedName name="_obl1827" localSheetId="2">#REF!</definedName>
    <definedName name="_obl1827" localSheetId="3">#REF!</definedName>
    <definedName name="_obl1827">#REF!</definedName>
    <definedName name="_obl1828" localSheetId="2">#REF!</definedName>
    <definedName name="_obl1828" localSheetId="3">#REF!</definedName>
    <definedName name="_obl1828">#REF!</definedName>
    <definedName name="_obl1829" localSheetId="2">#REF!</definedName>
    <definedName name="_obl1829" localSheetId="3">#REF!</definedName>
    <definedName name="_obl1829">#REF!</definedName>
    <definedName name="_obl183" localSheetId="2">#REF!</definedName>
    <definedName name="_obl183" localSheetId="3">#REF!</definedName>
    <definedName name="_obl183">#REF!</definedName>
    <definedName name="_obl1831" localSheetId="2">#REF!</definedName>
    <definedName name="_obl1831" localSheetId="3">#REF!</definedName>
    <definedName name="_obl1831">#REF!</definedName>
    <definedName name="_obl1832" localSheetId="2">#REF!</definedName>
    <definedName name="_obl1832" localSheetId="3">#REF!</definedName>
    <definedName name="_obl1832">#REF!</definedName>
    <definedName name="_obl184" localSheetId="2">#REF!</definedName>
    <definedName name="_obl184" localSheetId="3">#REF!</definedName>
    <definedName name="_obl184">#REF!</definedName>
    <definedName name="_obl185" localSheetId="2">#REF!</definedName>
    <definedName name="_obl185" localSheetId="3">#REF!</definedName>
    <definedName name="_obl185">#REF!</definedName>
    <definedName name="_obl186" localSheetId="2">#REF!</definedName>
    <definedName name="_obl186" localSheetId="3">#REF!</definedName>
    <definedName name="_obl186">#REF!</definedName>
    <definedName name="_obl187" localSheetId="2">#REF!</definedName>
    <definedName name="_obl187" localSheetId="3">#REF!</definedName>
    <definedName name="_obl187">#REF!</definedName>
    <definedName name="_SO16" localSheetId="0" hidden="1">{#N/A,#N/A,TRUE,"Krycí list"}</definedName>
    <definedName name="_SO16" localSheetId="4" hidden="1">{#N/A,#N/A,TRUE,"Krycí list"}</definedName>
    <definedName name="_SO16" localSheetId="1" hidden="1">{#N/A,#N/A,TRUE,"Krycí list"}</definedName>
    <definedName name="_SO16" hidden="1">{#N/A,#N/A,TRUE,"Krycí list"}</definedName>
    <definedName name="_VZT1" localSheetId="2">Scheduled_Payment+Extra_Payment</definedName>
    <definedName name="_VZT1" localSheetId="3">Scheduled_Payment+Extra_Payment</definedName>
    <definedName name="_VZT1" localSheetId="0">Scheduled_Payment+Extra_Payment</definedName>
    <definedName name="_VZT1" localSheetId="4">Scheduled_Payment+Extra_Payment</definedName>
    <definedName name="_VZT1" localSheetId="1">Scheduled_Payment+Extra_Payment</definedName>
    <definedName name="_VZT1">Scheduled_Payment+Extra_Payment</definedName>
    <definedName name="_VZT2" localSheetId="2">DATE(YEAR([1]!Loan_Start),MONTH([1]!Loan_Start)+Payment_Number,DAY([1]!Loan_Start))</definedName>
    <definedName name="_VZT2" localSheetId="3">DATE(YEAR([1]!Loan_Start),MONTH([1]!Loan_Start)+Payment_Number,DAY([1]!Loan_Start))</definedName>
    <definedName name="_VZT2" localSheetId="0">DATE(YEAR([0]!Loan_Start),MONTH([0]!Loan_Start)+Payment_Number,DAY([0]!Loan_Start))</definedName>
    <definedName name="_VZT2" localSheetId="4">DATE(YEAR([1]!Loan_Start),MONTH([1]!Loan_Start)+Payment_Number,DAY([1]!Loan_Start))</definedName>
    <definedName name="_VZT2" localSheetId="1">DATE(YEAR([2]!Loan_Start),MONTH([2]!Loan_Start)+Payment_Number,DAY([2]!Loan_Start))</definedName>
    <definedName name="_VZT2">DATE(YEAR([1]!Loan_Start),MONTH([1]!Loan_Start)+Payment_Number,DAY([1]!Loan_Start))</definedName>
    <definedName name="_vzt3" localSheetId="2">'[3]Rekapitulace roz.  vč. kapitol'!#REF!</definedName>
    <definedName name="_vzt3" localSheetId="3">'[3]Rekapitulace roz.  vč. kapitol'!#REF!</definedName>
    <definedName name="_vzt3" localSheetId="1">'[3]Rekapitulace roz.  vč. kapitol'!#REF!</definedName>
    <definedName name="_vzt3">'[3]Rekapitulace roz.  vč. kapitol'!#REF!</definedName>
    <definedName name="_VZT5" localSheetId="2">'[3]Rekapitulace roz.  vč. kapitol'!#REF!</definedName>
    <definedName name="_VZT5" localSheetId="3">'[3]Rekapitulace roz.  vč. kapitol'!#REF!</definedName>
    <definedName name="_VZT5" localSheetId="1">'[3]Rekapitulace roz.  vč. kapitol'!#REF!</definedName>
    <definedName name="_VZT5">'[3]Rekapitulace roz.  vč. kapitol'!#REF!</definedName>
    <definedName name="_VZT6" localSheetId="2">'[3]Rekapitulace roz.  vč. kapitol'!#REF!</definedName>
    <definedName name="_VZT6" localSheetId="3">'[3]Rekapitulace roz.  vč. kapitol'!#REF!</definedName>
    <definedName name="_VZT6" localSheetId="1">'[3]Rekapitulace roz.  vč. kapitol'!#REF!</definedName>
    <definedName name="_VZT6">'[3]Rekapitulace roz.  vč. kapitol'!#REF!</definedName>
    <definedName name="_VZT8" localSheetId="2">'[3]Rekapitulace roz.  vč. kapitol'!#REF!</definedName>
    <definedName name="_VZT8" localSheetId="3">'[3]Rekapitulace roz.  vč. kapitol'!#REF!</definedName>
    <definedName name="_VZT8" localSheetId="1">'[3]Rekapitulace roz.  vč. kapitol'!#REF!</definedName>
    <definedName name="_VZT8">'[3]Rekapitulace roz.  vč. kapitol'!#REF!</definedName>
    <definedName name="a" localSheetId="2">'[4]F.1.4.5. ZZTI'!#REF!</definedName>
    <definedName name="a" localSheetId="3">'[4]F.1.4.5. ZZTI'!#REF!</definedName>
    <definedName name="a" localSheetId="1">'[4]F.1.4.5. ZZTI'!#REF!</definedName>
    <definedName name="a">'[4]F.1.4.5. ZZTI'!#REF!</definedName>
    <definedName name="aaaaaaaa" localSheetId="0" hidden="1">{#N/A,#N/A,TRUE,"Krycí list"}</definedName>
    <definedName name="aaaaaaaa" localSheetId="4" hidden="1">{#N/A,#N/A,TRUE,"Krycí list"}</definedName>
    <definedName name="aaaaaaaa" localSheetId="1" hidden="1">{#N/A,#N/A,TRUE,"Krycí list"}</definedName>
    <definedName name="aaaaaaaa" hidden="1">{#N/A,#N/A,TRUE,"Krycí list"}</definedName>
    <definedName name="Beg_Bal" localSheetId="2">#REF!</definedName>
    <definedName name="Beg_Bal" localSheetId="3">#REF!</definedName>
    <definedName name="Beg_Bal" localSheetId="1">#REF!</definedName>
    <definedName name="Beg_Bal">#REF!</definedName>
    <definedName name="bghrerr" localSheetId="2">#REF!</definedName>
    <definedName name="bghrerr" localSheetId="3">#REF!</definedName>
    <definedName name="bghrerr" localSheetId="1">#REF!</definedName>
    <definedName name="bghrerr">#REF!</definedName>
    <definedName name="bhvfdgvf" localSheetId="2">#REF!</definedName>
    <definedName name="bhvfdgvf" localSheetId="3">#REF!</definedName>
    <definedName name="bhvfdgvf" localSheetId="1">#REF!</definedName>
    <definedName name="bhvfdgvf">#REF!</definedName>
    <definedName name="body_celkem" localSheetId="2">'[3]Rekapitulace roz.  vč. kapitol'!#REF!</definedName>
    <definedName name="body_celkem" localSheetId="3">'[3]Rekapitulace roz.  vč. kapitol'!#REF!</definedName>
    <definedName name="body_celkem">'[3]Rekapitulace roz.  vč. kapitol'!#REF!</definedName>
    <definedName name="body_kapitoly" localSheetId="2">'[3]Rekapitulace roz.  vč. kapitol'!#REF!</definedName>
    <definedName name="body_kapitoly" localSheetId="3">'[3]Rekapitulace roz.  vč. kapitol'!#REF!</definedName>
    <definedName name="body_kapitoly">'[3]Rekapitulace roz.  vč. kapitol'!#REF!</definedName>
    <definedName name="body_pomocny" localSheetId="2">'[3]Rekapitulace roz.  vč. kapitol'!#REF!</definedName>
    <definedName name="body_pomocny" localSheetId="3">'[3]Rekapitulace roz.  vč. kapitol'!#REF!</definedName>
    <definedName name="body_pomocny">'[3]Rekapitulace roz.  vč. kapitol'!#REF!</definedName>
    <definedName name="body_rozpocty" localSheetId="2">'[3]Rekapitulace roz.  vč. kapitol'!#REF!</definedName>
    <definedName name="body_rozpocty" localSheetId="3">'[3]Rekapitulace roz.  vč. kapitol'!#REF!</definedName>
    <definedName name="body_rozpocty">'[3]Rekapitulace roz.  vč. kapitol'!#REF!</definedName>
    <definedName name="category1" localSheetId="2">#REF!</definedName>
    <definedName name="category1" localSheetId="3">#REF!</definedName>
    <definedName name="category1" localSheetId="1">#REF!</definedName>
    <definedName name="category1">#REF!</definedName>
    <definedName name="CelkemObjekty" localSheetId="0">KL!$F$32</definedName>
    <definedName name="celkrozp" localSheetId="2">#REF!</definedName>
    <definedName name="celkrozp" localSheetId="3">#REF!</definedName>
    <definedName name="celkrozp" localSheetId="1">#REF!</definedName>
    <definedName name="celkrozp">#REF!</definedName>
    <definedName name="cisloobjektu" localSheetId="2">#REF!</definedName>
    <definedName name="cisloobjektu" localSheetId="3">#REF!</definedName>
    <definedName name="cisloobjektu" localSheetId="0">#REF!</definedName>
    <definedName name="cisloobjektu" localSheetId="1">#REF!</definedName>
    <definedName name="cisloobjektu">#REF!</definedName>
    <definedName name="cislostavby" localSheetId="2">#REF!</definedName>
    <definedName name="cislostavby" localSheetId="3">#REF!</definedName>
    <definedName name="CisloStavby" localSheetId="0">KL!#REF!</definedName>
    <definedName name="cislostavby" localSheetId="1">#REF!</definedName>
    <definedName name="cislostavby">#REF!</definedName>
    <definedName name="d" localSheetId="0" hidden="1">{#N/A,#N/A,TRUE,"Krycí list"}</definedName>
    <definedName name="d" localSheetId="4" hidden="1">{#N/A,#N/A,TRUE,"Krycí list"}</definedName>
    <definedName name="d" localSheetId="1" hidden="1">{#N/A,#N/A,TRUE,"Krycí list"}</definedName>
    <definedName name="d" hidden="1">{#N/A,#N/A,TRUE,"Krycí list"}</definedName>
    <definedName name="dadresa" localSheetId="0">KL!$D$9</definedName>
    <definedName name="Data" localSheetId="2">#REF!</definedName>
    <definedName name="Data" localSheetId="3">#REF!</definedName>
    <definedName name="Data" localSheetId="1">#REF!</definedName>
    <definedName name="Data">#REF!</definedName>
    <definedName name="Datum" localSheetId="2">#REF!</definedName>
    <definedName name="Datum" localSheetId="3">#REF!</definedName>
    <definedName name="Datum" localSheetId="0">#REF!</definedName>
    <definedName name="Datum" localSheetId="1">#REF!</definedName>
    <definedName name="Datum">#REF!</definedName>
    <definedName name="dfdaf" localSheetId="2">#REF!</definedName>
    <definedName name="dfdaf" localSheetId="3">#REF!</definedName>
    <definedName name="dfdaf" localSheetId="1">#REF!</definedName>
    <definedName name="dfdaf">#REF!</definedName>
    <definedName name="DIČ" localSheetId="0">KL!#REF!</definedName>
    <definedName name="Dil" localSheetId="2">#REF!</definedName>
    <definedName name="Dil" localSheetId="3">#REF!</definedName>
    <definedName name="Dil" localSheetId="0">#REF!</definedName>
    <definedName name="Dil" localSheetId="1">#REF!</definedName>
    <definedName name="Dil">#REF!</definedName>
    <definedName name="DKGJSDGS" localSheetId="2">#REF!</definedName>
    <definedName name="DKGJSDGS" localSheetId="3">#REF!</definedName>
    <definedName name="DKGJSDGS" localSheetId="1">#REF!</definedName>
    <definedName name="DKGJSDGS">#REF!</definedName>
    <definedName name="dmisto" localSheetId="0">KL!#REF!</definedName>
    <definedName name="dod" localSheetId="2">'[4]F.1.4.5. ZZTI'!#REF!</definedName>
    <definedName name="dod" localSheetId="3">'[4]F.1.4.5. ZZTI'!#REF!</definedName>
    <definedName name="dod" localSheetId="1">'[4]F.1.4.5. ZZTI'!#REF!</definedName>
    <definedName name="dod">'[4]F.1.4.5. ZZTI'!#REF!</definedName>
    <definedName name="Dodavka" localSheetId="2">#REF!</definedName>
    <definedName name="Dodavka" localSheetId="3">#REF!</definedName>
    <definedName name="Dodavka" localSheetId="0">#REF!</definedName>
    <definedName name="Dodavka" localSheetId="1">#REF!</definedName>
    <definedName name="Dodavka">#REF!</definedName>
    <definedName name="Dodavka0" localSheetId="2">#REF!</definedName>
    <definedName name="Dodavka0" localSheetId="3">#REF!</definedName>
    <definedName name="Dodavka0" localSheetId="0">'[5]002-A.1. Archstav  reseni'!#REF!</definedName>
    <definedName name="Dodavka0" localSheetId="1">#REF!</definedName>
    <definedName name="Dodavka0">#REF!</definedName>
    <definedName name="dpsc" localSheetId="0">KL!#REF!</definedName>
    <definedName name="dsfbhbg" localSheetId="2">#REF!</definedName>
    <definedName name="dsfbhbg" localSheetId="3">#REF!</definedName>
    <definedName name="dsfbhbg" localSheetId="1">#REF!</definedName>
    <definedName name="dsfbhbg">#REF!</definedName>
    <definedName name="End_Bal" localSheetId="2">#REF!</definedName>
    <definedName name="End_Bal" localSheetId="3">#REF!</definedName>
    <definedName name="End_Bal" localSheetId="1">#REF!</definedName>
    <definedName name="End_Bal">#REF!</definedName>
    <definedName name="exter1" localSheetId="2">#REF!</definedName>
    <definedName name="exter1" localSheetId="3">#REF!</definedName>
    <definedName name="exter1" localSheetId="1">#REF!</definedName>
    <definedName name="exter1">#REF!</definedName>
    <definedName name="Extra_Pay" localSheetId="2">#REF!</definedName>
    <definedName name="Extra_Pay" localSheetId="3">#REF!</definedName>
    <definedName name="Extra_Pay" localSheetId="1">#REF!</definedName>
    <definedName name="Extra_Pay">#REF!</definedName>
    <definedName name="f" localSheetId="2">#REF!</definedName>
    <definedName name="f" localSheetId="3">#REF!</definedName>
    <definedName name="f" localSheetId="1">#REF!</definedName>
    <definedName name="f">#REF!</definedName>
    <definedName name="Full_Print" localSheetId="2">#REF!</definedName>
    <definedName name="Full_Print" localSheetId="3">#REF!</definedName>
    <definedName name="Full_Print" localSheetId="1">#REF!</definedName>
    <definedName name="Full_Print">#REF!</definedName>
    <definedName name="ha" localSheetId="2">'[4]F.1.4.5. ZZTI'!#REF!</definedName>
    <definedName name="ha" localSheetId="3">'[4]F.1.4.5. ZZTI'!#REF!</definedName>
    <definedName name="ha" localSheetId="1">'[4]F.1.4.5. ZZTI'!#REF!</definedName>
    <definedName name="ha">'[4]F.1.4.5. ZZTI'!#REF!</definedName>
    <definedName name="Header_Row" localSheetId="2">ROW(#REF!)</definedName>
    <definedName name="Header_Row" localSheetId="3">ROW(#REF!)</definedName>
    <definedName name="Header_Row" localSheetId="1">ROW(#REF!)</definedName>
    <definedName name="Header_Row">ROW(#REF!)</definedName>
    <definedName name="hovno" localSheetId="2">#REF!</definedName>
    <definedName name="hovno" localSheetId="3">#REF!</definedName>
    <definedName name="hovno" localSheetId="1">#REF!</definedName>
    <definedName name="hovno">#REF!</definedName>
    <definedName name="hs" localSheetId="2">#REF!</definedName>
    <definedName name="hs" localSheetId="3">#REF!</definedName>
    <definedName name="hs" localSheetId="1">#REF!</definedName>
    <definedName name="hs">#REF!</definedName>
    <definedName name="HSV" localSheetId="2">#REF!</definedName>
    <definedName name="HSV" localSheetId="3">#REF!</definedName>
    <definedName name="HSV" localSheetId="0">#REF!</definedName>
    <definedName name="HSV" localSheetId="1">#REF!</definedName>
    <definedName name="HSV">#REF!</definedName>
    <definedName name="HSV0" localSheetId="2">#REF!</definedName>
    <definedName name="HSV0" localSheetId="3">#REF!</definedName>
    <definedName name="HSV0" localSheetId="0">'[5]002-A.1. Archstav  reseni'!#REF!</definedName>
    <definedName name="HSV0" localSheetId="1">#REF!</definedName>
    <definedName name="HSV0">#REF!</definedName>
    <definedName name="HZS" localSheetId="2">#REF!</definedName>
    <definedName name="HZS" localSheetId="3">#REF!</definedName>
    <definedName name="HZS" localSheetId="0">#REF!</definedName>
    <definedName name="HZS" localSheetId="1">#REF!</definedName>
    <definedName name="HZS">#REF!</definedName>
    <definedName name="HZS0" localSheetId="2">#REF!</definedName>
    <definedName name="HZS0" localSheetId="3">#REF!</definedName>
    <definedName name="HZS0" localSheetId="0">'[5]002-A.1. Archstav  reseni'!#REF!</definedName>
    <definedName name="HZS0" localSheetId="1">#REF!</definedName>
    <definedName name="HZS0">#REF!</definedName>
    <definedName name="IČO" localSheetId="0">KL!#REF!</definedName>
    <definedName name="Int" localSheetId="2">#REF!</definedName>
    <definedName name="Int" localSheetId="3">#REF!</definedName>
    <definedName name="Int" localSheetId="1">#REF!</definedName>
    <definedName name="Int">#REF!</definedName>
    <definedName name="inter1" localSheetId="2">#REF!</definedName>
    <definedName name="inter1" localSheetId="3">#REF!</definedName>
    <definedName name="inter1" localSheetId="1">#REF!</definedName>
    <definedName name="inter1">#REF!</definedName>
    <definedName name="Interest_Rate" localSheetId="2">#REF!</definedName>
    <definedName name="Interest_Rate" localSheetId="3">#REF!</definedName>
    <definedName name="Interest_Rate" localSheetId="1">#REF!</definedName>
    <definedName name="Interest_Rate">#REF!</definedName>
    <definedName name="JKSO" localSheetId="2">#REF!</definedName>
    <definedName name="JKSO" localSheetId="3">#REF!</definedName>
    <definedName name="JKSO" localSheetId="0">#REF!</definedName>
    <definedName name="JKSO" localSheetId="1">#REF!</definedName>
    <definedName name="JKSO">#REF!</definedName>
    <definedName name="jzzuggt" localSheetId="2">#REF!</definedName>
    <definedName name="jzzuggt" localSheetId="3">#REF!</definedName>
    <definedName name="jzzuggt" localSheetId="1">#REF!</definedName>
    <definedName name="jzzuggt">#REF!</definedName>
    <definedName name="Last_Row" localSheetId="2">IF('IO 14 ZZEE'!Values_Entered,'IO 14 ZZEE'!Header_Row+'IO 14 ZZEE'!Number_of_Payments,'IO 14 ZZEE'!Header_Row)</definedName>
    <definedName name="Last_Row" localSheetId="3">IF('IO 14 ZZEE - Diesel'!Values_Entered,'IO 14 ZZEE - Diesel'!Header_Row+'IO 14 ZZEE - Diesel'!Number_of_Payments,'IO 14 ZZEE - Diesel'!Header_Row)</definedName>
    <definedName name="Last_Row" localSheetId="0">IF(KL!Values_Entered,Header_Row+KL!Number_of_Payments,Header_Row)</definedName>
    <definedName name="Last_Row" localSheetId="4">IF('Pokyny k vyplneni'!Values_Entered,Header_Row+'Pokyny k vyplneni'!Number_of_Payments,Header_Row)</definedName>
    <definedName name="Last_Row" localSheetId="1">IF(Rekapitulace!Values_Entered,Rekapitulace!Header_Row+Rekapitulace!Number_of_Payments,Rekapitulace!Header_Row)</definedName>
    <definedName name="Last_Row">IF(Values_Entered,Header_Row+Number_of_Payments,Header_Row)</definedName>
    <definedName name="Light" localSheetId="0" hidden="1">{#N/A,#N/A,TRUE,"Krycí list"}</definedName>
    <definedName name="Light" localSheetId="4" hidden="1">{#N/A,#N/A,TRUE,"Krycí list"}</definedName>
    <definedName name="Light" localSheetId="1" hidden="1">{#N/A,#N/A,TRUE,"Krycí list"}</definedName>
    <definedName name="Light" hidden="1">{#N/A,#N/A,TRUE,"Krycí list"}</definedName>
    <definedName name="Lighting" localSheetId="0" hidden="1">{#N/A,#N/A,TRUE,"Krycí list"}</definedName>
    <definedName name="Lighting" localSheetId="4" hidden="1">{#N/A,#N/A,TRUE,"Krycí list"}</definedName>
    <definedName name="Lighting" localSheetId="1" hidden="1">{#N/A,#N/A,TRUE,"Krycí list"}</definedName>
    <definedName name="Lighting" hidden="1">{#N/A,#N/A,TRUE,"Krycí list"}</definedName>
    <definedName name="Loan_Amount" localSheetId="2">#REF!</definedName>
    <definedName name="Loan_Amount" localSheetId="3">#REF!</definedName>
    <definedName name="Loan_Amount" localSheetId="1">#REF!</definedName>
    <definedName name="Loan_Amount">#REF!</definedName>
    <definedName name="Loan_Start" localSheetId="2">#REF!</definedName>
    <definedName name="Loan_Start" localSheetId="3">#REF!</definedName>
    <definedName name="Loan_Start" localSheetId="1">#REF!</definedName>
    <definedName name="Loan_Start">#REF!</definedName>
    <definedName name="Loan_Years" localSheetId="2">#REF!</definedName>
    <definedName name="Loan_Years" localSheetId="3">#REF!</definedName>
    <definedName name="Loan_Years" localSheetId="1">#REF!</definedName>
    <definedName name="Loan_Years">#REF!</definedName>
    <definedName name="MaR" localSheetId="0" hidden="1">{#N/A,#N/A,TRUE,"Krycí list"}</definedName>
    <definedName name="MaR" localSheetId="4" hidden="1">{#N/A,#N/A,TRUE,"Krycí list"}</definedName>
    <definedName name="MaR" localSheetId="1" hidden="1">{#N/A,#N/A,TRUE,"Krycí list"}</definedName>
    <definedName name="MaR" hidden="1">{#N/A,#N/A,TRUE,"Krycí list"}</definedName>
    <definedName name="meraregulace" localSheetId="0" hidden="1">{#N/A,#N/A,TRUE,"Krycí list"}</definedName>
    <definedName name="meraregulace" localSheetId="4" hidden="1">{#N/A,#N/A,TRUE,"Krycí list"}</definedName>
    <definedName name="meraregulace" localSheetId="1" hidden="1">{#N/A,#N/A,TRUE,"Krycí list"}</definedName>
    <definedName name="meraregulace" hidden="1">{#N/A,#N/A,TRUE,"Krycí list"}</definedName>
    <definedName name="mereni" localSheetId="2">Scheduled_Payment+Extra_Payment</definedName>
    <definedName name="mereni" localSheetId="3">Scheduled_Payment+Extra_Payment</definedName>
    <definedName name="mereni" localSheetId="0">Scheduled_Payment+Extra_Payment</definedName>
    <definedName name="mereni" localSheetId="4">Scheduled_Payment+Extra_Payment</definedName>
    <definedName name="mereni" localSheetId="1">Scheduled_Payment+Extra_Payment</definedName>
    <definedName name="mereni">Scheduled_Payment+Extra_Payment</definedName>
    <definedName name="MJ" localSheetId="2">#REF!</definedName>
    <definedName name="MJ" localSheetId="3">#REF!</definedName>
    <definedName name="MJ" localSheetId="0">#REF!</definedName>
    <definedName name="MJ" localSheetId="1">#REF!</definedName>
    <definedName name="MJ">#REF!</definedName>
    <definedName name="Mont" localSheetId="2">#REF!</definedName>
    <definedName name="Mont" localSheetId="3">#REF!</definedName>
    <definedName name="Mont" localSheetId="0">#REF!</definedName>
    <definedName name="Mont" localSheetId="1">#REF!</definedName>
    <definedName name="Mont">#REF!</definedName>
    <definedName name="Montaz0" localSheetId="2">#REF!</definedName>
    <definedName name="Montaz0" localSheetId="3">#REF!</definedName>
    <definedName name="Montaz0" localSheetId="0">'[5]002-A.1. Archstav  reseni'!#REF!</definedName>
    <definedName name="Montaz0" localSheetId="1">#REF!</definedName>
    <definedName name="Montaz0">#REF!</definedName>
    <definedName name="mts" localSheetId="2">#REF!</definedName>
    <definedName name="mts" localSheetId="3">#REF!</definedName>
    <definedName name="mts" localSheetId="1">#REF!</definedName>
    <definedName name="mts">#REF!</definedName>
    <definedName name="n" localSheetId="2">Scheduled_Payment+Extra_Payment</definedName>
    <definedName name="n" localSheetId="3">Scheduled_Payment+Extra_Payment</definedName>
    <definedName name="n" localSheetId="0">Scheduled_Payment+Extra_Payment</definedName>
    <definedName name="n" localSheetId="4">Scheduled_Payment+Extra_Payment</definedName>
    <definedName name="n" localSheetId="1">Scheduled_Payment+Extra_Payment</definedName>
    <definedName name="n">Scheduled_Payment+Extra_Payment</definedName>
    <definedName name="NazevDilu" localSheetId="2">#REF!</definedName>
    <definedName name="NazevDilu" localSheetId="3">#REF!</definedName>
    <definedName name="NazevDilu" localSheetId="0">#REF!</definedName>
    <definedName name="NazevDilu" localSheetId="1">#REF!</definedName>
    <definedName name="NazevDilu">#REF!</definedName>
    <definedName name="nazevobjektu" localSheetId="2">#REF!</definedName>
    <definedName name="nazevobjektu" localSheetId="3">#REF!</definedName>
    <definedName name="NazevObjektu" localSheetId="0">KL!$C$28</definedName>
    <definedName name="nazevobjektu" localSheetId="4">#REF!</definedName>
    <definedName name="nazevobjektu" localSheetId="1">#REF!</definedName>
    <definedName name="nazevobjektu">#REF!</definedName>
    <definedName name="nazevstavby" localSheetId="2">#REF!</definedName>
    <definedName name="nazevstavby" localSheetId="3">#REF!</definedName>
    <definedName name="NazevStavby" localSheetId="0">KL!$D$5</definedName>
    <definedName name="nazevstavby" localSheetId="1">#REF!</definedName>
    <definedName name="nazevstavby">#REF!</definedName>
    <definedName name="Num_Pmt_Per_Year" localSheetId="2">#REF!</definedName>
    <definedName name="Num_Pmt_Per_Year" localSheetId="3">#REF!</definedName>
    <definedName name="Num_Pmt_Per_Year" localSheetId="1">#REF!</definedName>
    <definedName name="Num_Pmt_Per_Year">#REF!</definedName>
    <definedName name="Number_of_Payments" localSheetId="2">MATCH(0.01,'IO 14 ZZEE'!End_Bal,-1)+1</definedName>
    <definedName name="Number_of_Payments" localSheetId="3">MATCH(0.01,'IO 14 ZZEE - Diesel'!End_Bal,-1)+1</definedName>
    <definedName name="Number_of_Payments" localSheetId="0">MATCH(0.01,End_Bal,-1)+1</definedName>
    <definedName name="Number_of_Payments" localSheetId="4">MATCH(0.01,End_Bal,-1)+1</definedName>
    <definedName name="Number_of_Payments" localSheetId="1">MATCH(0.01,Rekapitulace!End_Bal,-1)+1</definedName>
    <definedName name="Number_of_Payments">MATCH(0.01,End_Bal,-1)+1</definedName>
    <definedName name="obch_sleva" localSheetId="2">#REF!</definedName>
    <definedName name="obch_sleva" localSheetId="3">#REF!</definedName>
    <definedName name="obch_sleva" localSheetId="1">#REF!</definedName>
    <definedName name="obch_sleva">#REF!</definedName>
    <definedName name="Objednatel" localSheetId="2">#REF!</definedName>
    <definedName name="Objednatel" localSheetId="3">#REF!</definedName>
    <definedName name="Objednatel" localSheetId="0">KL!$D$10</definedName>
    <definedName name="Objednatel" localSheetId="1">#REF!</definedName>
    <definedName name="Objednatel">#REF!</definedName>
    <definedName name="Objekt" localSheetId="0">KL!$B$28</definedName>
    <definedName name="_xlnm.Print_Area" localSheetId="2">'IO 14 ZZEE'!$A$1:$I$315</definedName>
    <definedName name="_xlnm.Print_Area" localSheetId="3">'IO 14 ZZEE - Diesel'!$A$1:$I$30</definedName>
    <definedName name="_xlnm.Print_Area" localSheetId="0">KL!$A$1:$I$45</definedName>
    <definedName name="_xlnm.Print_Area" localSheetId="4">'Pokyny k vyplneni'!$A$1:$I$12</definedName>
    <definedName name="_xlnm.Print_Area" localSheetId="1">Rekapitulace!$A$1:$D$22</definedName>
    <definedName name="odic" localSheetId="0">KL!#REF!</definedName>
    <definedName name="oico" localSheetId="0">KL!#REF!</definedName>
    <definedName name="omisto" localSheetId="0">KL!#REF!</definedName>
    <definedName name="onazev" localSheetId="0">KL!$D$11</definedName>
    <definedName name="op" localSheetId="2">#REF!</definedName>
    <definedName name="op" localSheetId="3">#REF!</definedName>
    <definedName name="op" localSheetId="1">#REF!</definedName>
    <definedName name="op">#REF!</definedName>
    <definedName name="opsc" localSheetId="0">KL!#REF!</definedName>
    <definedName name="Outside" localSheetId="0" hidden="1">{#N/A,#N/A,TRUE,"Krycí list"}</definedName>
    <definedName name="Outside" localSheetId="4" hidden="1">{#N/A,#N/A,TRUE,"Krycí list"}</definedName>
    <definedName name="Outside" localSheetId="1" hidden="1">{#N/A,#N/A,TRUE,"Krycí list"}</definedName>
    <definedName name="Outside" hidden="1">{#N/A,#N/A,TRUE,"Krycí list"}</definedName>
    <definedName name="Pay_Date" localSheetId="2">#REF!</definedName>
    <definedName name="Pay_Date" localSheetId="3">#REF!</definedName>
    <definedName name="Pay_Date" localSheetId="1">#REF!</definedName>
    <definedName name="Pay_Date">#REF!</definedName>
    <definedName name="Pay_Num" localSheetId="2">#REF!</definedName>
    <definedName name="Pay_Num" localSheetId="3">#REF!</definedName>
    <definedName name="Pay_Num" localSheetId="1">#REF!</definedName>
    <definedName name="Pay_Num">#REF!</definedName>
    <definedName name="Payment_Date" localSheetId="2">DATE(YEAR('IO 14 ZZEE'!Loan_Start),MONTH('IO 14 ZZEE'!Loan_Start)+Payment_Number,DAY('IO 14 ZZEE'!Loan_Start))</definedName>
    <definedName name="Payment_Date" localSheetId="3">DATE(YEAR('IO 14 ZZEE - Diesel'!Loan_Start),MONTH('IO 14 ZZEE - Diesel'!Loan_Start)+Payment_Number,DAY('IO 14 ZZEE - Diesel'!Loan_Start))</definedName>
    <definedName name="Payment_Date" localSheetId="0">DATE(YEAR(Loan_Start),MONTH(Loan_Start)+Payment_Number,DAY(Loan_Start))</definedName>
    <definedName name="Payment_Date" localSheetId="4">DATE(YEAR(Loan_Start),MONTH(Loan_Start)+Payment_Number,DAY(Loan_Start))</definedName>
    <definedName name="Payment_Date" localSheetId="1">DATE(YEAR(Rekapitulace!Loan_Start),MONTH(Rekapitulace!Loan_Start)+Payment_Number,DAY(Rekapitulace!Loan_Start))</definedName>
    <definedName name="Payment_Date">DATE(YEAR(Loan_Start),MONTH(Loan_Start)+Payment_Number,DAY(Loan_Start))</definedName>
    <definedName name="PocetMJ" localSheetId="2">#REF!</definedName>
    <definedName name="PocetMJ" localSheetId="3">#REF!</definedName>
    <definedName name="PocetMJ" localSheetId="0">#REF!</definedName>
    <definedName name="PocetMJ" localSheetId="1">#REF!</definedName>
    <definedName name="PocetMJ">#REF!</definedName>
    <definedName name="pokusAAAA" localSheetId="2">#REF!</definedName>
    <definedName name="pokusAAAA" localSheetId="3">#REF!</definedName>
    <definedName name="pokusAAAA" localSheetId="1">#REF!</definedName>
    <definedName name="pokusAAAA">#REF!</definedName>
    <definedName name="pokusadres" localSheetId="2">#REF!</definedName>
    <definedName name="pokusadres" localSheetId="3">#REF!</definedName>
    <definedName name="pokusadres" localSheetId="4">#REF!</definedName>
    <definedName name="pokusadres" localSheetId="1">#REF!</definedName>
    <definedName name="pokusadres">#REF!</definedName>
    <definedName name="položka_A1" localSheetId="2">#REF!</definedName>
    <definedName name="položka_A1" localSheetId="3">#REF!</definedName>
    <definedName name="položka_A1" localSheetId="1">#REF!</definedName>
    <definedName name="položka_A1">#REF!</definedName>
    <definedName name="položky" localSheetId="2">#REF!</definedName>
    <definedName name="položky" localSheetId="3">#REF!</definedName>
    <definedName name="položky" localSheetId="1">#REF!</definedName>
    <definedName name="položky">#REF!</definedName>
    <definedName name="pom_výp_zač" localSheetId="2">#REF!</definedName>
    <definedName name="pom_výp_zač" localSheetId="3">#REF!</definedName>
    <definedName name="pom_výp_zač" localSheetId="1">#REF!</definedName>
    <definedName name="pom_výp_zač">#REF!</definedName>
    <definedName name="pom_výpočty" localSheetId="2">#REF!</definedName>
    <definedName name="pom_výpočty" localSheetId="3">#REF!</definedName>
    <definedName name="pom_výpočty" localSheetId="1">#REF!</definedName>
    <definedName name="pom_výpočty">#REF!</definedName>
    <definedName name="powersock" localSheetId="0" hidden="1">{#N/A,#N/A,TRUE,"Krycí list"}</definedName>
    <definedName name="powersock" localSheetId="4" hidden="1">{#N/A,#N/A,TRUE,"Krycí list"}</definedName>
    <definedName name="powersock" localSheetId="1" hidden="1">{#N/A,#N/A,TRUE,"Krycí list"}</definedName>
    <definedName name="powersock" hidden="1">{#N/A,#N/A,TRUE,"Krycí list"}</definedName>
    <definedName name="PowerSocket" localSheetId="0" hidden="1">{#N/A,#N/A,TRUE,"Krycí list"}</definedName>
    <definedName name="PowerSocket" localSheetId="4" hidden="1">{#N/A,#N/A,TRUE,"Krycí list"}</definedName>
    <definedName name="PowerSocket" localSheetId="1" hidden="1">{#N/A,#N/A,TRUE,"Krycí list"}</definedName>
    <definedName name="PowerSocket" hidden="1">{#N/A,#N/A,TRUE,"Krycí list"}</definedName>
    <definedName name="Poznamka" localSheetId="2">#REF!</definedName>
    <definedName name="Poznamka" localSheetId="3">#REF!</definedName>
    <definedName name="Poznamka" localSheetId="0">#REF!</definedName>
    <definedName name="Poznamka" localSheetId="1">#REF!</definedName>
    <definedName name="Poznamka">#REF!</definedName>
    <definedName name="poznámka" localSheetId="2">#REF!</definedName>
    <definedName name="poznámka" localSheetId="3">#REF!</definedName>
    <definedName name="poznámka" localSheetId="1">#REF!</definedName>
    <definedName name="poznámka">#REF!</definedName>
    <definedName name="prep_schem" localSheetId="2">#REF!</definedName>
    <definedName name="prep_schem" localSheetId="3">#REF!</definedName>
    <definedName name="prep_schem" localSheetId="1">#REF!</definedName>
    <definedName name="prep_schem">#REF!</definedName>
    <definedName name="Princ" localSheetId="2">#REF!</definedName>
    <definedName name="Princ" localSheetId="3">#REF!</definedName>
    <definedName name="Princ" localSheetId="1">#REF!</definedName>
    <definedName name="Princ">#REF!</definedName>
    <definedName name="Print_Area_Reset" localSheetId="2">OFFSET('IO 14 ZZEE'!Full_Print,0,0,'IO 14 ZZEE'!Last_Row)</definedName>
    <definedName name="Print_Area_Reset" localSheetId="3">OFFSET('IO 14 ZZEE - Diesel'!Full_Print,0,0,'IO 14 ZZEE - Diesel'!Last_Row)</definedName>
    <definedName name="Print_Area_Reset" localSheetId="0">OFFSET(Full_Print,0,0,KL!Last_Row)</definedName>
    <definedName name="Print_Area_Reset" localSheetId="4">OFFSET(Full_Print,0,0,'Pokyny k vyplneni'!Last_Row)</definedName>
    <definedName name="Print_Area_Reset" localSheetId="1">OFFSET(Rekapitulace!Full_Print,0,0,Rekapitulace!Last_Row)</definedName>
    <definedName name="Print_Area_Reset">OFFSET(Full_Print,0,0,Last_Row)</definedName>
    <definedName name="Projektant" localSheetId="2">#REF!</definedName>
    <definedName name="Projektant" localSheetId="3">#REF!</definedName>
    <definedName name="Projektant" localSheetId="0">#REF!</definedName>
    <definedName name="Projektant" localSheetId="1">#REF!</definedName>
    <definedName name="Projektant">#REF!</definedName>
    <definedName name="PSV" localSheetId="2">#REF!</definedName>
    <definedName name="PSV" localSheetId="3">#REF!</definedName>
    <definedName name="PSV" localSheetId="0">#REF!</definedName>
    <definedName name="PSV" localSheetId="1">#REF!</definedName>
    <definedName name="PSV">#REF!</definedName>
    <definedName name="PSV0" localSheetId="2">#REF!</definedName>
    <definedName name="PSV0" localSheetId="3">#REF!</definedName>
    <definedName name="PSV0" localSheetId="0">'[5]002-A.1. Archstav  reseni'!#REF!</definedName>
    <definedName name="PSV0" localSheetId="1">#REF!</definedName>
    <definedName name="PSV0">#REF!</definedName>
    <definedName name="QQ" localSheetId="0" hidden="1">{#N/A,#N/A,TRUE,"Krycí list"}</definedName>
    <definedName name="QQ" localSheetId="4" hidden="1">{#N/A,#N/A,TRUE,"Krycí list"}</definedName>
    <definedName name="QQ" localSheetId="1" hidden="1">{#N/A,#N/A,TRUE,"Krycí list"}</definedName>
    <definedName name="QQ" hidden="1">{#N/A,#N/A,TRUE,"Krycí list"}</definedName>
    <definedName name="QQQ" localSheetId="0" hidden="1">{#N/A,#N/A,TRUE,"Krycí list"}</definedName>
    <definedName name="QQQ" localSheetId="4" hidden="1">{#N/A,#N/A,TRUE,"Krycí list"}</definedName>
    <definedName name="QQQ" localSheetId="1" hidden="1">{#N/A,#N/A,TRUE,"Krycí list"}</definedName>
    <definedName name="QQQ" hidden="1">{#N/A,#N/A,TRUE,"Krycí list"}</definedName>
    <definedName name="rekapitulace" localSheetId="2">#REF!</definedName>
    <definedName name="rekapitulace" localSheetId="3">#REF!</definedName>
    <definedName name="rekapitulace" localSheetId="1">#REF!</definedName>
    <definedName name="rekapitulace">#REF!</definedName>
    <definedName name="rozp" localSheetId="0" hidden="1">{#N/A,#N/A,TRUE,"Krycí list"}</definedName>
    <definedName name="rozp" localSheetId="4" hidden="1">{#N/A,#N/A,TRUE,"Krycí list"}</definedName>
    <definedName name="rozp" localSheetId="1" hidden="1">{#N/A,#N/A,TRUE,"Krycí list"}</definedName>
    <definedName name="rozp" hidden="1">{#N/A,#N/A,TRUE,"Krycí list"}</definedName>
    <definedName name="rozvržení_rozp" localSheetId="2">#REF!</definedName>
    <definedName name="rozvržení_rozp" localSheetId="3">#REF!</definedName>
    <definedName name="rozvržení_rozp" localSheetId="1">#REF!</definedName>
    <definedName name="rozvržení_rozp">#REF!</definedName>
    <definedName name="saboproud" localSheetId="0" hidden="1">{#N/A,#N/A,TRUE,"Krycí list"}</definedName>
    <definedName name="saboproud" localSheetId="4" hidden="1">{#N/A,#N/A,TRUE,"Krycí list"}</definedName>
    <definedName name="saboproud" localSheetId="1" hidden="1">{#N/A,#N/A,TRUE,"Krycí list"}</definedName>
    <definedName name="saboproud" hidden="1">{#N/A,#N/A,TRUE,"Krycí list"}</definedName>
    <definedName name="SazbaDPH1" localSheetId="2">#REF!</definedName>
    <definedName name="SazbaDPH1" localSheetId="3">#REF!</definedName>
    <definedName name="SazbaDPH1" localSheetId="0">KL!$D$18</definedName>
    <definedName name="SazbaDPH1" localSheetId="4">#REF!</definedName>
    <definedName name="SazbaDPH1" localSheetId="1">#REF!</definedName>
    <definedName name="SazbaDPH1">#REF!</definedName>
    <definedName name="SazbaDPH2" localSheetId="2">#REF!</definedName>
    <definedName name="SazbaDPH2" localSheetId="3">#REF!</definedName>
    <definedName name="SazbaDPH2" localSheetId="0">KL!$D$20</definedName>
    <definedName name="SazbaDPH2" localSheetId="4">#REF!</definedName>
    <definedName name="SazbaDPH2" localSheetId="1">#REF!</definedName>
    <definedName name="SazbaDPH2">#REF!</definedName>
    <definedName name="Sched_Pay" localSheetId="2">#REF!</definedName>
    <definedName name="Sched_Pay" localSheetId="3">#REF!</definedName>
    <definedName name="Sched_Pay" localSheetId="1">#REF!</definedName>
    <definedName name="Sched_Pay">#REF!</definedName>
    <definedName name="Scheduled_Extra_Payments" localSheetId="2">#REF!</definedName>
    <definedName name="Scheduled_Extra_Payments" localSheetId="3">#REF!</definedName>
    <definedName name="Scheduled_Extra_Payments" localSheetId="1">#REF!</definedName>
    <definedName name="Scheduled_Extra_Payments">#REF!</definedName>
    <definedName name="Scheduled_Interest_Rate" localSheetId="2">#REF!</definedName>
    <definedName name="Scheduled_Interest_Rate" localSheetId="3">#REF!</definedName>
    <definedName name="Scheduled_Interest_Rate" localSheetId="1">#REF!</definedName>
    <definedName name="Scheduled_Interest_Rate">#REF!</definedName>
    <definedName name="Scheduled_Monthly_Payment" localSheetId="2">#REF!</definedName>
    <definedName name="Scheduled_Monthly_Payment" localSheetId="3">#REF!</definedName>
    <definedName name="Scheduled_Monthly_Payment" localSheetId="1">#REF!</definedName>
    <definedName name="Scheduled_Monthly_Payment">#REF!</definedName>
    <definedName name="SloupecCC" localSheetId="2">#REF!</definedName>
    <definedName name="SloupecCC" localSheetId="3">#REF!</definedName>
    <definedName name="SloupecCC" localSheetId="0">#REF!</definedName>
    <definedName name="SloupecCC" localSheetId="1">#REF!</definedName>
    <definedName name="SloupecCC">#REF!</definedName>
    <definedName name="SloupecCisloPol" localSheetId="2">#REF!</definedName>
    <definedName name="SloupecCisloPol" localSheetId="3">#REF!</definedName>
    <definedName name="SloupecCisloPol" localSheetId="0">#REF!</definedName>
    <definedName name="SloupecCisloPol" localSheetId="1">#REF!</definedName>
    <definedName name="SloupecCisloPol">#REF!</definedName>
    <definedName name="SloupecJC" localSheetId="2">#REF!</definedName>
    <definedName name="SloupecJC" localSheetId="3">#REF!</definedName>
    <definedName name="SloupecJC" localSheetId="0">#REF!</definedName>
    <definedName name="SloupecJC" localSheetId="1">#REF!</definedName>
    <definedName name="SloupecJC">#REF!</definedName>
    <definedName name="SloupecMJ" localSheetId="2">#REF!</definedName>
    <definedName name="SloupecMJ" localSheetId="3">#REF!</definedName>
    <definedName name="SloupecMJ" localSheetId="0">#REF!</definedName>
    <definedName name="SloupecMJ" localSheetId="1">#REF!</definedName>
    <definedName name="SloupecMJ">#REF!</definedName>
    <definedName name="SloupecMnozstvi" localSheetId="2">#REF!</definedName>
    <definedName name="SloupecMnozstvi" localSheetId="3">#REF!</definedName>
    <definedName name="SloupecMnozstvi" localSheetId="0">#REF!</definedName>
    <definedName name="SloupecMnozstvi" localSheetId="1">#REF!</definedName>
    <definedName name="SloupecMnozstvi">#REF!</definedName>
    <definedName name="SloupecNazPol" localSheetId="2">#REF!</definedName>
    <definedName name="SloupecNazPol" localSheetId="3">#REF!</definedName>
    <definedName name="SloupecNazPol" localSheetId="0">#REF!</definedName>
    <definedName name="SloupecNazPol" localSheetId="1">#REF!</definedName>
    <definedName name="SloupecNazPol">#REF!</definedName>
    <definedName name="SloupecPC" localSheetId="2">#REF!</definedName>
    <definedName name="SloupecPC" localSheetId="3">#REF!</definedName>
    <definedName name="SloupecPC" localSheetId="0">#REF!</definedName>
    <definedName name="SloupecPC" localSheetId="1">#REF!</definedName>
    <definedName name="SloupecPC">#REF!</definedName>
    <definedName name="SoucetDilu" localSheetId="0">KL!#REF!</definedName>
    <definedName name="soupis" localSheetId="0" hidden="1">{#N/A,#N/A,TRUE,"Krycí list"}</definedName>
    <definedName name="soupis" localSheetId="4" hidden="1">{#N/A,#N/A,TRUE,"Krycí list"}</definedName>
    <definedName name="soupis" localSheetId="1" hidden="1">{#N/A,#N/A,TRUE,"Krycí list"}</definedName>
    <definedName name="soupis" hidden="1">{#N/A,#N/A,TRUE,"Krycí list"}</definedName>
    <definedName name="ssss" localSheetId="2">#REF!</definedName>
    <definedName name="ssss" localSheetId="3">#REF!</definedName>
    <definedName name="ssss" localSheetId="1">#REF!</definedName>
    <definedName name="ssss">#REF!</definedName>
    <definedName name="StavbaCelkem" localSheetId="0">KL!$H$32</definedName>
    <definedName name="subslevy" localSheetId="2">#REF!</definedName>
    <definedName name="subslevy" localSheetId="3">#REF!</definedName>
    <definedName name="subslevy" localSheetId="1">#REF!</definedName>
    <definedName name="subslevy">#REF!</definedName>
    <definedName name="sum_kapitoly" localSheetId="2">'[3]Rekapitulace roz.  vč. kapitol'!#REF!</definedName>
    <definedName name="sum_kapitoly" localSheetId="3">'[3]Rekapitulace roz.  vč. kapitol'!#REF!</definedName>
    <definedName name="sum_kapitoly">'[3]Rekapitulace roz.  vč. kapitol'!#REF!</definedName>
    <definedName name="summary" localSheetId="0" hidden="1">{#N/A,#N/A,TRUE,"Krycí list"}</definedName>
    <definedName name="summary" localSheetId="4" hidden="1">{#N/A,#N/A,TRUE,"Krycí list"}</definedName>
    <definedName name="summary" localSheetId="1" hidden="1">{#N/A,#N/A,TRUE,"Krycí list"}</definedName>
    <definedName name="summary" hidden="1">{#N/A,#N/A,TRUE,"Krycí list"}</definedName>
    <definedName name="sumpok" localSheetId="2">#REF!</definedName>
    <definedName name="sumpok" localSheetId="3">#REF!</definedName>
    <definedName name="sumpok" localSheetId="1">#REF!</definedName>
    <definedName name="sumpok">#REF!</definedName>
    <definedName name="Switchboard" localSheetId="0" hidden="1">{#N/A,#N/A,TRUE,"Krycí list"}</definedName>
    <definedName name="Switchboard" localSheetId="4" hidden="1">{#N/A,#N/A,TRUE,"Krycí list"}</definedName>
    <definedName name="Switchboard" localSheetId="1" hidden="1">{#N/A,#N/A,TRUE,"Krycí list"}</definedName>
    <definedName name="Switchboard" hidden="1">{#N/A,#N/A,TRUE,"Krycí list"}</definedName>
    <definedName name="tab" localSheetId="2">#REF!</definedName>
    <definedName name="tab" localSheetId="3">#REF!</definedName>
    <definedName name="tab" localSheetId="1">#REF!</definedName>
    <definedName name="tab">#REF!</definedName>
    <definedName name="Total_Interest" localSheetId="2">#REF!</definedName>
    <definedName name="Total_Interest" localSheetId="3">#REF!</definedName>
    <definedName name="Total_Interest" localSheetId="1">#REF!</definedName>
    <definedName name="Total_Interest">#REF!</definedName>
    <definedName name="Total_Pay" localSheetId="2">#REF!</definedName>
    <definedName name="Total_Pay" localSheetId="3">#REF!</definedName>
    <definedName name="Total_Pay" localSheetId="1">#REF!</definedName>
    <definedName name="Total_Pay">#REF!</definedName>
    <definedName name="Total_Payment" localSheetId="2">Scheduled_Payment+Extra_Payment</definedName>
    <definedName name="Total_Payment" localSheetId="3">Scheduled_Payment+Extra_Payment</definedName>
    <definedName name="Total_Payment" localSheetId="0">Scheduled_Payment+Extra_Payment</definedName>
    <definedName name="Total_Payment" localSheetId="4">Scheduled_Payment+Extra_Payment</definedName>
    <definedName name="Total_Payment" localSheetId="1">Scheduled_Payment+Extra_Payment</definedName>
    <definedName name="Total_Payment">Scheduled_Payment+Extra_Payment</definedName>
    <definedName name="Typ" localSheetId="2">#REF!</definedName>
    <definedName name="Typ" localSheetId="3">#REF!</definedName>
    <definedName name="Typ" localSheetId="0">'[5]002-A.1. Archstav  reseni'!#REF!</definedName>
    <definedName name="Typ" localSheetId="4">#REF!</definedName>
    <definedName name="Typ" localSheetId="1">#REF!</definedName>
    <definedName name="Typ">#REF!</definedName>
    <definedName name="v" localSheetId="2">'[3]Rekapitulace roz.  vč. kapitol'!#REF!</definedName>
    <definedName name="v" localSheetId="3">'[3]Rekapitulace roz.  vč. kapitol'!#REF!</definedName>
    <definedName name="v" localSheetId="4">'[3]Rekapitulace roz.  vč. kapitol'!#REF!</definedName>
    <definedName name="v" localSheetId="1">'[3]Rekapitulace roz.  vč. kapitol'!#REF!</definedName>
    <definedName name="v">'[3]Rekapitulace roz.  vč. kapitol'!#REF!</definedName>
    <definedName name="Values_Entered" localSheetId="2">IF('IO 14 ZZEE'!Loan_Amount*'IO 14 ZZEE'!Interest_Rate*'IO 14 ZZEE'!Loan_Years*'IO 14 ZZEE'!Loan_Start&gt;0,1,0)</definedName>
    <definedName name="Values_Entered" localSheetId="3">IF('IO 14 ZZEE - Diesel'!Loan_Amount*'IO 14 ZZEE - Diesel'!Interest_Rate*'IO 14 ZZEE - Diesel'!Loan_Years*'IO 14 ZZEE - Diesel'!Loan_Start&gt;0,1,0)</definedName>
    <definedName name="Values_Entered" localSheetId="0">IF(Loan_Amount*Interest_Rate*Loan_Years*Loan_Start&gt;0,1,0)</definedName>
    <definedName name="Values_Entered" localSheetId="4">IF(Loan_Amount*Interest_Rate*Loan_Years*Loan_Start&gt;0,1,0)</definedName>
    <definedName name="Values_Entered" localSheetId="1">IF(Rekapitulace!Loan_Amount*Rekapitulace!Interest_Rate*Rekapitulace!Loan_Years*Rekapitulace!Loan_Start&gt;0,1,0)</definedName>
    <definedName name="Values_Entered">IF(Loan_Amount*Interest_Rate*Loan_Years*Loan_Start&gt;0,1,0)</definedName>
    <definedName name="VIZA" localSheetId="0" hidden="1">{#N/A,#N/A,TRUE,"Krycí list"}</definedName>
    <definedName name="VIZA" localSheetId="4" hidden="1">{#N/A,#N/A,TRUE,"Krycí list"}</definedName>
    <definedName name="VIZA" localSheetId="1" hidden="1">{#N/A,#N/A,TRUE,"Krycí list"}</definedName>
    <definedName name="VIZA" hidden="1">{#N/A,#N/A,TRUE,"Krycí list"}</definedName>
    <definedName name="VIZA12" localSheetId="0" hidden="1">{#N/A,#N/A,TRUE,"Krycí list"}</definedName>
    <definedName name="VIZA12" localSheetId="4" hidden="1">{#N/A,#N/A,TRUE,"Krycí list"}</definedName>
    <definedName name="VIZA12" localSheetId="1" hidden="1">{#N/A,#N/A,TRUE,"Krycí list"}</definedName>
    <definedName name="VIZA12" hidden="1">{#N/A,#N/A,TRUE,"Krycí list"}</definedName>
    <definedName name="VRN" localSheetId="2">#REF!</definedName>
    <definedName name="VRN" localSheetId="3">#REF!</definedName>
    <definedName name="VRN" localSheetId="0">#REF!</definedName>
    <definedName name="VRN" localSheetId="1">#REF!</definedName>
    <definedName name="VRN">#REF!</definedName>
    <definedName name="VRNKc" localSheetId="2">#REF!</definedName>
    <definedName name="VRNKc" localSheetId="3">#REF!</definedName>
    <definedName name="VRNKc" localSheetId="0">#REF!</definedName>
    <definedName name="VRNKc" localSheetId="1">#REF!</definedName>
    <definedName name="VRNKc">#REF!</definedName>
    <definedName name="VRNnazev" localSheetId="2">#REF!</definedName>
    <definedName name="VRNnazev" localSheetId="3">#REF!</definedName>
    <definedName name="VRNnazev" localSheetId="0">#REF!</definedName>
    <definedName name="VRNnazev" localSheetId="1">#REF!</definedName>
    <definedName name="VRNnazev">#REF!</definedName>
    <definedName name="VRNproc" localSheetId="2">#REF!</definedName>
    <definedName name="VRNproc" localSheetId="3">#REF!</definedName>
    <definedName name="VRNproc" localSheetId="0">#REF!</definedName>
    <definedName name="VRNproc" localSheetId="1">#REF!</definedName>
    <definedName name="VRNproc">#REF!</definedName>
    <definedName name="VRNzakl" localSheetId="2">#REF!</definedName>
    <definedName name="VRNzakl" localSheetId="3">#REF!</definedName>
    <definedName name="VRNzakl" localSheetId="0">#REF!</definedName>
    <definedName name="VRNzakl" localSheetId="1">#REF!</definedName>
    <definedName name="VRNzakl">#REF!</definedName>
    <definedName name="výpočty" localSheetId="2">#REF!</definedName>
    <definedName name="výpočty" localSheetId="3">#REF!</definedName>
    <definedName name="výpočty" localSheetId="1">#REF!</definedName>
    <definedName name="výpočty">#REF!</definedName>
    <definedName name="vystup" localSheetId="2">#REF!</definedName>
    <definedName name="vystup" localSheetId="3">#REF!</definedName>
    <definedName name="vystup" localSheetId="1">#REF!</definedName>
    <definedName name="vystup">#REF!</definedName>
    <definedName name="vzduchna" localSheetId="0" hidden="1">{#N/A,#N/A,TRUE,"Krycí list"}</definedName>
    <definedName name="vzduchna" localSheetId="4" hidden="1">{#N/A,#N/A,TRUE,"Krycí list"}</definedName>
    <definedName name="vzduchna" localSheetId="1" hidden="1">{#N/A,#N/A,TRUE,"Krycí list"}</definedName>
    <definedName name="vzduchna" hidden="1">{#N/A,#N/A,TRUE,"Krycí list"}</definedName>
    <definedName name="Weak" localSheetId="0" hidden="1">{#N/A,#N/A,TRUE,"Krycí list"}</definedName>
    <definedName name="Weak" localSheetId="4" hidden="1">{#N/A,#N/A,TRUE,"Krycí list"}</definedName>
    <definedName name="Weak" localSheetId="1" hidden="1">{#N/A,#N/A,TRUE,"Krycí list"}</definedName>
    <definedName name="Weak" hidden="1">{#N/A,#N/A,TRUE,"Krycí list"}</definedName>
    <definedName name="wrn.Kontrolní._.rozpočet." localSheetId="0" hidden="1">{#N/A,#N/A,TRUE,"Krycí list"}</definedName>
    <definedName name="wrn.Kontrolní._.rozpočet." localSheetId="4" hidden="1">{#N/A,#N/A,TRUE,"Krycí list"}</definedName>
    <definedName name="wrn.Kontrolní._.rozpočet." localSheetId="1" hidden="1">{#N/A,#N/A,TRUE,"Krycí list"}</definedName>
    <definedName name="wrn.Kontrolní._.rozpočet." hidden="1">{#N/A,#N/A,TRUE,"Krycí list"}</definedName>
    <definedName name="wrn.Kontrolní._.rozpoeet." localSheetId="0" hidden="1">{#N/A,#N/A,TRUE,"Krycí list"}</definedName>
    <definedName name="wrn.Kontrolní._.rozpoeet." localSheetId="4" hidden="1">{#N/A,#N/A,TRUE,"Krycí list"}</definedName>
    <definedName name="wrn.Kontrolní._.rozpoeet." localSheetId="1" hidden="1">{#N/A,#N/A,TRUE,"Krycí list"}</definedName>
    <definedName name="wrn.Kontrolní._.rozpoeet." hidden="1">{#N/A,#N/A,TRUE,"Krycí list"}</definedName>
    <definedName name="zahrnsazby" localSheetId="2">#REF!</definedName>
    <definedName name="zahrnsazby" localSheetId="3">#REF!</definedName>
    <definedName name="zahrnsazby" localSheetId="1">#REF!</definedName>
    <definedName name="zahrnsazby">#REF!</definedName>
    <definedName name="zahrnslevy" localSheetId="2">#REF!</definedName>
    <definedName name="zahrnslevy" localSheetId="3">#REF!</definedName>
    <definedName name="zahrnslevy" localSheetId="1">#REF!</definedName>
    <definedName name="zahrnslevy">#REF!</definedName>
    <definedName name="Zakazka" localSheetId="2">#REF!</definedName>
    <definedName name="Zakazka" localSheetId="3">#REF!</definedName>
    <definedName name="Zakazka" localSheetId="0">#REF!</definedName>
    <definedName name="Zakazka" localSheetId="1">#REF!</definedName>
    <definedName name="Zakazka">#REF!</definedName>
    <definedName name="Zaklad22" localSheetId="2">#REF!</definedName>
    <definedName name="Zaklad22" localSheetId="3">#REF!</definedName>
    <definedName name="Zaklad22" localSheetId="0">#REF!</definedName>
    <definedName name="Zaklad22" localSheetId="1">#REF!</definedName>
    <definedName name="Zaklad22">#REF!</definedName>
    <definedName name="Zaklad5" localSheetId="2">#REF!</definedName>
    <definedName name="Zaklad5" localSheetId="3">#REF!</definedName>
    <definedName name="Zaklad5" localSheetId="0">#REF!</definedName>
    <definedName name="Zaklad5" localSheetId="1">#REF!</definedName>
    <definedName name="Zaklad5">#REF!</definedName>
    <definedName name="Zhotovitel" localSheetId="2">#REF!</definedName>
    <definedName name="Zhotovitel" localSheetId="3">#REF!</definedName>
    <definedName name="Zhotovitel" localSheetId="0">KL!$D$8</definedName>
    <definedName name="Zhotovitel" localSheetId="1">#REF!</definedName>
    <definedName name="Zhotovitel">#REF!</definedName>
  </definedNames>
  <calcPr calcId="145621"/>
</workbook>
</file>

<file path=xl/calcChain.xml><?xml version="1.0" encoding="utf-8"?>
<calcChain xmlns="http://schemas.openxmlformats.org/spreadsheetml/2006/main">
  <c r="F238" i="16" l="1"/>
  <c r="F236" i="16"/>
  <c r="F262" i="16"/>
  <c r="F259" i="16"/>
  <c r="H259" i="16" s="1"/>
  <c r="F217" i="16" l="1"/>
  <c r="F218" i="16"/>
  <c r="F219" i="16"/>
  <c r="F129" i="16"/>
  <c r="F237" i="16"/>
  <c r="H236" i="16"/>
  <c r="F255" i="16"/>
  <c r="F252" i="16"/>
  <c r="F245" i="16"/>
  <c r="F243" i="16"/>
  <c r="F270" i="16"/>
  <c r="H270" i="16" s="1"/>
  <c r="F272" i="16"/>
  <c r="H272" i="16" s="1"/>
  <c r="F50" i="16" l="1"/>
  <c r="F41" i="16"/>
  <c r="F165" i="16"/>
  <c r="H165" i="16" s="1"/>
  <c r="H170" i="16"/>
  <c r="H168" i="16"/>
  <c r="H171" i="16"/>
  <c r="F82" i="16"/>
  <c r="F47" i="16"/>
  <c r="F45" i="16"/>
  <c r="F144" i="16"/>
  <c r="F94" i="16"/>
  <c r="F93" i="16" s="1"/>
  <c r="H93" i="16" s="1"/>
  <c r="F85" i="16"/>
  <c r="F38" i="16"/>
  <c r="F33" i="16"/>
  <c r="F32" i="16" s="1"/>
  <c r="H32" i="16" s="1"/>
  <c r="F36" i="16"/>
  <c r="F34" i="16" s="1"/>
  <c r="F119" i="16"/>
  <c r="F118" i="16" s="1"/>
  <c r="H118" i="16" s="1"/>
  <c r="F117" i="16"/>
  <c r="F164" i="16"/>
  <c r="H164" i="16" s="1"/>
  <c r="F163" i="16"/>
  <c r="H163" i="16" s="1"/>
  <c r="F162" i="16"/>
  <c r="H162" i="16" s="1"/>
  <c r="F161" i="16"/>
  <c r="H161" i="16" s="1"/>
  <c r="F160" i="16"/>
  <c r="H160" i="16" s="1"/>
  <c r="F158" i="16"/>
  <c r="F153" i="16"/>
  <c r="H153" i="16" s="1"/>
  <c r="F151" i="16"/>
  <c r="F75" i="16"/>
  <c r="F78" i="16"/>
  <c r="F132" i="16"/>
  <c r="F131" i="16" s="1"/>
  <c r="H131" i="16" s="1"/>
  <c r="F127" i="16"/>
  <c r="F126" i="16" s="1"/>
  <c r="H126" i="16" s="1"/>
  <c r="F122" i="16"/>
  <c r="H122" i="16" s="1"/>
  <c r="F125" i="16"/>
  <c r="F124" i="16" s="1"/>
  <c r="H124" i="16" s="1"/>
  <c r="F112" i="16"/>
  <c r="F107" i="16" s="1"/>
  <c r="H111" i="16"/>
  <c r="H110" i="16"/>
  <c r="H109" i="16"/>
  <c r="F106" i="16"/>
  <c r="F98" i="16" s="1"/>
  <c r="F23" i="16"/>
  <c r="H23" i="16" s="1"/>
  <c r="F22" i="16"/>
  <c r="F72" i="16"/>
  <c r="F73" i="16"/>
  <c r="F74" i="16"/>
  <c r="F69" i="16"/>
  <c r="F61" i="16"/>
  <c r="F60" i="16" s="1"/>
  <c r="H60" i="16" s="1"/>
  <c r="F63" i="16"/>
  <c r="F62" i="16" s="1"/>
  <c r="H62" i="16" s="1"/>
  <c r="F59" i="16"/>
  <c r="F58" i="16" s="1"/>
  <c r="H58" i="16" s="1"/>
  <c r="F57" i="16"/>
  <c r="F56" i="16"/>
  <c r="F54" i="16"/>
  <c r="F53" i="16"/>
  <c r="F49" i="16"/>
  <c r="F31" i="16"/>
  <c r="F30" i="16"/>
  <c r="F20" i="16"/>
  <c r="F19" i="16" s="1"/>
  <c r="H19" i="16" s="1"/>
  <c r="F16" i="16"/>
  <c r="F15" i="16" s="1"/>
  <c r="H15" i="16" s="1"/>
  <c r="F12" i="16"/>
  <c r="F11" i="16"/>
  <c r="F84" i="16"/>
  <c r="H84" i="16" s="1"/>
  <c r="F81" i="16"/>
  <c r="F76" i="16"/>
  <c r="H76" i="16" s="1"/>
  <c r="F91" i="16"/>
  <c r="F90" i="16" s="1"/>
  <c r="F88" i="16"/>
  <c r="F86" i="16" s="1"/>
  <c r="H86" i="16" s="1"/>
  <c r="F97" i="16"/>
  <c r="F96" i="16" s="1"/>
  <c r="H96" i="16" s="1"/>
  <c r="F145" i="16"/>
  <c r="F172" i="16"/>
  <c r="H172" i="16" s="1"/>
  <c r="H169" i="16"/>
  <c r="F141" i="16"/>
  <c r="H141" i="16" s="1"/>
  <c r="F140" i="16"/>
  <c r="H140" i="16" s="1"/>
  <c r="F139" i="16"/>
  <c r="H139" i="16" s="1"/>
  <c r="F136" i="16"/>
  <c r="F133" i="16"/>
  <c r="H133" i="16" s="1"/>
  <c r="F128" i="16"/>
  <c r="H128" i="16" s="1"/>
  <c r="F115" i="16"/>
  <c r="H115" i="16" s="1"/>
  <c r="H114" i="16" s="1"/>
  <c r="C14" i="13" s="1"/>
  <c r="H104" i="16"/>
  <c r="H103" i="16"/>
  <c r="H102" i="16"/>
  <c r="H101" i="16"/>
  <c r="H100" i="16"/>
  <c r="F68" i="16"/>
  <c r="H68" i="16" s="1"/>
  <c r="F66" i="16"/>
  <c r="H66" i="16" s="1"/>
  <c r="F64" i="16"/>
  <c r="H64" i="16" s="1"/>
  <c r="F46" i="16"/>
  <c r="H46" i="16" s="1"/>
  <c r="F44" i="16"/>
  <c r="H44" i="16" s="1"/>
  <c r="F42" i="16"/>
  <c r="H42" i="16" s="1"/>
  <c r="F37" i="16"/>
  <c r="H37" i="16" s="1"/>
  <c r="H28" i="16"/>
  <c r="H27" i="16"/>
  <c r="H26" i="16"/>
  <c r="H25" i="16"/>
  <c r="F21" i="16"/>
  <c r="H21" i="16" s="1"/>
  <c r="F18" i="16"/>
  <c r="F17" i="16" s="1"/>
  <c r="H17" i="16" s="1"/>
  <c r="F13" i="16"/>
  <c r="H13" i="16" s="1"/>
  <c r="F300" i="16"/>
  <c r="F299" i="16"/>
  <c r="F298" i="16"/>
  <c r="F48" i="16" l="1"/>
  <c r="H48" i="16" s="1"/>
  <c r="H167" i="16"/>
  <c r="C16" i="13" s="1"/>
  <c r="F80" i="16"/>
  <c r="F83" i="16" s="1"/>
  <c r="H83" i="16" s="1"/>
  <c r="G158" i="16"/>
  <c r="H158" i="16" s="1"/>
  <c r="F154" i="16"/>
  <c r="F71" i="16"/>
  <c r="H71" i="16" s="1"/>
  <c r="F55" i="16"/>
  <c r="H55" i="16" s="1"/>
  <c r="G107" i="16"/>
  <c r="H107" i="16" s="1"/>
  <c r="F10" i="16"/>
  <c r="H10" i="16" s="1"/>
  <c r="F29" i="16"/>
  <c r="H29" i="16" s="1"/>
  <c r="H80" i="16"/>
  <c r="F142" i="16"/>
  <c r="F146" i="16" s="1"/>
  <c r="G136" i="16"/>
  <c r="H136" i="16" s="1"/>
  <c r="F51" i="16"/>
  <c r="H51" i="16" s="1"/>
  <c r="G98" i="16"/>
  <c r="H98" i="16" s="1"/>
  <c r="F40" i="16"/>
  <c r="H34" i="16"/>
  <c r="H90" i="16"/>
  <c r="F92" i="16"/>
  <c r="H92" i="16" s="1"/>
  <c r="H95" i="16" l="1"/>
  <c r="C13" i="13" s="1"/>
  <c r="F39" i="16"/>
  <c r="H39" i="16" s="1"/>
  <c r="H9" i="16" s="1"/>
  <c r="C10" i="13" s="1"/>
  <c r="H70" i="16"/>
  <c r="C11" i="13" s="1"/>
  <c r="H154" i="16"/>
  <c r="F155" i="16"/>
  <c r="H146" i="16"/>
  <c r="F147" i="16"/>
  <c r="H155" i="16" l="1"/>
  <c r="F156" i="16"/>
  <c r="H147" i="16"/>
  <c r="F148" i="16"/>
  <c r="H156" i="16" l="1"/>
  <c r="F157" i="16"/>
  <c r="H157" i="16" s="1"/>
  <c r="F149" i="16"/>
  <c r="H148" i="16"/>
  <c r="G151" i="16" l="1"/>
  <c r="H151" i="16" s="1"/>
  <c r="H149" i="16"/>
  <c r="F150" i="16"/>
  <c r="H150" i="16" s="1"/>
  <c r="G142" i="16" l="1"/>
  <c r="H142" i="16" s="1"/>
  <c r="H121" i="16" s="1"/>
  <c r="C15" i="13" s="1"/>
  <c r="F296" i="16"/>
  <c r="F294" i="16"/>
  <c r="F293" i="16"/>
  <c r="F285" i="16"/>
  <c r="F283" i="16"/>
  <c r="H8" i="16" l="1"/>
  <c r="F306" i="16"/>
  <c r="H306" i="16" s="1"/>
  <c r="H305" i="16"/>
  <c r="F303" i="16"/>
  <c r="H303" i="16" s="1"/>
  <c r="F301" i="16"/>
  <c r="H301" i="16" s="1"/>
  <c r="F292" i="16"/>
  <c r="H292" i="16" s="1"/>
  <c r="F297" i="16"/>
  <c r="F295" i="16"/>
  <c r="H295" i="16" s="1"/>
  <c r="F290" i="16"/>
  <c r="H290" i="16" s="1"/>
  <c r="F288" i="16"/>
  <c r="H288" i="16" s="1"/>
  <c r="F286" i="16"/>
  <c r="H286" i="16" s="1"/>
  <c r="F276" i="16"/>
  <c r="H276" i="16" s="1"/>
  <c r="F278" i="16"/>
  <c r="H278" i="16" s="1"/>
  <c r="F280" i="16"/>
  <c r="H280" i="16" s="1"/>
  <c r="F284" i="16"/>
  <c r="H284" i="16" s="1"/>
  <c r="F282" i="16"/>
  <c r="H282" i="16" s="1"/>
  <c r="F268" i="16"/>
  <c r="H268" i="16" s="1"/>
  <c r="F266" i="16"/>
  <c r="H266" i="16" s="1"/>
  <c r="F254" i="16"/>
  <c r="H254" i="16" s="1"/>
  <c r="F251" i="16"/>
  <c r="H251" i="16" s="1"/>
  <c r="H250" i="16"/>
  <c r="F248" i="16"/>
  <c r="H248" i="16" s="1"/>
  <c r="F246" i="16"/>
  <c r="H246" i="16" s="1"/>
  <c r="F244" i="16"/>
  <c r="H244" i="16" s="1"/>
  <c r="F242" i="16"/>
  <c r="H242" i="16" s="1"/>
  <c r="F240" i="16"/>
  <c r="H240" i="16" s="1"/>
  <c r="F234" i="16"/>
  <c r="F233" i="16" s="1"/>
  <c r="H233" i="16" s="1"/>
  <c r="F231" i="16"/>
  <c r="F230" i="16" s="1"/>
  <c r="H230" i="16" s="1"/>
  <c r="F228" i="16"/>
  <c r="F227" i="16" s="1"/>
  <c r="H227" i="16" s="1"/>
  <c r="F225" i="16"/>
  <c r="F224" i="16" s="1"/>
  <c r="H224" i="16" s="1"/>
  <c r="F222" i="16"/>
  <c r="F221" i="16" s="1"/>
  <c r="H221" i="16" s="1"/>
  <c r="H217" i="16"/>
  <c r="F215" i="16"/>
  <c r="F214" i="16" s="1"/>
  <c r="H214" i="16" s="1"/>
  <c r="F257" i="16"/>
  <c r="H257" i="16" s="1"/>
  <c r="F209" i="16"/>
  <c r="H209" i="16" s="1"/>
  <c r="H262" i="16"/>
  <c r="F206" i="16"/>
  <c r="H206" i="16" s="1"/>
  <c r="F203" i="16"/>
  <c r="H203" i="16" s="1"/>
  <c r="F200" i="16"/>
  <c r="H200" i="16" s="1"/>
  <c r="F197" i="16"/>
  <c r="H197" i="16" s="1"/>
  <c r="F194" i="16"/>
  <c r="H194" i="16" s="1"/>
  <c r="F191" i="16"/>
  <c r="H191" i="16" s="1"/>
  <c r="F188" i="16"/>
  <c r="H188" i="16" s="1"/>
  <c r="F186" i="16"/>
  <c r="H186" i="16" s="1"/>
  <c r="F184" i="16"/>
  <c r="H184" i="16" s="1"/>
  <c r="F182" i="16"/>
  <c r="H182" i="16" s="1"/>
  <c r="F180" i="16"/>
  <c r="H180" i="16" s="1"/>
  <c r="F178" i="16"/>
  <c r="H178" i="16" s="1"/>
  <c r="F176" i="16"/>
  <c r="H176" i="16" s="1"/>
  <c r="H175" i="16" l="1"/>
  <c r="H213" i="16"/>
  <c r="C20" i="13" s="1"/>
  <c r="H297" i="16"/>
  <c r="H275" i="16" l="1"/>
  <c r="C21" i="13" s="1"/>
  <c r="H212" i="16" l="1"/>
  <c r="C18" i="13" s="1"/>
  <c r="H174" i="16"/>
  <c r="F10" i="15"/>
  <c r="H10" i="15" s="1"/>
  <c r="H9" i="15" s="1"/>
  <c r="C12" i="13" s="1"/>
  <c r="H308" i="16" l="1"/>
  <c r="H310" i="16" s="1"/>
  <c r="H8" i="15"/>
  <c r="H23" i="15" s="1"/>
  <c r="H25" i="15" l="1"/>
  <c r="C17" i="13" l="1"/>
  <c r="H28" i="14" l="1"/>
  <c r="G28" i="14"/>
  <c r="C19" i="13" l="1"/>
  <c r="C9" i="13" l="1"/>
  <c r="C22" i="13" s="1"/>
  <c r="H31" i="14" l="1"/>
  <c r="H30" i="14" s="1"/>
  <c r="H32" i="14" s="1"/>
  <c r="I20" i="14" s="1"/>
  <c r="I30" i="14" l="1"/>
  <c r="I31" i="14"/>
  <c r="F31" i="14" s="1"/>
  <c r="I32" i="14" l="1"/>
  <c r="I21" i="14" s="1"/>
  <c r="I22" i="14" s="1"/>
  <c r="F30" i="14"/>
  <c r="F32" i="14" s="1"/>
</calcChain>
</file>

<file path=xl/sharedStrings.xml><?xml version="1.0" encoding="utf-8"?>
<sst xmlns="http://schemas.openxmlformats.org/spreadsheetml/2006/main" count="880" uniqueCount="472">
  <si>
    <t>P.Č.</t>
  </si>
  <si>
    <t>KCN</t>
  </si>
  <si>
    <t>Kód položky</t>
  </si>
  <si>
    <t>Popis</t>
  </si>
  <si>
    <t>MJ</t>
  </si>
  <si>
    <t>Množství celkem</t>
  </si>
  <si>
    <t>Cena jednotková</t>
  </si>
  <si>
    <t>Cena celkem</t>
  </si>
  <si>
    <t>Cenová soustava</t>
  </si>
  <si>
    <t>1</t>
  </si>
  <si>
    <t>2</t>
  </si>
  <si>
    <t>3</t>
  </si>
  <si>
    <t>4</t>
  </si>
  <si>
    <t>5</t>
  </si>
  <si>
    <t>6</t>
  </si>
  <si>
    <t>7</t>
  </si>
  <si>
    <t>HSV</t>
  </si>
  <si>
    <t>Práce a dodávky HSV</t>
  </si>
  <si>
    <t>Celkem</t>
  </si>
  <si>
    <t>CELKEM</t>
  </si>
  <si>
    <t>Poznámka:</t>
  </si>
  <si>
    <t>9</t>
  </si>
  <si>
    <t>Ostatní konstrukce a práce-bourání</t>
  </si>
  <si>
    <t>99</t>
  </si>
  <si>
    <t>Přesun hmot</t>
  </si>
  <si>
    <t>Jednotkové položky zahrnují vedlejší rozpočtové náklady, náklady na montáž, dopravu, apod. a předepsané zkoušky, revize, manipulační řády, zaškolení obsluhy, není-li uvedeno jinak.</t>
  </si>
  <si>
    <t>Kalkulační vzorec vychází ze standardu "Rozpočtování a oceňování stavebních prací " ÚRS Praha, a.s.</t>
  </si>
  <si>
    <t>Výkazy množství u jednotlivých položek vychází z projektové dokumentace a jsou automaticky generovány grafickým a rozpočtovacím programem.</t>
  </si>
  <si>
    <t>m3</t>
  </si>
  <si>
    <t>hod</t>
  </si>
  <si>
    <t>001</t>
  </si>
  <si>
    <t>Zemní práce</t>
  </si>
  <si>
    <t>" Stavební práce a dodávky spojené s provedením funkčního celku HSV - výpomoce, doplňkové práce a dodávky,kompletace apod. "</t>
  </si>
  <si>
    <t>HZS1292</t>
  </si>
  <si>
    <t>Hodinová zúčtovací sazba stavební dělník</t>
  </si>
  <si>
    <t>Způsob ocenění vlastních položek: Jednotková cena u položek s cenovou soustavou CS ÚRS/TEO se tvoří spojováním položek jednotlivých stavebních prací a dodávek. Základním předpokladem pro kalkulaci je volba kalkulačního vzorce a jeho jednotlivých složek, jejichž počet závisí na charakteru stavební výroby a organizace firmy. Kalkulační vzorec reprezentuje stanovená struktura výpočtu (odhadu ceny), kterou tvoří kalkulační složky s jednoznačně určeným obsahem. Kalkulační vzorec slouží ke stanovení vlastních nákladů kalkulačních jednotek (stavebního konstrukčního prvku, objektu, stavby apod.). Ve stavebních firmách se nejčastěji používá následující vzorec. 
Kalkulační vzorec: Jednotková cena = Materiál + Přímé náklady + Nepřímé náklady + Zisk
                              Přímé náklady = Mzdy + Stroje + Ostatní přímé náklady
                              Nepřímé náklady = Režie výrobní + Režie správní</t>
  </si>
  <si>
    <t>t</t>
  </si>
  <si>
    <t>998</t>
  </si>
  <si>
    <t>Zásyp jam, šachet rýh nebo kolem objektů sypaninou se zhutněním</t>
  </si>
  <si>
    <t>Zakládání</t>
  </si>
  <si>
    <t>Hutnění podloží z hornin soudržných do 92% PS</t>
  </si>
  <si>
    <t>m2</t>
  </si>
  <si>
    <t>Svislé a kompletní konstrukce</t>
  </si>
  <si>
    <t>011</t>
  </si>
  <si>
    <t>%</t>
  </si>
  <si>
    <t>m</t>
  </si>
  <si>
    <t>HZS</t>
  </si>
  <si>
    <t>sada</t>
  </si>
  <si>
    <t>kus</t>
  </si>
  <si>
    <t>Úpravy povrchu, podlahy, osazení</t>
  </si>
  <si>
    <t>M</t>
  </si>
  <si>
    <t>Práce a dodávky M</t>
  </si>
  <si>
    <t>Čerpání vody na dopravní výšku do 10 m průměrný přítok do 500 l/min</t>
  </si>
  <si>
    <t>Pohotovost čerpací soupravy pro dopravní výšku do 10 m přítok do 500 l/min</t>
  </si>
  <si>
    <t>den</t>
  </si>
  <si>
    <t>Dočasné zajištění potrubí ocelového nebo litinového DN do 200</t>
  </si>
  <si>
    <t>119001421</t>
  </si>
  <si>
    <t>Dočasné zajištění kabelů a kabelových tratí ze 3 volně ložených kabelů</t>
  </si>
  <si>
    <t>Příplatek za ztížení vykopávky v blízkosti podzemního vedení</t>
  </si>
  <si>
    <t>Svislé přemístění výkopku z horniny tř. 1 až 4 hl výkopu do 2,5 m</t>
  </si>
  <si>
    <t>009</t>
  </si>
  <si>
    <t>97899946 SPC</t>
  </si>
  <si>
    <t>" Naložení zeminy "</t>
  </si>
  <si>
    <t>" Odvoz zeminy "</t>
  </si>
  <si>
    <t>" Rozprostření zeminy v místě dovozu "</t>
  </si>
  <si>
    <t>" Hrubé terénní úpravy v místě dovozu "</t>
  </si>
  <si>
    <t>" Poplatek za uložení sypaniny / výkopku "</t>
  </si>
  <si>
    <t>Zřízení bednění základových pasů rovného</t>
  </si>
  <si>
    <t>Odstranění bednění základových pasů rovného</t>
  </si>
  <si>
    <t>REKAPITULACE</t>
  </si>
  <si>
    <t>Kód</t>
  </si>
  <si>
    <t xml:space="preserve">Cena celkem                       </t>
  </si>
  <si>
    <t>Příplatek za lepivost u hloubení jam nezapažených v hornině tř. 3</t>
  </si>
  <si>
    <t>Hloubení jam nezapažených v hornině tř. 3 objemu do 100 m3, včetně naložení výkopku</t>
  </si>
  <si>
    <t xml:space="preserve">" V položce zahrnuto naložení, odvoz sypaniny / výkopku / navážky, složení a rozprostření, hrubé terénní úpravy, likvidace v souladu se zákonem č. 185/2001 Sb., o odpadech, dle technologie a místa určené zhotovitelem, včetně poplatků za uložení sypaniny / výkopku / navážky. " </t>
  </si>
  <si>
    <t>Náklady spojené s odvozem a uložením sypaniny / výkopku / navážky</t>
  </si>
  <si>
    <t>D+M Bezprašný transparentní nátěr - Specifikace dle PD</t>
  </si>
  <si>
    <t>CS ÚRS 2019 01</t>
  </si>
  <si>
    <t xml:space="preserve">CS ÚRS/TEO 2019 01 </t>
  </si>
  <si>
    <t>Stavba :</t>
  </si>
  <si>
    <t xml:space="preserve">Investor : </t>
  </si>
  <si>
    <t>Univerzita Karlova, 2. lékařská fakulta, V Úvalu 84, 150 06 Praha 5 - Motol</t>
  </si>
  <si>
    <t xml:space="preserve">Zhotovitel : </t>
  </si>
  <si>
    <t>TECHNICO Opava s.r.o., Hradecká 1576/51, 746 01 Opava</t>
  </si>
  <si>
    <t>Za zhotovitele :</t>
  </si>
  <si>
    <t>Za investora :</t>
  </si>
  <si>
    <t>_______________</t>
  </si>
  <si>
    <t>Rozpočtové náklady</t>
  </si>
  <si>
    <t>Základ pro DPH</t>
  </si>
  <si>
    <t xml:space="preserve">DPH </t>
  </si>
  <si>
    <t>Cena celkem za stavbu</t>
  </si>
  <si>
    <t>Rekapitulace stavebních objektů a provozních souborů</t>
  </si>
  <si>
    <t>Číslo a název objektu / provozního souboru</t>
  </si>
  <si>
    <t>DPH celkem</t>
  </si>
  <si>
    <t>Vedlejší rozpočtové a ostatní náklady</t>
  </si>
  <si>
    <t>Celkem za stavbu</t>
  </si>
  <si>
    <t>Vedlejší rozpočtové náklady, náklady na provoz a zařízení staveniště, apod. a přesuny hmot u PSV jsou zahrnuty v jednotkových cenách jednotlivých položek - není-li uvedeno jinak.</t>
  </si>
  <si>
    <t>Zhotovitel je povinen provést na svůj náklad a své nebezpečí veškeré práce a dodávky, které jsou v projektové dokumentaci obsaženy, bez ohledu na to, zda jsou  obsaženy v textové a nebo ve výkresové části, jakož i práce, které v dokumentaci sice obsaženy nejsou, ale které jsou nezbytné pro provedení díla a jeho řádné fungování. Je v zájmu zhotovitele jako odborné firmy se řádně seznámit s projektovou dokumentací a pečlivě ji překontroloval a uvažovat s tím, že investor nebude brát zřetel na požadavky a námitky zhotovitele vyplývající z vad, nedostatečného či chybného popisu díla v projektové dokumentaci.</t>
  </si>
  <si>
    <t>Zhotovitel je povinen nakládat se vzniklými odpady dle zákona č. 185/2001 Sb. " O odpadech. "</t>
  </si>
  <si>
    <t>V souladu se zákonem o veřejných zakázkách č.134/2016 Sb. uvedené odkazy na typový výrobek v této dokumentaci slouží pouze pro specifikaci technických parametrů a jejich kvalitativního standardu.</t>
  </si>
  <si>
    <t>Dobudování výukových prostor areálu teoretických ústavů 2. LF UK, 4. etapa</t>
  </si>
  <si>
    <t>IO 14 ZÁLOŽNÍ ZDROJ ELEKTRICKÉ ENERGIE</t>
  </si>
  <si>
    <t>Rozpočet stavby je zpracován na podkladě projektové dokumentace pro provádění staveb. 
Nedílnou součástí tohoto rozpočtu je projektová dokumentace pro provádění staveb.</t>
  </si>
  <si>
    <t>Stavba:  Dobudování výukových prostor areálu teoretických ústavů 2. LF UK, 4. etapa</t>
  </si>
  <si>
    <t>Objekt:   IO 14 ZÁLOŽNÍ ZDROJ ELEKTRICKÉ ENERGIE</t>
  </si>
  <si>
    <t>JKSO: 815.94.7.1</t>
  </si>
  <si>
    <t>13</t>
  </si>
  <si>
    <t>215</t>
  </si>
  <si>
    <t>31199901 SPC</t>
  </si>
  <si>
    <t xml:space="preserve">" V ceně: " </t>
  </si>
  <si>
    <t>21-M</t>
  </si>
  <si>
    <t>Elektromontážní práce - Silnoproud</t>
  </si>
  <si>
    <t>" Dodávka a montáž, včetně zapojení, ukončení, přesun hmot. "</t>
  </si>
  <si>
    <t>D+M Zemnící pásek FeZn 30x4 mm - Specifikace dle PD</t>
  </si>
  <si>
    <t>D+M Vodič FeZn 8 mm - Specifikace dle PD</t>
  </si>
  <si>
    <t xml:space="preserve">" Dodávka a montáž, včetně uložení a nasunutí kabelu do chráničky, spojovacích prvků, přesunu hmot. " </t>
  </si>
  <si>
    <t>" V ceně chránička, kotvení chráničky, vytvoření a zapravení prostupů, systémové utěsnění prostupu, ukončení a zapojení kabeláže, přesun hmot. "</t>
  </si>
  <si>
    <t>Revize</t>
  </si>
  <si>
    <t>Dokumentace skutečného stavu</t>
  </si>
  <si>
    <t>HZS2221</t>
  </si>
  <si>
    <t>Hodinová zúčtovací sazba elektrikář</t>
  </si>
  <si>
    <t>46-M</t>
  </si>
  <si>
    <t>Zemní práce při extr.mont.pracích</t>
  </si>
  <si>
    <t>460421101 RTO</t>
  </si>
  <si>
    <t>Krytí kabelů výstražnou fólií šířky 40 cm</t>
  </si>
  <si>
    <t>Zásyp rýh strojně včetně zhutnění a urovnání povrchu - v zástavbě</t>
  </si>
  <si>
    <t>D+M Kabel AYKY 4×240 - Specifikace dle PD</t>
  </si>
  <si>
    <t xml:space="preserve">D+M Napojení kabeláže na dieselgenerátor - Specifikace dle PD </t>
  </si>
  <si>
    <t>210999201 SPC</t>
  </si>
  <si>
    <t>210999202 SPC</t>
  </si>
  <si>
    <t>210999203 SPC</t>
  </si>
  <si>
    <t>210999204 SPC</t>
  </si>
  <si>
    <t>210999205 SPC</t>
  </si>
  <si>
    <t>210999206 SPC</t>
  </si>
  <si>
    <t>210999207 SPC</t>
  </si>
  <si>
    <t>210999208 SPC</t>
  </si>
  <si>
    <t>210999209 SPC</t>
  </si>
  <si>
    <t>IO 14 ZÁLOŽNÍ ZDROJ ELEKTRICKÉ ENERGIE - CELKEM</t>
  </si>
  <si>
    <t>64599901 SPC</t>
  </si>
  <si>
    <t>Přesun hmot pro pozemní komunikace s krytem z kamene, monolitickým betonovým nebo živičným</t>
  </si>
  <si>
    <t>D+M Záložní zdroj elektrické energie - Specifikace dle PD</t>
  </si>
  <si>
    <t>PSV</t>
  </si>
  <si>
    <t>Práce a dodávky PSV</t>
  </si>
  <si>
    <t>Elektromontážní práce - Přístroje</t>
  </si>
  <si>
    <t>D+M Kabel CYKY 3×2,5 - Specifikace dle PD</t>
  </si>
  <si>
    <t>D+M Kabel CYKY 3×4,0 - Specifikace dle PD</t>
  </si>
  <si>
    <t>D+M Kabel CYKY 12×2,5 - Specifikace dle PD</t>
  </si>
  <si>
    <t xml:space="preserve">D+M Napojení kabeláže na rozvodnu NN - Specifikace dle PD </t>
  </si>
  <si>
    <t>D+M Podružný montážní materiál</t>
  </si>
  <si>
    <t>D+M Zpřístupnění kanálu, protažení kabeláže - Specifikace dle PD</t>
  </si>
  <si>
    <t>D+M Kabel CYKY 3×6,0 - Specifikace dle PD</t>
  </si>
  <si>
    <t>D+M Kabel CYKY 5×10 - Specifikace dle PD</t>
  </si>
  <si>
    <t>D+M Kabelový rošt - Specifikace dle PD</t>
  </si>
  <si>
    <t>" Dodávka a montáž, včetně kotvících a spojovacích prvků. "</t>
  </si>
  <si>
    <t>D+M Kabel CYKY 5×2,5 - Specifikace dle PD</t>
  </si>
  <si>
    <t>210999210 SPC</t>
  </si>
  <si>
    <t>210999211 SPC</t>
  </si>
  <si>
    <t>210999212 SPC</t>
  </si>
  <si>
    <t>210999213 SPC</t>
  </si>
  <si>
    <t>210999214 SPC</t>
  </si>
  <si>
    <t>210999215 SPC</t>
  </si>
  <si>
    <t>741999101 SPC</t>
  </si>
  <si>
    <t>741999102 SPC</t>
  </si>
  <si>
    <t>" Včetně montáže a zapojení. "</t>
  </si>
  <si>
    <t>D+M Vypínač č. 1, IP 44, nástěnný - Specifikace dle PD</t>
  </si>
  <si>
    <t>" Včetně instalace, napojení, rámečku, krytu. "</t>
  </si>
  <si>
    <t>741999103 SPC</t>
  </si>
  <si>
    <t>D+M Zásuvka 230 V, IP 44, nástěnná - Specifikace dle PD</t>
  </si>
  <si>
    <t>" Včetně instalace, napojení, rámečku. "</t>
  </si>
  <si>
    <t>741999104 SPC</t>
  </si>
  <si>
    <t>D+M Zásuvka 400 V, 16 A, nástěnná - Specifikace dle PD</t>
  </si>
  <si>
    <t>D+M Průmyslové LED svítidlo, 41W IP 56 - Specifikace dle PD</t>
  </si>
  <si>
    <t>" Doplnění stávajícího kabelového roštu v NN rozvodně. "</t>
  </si>
  <si>
    <t>741999105 SPC</t>
  </si>
  <si>
    <t>D+M Rozváděč RKD - Specifikace dle PD</t>
  </si>
  <si>
    <t>D+M Přepojovací skříň PSD - Specifikace dle PD</t>
  </si>
  <si>
    <t>741999106 SPC</t>
  </si>
  <si>
    <t xml:space="preserve">" Kabeláž v kontejneru " </t>
  </si>
  <si>
    <t>210999108 SPC</t>
  </si>
  <si>
    <t>210999109 SPC</t>
  </si>
  <si>
    <t>210999107 SPC</t>
  </si>
  <si>
    <t>D+M Kabel CYKY 3×1,5 - Specifikace dle PD</t>
  </si>
  <si>
    <t>D+M Úložný materiál - Specifikace dle PD</t>
  </si>
  <si>
    <t>" Včetně montáže a uložení. "</t>
  </si>
  <si>
    <t>" V ceně ochranné trubky, lišty, upevňovací a spojovací materiál. "</t>
  </si>
  <si>
    <t>D+M Svorky SK, SS, SR - Specifikace dle PD</t>
  </si>
  <si>
    <t>" Včetně uložení a napojení "</t>
  </si>
  <si>
    <t>D+M Antikorozní ochrana spojů - Specifikace dle PD</t>
  </si>
  <si>
    <t>D+M Hlavní ochranné pospojení - Specifikace dle PD</t>
  </si>
  <si>
    <t>" Spojovací a připevňovací materiál, hmoždinky, vruty, sádra. "</t>
  </si>
  <si>
    <t>46099902 SPC</t>
  </si>
  <si>
    <t xml:space="preserve">" Zpřístupnění potřebných částí kanálu, případné zemní práce, vedení kabeláže v kanálu - 6 typů kabelů, spojování kabeláže v kanálu apod. " </t>
  </si>
  <si>
    <t>46099903 SPC</t>
  </si>
  <si>
    <t>ha</t>
  </si>
  <si>
    <t>Sejmutí ornice s přemístěním na vzdálenost do 250 m</t>
  </si>
  <si>
    <t>00572410</t>
  </si>
  <si>
    <t>osivo směs travní parková</t>
  </si>
  <si>
    <t>kg</t>
  </si>
  <si>
    <t>Obdělání půdy válením v rovině a svahu do 1:5</t>
  </si>
  <si>
    <t>Chemické odplevelení před založením kultury nad 20 m2 postřikem na široko v rovině a svahu do 1:5</t>
  </si>
  <si>
    <t>185802113 RTO</t>
  </si>
  <si>
    <t>D+M Hnojení půdy umělým hnojivem na široko v rovině a svahu do 1:5 - Specifikace dle PD</t>
  </si>
  <si>
    <t xml:space="preserve">" Hnojení nového trávníku. "  </t>
  </si>
  <si>
    <t>Ošetření trávníku shrabáním v rovině a ve svahu do 1:5</t>
  </si>
  <si>
    <t xml:space="preserve">" Ošetření plochy pro sadové úpravy " </t>
  </si>
  <si>
    <t>Zalití rostlin vodou plocha přes 20 m2</t>
  </si>
  <si>
    <t>Odstranění křovin a stromů průměru kmene do 100 mm i s kořeny z celkové plochy do 1000 m2</t>
  </si>
  <si>
    <t>Pažení příložné plné výkopů rýh kabelových hloubky do 2 m</t>
  </si>
  <si>
    <t>Odstranění pažení příložného plného výkopů rýh kabelových hloubky do 2 m</t>
  </si>
  <si>
    <t>" Úprava stávající rozvodny pro zajištění funkce dieselgenerátoru, doplnění jističů, úprava rozvaděčů, rozebrání a zpětné položení zdvojené podlahy / podhledů, zapravení povrchových úprav, doplnění kabelů, úložného matreiálu apod. "</t>
  </si>
  <si>
    <t>Plošná úprava terénu do 500 m2 zemina tř 1 až 4 nerovnosti do 150 mm v rovinně a svahu do 1:5</t>
  </si>
  <si>
    <t xml:space="preserve">" Zpětné rozprostření sejmuté ornice před výsadbou trávníku "  </t>
  </si>
  <si>
    <t>Rozprostření ornice tl vrstvy do 150 mm pl do 500 m2 v rovině nebo ve svahu do 1:5</t>
  </si>
  <si>
    <t>Založení parkového trávníku výsevem plochy do 1000 m2 v rovině a ve svahu do 1:5</t>
  </si>
  <si>
    <t>97899901 SPC</t>
  </si>
  <si>
    <t xml:space="preserve">" Včetně naložení, svislého a vodorovného přesunu suti, odvoz stavební suti, likvidace v souladu se zákonem č. 185/2001 Sb., o odpadech dle technologie a místa určené zhotovitelem, včetně poplatků za uložení odpadu " </t>
  </si>
  <si>
    <t>Uložení sypaniny do násypů nezhutněných</t>
  </si>
  <si>
    <t xml:space="preserve">" Uložení ornice na meziskládku. " </t>
  </si>
  <si>
    <t>978</t>
  </si>
  <si>
    <t>Náklady spojené s dovozem sypaniny z meziskládky pro zpětné použití</t>
  </si>
  <si>
    <t xml:space="preserve">" V položce zahrnuto naložení, dovoz ornice z meziskládky a její složení. " </t>
  </si>
  <si>
    <t>" Naložení ulehlé zeminy z meziskládky "</t>
  </si>
  <si>
    <t xml:space="preserve">" Složení zeminy " </t>
  </si>
  <si>
    <t xml:space="preserve">" Zpětné přemístění ornice z mezideponie. " </t>
  </si>
  <si>
    <t>97899945 SPC</t>
  </si>
  <si>
    <t>" Doprava zeminy z mezidkládky do vzdálenosti 250 m "</t>
  </si>
  <si>
    <t>Vvybourání zídky - Specifikace dle PD</t>
  </si>
  <si>
    <t xml:space="preserve">" Odstranění křovin. "  </t>
  </si>
  <si>
    <t>Odstranění podkladu z kameniva drceného tl 300 mm při překopech strojně pl do 15 m2</t>
  </si>
  <si>
    <t>Odstranění podkladu živičných tl 150 mm při překopech strojně pl do 15 m2</t>
  </si>
  <si>
    <t>Odstranění podkladu z kameniva drceného tl 300 mm při překopech strojně pl přes 15 m2</t>
  </si>
  <si>
    <t>Vytrhání obrub silničních ležatých</t>
  </si>
  <si>
    <t>Očištění vybouraných obrubníků a krajníků silničních</t>
  </si>
  <si>
    <t>Osazení silničního obrubníku betonového stojatého s boční opěrou do lože z betonu prostého</t>
  </si>
  <si>
    <t xml:space="preserve">" Založení trávníku po výkopech kabeláže "  </t>
  </si>
  <si>
    <t xml:space="preserve">" Založení trávníku po rozprostření ornice v rámci areálu "  </t>
  </si>
  <si>
    <t>" V ceně : "</t>
  </si>
  <si>
    <t xml:space="preserve">" Cena skladby včetně ztratného " </t>
  </si>
  <si>
    <t>Komunikace</t>
  </si>
  <si>
    <t>D+M Komunikace s živičným povrchem - Specifikace dle PD</t>
  </si>
  <si>
    <t>Podklad ze štěrkodrtě ŠD tl. 300 mm</t>
  </si>
  <si>
    <t>" Vybourání stávající zídky včetně základových konstrukcí před založením dieselgenerátoru, zajištění ponechaných částí zídky, zpětný zásyp vzniklé jámy. "</t>
  </si>
  <si>
    <t>D+M Úpravy ve stávající rozvodně - Specifikace dle PD</t>
  </si>
  <si>
    <t>" Přívod k hospodářskému objektu " 103,0*1,1</t>
  </si>
  <si>
    <t>" Přívod k dieselgenerátoru " 103,0*1,1</t>
  </si>
  <si>
    <t>" Vlastní spotřeba dieselgenerátoru " 103,0*1,1</t>
  </si>
  <si>
    <t>" Ovládací kabel 24V " 103,0*1,1</t>
  </si>
  <si>
    <t>" Ovládací kabel " 103,0*1,1</t>
  </si>
  <si>
    <t>" Rozvaděč pro kontejner " 103,0*1,1</t>
  </si>
  <si>
    <t>" Klapky VZT v kontejneru 2x " 103,0*2*1,1</t>
  </si>
  <si>
    <t>D+M Chránička HDPE 40 - Specifikace dle PD</t>
  </si>
  <si>
    <t>210999216 SPC</t>
  </si>
  <si>
    <t>210999217 SPC</t>
  </si>
  <si>
    <t>460150923 RTO</t>
  </si>
  <si>
    <t>47</t>
  </si>
  <si>
    <t xml:space="preserve">" Včetně naložení, svislého a vodorovného přesunu zeminy, odvoz stavební zeminy, likvidace v souladu se zákonem č. 185/2001 Sb., o odpadech dle technologie a místa určené zhotovitelem, včetně poplatků za uložení odpadu " </t>
  </si>
  <si>
    <t>210999218 SPC</t>
  </si>
  <si>
    <t>D+M Krabice, venkovní, IP 65 - Specifikace dle PD</t>
  </si>
  <si>
    <t>210999110 SPC</t>
  </si>
  <si>
    <t>210999111 SPC</t>
  </si>
  <si>
    <t>210999112 SPC</t>
  </si>
  <si>
    <t>210999113 SPC</t>
  </si>
  <si>
    <t>741999114 SPC</t>
  </si>
  <si>
    <t>D+M Kabel 1-CHBU 240 - Specifikace dle PD</t>
  </si>
  <si>
    <t>D+M Kabel H07-3x4 - Specifikace dle PD</t>
  </si>
  <si>
    <t>D+M Kabel H07-3x6 - Specifikace dle PD</t>
  </si>
  <si>
    <t>D+M Kabel H07-12x2,5 - Specifikace dle PD</t>
  </si>
  <si>
    <t>D+M Kabel AYKY 4×120 - Specifikace dle PD</t>
  </si>
  <si>
    <t>D+M Chránička PVC 200, kogurovaná, dvouplášťová - Specifikace dle PD</t>
  </si>
  <si>
    <t xml:space="preserve">" Hloubení rýhy pro vedení mimo kanál. - společné pro přívod do generátoru a hospodářské budovy " </t>
  </si>
  <si>
    <t>460151323 RTO</t>
  </si>
  <si>
    <t>Hloubení kabelových zapažených i nezapažených rýh ručně š 110 cm, hl 164 cm, v hornině tř 3</t>
  </si>
  <si>
    <t>460150333 RTO</t>
  </si>
  <si>
    <t>Hloubení kabelových zapažených i nezapažených rýh ručně š 50 cm, hl 164 cm, v hornině tř 3</t>
  </si>
  <si>
    <t xml:space="preserve">" Hloubení rýhy pro vedení mimo kanál. - samostatné pro přívod do hospodářské budovy " </t>
  </si>
  <si>
    <t xml:space="preserve">" Hloubení rýhy pro vedení mimo kanál. - samostatné pro přívod do generátoru " </t>
  </si>
  <si>
    <t>946</t>
  </si>
  <si>
    <t>Hloubení kabelových zapažených i nezapažených rýh ručně š 75 cm, hl 164 cm, v hornině tř 3</t>
  </si>
  <si>
    <t>" Stavební práce a dodávky spojené s provedením funkčního celku M - výpomoce, doplňkové práce a dodávky,kompletace apod. "</t>
  </si>
  <si>
    <t>Krytí kabelů výstražnou fólií šířky 25 cm</t>
  </si>
  <si>
    <t>" Pažení rýhy pro vedení mimo kanál. " (7,2+8,9+31,0)*1,64*2</t>
  </si>
  <si>
    <t>" Krytí kabelů mimo stávající kanál - 2 fólie vedle sebe - pro rýhu š. 500 mm " (7,2)*2</t>
  </si>
  <si>
    <t>" Krytí kabelů mimo stávající kanál - 3 fólie vedle sebe - pro rýhu š. 750 mm " (8,9)*3</t>
  </si>
  <si>
    <t>" Krytí kabelů mimo stávající kanál - 3 fólie vedle sebe - pro rýhu š. 1 100 mm " (31,0)*3</t>
  </si>
  <si>
    <t>46099901 SPC</t>
  </si>
  <si>
    <t xml:space="preserve">" Lože rýhy mimo stávající kanál - vedení pro přívod do generátoru - celková tl. 400 mm. " </t>
  </si>
  <si>
    <t xml:space="preserve">" Lože rýhy mimo stávající kanál - vedení pro přívod do hospodářské budovy - celková tl. 400 mm. " </t>
  </si>
  <si>
    <t xml:space="preserve">" Lože rýhy mimo stávající kanál - vedení společné pro přívod do hospodářské budovy a generátoru - celková tl. 400 mm. " </t>
  </si>
  <si>
    <t>" Zpětný zásyp rýh - samostatné pro přívod do generátoru - zemina z výkopů " 7,2*0,5*(1,64-0,400)</t>
  </si>
  <si>
    <t>" Zpětný zásyp rýh - samostatné pro přívod do hospodářské budovy - zemina z výkopů " 8,9*0,75*(1,64-0,400)</t>
  </si>
  <si>
    <t>" Zpětný zásyp rýh - společné pro přívod do hospodářské budovy a generátoru - zemina z výkopů " 31,0*1,1*(1,64-0,400)</t>
  </si>
  <si>
    <t xml:space="preserve">" - Doprava, instalace na místo určení. " </t>
  </si>
  <si>
    <t>921</t>
  </si>
  <si>
    <t>221</t>
  </si>
  <si>
    <t>" Odvoz přebytečné zeminy z výkopů rýh pro kabeláž " (7,2*0,5*1,64)+(8,9*0,75*1,64)+(31,0*1,1*1,64)-55,03</t>
  </si>
  <si>
    <t>" Zpětné zapravení po překopech " 26,2*1,1</t>
  </si>
  <si>
    <t>" Základové pásy pro generátor " (0,3*1,05*1,73+0,3*1,15*3,32*2+0,3*1,25*1,73)*1,05</t>
  </si>
  <si>
    <t>" Bednění základových pásů pro generátor " (1,73*1,05*2)+(1,73*1,25*2)+(3,92*2+3,32*2)*1,15</t>
  </si>
  <si>
    <t>Základové pasy ze ŽB bez zvýšených nároků na prostředí tř. C 25/30</t>
  </si>
  <si>
    <t>Výztuž základových pásů svařovanými sítěmi Kari</t>
  </si>
  <si>
    <t>Základové desky ze ŽB bez zvýšených nároků na prostředí tř. C 25/30 - XC1</t>
  </si>
  <si>
    <t>" Cena zahrnuje veškeré systémové prvky (těsnící profily, bobtnající pásy, pohledové lišty, dilatační krycí lišty apod.). "</t>
  </si>
  <si>
    <t>Zřízení bednění základových desek</t>
  </si>
  <si>
    <t>Odstranění bednění základových desek</t>
  </si>
  <si>
    <t>" Bednění základové desky -pod generátorem " (1,73*2+3,92*2)*0,25</t>
  </si>
  <si>
    <t>Výztuž základových desek svařovanými sítěmi Kari</t>
  </si>
  <si>
    <t>" Odstranění travin pro výkop kabeláže " (6,6*0,75+3,1*0,5)/10000</t>
  </si>
  <si>
    <t>" Odstranění podkladu asfaltové plochy. "  (4,6*1,1+2,5*0,75+2,8*0,5)</t>
  </si>
  <si>
    <t>" Odstranění asfaltové plochy. "  (4,6*1,1+2,5*0,75+2,8*0,5)</t>
  </si>
  <si>
    <t>" Odstranění štěrkové plochy. "  26,2*1,1</t>
  </si>
  <si>
    <t>" Odstranění travin pro generátor " (6,32*4,13)/10000</t>
  </si>
  <si>
    <t>" Sejmutí ornice v tl. 150 mm -  pro výkop kabeláže "  (6,6*0,75+3,1*0,5)*0,150</t>
  </si>
  <si>
    <t>" Sejmutí ornice v tl. 150 mm -  pro generátor "  (6,32*4,13)*0,150</t>
  </si>
  <si>
    <t xml:space="preserve">" Hloubení jam pro založení generátoru " </t>
  </si>
  <si>
    <t>kamenivo drcené hrubé frakce 16-32</t>
  </si>
  <si>
    <t>" Úprava ploch před realizací zpětného zatravnění - pro kabeláž " 6,6*0,75+3,1*0,5</t>
  </si>
  <si>
    <t>" Zpětné zapravení rýhy po výkopech kabeláže "  6,6*0,75+3,1*0,5</t>
  </si>
  <si>
    <t>" Zpětné rozprostření zbylé ornice v rámci staveniště "  4,89/0,150-6,5</t>
  </si>
  <si>
    <t>" Založení trávníku - 3 kg/100m2"  32,6*0,03</t>
  </si>
  <si>
    <t>" Příprava zeminy před sadovými úpravami. - 1x  " 32,6*1</t>
  </si>
  <si>
    <t>" Dvojnásobné odplevelení před realizací sadových úprav. " 32,6*2</t>
  </si>
  <si>
    <t>005</t>
  </si>
  <si>
    <t>231</t>
  </si>
  <si>
    <t>" Zalití sadových úprav 15 l/m2 " 32,6*0,015</t>
  </si>
  <si>
    <t>" Hutnění zapravené štěrkové plochy. "  26,2*1,1</t>
  </si>
  <si>
    <t>" Hutnění pláně pod zapravením asfaltové komunikace. "  4,6*1,1+2,5*0,75+2,8*0,5</t>
  </si>
  <si>
    <t>" Hutnění pláně pod kontejnerem. "  3,92*1,73</t>
  </si>
  <si>
    <t>" Odstranění obrub. "  3,0</t>
  </si>
  <si>
    <t>Vytrhání obrub krajníků obrubníků stojatých</t>
  </si>
  <si>
    <t>" Odstranění obrub. "  2,0</t>
  </si>
  <si>
    <t>" Zpětné zapravení po překopech " 4,6*1,1+2,5*0,75+2,8*0,5</t>
  </si>
  <si>
    <t>" - Obrusná vrstva z  ACO 11  - tl. 40 mm - 9,2 m2 "</t>
  </si>
  <si>
    <t>" - Ložná vrstva z ACL 16+ - tl. 60 mm - 9,2 m2 "</t>
  </si>
  <si>
    <t>" - Podklad z MZK fr. 0-32 - tl. 170 mm - 9,2 m2 "</t>
  </si>
  <si>
    <t>" - Štěrkodrť fr. 0-63mm - tl. 250 mm - 9,2 m2 "</t>
  </si>
  <si>
    <t>" - Podkladní vrstva z ACP 16+ tl. 50 mm - 9,2 m2 "</t>
  </si>
  <si>
    <t>D+M Betonová dlažba - chodník - tl. 60 mm - Specifikace dle PD</t>
  </si>
  <si>
    <t>CS ÚRS/TEO 2019 01</t>
  </si>
  <si>
    <t>596999102 SPC</t>
  </si>
  <si>
    <t>" Cena skladby včetně ztratného a přehutnění hutnitelných vrstev " (6,32*4,13)-(3,92*1,73)</t>
  </si>
  <si>
    <t>" - Betonová zámková dlažba - tl. 60 mm - 21,25 m2 "</t>
  </si>
  <si>
    <t>" - Geotextílie - 22,25 m2. "</t>
  </si>
  <si>
    <t>" - Lože ze štěrkodrtě frakce 4-8 - tl. 40 mm - vč. štěrkodrtě pro vmetení do spar - 1,55 t "</t>
  </si>
  <si>
    <t>596999101 SPC</t>
  </si>
  <si>
    <t>" Zpětná pokládka obrubníků. "  2,0</t>
  </si>
  <si>
    <t>Osazení silničního obrubníku betonového ležatého s boční opěrou do lože z betonu prostého</t>
  </si>
  <si>
    <t>" Zpětná pokládka obrubníků. "  3,0</t>
  </si>
  <si>
    <t>Osazení chodníkového obrubníku betonového stojatého s boční opěrou do lože z betonu prostého</t>
  </si>
  <si>
    <t>" Obrubník kolem zámkové dlažby " 6,32*2+4,13*2</t>
  </si>
  <si>
    <t>" Obrubník kolem zámkové dlažby " (6,32*2+4,13*2)*1,1</t>
  </si>
  <si>
    <t>obrubník betonový chodníkový 1000x100x250mm</t>
  </si>
  <si>
    <t>" Očištění obrubník před zpětnou pokládkou. "  3,0+2,0</t>
  </si>
  <si>
    <t xml:space="preserve">" Základová deska pod generátor - tl. 250 mm " ((3,92*1,73*0,25)-(0,35*0,125*0,25))*1,05 </t>
  </si>
  <si>
    <t>" Hutnění podloží pod zámkovou dlažbou " (6,32*4,13)-(3,92*1,73)</t>
  </si>
  <si>
    <t>997</t>
  </si>
  <si>
    <t>997999901 SPC</t>
  </si>
  <si>
    <t>Náklady spojené s odvozem a uložením suti - směsný stavební odpad (ŽB, PB, kámen, keramika, PVC a ostatní...)</t>
  </si>
  <si>
    <t xml:space="preserve">" Včetně naložení, svislého a vodorovného přesunu suti, odvoz stavební suti, likvidace v souladu se zákonem č. 185/2001 Sb., o odpadech dle technologie a místa určené zhotovitelem, včetně poplatků za uložení odpadu. " </t>
  </si>
  <si>
    <t>" Vodorovné přemístění suti "</t>
  </si>
  <si>
    <t>" Svislé přemístění suti "</t>
  </si>
  <si>
    <t>" Naložení suti "</t>
  </si>
  <si>
    <t>" Odvoz suti "</t>
  </si>
  <si>
    <t>" Poplatek za uložení suti "</t>
  </si>
  <si>
    <t>997999902 SPC</t>
  </si>
  <si>
    <t>Náklady spojené s odvozem a uložením suti - nebezpečný odpad (polystyren, asfalt, živice, ...)</t>
  </si>
  <si>
    <t>39a</t>
  </si>
  <si>
    <t>39b</t>
  </si>
  <si>
    <t>39c</t>
  </si>
  <si>
    <t>39d</t>
  </si>
  <si>
    <t>39e</t>
  </si>
  <si>
    <t>" Nátěr vyčnívajících základů nad terén " (0,05*1,73+0,7*1,73+1,35*2+3,92*1,73)*1,1</t>
  </si>
  <si>
    <t>64599902 SPC</t>
  </si>
  <si>
    <t>645</t>
  </si>
  <si>
    <t>D+M Antivibrační vrstva - Sylomer G25 - Specifikace dle PD</t>
  </si>
  <si>
    <t>" V ceně veškeré nutné příslušenství a materiál pro aplikaci antivibrační vrstvy. "</t>
  </si>
  <si>
    <t>" POZN: Výkop pro dlažbu již zohledněn ve výkopu jámy pro generátor. "</t>
  </si>
  <si>
    <t>" Příplatek 10 % " (22,33)*0,10</t>
  </si>
  <si>
    <t>" Lepivost 50 % " 22,33*0,5</t>
  </si>
  <si>
    <t>" Pod deskou + pracovní prostor " (4,6)+(4,75+2,9)+(10,08)</t>
  </si>
  <si>
    <t>" Základová deska z betonu tř. C 25/30 - XC2 "</t>
  </si>
  <si>
    <t>" Základové pásy z betonu tř. C 25/30 - XC2 "</t>
  </si>
  <si>
    <t>" Výztuž základové desky pod generátor - 70 kg/m3, hmotnost výztuže včetně ztratného a provaření výztuže. " ((1,77)/1,05)*0,07</t>
  </si>
  <si>
    <t>" Výztuž základových prahů a pásů 70 kg/m3, hmotnost výztuže včetně ztratného a provaření výztuže. " ((3,66)/1,05)*0,070</t>
  </si>
  <si>
    <t>" Zpětný zásyp štěrkem - pod deskou + pracovní prostor " (3,9)+(4,75+2,9+10,08)</t>
  </si>
  <si>
    <t>" Zpětný zásyp základů " 21,63*2,0</t>
  </si>
  <si>
    <t>" Bednění základové desky -prostupu " (0,125*2+0,355*2)*0,25</t>
  </si>
  <si>
    <t>" V ceně a množství zahrnuty i speciální druhy - snížené, náběhové, apod. "</t>
  </si>
  <si>
    <t>29</t>
  </si>
  <si>
    <t>40</t>
  </si>
  <si>
    <t>40a</t>
  </si>
  <si>
    <t>40b</t>
  </si>
  <si>
    <t>40c</t>
  </si>
  <si>
    <t>49a</t>
  </si>
  <si>
    <t>49b</t>
  </si>
  <si>
    <t>49c</t>
  </si>
  <si>
    <t>50a</t>
  </si>
  <si>
    <t>50b</t>
  </si>
  <si>
    <t>50c</t>
  </si>
  <si>
    <t>50d</t>
  </si>
  <si>
    <t>50e</t>
  </si>
  <si>
    <t>51a</t>
  </si>
  <si>
    <t>51b</t>
  </si>
  <si>
    <t>51c</t>
  </si>
  <si>
    <t>51d</t>
  </si>
  <si>
    <t>51e</t>
  </si>
  <si>
    <t>52a</t>
  </si>
  <si>
    <t>52b</t>
  </si>
  <si>
    <t>52c</t>
  </si>
  <si>
    <t>52d</t>
  </si>
  <si>
    <t>52e</t>
  </si>
  <si>
    <t>998276901 SPC</t>
  </si>
  <si>
    <t>Přesun hmot pro pozemní komunikace s krytem dlážděným</t>
  </si>
  <si>
    <t xml:space="preserve">CS ÚRS 2019 01 </t>
  </si>
  <si>
    <t>Přesun hmot pro sadovnické a krajinářské úpravy vodorovně do 5000 m</t>
  </si>
  <si>
    <t>Přesun hmot pro kabely a generátor</t>
  </si>
  <si>
    <t>Odstranění travin z celkové plochy do 0,1 ha</t>
  </si>
  <si>
    <t>Náklady spojené s odvozem a likvidací biologického odpadu</t>
  </si>
  <si>
    <t>" V položce zahrnut vnitrostaveništní přesun, naložení, odvoz biologického odpadu, likvidace v souladu se zákonem č. 185/2001 Sb., o odpadech dle technologie a místa určené zhotovitelem, včetně poplatků za uložení odpadu "</t>
  </si>
  <si>
    <t>997999903 SPC</t>
  </si>
  <si>
    <t>" Včetně vypracování revizní zprávy "</t>
  </si>
  <si>
    <t>" Přemístění z jam pro založení generátoru - 100 % z celkového objemu "</t>
  </si>
  <si>
    <t>" Přemístění z hloubení rýh pro kabely - 100 % z celkového objemu "</t>
  </si>
  <si>
    <t>53</t>
  </si>
  <si>
    <t>55</t>
  </si>
  <si>
    <t>58</t>
  </si>
  <si>
    <t xml:space="preserve">" Úprava povrchu vnějších betonových konstrukcí. Nátěr ochranný, zpevňující, uzavírací, bezbarvý, hydrfobizační. V ceně také přesun hmot. " </t>
  </si>
  <si>
    <t>" Odvoz přebytečné zeminy z výkopů pro generátor " 22,33</t>
  </si>
  <si>
    <t>" Provedení antivibrační vrstvy - Sylomer G25, tl. 25 mm. " (3,92*1,73)*1,1</t>
  </si>
  <si>
    <t>" Úprava ploch před realizací zpevněných ploch. " 28,82+8,34+19,32</t>
  </si>
  <si>
    <t>Lože kabelů z písku nebo štěrkopísku tl 10 cm nad kabel, i pod kabeláž, bez zakrytí, šířky lože 50 cm</t>
  </si>
  <si>
    <t>Lože kabelů z písku nebo štěrkopísku tl 10 cm nad kabel, i pod kabeláž, bez zakrytí, šířky lože 75 cm</t>
  </si>
  <si>
    <t>Lože kabelů z písku nebo štěrkopísku tl 10 cm nad kabel, i pod kabeláž, bez zakrytí, šířky lože 110 cm</t>
  </si>
  <si>
    <t>Datum: 08/2019</t>
  </si>
  <si>
    <t xml:space="preserve">" - Napojovací bod do datové sítě ( včetně převodníku metalika-optika, zkušebního provozu komunikace, software pro externí přístup, napojení, zprovoznění). " </t>
  </si>
  <si>
    <t xml:space="preserve">" - Instalace, odzkoušení systému (autorizované měření hluku, autorizované měření zátěžové zkoušky, zátěžová zkouška v reálném provozu), revize, zaškolení obsluhy. " </t>
  </si>
  <si>
    <t>Elektromontážní práce - Silnoproud - podzemní vedení</t>
  </si>
  <si>
    <t>Elektromontážní práce - dispozice dieslu</t>
  </si>
  <si>
    <t xml:space="preserve">D+M Napojení kabeláže na hospodářský objekt - Specifikace dle PD </t>
  </si>
  <si>
    <t>" Dodávka a montáž, včetně přesunu hmot. " (46,1+15,0)*1,1</t>
  </si>
  <si>
    <t>" Dodávka a montáž, včetně přesunu hmot. "  (46,1+15,0)*1,1</t>
  </si>
  <si>
    <t>" Přívody k dieselgenerátoru " (31,0+8,9)*2*1,1+6,2*1,1</t>
  </si>
  <si>
    <t>" Příprava pro datové kabely " 103,0*3*1,1+(6,2+8,9)*1,1</t>
  </si>
  <si>
    <t>D+M Kabel optický OM4 12 vl. - Specifikace dle PD</t>
  </si>
  <si>
    <t>" Propojení s dieselem " 103,0*1,15</t>
  </si>
  <si>
    <t>210999219 SPC</t>
  </si>
  <si>
    <t>210999220 SPC</t>
  </si>
  <si>
    <t>210999221 SPC</t>
  </si>
  <si>
    <t>210999222 SPC</t>
  </si>
  <si>
    <t>Výkaz výměr</t>
  </si>
  <si>
    <t xml:space="preserve">Uchazeč : </t>
  </si>
  <si>
    <t>Návod na vyplnění:</t>
  </si>
  <si>
    <t xml:space="preserve">Měnit lze pouze buňky se zeleným podbarvením!
</t>
  </si>
  <si>
    <t xml:space="preserve">1) V Krycím listu stavby (KL) vyplňte údaje o Uchazeči
</t>
  </si>
  <si>
    <t xml:space="preserve">2) Na listu s označením IO 14 ZZEE vyplňte buňky pro jednotkové ceny
</t>
  </si>
  <si>
    <t xml:space="preserve">3) Na listu s označením IO 14 ZZEE - Diesel vyplňte buňky pro jednotkové ceny
</t>
  </si>
  <si>
    <t>VÝKAZ VÝMĚR</t>
  </si>
  <si>
    <t>D+M Úpravy ve stávající budově související s dopojením optického kabelu - Specifikace dle PD</t>
  </si>
  <si>
    <t>" Napojení na stávající datový rozvaděč včetně převodníku optika-metalika, napájecího zdroje, patch kabelů, zapojení do switche. "</t>
  </si>
  <si>
    <t>" Doplnění kabelového roštu nad podhledem ve stávající budově. "</t>
  </si>
  <si>
    <t>210999223 SPC</t>
  </si>
  <si>
    <t>" Rozebrání a zpětná montáž / dodávka nových SDK podhledů / minerálních podhledů, zapravení povrchových úprav, vytvoření a zapravení prostupů přes svislé konstrukce, chráničky v prostupech apod. "</t>
  </si>
  <si>
    <t>" Kabeláž ve stávajícím objektu " (45,0+15,0)*1,15</t>
  </si>
  <si>
    <t>" Včetně pilířku, zemních prací, likvidaci zeminy, základu, vystrojení, skříně, montážního materiálu, montáže a zapojení. "</t>
  </si>
  <si>
    <t>" Včetně zemních prací, manipulace se zeminou, zpětného zásypu, krabice pro zemní provedení, svorek, ukončení kabeláže a chrániček."</t>
  </si>
  <si>
    <t xml:space="preserve">" - Dieselgenerátor 200 kVA / 160 KW STBY, 400/230 V. Rozměr: délka 2,51m, šířka 1,01m, výška 1,64m, emisní norma EU Stage IIIA. " </t>
  </si>
  <si>
    <t xml:space="preserve">" - Elektronická regulace, digitální ovládací panel s komunikací Modus, zdvojená startovací baterie + 5A baterová nabíječka, generátor buzený permanentními magnety . " </t>
  </si>
  <si>
    <t xml:space="preserve">" - Požadované maximální reaktance generátoru: synchronní / přechodná / rázová reaktance generátoru. " </t>
  </si>
  <si>
    <t xml:space="preserve">" - Krytí genrátoru IP 23, třída izolace generátoru H, výstupní jistič 315A. " </t>
  </si>
  <si>
    <t xml:space="preserve">" - Venkovní (celopozinkovaná) protihluková kapotáž s hlučností 60 dB / 7m, 2x dveře, okno, dvouplášťová palivová nádrž o objemu 560 l, systém účinné detekce stavu: vnitřních komponent motoru, nedokonalého spalování, přítomnosti nežádoucích kapalin v oleji, stavu paliva, teploty apod . " </t>
  </si>
  <si>
    <t xml:space="preserve">" - Větrání kapotáže, armatury ( 3-cestné ventily, ventily pro odtok oleje / chladící kapaliny / přívod paliva / návrat paliva / vzdálená dodávka paliva / palivová nádrž / vzdálený přístup ), palivoměr, spínač hladiny paliva, vstup k radiátoru, vstup k motoru, vstupy kabeláže apod. " </t>
  </si>
  <si>
    <t xml:space="preserve">" - Minimální záruka 4 roky . " </t>
  </si>
  <si>
    <t xml:space="preserve">" - Záskokový rozvaděč ATS v kategorii AC3, včetně digitální řídící jednotky, silových stykačů a skříně. 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</si>
</sst>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6" formatCode="#,##0\ &quot;Kč&quot;;[Red]\-#,##0\ &quot;Kč&quot;"/>
    <numFmt numFmtId="164" formatCode="#,##0;\-#,##0"/>
    <numFmt numFmtId="165" formatCode="#,##0.000;\-#,##0.000"/>
    <numFmt numFmtId="166" formatCode="#,##0.00;\-#,##0.00"/>
    <numFmt numFmtId="167" formatCode="#,##0.00_ ;\-#,##0.00\ "/>
    <numFmt numFmtId="168" formatCode="####;\-####"/>
    <numFmt numFmtId="169" formatCode="0.0%"/>
    <numFmt numFmtId="170" formatCode="0.000"/>
    <numFmt numFmtId="171" formatCode="0.0000"/>
  </numFmts>
  <fonts count="75">
    <font>
      <sz val="11"/>
      <color theme="1"/>
      <name val="Calibri"/>
      <family val="2"/>
      <scheme val="minor"/>
    </font>
    <font>
      <b/>
      <sz val="14"/>
      <color indexed="10"/>
      <name val="Arial CE"/>
      <family val="2"/>
      <charset val="238"/>
    </font>
    <font>
      <sz val="7"/>
      <name val="Arial CE"/>
      <family val="2"/>
      <charset val="238"/>
    </font>
    <font>
      <b/>
      <sz val="8"/>
      <name val="Arial CE"/>
      <family val="2"/>
      <charset val="238"/>
    </font>
    <font>
      <sz val="8"/>
      <name val="Arial CE"/>
      <family val="2"/>
      <charset val="238"/>
    </font>
    <font>
      <sz val="8"/>
      <name val="Arial CYR"/>
      <charset val="238"/>
    </font>
    <font>
      <b/>
      <sz val="8"/>
      <name val="Arial CE"/>
      <family val="2"/>
      <charset val="238"/>
    </font>
    <font>
      <sz val="8"/>
      <color indexed="12"/>
      <name val="Arial CE"/>
      <family val="2"/>
      <charset val="238"/>
    </font>
    <font>
      <sz val="8"/>
      <color indexed="18"/>
      <name val="Arial CE"/>
      <family val="2"/>
      <charset val="238"/>
    </font>
    <font>
      <sz val="8"/>
      <name val="MS Sans Serif"/>
      <family val="2"/>
      <charset val="238"/>
    </font>
    <font>
      <b/>
      <u/>
      <sz val="8"/>
      <color indexed="10"/>
      <name val="Arial CE"/>
      <family val="2"/>
      <charset val="238"/>
    </font>
    <font>
      <b/>
      <sz val="8"/>
      <name val="MS Sans Serif"/>
      <family val="2"/>
      <charset val="238"/>
    </font>
    <font>
      <sz val="10"/>
      <name val="Arial CE"/>
      <family val="2"/>
      <charset val="238"/>
    </font>
    <font>
      <sz val="8"/>
      <name val="Arial"/>
      <family val="2"/>
      <charset val="238"/>
    </font>
    <font>
      <sz val="11"/>
      <name val="Arial"/>
      <family val="2"/>
    </font>
    <font>
      <sz val="10"/>
      <name val="Arial"/>
      <family val="2"/>
      <charset val="238"/>
    </font>
    <font>
      <sz val="10"/>
      <name val="Helv"/>
      <family val="2"/>
    </font>
    <font>
      <sz val="10"/>
      <name val="Arial"/>
      <family val="2"/>
    </font>
    <font>
      <sz val="8"/>
      <color theme="1"/>
      <name val="Trebuchet MS"/>
      <family val="2"/>
    </font>
    <font>
      <sz val="8"/>
      <color rgb="FF0000FF"/>
      <name val="Arial CE"/>
      <family val="2"/>
      <charset val="238"/>
    </font>
    <font>
      <i/>
      <sz val="8"/>
      <name val="Arial CE"/>
      <family val="2"/>
      <charset val="238"/>
    </font>
    <font>
      <i/>
      <sz val="8"/>
      <color indexed="12"/>
      <name val="Arial CE"/>
      <family val="2"/>
      <charset val="238"/>
    </font>
    <font>
      <sz val="8"/>
      <color indexed="12"/>
      <name val="MS Sans Serif"/>
      <family val="2"/>
      <charset val="238"/>
    </font>
    <font>
      <sz val="8"/>
      <color indexed="10"/>
      <name val="MS Sans Serif"/>
      <family val="2"/>
      <charset val="238"/>
    </font>
    <font>
      <b/>
      <sz val="11"/>
      <color rgb="FFFF0000"/>
      <name val="Arial"/>
      <family val="2"/>
      <charset val="238"/>
    </font>
    <font>
      <b/>
      <sz val="8"/>
      <color indexed="12"/>
      <name val="Arial"/>
      <family val="2"/>
      <charset val="238"/>
    </font>
    <font>
      <b/>
      <sz val="8"/>
      <color indexed="20"/>
      <name val="Arial"/>
      <family val="2"/>
      <charset val="238"/>
    </font>
    <font>
      <b/>
      <sz val="8"/>
      <color indexed="21"/>
      <name val="Arial"/>
      <family val="2"/>
      <charset val="238"/>
    </font>
    <font>
      <b/>
      <u/>
      <sz val="8"/>
      <name val="Arial"/>
      <family val="2"/>
      <charset val="238"/>
    </font>
    <font>
      <b/>
      <u/>
      <sz val="8"/>
      <color indexed="10"/>
      <name val="Arial"/>
      <family val="2"/>
      <charset val="238"/>
    </font>
    <font>
      <b/>
      <sz val="14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 CE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sz val="12"/>
      <name val="Arial"/>
      <family val="2"/>
      <charset val="238"/>
    </font>
    <font>
      <b/>
      <sz val="9"/>
      <name val="Arial"/>
      <family val="2"/>
      <charset val="238"/>
    </font>
    <font>
      <sz val="8"/>
      <color indexed="9"/>
      <name val="Arial"/>
      <family val="2"/>
      <charset val="238"/>
    </font>
    <font>
      <sz val="8"/>
      <color indexed="54"/>
      <name val="Arial CE"/>
      <family val="2"/>
      <charset val="238"/>
    </font>
    <font>
      <sz val="8"/>
      <color theme="1"/>
      <name val="Arial"/>
      <family val="2"/>
      <charset val="238"/>
    </font>
    <font>
      <sz val="8"/>
      <color rgb="FF0000FF"/>
      <name val="Arial"/>
      <family val="2"/>
      <charset val="238"/>
    </font>
    <font>
      <sz val="8"/>
      <color theme="1"/>
      <name val="Arial CE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8"/>
      <color rgb="FFFF0000"/>
      <name val="MS Sans Serif"/>
      <family val="2"/>
      <charset val="238"/>
    </font>
    <font>
      <i/>
      <sz val="8"/>
      <name val="MS Sans Serif"/>
      <family val="2"/>
      <charset val="238"/>
    </font>
    <font>
      <sz val="8"/>
      <color rgb="FFFF0000"/>
      <name val="MS Sans Serif"/>
      <family val="2"/>
    </font>
    <font>
      <sz val="8"/>
      <name val="MS Sans Serif"/>
      <family val="2"/>
    </font>
    <font>
      <b/>
      <sz val="8"/>
      <color rgb="FFFF0000"/>
      <name val="MS Sans Serif"/>
      <family val="2"/>
    </font>
    <font>
      <b/>
      <sz val="8"/>
      <name val="MS Sans Serif"/>
      <family val="2"/>
    </font>
    <font>
      <b/>
      <i/>
      <sz val="8"/>
      <name val="MS Sans Serif"/>
      <family val="2"/>
    </font>
    <font>
      <i/>
      <sz val="8"/>
      <name val="MS Sans Serif"/>
      <family val="2"/>
    </font>
    <font>
      <i/>
      <sz val="8"/>
      <color indexed="12"/>
      <name val="MS Sans Serif"/>
      <family val="2"/>
    </font>
    <font>
      <i/>
      <sz val="8"/>
      <color rgb="FFFF0000"/>
      <name val="MS Sans Serif"/>
      <family val="2"/>
    </font>
    <font>
      <b/>
      <sz val="10"/>
      <name val="MS Sans Serif"/>
      <family val="2"/>
    </font>
    <font>
      <sz val="11"/>
      <name val="Calibri"/>
      <family val="2"/>
      <scheme val="minor"/>
    </font>
    <font>
      <i/>
      <sz val="8"/>
      <color indexed="18"/>
      <name val="Arial CE"/>
      <family val="2"/>
      <charset val="238"/>
    </font>
    <font>
      <sz val="8"/>
      <color indexed="12"/>
      <name val="Arial CE"/>
      <family val="2"/>
    </font>
    <font>
      <sz val="8"/>
      <color rgb="FF7030A0"/>
      <name val="Arial"/>
      <family val="2"/>
      <charset val="238"/>
    </font>
    <font>
      <sz val="12"/>
      <name val="MS Sans Serif"/>
      <family val="2"/>
      <charset val="238"/>
    </font>
    <font>
      <b/>
      <sz val="9"/>
      <color rgb="FFFF0000"/>
      <name val="Arial CE"/>
      <family val="2"/>
      <charset val="238"/>
    </font>
    <font>
      <sz val="8"/>
      <color rgb="FFFF0000"/>
      <name val="Arial CE"/>
      <family val="2"/>
      <charset val="238"/>
    </font>
    <font>
      <sz val="22.5"/>
      <name val="MS Sans Serif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scheme val="minor"/>
    </font>
    <font>
      <b/>
      <sz val="14"/>
      <color rgb="FFFF0000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sz val="8"/>
      <color indexed="10"/>
      <name val="Arial CE"/>
      <family val="2"/>
      <charset val="238"/>
    </font>
    <font>
      <b/>
      <sz val="12"/>
      <name val="MS Sans Serif"/>
      <family val="2"/>
    </font>
    <font>
      <b/>
      <sz val="12"/>
      <color rgb="FFFF0000"/>
      <name val="MS Sans Serif"/>
      <family val="2"/>
      <charset val="238"/>
    </font>
    <font>
      <b/>
      <sz val="12"/>
      <color rgb="FFFF0000"/>
      <name val="MS Sans Serif"/>
      <family val="2"/>
    </font>
    <font>
      <sz val="8"/>
      <color rgb="FFFF0000"/>
      <name val="Arial"/>
      <family val="2"/>
      <charset val="238"/>
    </font>
    <font>
      <b/>
      <sz val="10"/>
      <color theme="1"/>
      <name val="Arial CE"/>
      <family val="2"/>
      <charset val="238"/>
    </font>
    <font>
      <sz val="11"/>
      <color theme="1"/>
      <name val="Arial CE"/>
      <family val="2"/>
      <charset val="238"/>
    </font>
    <font>
      <sz val="10"/>
      <color theme="1"/>
      <name val="Arial CE"/>
      <family val="2"/>
      <charset val="238"/>
    </font>
    <font>
      <sz val="1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59999389629810485"/>
        <bgColor indexed="64"/>
      </patternFill>
    </fill>
  </fills>
  <borders count="3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hair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/>
      <top/>
      <bottom/>
      <diagonal/>
    </border>
  </borders>
  <cellStyleXfs count="22">
    <xf numFmtId="0" fontId="0" fillId="0" borderId="0"/>
    <xf numFmtId="0" fontId="12" fillId="0" borderId="0"/>
    <xf numFmtId="0" fontId="9" fillId="0" borderId="0" applyAlignment="0">
      <alignment vertical="top" wrapText="1"/>
      <protection locked="0"/>
    </xf>
    <xf numFmtId="0" fontId="14" fillId="0" borderId="0" applyFill="0" applyBorder="0" applyProtection="0"/>
    <xf numFmtId="0" fontId="15" fillId="0" borderId="0"/>
    <xf numFmtId="0" fontId="12" fillId="0" borderId="0"/>
    <xf numFmtId="0" fontId="12" fillId="0" borderId="0"/>
    <xf numFmtId="0" fontId="15" fillId="0" borderId="0"/>
    <xf numFmtId="0" fontId="12" fillId="0" borderId="0"/>
    <xf numFmtId="0" fontId="4" fillId="0" borderId="0"/>
    <xf numFmtId="0" fontId="9" fillId="0" borderId="0" applyAlignment="0">
      <alignment vertical="top" wrapText="1"/>
      <protection locked="0"/>
    </xf>
    <xf numFmtId="0" fontId="16" fillId="0" borderId="0"/>
    <xf numFmtId="0" fontId="17" fillId="0" borderId="0" applyFont="0" applyFill="0" applyBorder="0" applyAlignment="0" applyProtection="0"/>
    <xf numFmtId="0" fontId="15" fillId="0" borderId="0"/>
    <xf numFmtId="0" fontId="18" fillId="0" borderId="0"/>
    <xf numFmtId="0" fontId="12" fillId="0" borderId="0"/>
    <xf numFmtId="0" fontId="15" fillId="0" borderId="0"/>
    <xf numFmtId="0" fontId="9" fillId="0" borderId="0" applyAlignment="0">
      <alignment vertical="top" wrapText="1"/>
      <protection locked="0"/>
    </xf>
    <xf numFmtId="0" fontId="12" fillId="0" borderId="0"/>
    <xf numFmtId="0" fontId="12" fillId="0" borderId="0"/>
    <xf numFmtId="0" fontId="9" fillId="0" borderId="0" applyAlignment="0">
      <alignment vertical="top" wrapText="1"/>
      <protection locked="0"/>
    </xf>
    <xf numFmtId="0" fontId="12" fillId="0" borderId="0"/>
  </cellStyleXfs>
  <cellXfs count="448">
    <xf numFmtId="0" fontId="0" fillId="0" borderId="0" xfId="0"/>
    <xf numFmtId="0" fontId="2" fillId="0" borderId="0" xfId="0" applyFont="1" applyFill="1" applyAlignment="1" applyProtection="1">
      <alignment horizontal="left"/>
    </xf>
    <xf numFmtId="0" fontId="0" fillId="0" borderId="0" xfId="0" applyAlignment="1" applyProtection="1">
      <alignment horizontal="left" vertical="top"/>
      <protection locked="0"/>
    </xf>
    <xf numFmtId="0" fontId="3" fillId="0" borderId="0" xfId="0" applyFont="1" applyFill="1" applyAlignment="1" applyProtection="1">
      <alignment horizontal="left"/>
    </xf>
    <xf numFmtId="0" fontId="4" fillId="0" borderId="0" xfId="0" applyFont="1" applyFill="1" applyAlignment="1" applyProtection="1">
      <alignment horizontal="left"/>
    </xf>
    <xf numFmtId="0" fontId="0" fillId="0" borderId="0" xfId="0" applyFill="1" applyAlignment="1" applyProtection="1">
      <alignment vertical="top"/>
      <protection locked="0"/>
    </xf>
    <xf numFmtId="0" fontId="0" fillId="0" borderId="0" xfId="0" applyAlignment="1" applyProtection="1">
      <alignment vertical="top"/>
      <protection locked="0"/>
    </xf>
    <xf numFmtId="0" fontId="0" fillId="0" borderId="0" xfId="0" applyFill="1" applyAlignment="1" applyProtection="1">
      <alignment horizontal="left" vertical="top"/>
      <protection locked="0"/>
    </xf>
    <xf numFmtId="0" fontId="9" fillId="0" borderId="0" xfId="0" applyFont="1" applyAlignment="1" applyProtection="1">
      <alignment horizontal="left" vertical="top"/>
      <protection locked="0"/>
    </xf>
    <xf numFmtId="0" fontId="0" fillId="0" borderId="0" xfId="0" applyFont="1" applyAlignment="1" applyProtection="1">
      <alignment horizontal="left" vertical="top"/>
      <protection locked="0"/>
    </xf>
    <xf numFmtId="0" fontId="13" fillId="0" borderId="0" xfId="1" applyFont="1" applyAlignment="1">
      <alignment vertical="center"/>
    </xf>
    <xf numFmtId="0" fontId="13" fillId="0" borderId="0" xfId="1" applyFont="1" applyFill="1" applyAlignment="1">
      <alignment vertical="center"/>
    </xf>
    <xf numFmtId="0" fontId="0" fillId="0" borderId="0" xfId="0" applyFill="1"/>
    <xf numFmtId="0" fontId="13" fillId="0" borderId="0" xfId="1" applyFont="1" applyAlignment="1">
      <alignment horizontal="center" vertical="center" wrapText="1"/>
    </xf>
    <xf numFmtId="0" fontId="13" fillId="0" borderId="0" xfId="1" applyFont="1" applyBorder="1" applyAlignment="1">
      <alignment horizontal="center" vertical="center" wrapText="1"/>
    </xf>
    <xf numFmtId="0" fontId="1" fillId="2" borderId="0" xfId="0" applyFont="1" applyFill="1" applyAlignment="1" applyProtection="1">
      <alignment horizontal="left"/>
    </xf>
    <xf numFmtId="0" fontId="2" fillId="2" borderId="0" xfId="0" applyFont="1" applyFill="1" applyAlignment="1" applyProtection="1">
      <alignment horizontal="left"/>
    </xf>
    <xf numFmtId="0" fontId="4" fillId="2" borderId="0" xfId="0" applyFont="1" applyFill="1" applyAlignment="1" applyProtection="1">
      <alignment horizontal="left"/>
    </xf>
    <xf numFmtId="0" fontId="5" fillId="2" borderId="1" xfId="0" applyFont="1" applyFill="1" applyBorder="1" applyAlignment="1" applyProtection="1">
      <alignment horizontal="center" vertical="center" wrapText="1"/>
    </xf>
    <xf numFmtId="166" fontId="4" fillId="0" borderId="0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 wrapText="1"/>
      <protection locked="0"/>
    </xf>
    <xf numFmtId="0" fontId="7" fillId="0" borderId="0" xfId="0" applyFont="1" applyFill="1" applyBorder="1" applyAlignment="1" applyProtection="1">
      <alignment horizontal="left" wrapText="1"/>
      <protection locked="0"/>
    </xf>
    <xf numFmtId="2" fontId="4" fillId="0" borderId="0" xfId="0" applyNumberFormat="1" applyFont="1" applyFill="1" applyBorder="1" applyAlignment="1" applyProtection="1">
      <alignment horizontal="right"/>
      <protection locked="0"/>
    </xf>
    <xf numFmtId="166" fontId="4" fillId="0" borderId="0" xfId="0" applyNumberFormat="1" applyFont="1" applyFill="1" applyBorder="1" applyAlignment="1" applyProtection="1">
      <alignment horizontal="right"/>
      <protection locked="0"/>
    </xf>
    <xf numFmtId="166" fontId="4" fillId="0" borderId="0" xfId="0" applyNumberFormat="1" applyFont="1" applyFill="1" applyBorder="1" applyAlignment="1" applyProtection="1">
      <alignment horizontal="left"/>
      <protection locked="0"/>
    </xf>
    <xf numFmtId="0" fontId="22" fillId="0" borderId="0" xfId="0" applyFont="1" applyAlignment="1" applyProtection="1">
      <alignment horizontal="left" vertical="top"/>
      <protection locked="0"/>
    </xf>
    <xf numFmtId="0" fontId="9" fillId="0" borderId="0" xfId="2" applyFill="1" applyAlignment="1">
      <alignment horizontal="left" vertical="top"/>
      <protection locked="0"/>
    </xf>
    <xf numFmtId="0" fontId="9" fillId="0" borderId="0" xfId="2" applyAlignment="1">
      <alignment horizontal="left" vertical="top"/>
      <protection locked="0"/>
    </xf>
    <xf numFmtId="0" fontId="1" fillId="0" borderId="0" xfId="2" applyFont="1" applyFill="1" applyAlignment="1" applyProtection="1">
      <alignment horizontal="left"/>
    </xf>
    <xf numFmtId="0" fontId="2" fillId="0" borderId="0" xfId="2" applyFont="1" applyFill="1" applyAlignment="1" applyProtection="1">
      <alignment horizontal="left"/>
    </xf>
    <xf numFmtId="0" fontId="9" fillId="0" borderId="0" xfId="2" applyAlignment="1">
      <alignment vertical="top"/>
      <protection locked="0"/>
    </xf>
    <xf numFmtId="0" fontId="4" fillId="0" borderId="6" xfId="2" applyFont="1" applyFill="1" applyBorder="1" applyAlignment="1" applyProtection="1">
      <alignment horizontal="center" vertical="center" wrapText="1"/>
    </xf>
    <xf numFmtId="0" fontId="4" fillId="0" borderId="7" xfId="2" applyFont="1" applyFill="1" applyBorder="1" applyAlignment="1" applyProtection="1">
      <alignment horizontal="center" vertical="center" wrapText="1"/>
    </xf>
    <xf numFmtId="0" fontId="4" fillId="0" borderId="8" xfId="2" applyFont="1" applyFill="1" applyBorder="1" applyAlignment="1" applyProtection="1">
      <alignment horizontal="center" vertical="center" wrapText="1"/>
    </xf>
    <xf numFmtId="168" fontId="4" fillId="0" borderId="9" xfId="2" applyNumberFormat="1" applyFont="1" applyFill="1" applyBorder="1" applyAlignment="1" applyProtection="1">
      <alignment horizontal="center" vertical="center"/>
    </xf>
    <xf numFmtId="168" fontId="4" fillId="0" borderId="10" xfId="2" applyNumberFormat="1" applyFont="1" applyFill="1" applyBorder="1" applyAlignment="1" applyProtection="1">
      <alignment horizontal="center" vertical="center"/>
    </xf>
    <xf numFmtId="168" fontId="4" fillId="0" borderId="11" xfId="2" applyNumberFormat="1" applyFont="1" applyFill="1" applyBorder="1" applyAlignment="1" applyProtection="1">
      <alignment horizontal="center" vertical="center"/>
    </xf>
    <xf numFmtId="0" fontId="9" fillId="0" borderId="12" xfId="2" applyFont="1" applyFill="1" applyBorder="1" applyAlignment="1" applyProtection="1">
      <alignment horizontal="left"/>
    </xf>
    <xf numFmtId="0" fontId="9" fillId="0" borderId="13" xfId="2" applyFont="1" applyFill="1" applyBorder="1" applyAlignment="1" applyProtection="1">
      <alignment horizontal="left"/>
    </xf>
    <xf numFmtId="0" fontId="25" fillId="0" borderId="2" xfId="2" applyFont="1" applyBorder="1" applyAlignment="1" applyProtection="1">
      <alignment horizontal="center" vertical="center"/>
    </xf>
    <xf numFmtId="0" fontId="25" fillId="0" borderId="2" xfId="2" applyFont="1" applyBorder="1" applyAlignment="1" applyProtection="1">
      <alignment horizontal="left" vertical="center"/>
    </xf>
    <xf numFmtId="166" fontId="25" fillId="0" borderId="2" xfId="2" applyNumberFormat="1" applyFont="1" applyBorder="1" applyAlignment="1" applyProtection="1">
      <alignment horizontal="right" vertical="center"/>
    </xf>
    <xf numFmtId="0" fontId="26" fillId="0" borderId="2" xfId="2" applyFont="1" applyBorder="1" applyAlignment="1" applyProtection="1">
      <alignment horizontal="center" vertical="center"/>
    </xf>
    <xf numFmtId="0" fontId="26" fillId="0" borderId="2" xfId="2" applyFont="1" applyBorder="1" applyAlignment="1" applyProtection="1">
      <alignment horizontal="left" vertical="center"/>
    </xf>
    <xf numFmtId="166" fontId="26" fillId="0" borderId="2" xfId="2" applyNumberFormat="1" applyFont="1" applyBorder="1" applyAlignment="1" applyProtection="1">
      <alignment horizontal="right" vertical="center"/>
    </xf>
    <xf numFmtId="166" fontId="26" fillId="2" borderId="2" xfId="2" applyNumberFormat="1" applyFont="1" applyFill="1" applyBorder="1" applyAlignment="1" applyProtection="1">
      <alignment horizontal="right" vertical="center"/>
    </xf>
    <xf numFmtId="0" fontId="27" fillId="0" borderId="2" xfId="2" applyFont="1" applyBorder="1" applyAlignment="1" applyProtection="1">
      <alignment horizontal="center" vertical="center"/>
    </xf>
    <xf numFmtId="0" fontId="27" fillId="0" borderId="2" xfId="2" applyFont="1" applyBorder="1" applyAlignment="1" applyProtection="1">
      <alignment horizontal="left" vertical="center"/>
    </xf>
    <xf numFmtId="166" fontId="27" fillId="0" borderId="2" xfId="2" applyNumberFormat="1" applyFont="1" applyBorder="1" applyAlignment="1" applyProtection="1">
      <alignment horizontal="right" vertical="center"/>
    </xf>
    <xf numFmtId="0" fontId="28" fillId="0" borderId="2" xfId="2" applyFont="1" applyBorder="1" applyAlignment="1" applyProtection="1">
      <alignment horizontal="left" vertical="center"/>
    </xf>
    <xf numFmtId="0" fontId="29" fillId="0" borderId="2" xfId="2" applyFont="1" applyBorder="1" applyAlignment="1" applyProtection="1">
      <alignment horizontal="left" vertical="center"/>
    </xf>
    <xf numFmtId="166" fontId="29" fillId="0" borderId="2" xfId="2" applyNumberFormat="1" applyFont="1" applyBorder="1" applyAlignment="1" applyProtection="1">
      <alignment horizontal="right" vertical="center"/>
    </xf>
    <xf numFmtId="0" fontId="28" fillId="0" borderId="14" xfId="2" applyFont="1" applyBorder="1" applyAlignment="1" applyProtection="1">
      <alignment horizontal="left" vertical="center"/>
    </xf>
    <xf numFmtId="166" fontId="29" fillId="0" borderId="14" xfId="2" applyNumberFormat="1" applyFont="1" applyBorder="1" applyAlignment="1" applyProtection="1">
      <alignment horizontal="right" vertical="center"/>
    </xf>
    <xf numFmtId="0" fontId="0" fillId="0" borderId="0" xfId="0" applyFill="1" applyAlignment="1" applyProtection="1">
      <alignment horizontal="left" vertical="top"/>
    </xf>
    <xf numFmtId="0" fontId="15" fillId="0" borderId="0" xfId="15" applyFont="1"/>
    <xf numFmtId="0" fontId="15" fillId="0" borderId="0" xfId="15" applyFont="1" applyAlignment="1"/>
    <xf numFmtId="14" fontId="34" fillId="0" borderId="0" xfId="15" applyNumberFormat="1" applyFont="1" applyAlignment="1">
      <alignment horizontal="left"/>
    </xf>
    <xf numFmtId="0" fontId="15" fillId="0" borderId="0" xfId="15" applyFont="1" applyAlignment="1">
      <alignment horizontal="left"/>
    </xf>
    <xf numFmtId="4" fontId="15" fillId="0" borderId="0" xfId="15" applyNumberFormat="1" applyFont="1"/>
    <xf numFmtId="0" fontId="15" fillId="2" borderId="0" xfId="15" applyFont="1" applyFill="1"/>
    <xf numFmtId="3" fontId="15" fillId="2" borderId="0" xfId="15" applyNumberFormat="1" applyFont="1" applyFill="1"/>
    <xf numFmtId="3" fontId="15" fillId="0" borderId="0" xfId="15" applyNumberFormat="1" applyFont="1"/>
    <xf numFmtId="0" fontId="13" fillId="0" borderId="0" xfId="5" applyFont="1" applyFill="1" applyBorder="1"/>
    <xf numFmtId="4" fontId="13" fillId="0" borderId="0" xfId="18" applyNumberFormat="1" applyFont="1" applyBorder="1"/>
    <xf numFmtId="0" fontId="13" fillId="0" borderId="0" xfId="18" applyFont="1"/>
    <xf numFmtId="0" fontId="37" fillId="0" borderId="0" xfId="18" applyFont="1" applyAlignment="1">
      <alignment wrapText="1"/>
    </xf>
    <xf numFmtId="0" fontId="37" fillId="0" borderId="0" xfId="18" applyFont="1"/>
    <xf numFmtId="0" fontId="13" fillId="0" borderId="0" xfId="15" applyFont="1"/>
    <xf numFmtId="0" fontId="13" fillId="0" borderId="0" xfId="18" applyFont="1" applyAlignment="1">
      <alignment wrapText="1"/>
    </xf>
    <xf numFmtId="2" fontId="15" fillId="0" borderId="0" xfId="15" applyNumberFormat="1" applyFont="1"/>
    <xf numFmtId="0" fontId="22" fillId="0" borderId="0" xfId="2" applyFont="1" applyAlignment="1">
      <alignment horizontal="left" vertical="top"/>
      <protection locked="0"/>
    </xf>
    <xf numFmtId="0" fontId="22" fillId="0" borderId="0" xfId="0" applyFont="1" applyFill="1" applyAlignment="1" applyProtection="1">
      <alignment horizontal="left" vertical="top"/>
      <protection locked="0"/>
    </xf>
    <xf numFmtId="0" fontId="45" fillId="0" borderId="0" xfId="0" applyFont="1" applyFill="1" applyAlignment="1" applyProtection="1">
      <alignment horizontal="left" vertical="top"/>
      <protection locked="0"/>
    </xf>
    <xf numFmtId="0" fontId="47" fillId="0" borderId="0" xfId="0" applyFont="1" applyFill="1" applyAlignment="1" applyProtection="1">
      <alignment horizontal="right" vertical="center"/>
      <protection locked="0"/>
    </xf>
    <xf numFmtId="0" fontId="46" fillId="0" borderId="0" xfId="0" applyFont="1" applyFill="1" applyBorder="1" applyAlignment="1" applyProtection="1">
      <alignment vertical="top" wrapText="1"/>
      <protection locked="0"/>
    </xf>
    <xf numFmtId="0" fontId="47" fillId="0" borderId="0" xfId="0" applyFont="1" applyFill="1" applyAlignment="1" applyProtection="1">
      <alignment horizontal="right" vertical="top"/>
      <protection locked="0"/>
    </xf>
    <xf numFmtId="0" fontId="0" fillId="0" borderId="0" xfId="0" applyAlignment="1" applyProtection="1"/>
    <xf numFmtId="0" fontId="53" fillId="0" borderId="0" xfId="0" applyFont="1" applyFill="1" applyAlignment="1" applyProtection="1">
      <alignment horizontal="left" vertical="top"/>
      <protection locked="0"/>
    </xf>
    <xf numFmtId="0" fontId="0" fillId="0" borderId="0" xfId="0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left" vertical="top"/>
    </xf>
    <xf numFmtId="0" fontId="9" fillId="0" borderId="0" xfId="0" applyFont="1" applyFill="1" applyAlignment="1" applyProtection="1">
      <alignment horizontal="left" vertical="top"/>
      <protection locked="0"/>
    </xf>
    <xf numFmtId="0" fontId="9" fillId="0" borderId="0" xfId="0" applyFont="1" applyFill="1" applyAlignment="1" applyProtection="1">
      <alignment vertical="center"/>
      <protection locked="0"/>
    </xf>
    <xf numFmtId="6" fontId="57" fillId="0" borderId="0" xfId="0" applyNumberFormat="1" applyFont="1" applyFill="1" applyAlignment="1" applyProtection="1">
      <alignment vertical="top" wrapText="1"/>
      <protection locked="0"/>
    </xf>
    <xf numFmtId="0" fontId="57" fillId="0" borderId="0" xfId="0" applyFont="1" applyFill="1" applyAlignment="1" applyProtection="1">
      <alignment vertical="top" wrapText="1"/>
      <protection locked="0"/>
    </xf>
    <xf numFmtId="0" fontId="58" fillId="0" borderId="0" xfId="0" applyFont="1" applyFill="1" applyAlignment="1" applyProtection="1">
      <alignment horizontal="left" vertical="center" textRotation="90" wrapText="1"/>
      <protection locked="0"/>
    </xf>
    <xf numFmtId="49" fontId="59" fillId="0" borderId="0" xfId="0" applyNumberFormat="1" applyFont="1" applyFill="1" applyBorder="1" applyAlignment="1" applyProtection="1">
      <alignment horizontal="center" vertical="center"/>
      <protection locked="0"/>
    </xf>
    <xf numFmtId="0" fontId="9" fillId="0" borderId="0" xfId="0" applyFont="1" applyFill="1" applyAlignment="1" applyProtection="1">
      <alignment horizontal="left" vertical="center"/>
      <protection locked="0"/>
    </xf>
    <xf numFmtId="0" fontId="13" fillId="0" borderId="0" xfId="1" applyFont="1" applyFill="1" applyAlignment="1">
      <alignment vertical="center" wrapText="1"/>
    </xf>
    <xf numFmtId="0" fontId="9" fillId="0" borderId="0" xfId="0" applyFont="1" applyFill="1" applyAlignment="1" applyProtection="1">
      <alignment vertical="center" wrapText="1"/>
      <protection locked="0"/>
    </xf>
    <xf numFmtId="167" fontId="0" fillId="0" borderId="0" xfId="0" applyNumberFormat="1" applyFill="1" applyAlignment="1" applyProtection="1">
      <alignment horizontal="left" vertical="top"/>
      <protection locked="0"/>
    </xf>
    <xf numFmtId="49" fontId="4" fillId="2" borderId="2" xfId="0" applyNumberFormat="1" applyFont="1" applyFill="1" applyBorder="1" applyAlignment="1" applyProtection="1">
      <alignment horizontal="right" wrapText="1"/>
    </xf>
    <xf numFmtId="0" fontId="3" fillId="2" borderId="2" xfId="0" applyFont="1" applyFill="1" applyBorder="1" applyAlignment="1" applyProtection="1">
      <alignment horizontal="left" wrapText="1"/>
    </xf>
    <xf numFmtId="2" fontId="3" fillId="2" borderId="2" xfId="0" applyNumberFormat="1" applyFont="1" applyFill="1" applyBorder="1" applyAlignment="1" applyProtection="1">
      <alignment horizontal="right"/>
    </xf>
    <xf numFmtId="166" fontId="3" fillId="2" borderId="2" xfId="0" applyNumberFormat="1" applyFont="1" applyFill="1" applyBorder="1" applyAlignment="1" applyProtection="1">
      <alignment horizontal="right"/>
    </xf>
    <xf numFmtId="0" fontId="13" fillId="0" borderId="0" xfId="1" applyFont="1" applyFill="1" applyAlignment="1">
      <alignment vertical="center" wrapText="1"/>
    </xf>
    <xf numFmtId="0" fontId="9" fillId="0" borderId="0" xfId="0" applyFont="1" applyFill="1" applyAlignment="1" applyProtection="1">
      <alignment vertical="center" wrapText="1"/>
      <protection locked="0"/>
    </xf>
    <xf numFmtId="0" fontId="0" fillId="2" borderId="0" xfId="0" applyFill="1" applyAlignment="1" applyProtection="1">
      <alignment horizontal="left" vertical="top"/>
      <protection locked="0"/>
    </xf>
    <xf numFmtId="166" fontId="4" fillId="0" borderId="2" xfId="0" applyNumberFormat="1" applyFont="1" applyFill="1" applyBorder="1" applyAlignment="1" applyProtection="1">
      <alignment horizontal="center"/>
    </xf>
    <xf numFmtId="0" fontId="39" fillId="0" borderId="2" xfId="2" applyFont="1" applyFill="1" applyBorder="1" applyAlignment="1" applyProtection="1">
      <alignment horizontal="left" vertical="center"/>
    </xf>
    <xf numFmtId="0" fontId="39" fillId="0" borderId="2" xfId="2" applyFont="1" applyFill="1" applyBorder="1" applyAlignment="1" applyProtection="1"/>
    <xf numFmtId="2" fontId="39" fillId="0" borderId="2" xfId="2" applyNumberFormat="1" applyFont="1" applyFill="1" applyBorder="1" applyAlignment="1" applyProtection="1"/>
    <xf numFmtId="0" fontId="4" fillId="0" borderId="0" xfId="0" applyFont="1" applyFill="1" applyBorder="1" applyAlignment="1" applyProtection="1">
      <alignment horizontal="left" vertical="center" wrapText="1"/>
      <protection locked="0"/>
    </xf>
    <xf numFmtId="0" fontId="4" fillId="0" borderId="0" xfId="0" applyFont="1" applyFill="1" applyBorder="1" applyAlignment="1" applyProtection="1">
      <alignment horizontal="left" vertical="center"/>
      <protection locked="0"/>
    </xf>
    <xf numFmtId="0" fontId="7" fillId="0" borderId="2" xfId="0" applyFont="1" applyFill="1" applyBorder="1" applyAlignment="1" applyProtection="1">
      <alignment horizontal="left" wrapText="1"/>
    </xf>
    <xf numFmtId="0" fontId="0" fillId="0" borderId="0" xfId="0" applyFill="1" applyAlignment="1" applyProtection="1">
      <alignment horizontal="right" vertical="top"/>
      <protection locked="0"/>
    </xf>
    <xf numFmtId="0" fontId="0" fillId="6" borderId="0" xfId="0" applyFill="1" applyAlignment="1" applyProtection="1">
      <alignment horizontal="left" vertical="top"/>
      <protection locked="0"/>
    </xf>
    <xf numFmtId="0" fontId="65" fillId="0" borderId="0" xfId="0" applyFont="1" applyFill="1" applyAlignment="1" applyProtection="1">
      <alignment vertical="center"/>
      <protection locked="0"/>
    </xf>
    <xf numFmtId="164" fontId="4" fillId="0" borderId="2" xfId="0" applyNumberFormat="1" applyFont="1" applyFill="1" applyBorder="1" applyAlignment="1" applyProtection="1">
      <alignment horizontal="right"/>
    </xf>
    <xf numFmtId="0" fontId="4" fillId="0" borderId="2" xfId="0" applyFont="1" applyFill="1" applyBorder="1" applyAlignment="1" applyProtection="1">
      <alignment horizontal="left" wrapText="1"/>
    </xf>
    <xf numFmtId="2" fontId="4" fillId="0" borderId="2" xfId="0" applyNumberFormat="1" applyFont="1" applyFill="1" applyBorder="1" applyAlignment="1" applyProtection="1">
      <alignment horizontal="right"/>
    </xf>
    <xf numFmtId="166" fontId="4" fillId="0" borderId="2" xfId="0" applyNumberFormat="1" applyFont="1" applyFill="1" applyBorder="1" applyAlignment="1" applyProtection="1">
      <alignment horizontal="right"/>
    </xf>
    <xf numFmtId="164" fontId="8" fillId="0" borderId="2" xfId="0" applyNumberFormat="1" applyFont="1" applyFill="1" applyBorder="1" applyAlignment="1" applyProtection="1">
      <alignment horizontal="right"/>
    </xf>
    <xf numFmtId="49" fontId="8" fillId="0" borderId="2" xfId="0" applyNumberFormat="1" applyFont="1" applyFill="1" applyBorder="1" applyAlignment="1" applyProtection="1">
      <alignment horizontal="left" wrapText="1"/>
    </xf>
    <xf numFmtId="0" fontId="8" fillId="0" borderId="2" xfId="0" applyFont="1" applyFill="1" applyBorder="1" applyAlignment="1" applyProtection="1">
      <alignment horizontal="left" wrapText="1"/>
    </xf>
    <xf numFmtId="2" fontId="56" fillId="0" borderId="2" xfId="0" applyNumberFormat="1" applyFont="1" applyFill="1" applyBorder="1" applyAlignment="1" applyProtection="1">
      <alignment horizontal="right" wrapText="1"/>
    </xf>
    <xf numFmtId="166" fontId="8" fillId="0" borderId="2" xfId="0" applyNumberFormat="1" applyFont="1" applyFill="1" applyBorder="1" applyAlignment="1" applyProtection="1">
      <alignment horizontal="right"/>
    </xf>
    <xf numFmtId="0" fontId="0" fillId="0" borderId="2" xfId="0" applyFill="1" applyBorder="1" applyAlignment="1" applyProtection="1">
      <alignment horizontal="left" vertical="top"/>
    </xf>
    <xf numFmtId="49" fontId="4" fillId="0" borderId="2" xfId="0" applyNumberFormat="1" applyFont="1" applyFill="1" applyBorder="1" applyAlignment="1" applyProtection="1">
      <alignment horizontal="left" wrapText="1"/>
    </xf>
    <xf numFmtId="0" fontId="4" fillId="0" borderId="2" xfId="0" applyFont="1" applyFill="1" applyBorder="1" applyAlignment="1" applyProtection="1">
      <alignment horizontal="left" vertical="center" wrapText="1"/>
    </xf>
    <xf numFmtId="0" fontId="7" fillId="0" borderId="2" xfId="0" applyFont="1" applyFill="1" applyBorder="1" applyAlignment="1" applyProtection="1">
      <alignment horizontal="left" vertical="center" wrapText="1"/>
    </xf>
    <xf numFmtId="2" fontId="7" fillId="0" borderId="2" xfId="0" applyNumberFormat="1" applyFont="1" applyFill="1" applyBorder="1" applyAlignment="1" applyProtection="1">
      <alignment horizontal="right"/>
    </xf>
    <xf numFmtId="164" fontId="60" fillId="0" borderId="2" xfId="0" applyNumberFormat="1" applyFont="1" applyFill="1" applyBorder="1" applyAlignment="1" applyProtection="1">
      <alignment horizontal="right"/>
    </xf>
    <xf numFmtId="49" fontId="60" fillId="0" borderId="2" xfId="0" applyNumberFormat="1" applyFont="1" applyFill="1" applyBorder="1" applyAlignment="1" applyProtection="1">
      <alignment horizontal="left" wrapText="1"/>
    </xf>
    <xf numFmtId="0" fontId="60" fillId="0" borderId="2" xfId="0" applyFont="1" applyFill="1" applyBorder="1" applyAlignment="1" applyProtection="1">
      <alignment horizontal="left" wrapText="1"/>
    </xf>
    <xf numFmtId="2" fontId="8" fillId="0" borderId="2" xfId="0" applyNumberFormat="1" applyFont="1" applyFill="1" applyBorder="1" applyAlignment="1" applyProtection="1">
      <alignment horizontal="right"/>
    </xf>
    <xf numFmtId="0" fontId="23" fillId="0" borderId="2" xfId="0" applyFont="1" applyFill="1" applyBorder="1" applyAlignment="1" applyProtection="1">
      <alignment horizontal="right" vertical="center"/>
    </xf>
    <xf numFmtId="167" fontId="57" fillId="0" borderId="0" xfId="0" applyNumberFormat="1" applyFont="1" applyFill="1" applyBorder="1" applyAlignment="1" applyProtection="1">
      <alignment vertical="top"/>
      <protection locked="0"/>
    </xf>
    <xf numFmtId="0" fontId="9" fillId="0" borderId="0" xfId="0" applyFont="1" applyFill="1" applyAlignment="1" applyProtection="1">
      <alignment horizontal="right" vertical="center"/>
      <protection locked="0"/>
    </xf>
    <xf numFmtId="164" fontId="4" fillId="0" borderId="0" xfId="0" applyNumberFormat="1" applyFont="1" applyFill="1" applyBorder="1" applyAlignment="1" applyProtection="1">
      <alignment horizontal="right" vertical="center"/>
      <protection locked="0"/>
    </xf>
    <xf numFmtId="0" fontId="7" fillId="0" borderId="0" xfId="0" applyFont="1" applyFill="1" applyBorder="1" applyAlignment="1" applyProtection="1">
      <alignment horizontal="left" vertical="center" wrapText="1"/>
      <protection locked="0"/>
    </xf>
    <xf numFmtId="2" fontId="4" fillId="0" borderId="0" xfId="0" applyNumberFormat="1" applyFont="1" applyFill="1" applyBorder="1" applyAlignment="1" applyProtection="1">
      <alignment horizontal="right" vertical="center"/>
      <protection locked="0"/>
    </xf>
    <xf numFmtId="0" fontId="44" fillId="0" borderId="0" xfId="0" applyFont="1" applyFill="1" applyAlignment="1" applyProtection="1">
      <alignment horizontal="right" vertical="center"/>
      <protection locked="0"/>
    </xf>
    <xf numFmtId="0" fontId="44" fillId="0" borderId="0" xfId="0" applyFont="1" applyFill="1" applyAlignment="1" applyProtection="1">
      <alignment horizontal="left" vertical="center"/>
      <protection locked="0"/>
    </xf>
    <xf numFmtId="164" fontId="20" fillId="0" borderId="0" xfId="0" applyNumberFormat="1" applyFont="1" applyFill="1" applyBorder="1" applyAlignment="1" applyProtection="1">
      <alignment horizontal="right"/>
      <protection locked="0"/>
    </xf>
    <xf numFmtId="0" fontId="20" fillId="0" borderId="0" xfId="0" applyFont="1" applyFill="1" applyBorder="1" applyAlignment="1" applyProtection="1">
      <alignment horizontal="left" wrapText="1"/>
      <protection locked="0"/>
    </xf>
    <xf numFmtId="0" fontId="21" fillId="0" borderId="0" xfId="0" applyFont="1" applyFill="1" applyBorder="1" applyAlignment="1" applyProtection="1">
      <alignment horizontal="left" wrapText="1"/>
      <protection locked="0"/>
    </xf>
    <xf numFmtId="0" fontId="44" fillId="0" borderId="0" xfId="0" applyFont="1" applyFill="1" applyAlignment="1" applyProtection="1">
      <alignment horizontal="left" vertical="top"/>
      <protection locked="0"/>
    </xf>
    <xf numFmtId="0" fontId="21" fillId="0" borderId="0" xfId="0" applyFont="1" applyFill="1" applyBorder="1" applyAlignment="1" applyProtection="1">
      <alignment horizontal="left" vertical="center" wrapText="1"/>
      <protection locked="0"/>
    </xf>
    <xf numFmtId="0" fontId="20" fillId="0" borderId="0" xfId="0" applyFont="1" applyFill="1" applyBorder="1" applyAlignment="1" applyProtection="1">
      <alignment horizontal="left" vertical="center" wrapText="1"/>
      <protection locked="0"/>
    </xf>
    <xf numFmtId="0" fontId="67" fillId="0" borderId="0" xfId="0" applyFont="1" applyFill="1" applyAlignment="1" applyProtection="1">
      <alignment horizontal="center" vertical="center"/>
      <protection locked="0"/>
    </xf>
    <xf numFmtId="2" fontId="20" fillId="0" borderId="0" xfId="0" applyNumberFormat="1" applyFont="1" applyFill="1" applyBorder="1" applyAlignment="1" applyProtection="1">
      <alignment horizontal="right" vertical="center"/>
      <protection locked="0"/>
    </xf>
    <xf numFmtId="0" fontId="0" fillId="0" borderId="0" xfId="0" applyFill="1" applyAlignment="1" applyProtection="1">
      <alignment horizontal="right" vertical="center"/>
      <protection locked="0"/>
    </xf>
    <xf numFmtId="0" fontId="0" fillId="0" borderId="0" xfId="0" applyFill="1" applyAlignment="1" applyProtection="1">
      <alignment horizontal="left" vertical="center"/>
      <protection locked="0"/>
    </xf>
    <xf numFmtId="166" fontId="4" fillId="0" borderId="0" xfId="0" applyNumberFormat="1" applyFont="1" applyFill="1" applyBorder="1" applyAlignment="1" applyProtection="1">
      <alignment horizontal="right" vertical="center"/>
      <protection locked="0"/>
    </xf>
    <xf numFmtId="164" fontId="20" fillId="0" borderId="2" xfId="0" applyNumberFormat="1" applyFont="1" applyFill="1" applyBorder="1" applyAlignment="1" applyProtection="1">
      <alignment horizontal="right"/>
    </xf>
    <xf numFmtId="0" fontId="20" fillId="0" borderId="2" xfId="0" applyFont="1" applyFill="1" applyBorder="1" applyAlignment="1" applyProtection="1">
      <alignment horizontal="left" wrapText="1"/>
    </xf>
    <xf numFmtId="2" fontId="20" fillId="0" borderId="2" xfId="0" applyNumberFormat="1" applyFont="1" applyFill="1" applyBorder="1" applyAlignment="1" applyProtection="1">
      <alignment horizontal="right"/>
    </xf>
    <xf numFmtId="166" fontId="20" fillId="0" borderId="2" xfId="0" applyNumberFormat="1" applyFont="1" applyFill="1" applyBorder="1" applyAlignment="1" applyProtection="1">
      <alignment horizontal="right"/>
    </xf>
    <xf numFmtId="166" fontId="20" fillId="0" borderId="2" xfId="0" applyNumberFormat="1" applyFont="1" applyFill="1" applyBorder="1" applyAlignment="1" applyProtection="1">
      <alignment horizontal="center"/>
    </xf>
    <xf numFmtId="2" fontId="21" fillId="0" borderId="2" xfId="0" applyNumberFormat="1" applyFont="1" applyFill="1" applyBorder="1" applyAlignment="1" applyProtection="1">
      <alignment horizontal="left"/>
    </xf>
    <xf numFmtId="2" fontId="21" fillId="0" borderId="2" xfId="0" applyNumberFormat="1" applyFont="1" applyFill="1" applyBorder="1" applyAlignment="1" applyProtection="1">
      <alignment horizontal="right"/>
    </xf>
    <xf numFmtId="0" fontId="44" fillId="0" borderId="2" xfId="0" applyFont="1" applyFill="1" applyBorder="1" applyAlignment="1" applyProtection="1">
      <alignment vertical="top"/>
    </xf>
    <xf numFmtId="0" fontId="46" fillId="0" borderId="0" xfId="0" applyFont="1" applyFill="1" applyAlignment="1" applyProtection="1">
      <alignment horizontal="left" vertical="top"/>
      <protection locked="0"/>
    </xf>
    <xf numFmtId="2" fontId="0" fillId="0" borderId="0" xfId="0" applyNumberFormat="1" applyFill="1" applyAlignment="1" applyProtection="1">
      <alignment horizontal="left" vertical="top"/>
      <protection locked="0"/>
    </xf>
    <xf numFmtId="0" fontId="68" fillId="0" borderId="0" xfId="0" applyFont="1" applyFill="1" applyAlignment="1" applyProtection="1">
      <alignment horizontal="left" vertical="center"/>
      <protection locked="0"/>
    </xf>
    <xf numFmtId="0" fontId="69" fillId="0" borderId="0" xfId="0" applyFont="1" applyFill="1" applyAlignment="1" applyProtection="1">
      <alignment vertical="center"/>
      <protection locked="0"/>
    </xf>
    <xf numFmtId="2" fontId="69" fillId="0" borderId="0" xfId="0" applyNumberFormat="1" applyFont="1" applyFill="1" applyAlignment="1" applyProtection="1">
      <alignment vertical="center"/>
      <protection locked="0"/>
    </xf>
    <xf numFmtId="2" fontId="0" fillId="0" borderId="0" xfId="0" applyNumberFormat="1" applyFill="1" applyAlignment="1" applyProtection="1">
      <alignment horizontal="left" vertical="center"/>
      <protection locked="0"/>
    </xf>
    <xf numFmtId="0" fontId="69" fillId="0" borderId="0" xfId="0" applyFont="1" applyFill="1" applyAlignment="1" applyProtection="1">
      <alignment horizontal="left" vertical="center"/>
      <protection locked="0"/>
    </xf>
    <xf numFmtId="0" fontId="13" fillId="0" borderId="0" xfId="0" applyFont="1" applyFill="1" applyAlignment="1" applyProtection="1">
      <alignment vertical="top" wrapText="1"/>
      <protection locked="0"/>
    </xf>
    <xf numFmtId="0" fontId="58" fillId="0" borderId="0" xfId="0" applyFont="1" applyAlignment="1" applyProtection="1">
      <alignment horizontal="left" vertical="center" textRotation="90" wrapText="1"/>
      <protection locked="0"/>
    </xf>
    <xf numFmtId="0" fontId="24" fillId="0" borderId="0" xfId="0" applyFont="1" applyFill="1" applyAlignment="1" applyProtection="1">
      <alignment vertical="center"/>
      <protection locked="0"/>
    </xf>
    <xf numFmtId="0" fontId="24" fillId="0" borderId="0" xfId="0" applyFont="1" applyFill="1" applyAlignment="1" applyProtection="1">
      <alignment vertical="top" wrapText="1"/>
      <protection locked="0"/>
    </xf>
    <xf numFmtId="0" fontId="70" fillId="0" borderId="0" xfId="0" applyFont="1" applyFill="1" applyAlignment="1" applyProtection="1">
      <alignment vertical="center"/>
      <protection locked="0"/>
    </xf>
    <xf numFmtId="0" fontId="13" fillId="0" borderId="0" xfId="0" applyFont="1" applyFill="1" applyAlignment="1" applyProtection="1">
      <alignment vertical="center"/>
      <protection locked="0"/>
    </xf>
    <xf numFmtId="0" fontId="24" fillId="0" borderId="0" xfId="0" applyFont="1" applyFill="1" applyAlignment="1" applyProtection="1">
      <alignment vertical="center" wrapText="1"/>
      <protection locked="0"/>
    </xf>
    <xf numFmtId="2" fontId="47" fillId="0" borderId="0" xfId="0" applyNumberFormat="1" applyFont="1" applyFill="1" applyAlignment="1" applyProtection="1">
      <alignment horizontal="left" vertical="top"/>
      <protection locked="0"/>
    </xf>
    <xf numFmtId="170" fontId="0" fillId="0" borderId="0" xfId="0" applyNumberFormat="1" applyFill="1" applyAlignment="1" applyProtection="1">
      <alignment vertical="top"/>
      <protection locked="0"/>
    </xf>
    <xf numFmtId="0" fontId="11" fillId="0" borderId="0" xfId="0" applyFont="1" applyFill="1" applyAlignment="1" applyProtection="1">
      <alignment horizontal="left" vertical="top"/>
      <protection locked="0"/>
    </xf>
    <xf numFmtId="0" fontId="54" fillId="0" borderId="0" xfId="0" applyFont="1" applyFill="1" applyAlignment="1" applyProtection="1">
      <alignment horizontal="left" vertical="top"/>
      <protection locked="0"/>
    </xf>
    <xf numFmtId="0" fontId="43" fillId="0" borderId="0" xfId="0" applyFont="1" applyFill="1" applyAlignment="1" applyProtection="1">
      <alignment horizontal="left" vertical="top"/>
      <protection locked="0"/>
    </xf>
    <xf numFmtId="0" fontId="57" fillId="0" borderId="0" xfId="0" applyFont="1" applyFill="1" applyAlignment="1" applyProtection="1">
      <alignment vertical="top"/>
      <protection locked="0"/>
    </xf>
    <xf numFmtId="2" fontId="64" fillId="0" borderId="0" xfId="0" applyNumberFormat="1" applyFont="1" applyFill="1" applyAlignment="1">
      <alignment vertical="center"/>
    </xf>
    <xf numFmtId="0" fontId="42" fillId="0" borderId="0" xfId="0" applyFont="1" applyFill="1"/>
    <xf numFmtId="2" fontId="0" fillId="0" borderId="0" xfId="0" applyNumberFormat="1" applyFill="1"/>
    <xf numFmtId="0" fontId="22" fillId="0" borderId="0" xfId="2" applyFont="1" applyFill="1" applyAlignment="1">
      <alignment horizontal="left" vertical="top"/>
      <protection locked="0"/>
    </xf>
    <xf numFmtId="0" fontId="48" fillId="0" borderId="0" xfId="0" applyFont="1" applyFill="1" applyAlignment="1" applyProtection="1">
      <alignment horizontal="left" vertical="top"/>
      <protection locked="0"/>
    </xf>
    <xf numFmtId="0" fontId="49" fillId="0" borderId="0" xfId="0" applyFont="1" applyFill="1" applyAlignment="1" applyProtection="1">
      <alignment horizontal="left" vertical="top"/>
      <protection locked="0"/>
    </xf>
    <xf numFmtId="0" fontId="50" fillId="0" borderId="0" xfId="0" applyFont="1" applyFill="1" applyAlignment="1" applyProtection="1">
      <alignment horizontal="left" vertical="top"/>
      <protection locked="0"/>
    </xf>
    <xf numFmtId="0" fontId="51" fillId="0" borderId="0" xfId="0" applyFont="1" applyFill="1" applyAlignment="1" applyProtection="1">
      <alignment horizontal="left" vertical="top"/>
      <protection locked="0"/>
    </xf>
    <xf numFmtId="0" fontId="52" fillId="0" borderId="0" xfId="0" applyFont="1" applyFill="1" applyAlignment="1" applyProtection="1">
      <alignment horizontal="left" vertical="top"/>
      <protection locked="0"/>
    </xf>
    <xf numFmtId="0" fontId="0" fillId="0" borderId="0" xfId="0" applyFill="1" applyAlignment="1" applyProtection="1"/>
    <xf numFmtId="0" fontId="46" fillId="0" borderId="0" xfId="0" applyFont="1" applyFill="1" applyAlignment="1" applyProtection="1"/>
    <xf numFmtId="0" fontId="46" fillId="0" borderId="0" xfId="0" applyFont="1" applyFill="1" applyAlignment="1" applyProtection="1">
      <alignment vertical="center"/>
    </xf>
    <xf numFmtId="0" fontId="0" fillId="0" borderId="0" xfId="0" applyFill="1" applyAlignment="1" applyProtection="1">
      <alignment vertical="center"/>
    </xf>
    <xf numFmtId="0" fontId="63" fillId="0" borderId="0" xfId="0" applyFont="1" applyFill="1"/>
    <xf numFmtId="0" fontId="64" fillId="0" borderId="0" xfId="0" applyFont="1" applyFill="1" applyAlignment="1">
      <alignment vertical="center"/>
    </xf>
    <xf numFmtId="0" fontId="65" fillId="0" borderId="0" xfId="0" applyFont="1" applyFill="1" applyAlignment="1">
      <alignment vertical="center"/>
    </xf>
    <xf numFmtId="0" fontId="0" fillId="0" borderId="0" xfId="0" applyFont="1" applyFill="1" applyAlignment="1" applyProtection="1">
      <alignment horizontal="left" vertical="top"/>
      <protection locked="0"/>
    </xf>
    <xf numFmtId="0" fontId="62" fillId="0" borderId="0" xfId="0" applyFont="1" applyFill="1" applyAlignment="1" applyProtection="1">
      <alignment vertical="center"/>
      <protection locked="0"/>
    </xf>
    <xf numFmtId="0" fontId="39" fillId="2" borderId="2" xfId="2" applyFont="1" applyFill="1" applyBorder="1" applyAlignment="1" applyProtection="1">
      <alignment horizontal="left" vertical="center"/>
    </xf>
    <xf numFmtId="0" fontId="13" fillId="2" borderId="2" xfId="2" applyFont="1" applyFill="1" applyBorder="1" applyAlignment="1" applyProtection="1"/>
    <xf numFmtId="0" fontId="13" fillId="2" borderId="2" xfId="0" applyFont="1" applyFill="1" applyBorder="1" applyAlignment="1" applyProtection="1">
      <alignment vertical="center"/>
    </xf>
    <xf numFmtId="0" fontId="40" fillId="2" borderId="2" xfId="0" applyFont="1" applyFill="1" applyBorder="1" applyAlignment="1" applyProtection="1">
      <alignment vertical="center"/>
    </xf>
    <xf numFmtId="0" fontId="39" fillId="2" borderId="2" xfId="0" applyFont="1" applyFill="1" applyBorder="1" applyAlignment="1" applyProtection="1">
      <alignment horizontal="right"/>
    </xf>
    <xf numFmtId="0" fontId="13" fillId="2" borderId="2" xfId="0" applyFont="1" applyFill="1" applyBorder="1" applyAlignment="1" applyProtection="1"/>
    <xf numFmtId="0" fontId="39" fillId="2" borderId="2" xfId="0" applyFont="1" applyFill="1" applyBorder="1" applyAlignment="1" applyProtection="1"/>
    <xf numFmtId="2" fontId="39" fillId="2" borderId="2" xfId="0" applyNumberFormat="1" applyFont="1" applyFill="1" applyBorder="1" applyAlignment="1" applyProtection="1"/>
    <xf numFmtId="0" fontId="40" fillId="2" borderId="2" xfId="0" applyFont="1" applyFill="1" applyBorder="1" applyAlignment="1" applyProtection="1"/>
    <xf numFmtId="0" fontId="15" fillId="0" borderId="0" xfId="15" applyFont="1" applyProtection="1"/>
    <xf numFmtId="0" fontId="33" fillId="0" borderId="0" xfId="15" applyFont="1" applyAlignment="1" applyProtection="1">
      <alignment horizontal="left" vertical="center"/>
    </xf>
    <xf numFmtId="0" fontId="15" fillId="0" borderId="0" xfId="15" applyFont="1" applyAlignment="1" applyProtection="1">
      <alignment horizontal="right"/>
    </xf>
    <xf numFmtId="0" fontId="15" fillId="0" borderId="0" xfId="15" applyFont="1" applyAlignment="1" applyProtection="1"/>
    <xf numFmtId="0" fontId="71" fillId="0" borderId="0" xfId="0" applyFont="1"/>
    <xf numFmtId="0" fontId="72" fillId="0" borderId="0" xfId="0" applyFont="1"/>
    <xf numFmtId="0" fontId="73" fillId="0" borderId="0" xfId="0" applyFont="1"/>
    <xf numFmtId="0" fontId="74" fillId="0" borderId="0" xfId="0" applyFont="1"/>
    <xf numFmtId="0" fontId="31" fillId="0" borderId="0" xfId="15" applyFont="1" applyAlignment="1" applyProtection="1">
      <alignment horizontal="left"/>
    </xf>
    <xf numFmtId="0" fontId="33" fillId="0" borderId="0" xfId="15" applyFont="1" applyAlignment="1" applyProtection="1"/>
    <xf numFmtId="0" fontId="35" fillId="0" borderId="0" xfId="15" applyFont="1" applyAlignment="1" applyProtection="1">
      <alignment horizontal="left"/>
    </xf>
    <xf numFmtId="0" fontId="31" fillId="0" borderId="0" xfId="15" applyFont="1" applyAlignment="1" applyProtection="1">
      <alignment horizontal="left" vertical="top" wrapText="1"/>
    </xf>
    <xf numFmtId="0" fontId="12" fillId="0" borderId="0" xfId="15" applyAlignment="1" applyProtection="1">
      <alignment vertical="top" wrapText="1"/>
    </xf>
    <xf numFmtId="0" fontId="33" fillId="0" borderId="0" xfId="15" applyFont="1" applyProtection="1"/>
    <xf numFmtId="0" fontId="15" fillId="0" borderId="0" xfId="15" applyFont="1" applyAlignment="1" applyProtection="1">
      <alignment horizontal="left"/>
    </xf>
    <xf numFmtId="0" fontId="33" fillId="0" borderId="0" xfId="15" applyFont="1" applyAlignment="1" applyProtection="1">
      <alignment horizontal="left"/>
    </xf>
    <xf numFmtId="0" fontId="15" fillId="0" borderId="0" xfId="15" applyFont="1" applyAlignment="1" applyProtection="1">
      <alignment horizontal="center"/>
    </xf>
    <xf numFmtId="0" fontId="36" fillId="3" borderId="15" xfId="15" applyFont="1" applyFill="1" applyBorder="1" applyAlignment="1" applyProtection="1">
      <alignment wrapText="1"/>
    </xf>
    <xf numFmtId="0" fontId="36" fillId="3" borderId="16" xfId="15" applyFont="1" applyFill="1" applyBorder="1" applyAlignment="1" applyProtection="1">
      <alignment wrapText="1"/>
    </xf>
    <xf numFmtId="0" fontId="36" fillId="3" borderId="17" xfId="15" applyFont="1" applyFill="1" applyBorder="1" applyAlignment="1" applyProtection="1">
      <alignment wrapText="1"/>
    </xf>
    <xf numFmtId="0" fontId="36" fillId="3" borderId="15" xfId="15" applyFont="1" applyFill="1" applyBorder="1" applyAlignment="1" applyProtection="1">
      <alignment horizontal="right" wrapText="1"/>
    </xf>
    <xf numFmtId="0" fontId="15" fillId="3" borderId="16" xfId="15" applyFont="1" applyFill="1" applyBorder="1" applyAlignment="1" applyProtection="1"/>
    <xf numFmtId="0" fontId="36" fillId="3" borderId="16" xfId="15" applyFont="1" applyFill="1" applyBorder="1" applyAlignment="1" applyProtection="1">
      <alignment horizontal="right" wrapText="1"/>
    </xf>
    <xf numFmtId="0" fontId="33" fillId="3" borderId="17" xfId="15" applyFont="1" applyFill="1" applyBorder="1" applyAlignment="1" applyProtection="1">
      <alignment horizontal="right"/>
    </xf>
    <xf numFmtId="0" fontId="15" fillId="0" borderId="18" xfId="15" applyFont="1" applyBorder="1" applyAlignment="1" applyProtection="1">
      <alignment vertical="center"/>
    </xf>
    <xf numFmtId="0" fontId="15" fillId="0" borderId="0" xfId="15" applyFont="1" applyBorder="1" applyAlignment="1" applyProtection="1">
      <alignment vertical="center"/>
    </xf>
    <xf numFmtId="1" fontId="15" fillId="0" borderId="0" xfId="15" applyNumberFormat="1" applyFont="1" applyBorder="1" applyAlignment="1" applyProtection="1">
      <alignment horizontal="right" vertical="center"/>
    </xf>
    <xf numFmtId="0" fontId="15" fillId="0" borderId="19" xfId="15" applyFont="1" applyBorder="1" applyAlignment="1" applyProtection="1">
      <alignment vertical="center"/>
    </xf>
    <xf numFmtId="4" fontId="15" fillId="0" borderId="20" xfId="15" applyNumberFormat="1" applyFont="1" applyBorder="1" applyAlignment="1" applyProtection="1">
      <alignment horizontal="right" vertical="center"/>
    </xf>
    <xf numFmtId="4" fontId="15" fillId="0" borderId="21" xfId="15" applyNumberFormat="1" applyFont="1" applyBorder="1" applyAlignment="1" applyProtection="1">
      <alignment horizontal="right" vertical="center"/>
    </xf>
    <xf numFmtId="4" fontId="15" fillId="0" borderId="22" xfId="15" applyNumberFormat="1" applyFont="1" applyBorder="1" applyAlignment="1" applyProtection="1">
      <alignment horizontal="right" vertical="center"/>
    </xf>
    <xf numFmtId="4" fontId="15" fillId="0" borderId="18" xfId="15" applyNumberFormat="1" applyFont="1" applyBorder="1" applyAlignment="1" applyProtection="1">
      <alignment horizontal="right" vertical="center"/>
    </xf>
    <xf numFmtId="4" fontId="15" fillId="0" borderId="0" xfId="15" applyNumberFormat="1" applyFont="1" applyBorder="1" applyAlignment="1" applyProtection="1">
      <alignment horizontal="right" vertical="center"/>
    </xf>
    <xf numFmtId="4" fontId="15" fillId="0" borderId="19" xfId="15" applyNumberFormat="1" applyFont="1" applyBorder="1" applyAlignment="1" applyProtection="1">
      <alignment horizontal="right" vertical="center"/>
    </xf>
    <xf numFmtId="4" fontId="15" fillId="0" borderId="23" xfId="15" applyNumberFormat="1" applyFont="1" applyBorder="1" applyAlignment="1" applyProtection="1">
      <alignment horizontal="right" vertical="center"/>
    </xf>
    <xf numFmtId="4" fontId="15" fillId="0" borderId="24" xfId="15" applyNumberFormat="1" applyFont="1" applyBorder="1" applyAlignment="1" applyProtection="1">
      <alignment horizontal="right" vertical="center"/>
    </xf>
    <xf numFmtId="4" fontId="15" fillId="0" borderId="25" xfId="15" applyNumberFormat="1" applyFont="1" applyBorder="1" applyAlignment="1" applyProtection="1">
      <alignment horizontal="right" vertical="center"/>
    </xf>
    <xf numFmtId="0" fontId="31" fillId="4" borderId="15" xfId="15" applyFont="1" applyFill="1" applyBorder="1" applyAlignment="1" applyProtection="1">
      <alignment vertical="center"/>
    </xf>
    <xf numFmtId="0" fontId="33" fillId="4" borderId="16" xfId="15" applyFont="1" applyFill="1" applyBorder="1" applyAlignment="1" applyProtection="1">
      <alignment vertical="center"/>
    </xf>
    <xf numFmtId="0" fontId="15" fillId="4" borderId="16" xfId="15" applyFont="1" applyFill="1" applyBorder="1" applyAlignment="1" applyProtection="1">
      <alignment vertical="center"/>
    </xf>
    <xf numFmtId="4" fontId="31" fillId="4" borderId="26" xfId="15" applyNumberFormat="1" applyFont="1" applyFill="1" applyBorder="1" applyAlignment="1" applyProtection="1">
      <alignment horizontal="right" vertical="center"/>
    </xf>
    <xf numFmtId="4" fontId="31" fillId="4" borderId="27" xfId="15" applyNumberFormat="1" applyFont="1" applyFill="1" applyBorder="1" applyAlignment="1" applyProtection="1">
      <alignment horizontal="right" vertical="center"/>
    </xf>
    <xf numFmtId="3" fontId="31" fillId="5" borderId="28" xfId="15" applyNumberFormat="1" applyFont="1" applyFill="1" applyBorder="1" applyAlignment="1" applyProtection="1">
      <alignment horizontal="right" vertical="center"/>
    </xf>
    <xf numFmtId="0" fontId="30" fillId="0" borderId="0" xfId="15" applyFont="1" applyAlignment="1" applyProtection="1">
      <alignment horizontal="center"/>
    </xf>
    <xf numFmtId="0" fontId="36" fillId="3" borderId="15" xfId="15" applyFont="1" applyFill="1" applyBorder="1" applyAlignment="1" applyProtection="1">
      <alignment vertical="center"/>
    </xf>
    <xf numFmtId="0" fontId="33" fillId="3" borderId="16" xfId="15" applyFont="1" applyFill="1" applyBorder="1" applyAlignment="1" applyProtection="1">
      <alignment vertical="center"/>
    </xf>
    <xf numFmtId="0" fontId="33" fillId="3" borderId="17" xfId="15" applyFont="1" applyFill="1" applyBorder="1" applyAlignment="1" applyProtection="1">
      <alignment vertical="center" wrapText="1"/>
    </xf>
    <xf numFmtId="0" fontId="33" fillId="3" borderId="29" xfId="15" applyFont="1" applyFill="1" applyBorder="1" applyAlignment="1" applyProtection="1">
      <alignment horizontal="center" vertical="center" wrapText="1"/>
    </xf>
    <xf numFmtId="0" fontId="33" fillId="3" borderId="17" xfId="15" applyFont="1" applyFill="1" applyBorder="1" applyAlignment="1" applyProtection="1">
      <alignment horizontal="center" vertical="center" wrapText="1"/>
    </xf>
    <xf numFmtId="49" fontId="34" fillId="0" borderId="18" xfId="15" applyNumberFormat="1" applyFont="1" applyBorder="1" applyAlignment="1" applyProtection="1">
      <alignment horizontal="left"/>
    </xf>
    <xf numFmtId="0" fontId="34" fillId="0" borderId="0" xfId="15" applyFont="1" applyBorder="1" applyAlignment="1" applyProtection="1">
      <alignment horizontal="left"/>
    </xf>
    <xf numFmtId="0" fontId="34" fillId="0" borderId="0" xfId="15" applyFont="1" applyBorder="1" applyProtection="1"/>
    <xf numFmtId="169" fontId="34" fillId="0" borderId="0" xfId="15" applyNumberFormat="1" applyFont="1" applyBorder="1" applyProtection="1"/>
    <xf numFmtId="3" fontId="36" fillId="0" borderId="30" xfId="15" applyNumberFormat="1" applyFont="1" applyBorder="1" applyAlignment="1" applyProtection="1">
      <alignment horizontal="right"/>
    </xf>
    <xf numFmtId="3" fontId="34" fillId="0" borderId="30" xfId="15" applyNumberFormat="1" applyFont="1" applyBorder="1" applyAlignment="1" applyProtection="1">
      <alignment horizontal="right"/>
    </xf>
    <xf numFmtId="3" fontId="34" fillId="0" borderId="19" xfId="15" applyNumberFormat="1" applyFont="1" applyBorder="1" applyAlignment="1" applyProtection="1">
      <alignment horizontal="right"/>
    </xf>
    <xf numFmtId="49" fontId="34" fillId="2" borderId="31" xfId="15" applyNumberFormat="1" applyFont="1" applyFill="1" applyBorder="1" applyAlignment="1" applyProtection="1">
      <alignment horizontal="left"/>
    </xf>
    <xf numFmtId="3" fontId="34" fillId="2" borderId="35" xfId="15" applyNumberFormat="1" applyFont="1" applyFill="1" applyBorder="1" applyAlignment="1" applyProtection="1">
      <alignment horizontal="right"/>
    </xf>
    <xf numFmtId="3" fontId="34" fillId="2" borderId="36" xfId="15" applyNumberFormat="1" applyFont="1" applyFill="1" applyBorder="1" applyAlignment="1" applyProtection="1">
      <alignment horizontal="right"/>
    </xf>
    <xf numFmtId="0" fontId="36" fillId="4" borderId="15" xfId="15" applyFont="1" applyFill="1" applyBorder="1" applyAlignment="1" applyProtection="1">
      <alignment vertical="center"/>
    </xf>
    <xf numFmtId="49" fontId="36" fillId="4" borderId="16" xfId="15" applyNumberFormat="1" applyFont="1" applyFill="1" applyBorder="1" applyAlignment="1" applyProtection="1">
      <alignment horizontal="left" vertical="center"/>
    </xf>
    <xf numFmtId="0" fontId="36" fillId="4" borderId="16" xfId="15" applyFont="1" applyFill="1" applyBorder="1" applyAlignment="1" applyProtection="1">
      <alignment vertical="center"/>
    </xf>
    <xf numFmtId="169" fontId="34" fillId="4" borderId="17" xfId="15" applyNumberFormat="1" applyFont="1" applyFill="1" applyBorder="1" applyProtection="1"/>
    <xf numFmtId="3" fontId="36" fillId="4" borderId="29" xfId="15" applyNumberFormat="1" applyFont="1" applyFill="1" applyBorder="1" applyAlignment="1" applyProtection="1">
      <alignment horizontal="right" vertical="center"/>
    </xf>
    <xf numFmtId="3" fontId="30" fillId="0" borderId="0" xfId="15" applyNumberFormat="1" applyFont="1" applyAlignment="1" applyProtection="1">
      <alignment horizontal="center"/>
    </xf>
    <xf numFmtId="0" fontId="13" fillId="0" borderId="0" xfId="15" applyFont="1" applyProtection="1"/>
    <xf numFmtId="0" fontId="9" fillId="0" borderId="0" xfId="2" applyAlignment="1" applyProtection="1">
      <alignment vertical="top"/>
    </xf>
    <xf numFmtId="167" fontId="9" fillId="0" borderId="0" xfId="2" applyNumberFormat="1" applyAlignment="1" applyProtection="1">
      <alignment vertical="top"/>
    </xf>
    <xf numFmtId="0" fontId="0" fillId="2" borderId="0" xfId="0" applyFill="1" applyAlignment="1" applyProtection="1">
      <alignment horizontal="left" vertical="top"/>
    </xf>
    <xf numFmtId="164" fontId="6" fillId="2" borderId="0" xfId="0" applyNumberFormat="1" applyFont="1" applyFill="1" applyAlignment="1" applyProtection="1">
      <alignment horizontal="right"/>
    </xf>
    <xf numFmtId="0" fontId="6" fillId="2" borderId="0" xfId="0" applyFont="1" applyFill="1" applyAlignment="1" applyProtection="1">
      <alignment horizontal="left" wrapText="1"/>
    </xf>
    <xf numFmtId="165" fontId="6" fillId="2" borderId="0" xfId="0" applyNumberFormat="1" applyFont="1" applyFill="1" applyAlignment="1" applyProtection="1">
      <alignment horizontal="right"/>
    </xf>
    <xf numFmtId="166" fontId="6" fillId="2" borderId="0" xfId="0" applyNumberFormat="1" applyFont="1" applyFill="1" applyAlignment="1" applyProtection="1">
      <alignment horizontal="right"/>
    </xf>
    <xf numFmtId="166" fontId="3" fillId="2" borderId="12" xfId="0" applyNumberFormat="1" applyFont="1" applyFill="1" applyBorder="1" applyAlignment="1" applyProtection="1">
      <alignment horizontal="right"/>
    </xf>
    <xf numFmtId="164" fontId="3" fillId="2" borderId="2" xfId="0" applyNumberFormat="1" applyFont="1" applyFill="1" applyBorder="1" applyAlignment="1" applyProtection="1">
      <alignment horizontal="right"/>
    </xf>
    <xf numFmtId="0" fontId="0" fillId="2" borderId="2" xfId="0" applyFill="1" applyBorder="1" applyAlignment="1" applyProtection="1">
      <alignment vertical="top"/>
    </xf>
    <xf numFmtId="171" fontId="4" fillId="0" borderId="2" xfId="0" applyNumberFormat="1" applyFont="1" applyFill="1" applyBorder="1" applyAlignment="1" applyProtection="1">
      <alignment horizontal="right"/>
    </xf>
    <xf numFmtId="171" fontId="7" fillId="0" borderId="2" xfId="0" applyNumberFormat="1" applyFont="1" applyFill="1" applyBorder="1" applyAlignment="1" applyProtection="1">
      <alignment horizontal="right"/>
    </xf>
    <xf numFmtId="2" fontId="4" fillId="0" borderId="2" xfId="0" applyNumberFormat="1" applyFont="1" applyFill="1" applyBorder="1" applyAlignment="1" applyProtection="1">
      <alignment horizontal="right" wrapText="1"/>
    </xf>
    <xf numFmtId="2" fontId="4" fillId="0" borderId="2" xfId="0" applyNumberFormat="1" applyFont="1" applyFill="1" applyBorder="1" applyAlignment="1" applyProtection="1"/>
    <xf numFmtId="164" fontId="3" fillId="0" borderId="2" xfId="0" applyNumberFormat="1" applyFont="1" applyFill="1" applyBorder="1" applyAlignment="1" applyProtection="1">
      <alignment horizontal="right"/>
    </xf>
    <xf numFmtId="49" fontId="4" fillId="0" borderId="2" xfId="0" applyNumberFormat="1" applyFont="1" applyFill="1" applyBorder="1" applyAlignment="1" applyProtection="1">
      <alignment horizontal="right" wrapText="1"/>
    </xf>
    <xf numFmtId="0" fontId="19" fillId="0" borderId="2" xfId="0" applyFont="1" applyFill="1" applyBorder="1" applyAlignment="1" applyProtection="1">
      <alignment horizontal="left" wrapText="1"/>
    </xf>
    <xf numFmtId="1" fontId="4" fillId="0" borderId="2" xfId="0" applyNumberFormat="1" applyFont="1" applyFill="1" applyBorder="1" applyAlignment="1" applyProtection="1">
      <alignment horizontal="right" wrapText="1"/>
    </xf>
    <xf numFmtId="0" fontId="0" fillId="0" borderId="0" xfId="0" applyAlignment="1" applyProtection="1">
      <alignment horizontal="left" vertical="top"/>
    </xf>
    <xf numFmtId="2" fontId="4" fillId="0" borderId="2" xfId="0" applyNumberFormat="1" applyFont="1" applyFill="1" applyBorder="1" applyAlignment="1" applyProtection="1">
      <alignment horizontal="center"/>
    </xf>
    <xf numFmtId="166" fontId="7" fillId="0" borderId="2" xfId="0" applyNumberFormat="1" applyFont="1" applyFill="1" applyBorder="1" applyAlignment="1" applyProtection="1">
      <alignment horizontal="right"/>
    </xf>
    <xf numFmtId="0" fontId="21" fillId="0" borderId="2" xfId="0" applyFont="1" applyFill="1" applyBorder="1" applyAlignment="1" applyProtection="1">
      <alignment horizontal="left" wrapText="1"/>
    </xf>
    <xf numFmtId="166" fontId="21" fillId="0" borderId="2" xfId="0" applyNumberFormat="1" applyFont="1" applyFill="1" applyBorder="1" applyAlignment="1" applyProtection="1">
      <alignment horizontal="right"/>
    </xf>
    <xf numFmtId="0" fontId="8" fillId="0" borderId="2" xfId="0" applyFont="1" applyFill="1" applyBorder="1" applyAlignment="1" applyProtection="1">
      <alignment horizontal="left" vertical="center" wrapText="1"/>
    </xf>
    <xf numFmtId="166" fontId="8" fillId="0" borderId="2" xfId="0" applyNumberFormat="1" applyFont="1" applyFill="1" applyBorder="1" applyAlignment="1" applyProtection="1">
      <alignment horizontal="right" vertical="center"/>
    </xf>
    <xf numFmtId="49" fontId="20" fillId="0" borderId="2" xfId="0" applyNumberFormat="1" applyFont="1" applyFill="1" applyBorder="1" applyAlignment="1" applyProtection="1">
      <alignment horizontal="left" wrapText="1"/>
    </xf>
    <xf numFmtId="49" fontId="20" fillId="0" borderId="2" xfId="0" applyNumberFormat="1" applyFont="1" applyFill="1" applyBorder="1" applyAlignment="1" applyProtection="1">
      <alignment horizontal="right" wrapText="1"/>
    </xf>
    <xf numFmtId="0" fontId="55" fillId="0" borderId="2" xfId="0" applyFont="1" applyFill="1" applyBorder="1" applyAlignment="1" applyProtection="1">
      <alignment horizontal="left" vertical="center" wrapText="1"/>
    </xf>
    <xf numFmtId="166" fontId="55" fillId="0" borderId="2" xfId="0" applyNumberFormat="1" applyFont="1" applyFill="1" applyBorder="1" applyAlignment="1" applyProtection="1">
      <alignment horizontal="right" vertical="center"/>
    </xf>
    <xf numFmtId="0" fontId="0" fillId="0" borderId="2" xfId="0" applyFill="1" applyBorder="1" applyAlignment="1" applyProtection="1">
      <alignment vertical="top"/>
    </xf>
    <xf numFmtId="164" fontId="7" fillId="0" borderId="2" xfId="0" applyNumberFormat="1" applyFont="1" applyFill="1" applyBorder="1" applyAlignment="1" applyProtection="1">
      <alignment horizontal="right"/>
    </xf>
    <xf numFmtId="0" fontId="0" fillId="0" borderId="2" xfId="0" applyFill="1" applyBorder="1" applyAlignment="1" applyProtection="1">
      <alignment horizontal="center" vertical="top"/>
    </xf>
    <xf numFmtId="167" fontId="4" fillId="0" borderId="2" xfId="0" applyNumberFormat="1" applyFont="1" applyFill="1" applyBorder="1" applyAlignment="1" applyProtection="1">
      <alignment horizontal="right"/>
    </xf>
    <xf numFmtId="164" fontId="19" fillId="0" borderId="2" xfId="0" applyNumberFormat="1" applyFont="1" applyFill="1" applyBorder="1" applyAlignment="1" applyProtection="1">
      <alignment horizontal="right"/>
    </xf>
    <xf numFmtId="0" fontId="66" fillId="0" borderId="2" xfId="0" applyFont="1" applyFill="1" applyBorder="1" applyAlignment="1" applyProtection="1">
      <alignment horizontal="left" wrapText="1"/>
    </xf>
    <xf numFmtId="164" fontId="4" fillId="2" borderId="2" xfId="2" applyNumberFormat="1" applyFont="1" applyFill="1" applyBorder="1" applyAlignment="1" applyProtection="1">
      <alignment horizontal="right"/>
    </xf>
    <xf numFmtId="0" fontId="3" fillId="2" borderId="2" xfId="2" applyFont="1" applyFill="1" applyBorder="1" applyAlignment="1" applyProtection="1">
      <alignment horizontal="left" wrapText="1"/>
    </xf>
    <xf numFmtId="2" fontId="3" fillId="2" borderId="2" xfId="2" applyNumberFormat="1" applyFont="1" applyFill="1" applyBorder="1" applyAlignment="1" applyProtection="1">
      <alignment horizontal="right"/>
    </xf>
    <xf numFmtId="166" fontId="3" fillId="2" borderId="2" xfId="2" applyNumberFormat="1" applyFont="1" applyFill="1" applyBorder="1" applyAlignment="1" applyProtection="1">
      <alignment horizontal="right"/>
    </xf>
    <xf numFmtId="166" fontId="4" fillId="2" borderId="2" xfId="2" applyNumberFormat="1" applyFont="1" applyFill="1" applyBorder="1" applyAlignment="1" applyProtection="1">
      <alignment horizontal="center"/>
    </xf>
    <xf numFmtId="164" fontId="4" fillId="0" borderId="2" xfId="2" applyNumberFormat="1" applyFont="1" applyFill="1" applyBorder="1" applyAlignment="1" applyProtection="1">
      <alignment horizontal="right"/>
    </xf>
    <xf numFmtId="0" fontId="3" fillId="0" borderId="2" xfId="2" applyFont="1" applyFill="1" applyBorder="1" applyAlignment="1" applyProtection="1">
      <alignment horizontal="left" wrapText="1"/>
    </xf>
    <xf numFmtId="0" fontId="7" fillId="0" borderId="2" xfId="2" applyFont="1" applyFill="1" applyBorder="1" applyAlignment="1" applyProtection="1">
      <alignment horizontal="left" wrapText="1"/>
    </xf>
    <xf numFmtId="166" fontId="3" fillId="0" borderId="2" xfId="2" applyNumberFormat="1" applyFont="1" applyFill="1" applyBorder="1" applyAlignment="1" applyProtection="1">
      <alignment horizontal="right"/>
    </xf>
    <xf numFmtId="166" fontId="4" fillId="0" borderId="2" xfId="2" applyNumberFormat="1" applyFont="1" applyFill="1" applyBorder="1" applyAlignment="1" applyProtection="1">
      <alignment horizontal="center"/>
    </xf>
    <xf numFmtId="0" fontId="21" fillId="0" borderId="2" xfId="2" applyFont="1" applyFill="1" applyBorder="1" applyAlignment="1" applyProtection="1">
      <alignment horizontal="left" wrapText="1"/>
    </xf>
    <xf numFmtId="2" fontId="19" fillId="0" borderId="2" xfId="0" applyNumberFormat="1" applyFont="1" applyFill="1" applyBorder="1" applyAlignment="1" applyProtection="1">
      <alignment horizontal="right"/>
    </xf>
    <xf numFmtId="167" fontId="4" fillId="2" borderId="2" xfId="0" applyNumberFormat="1" applyFont="1" applyFill="1" applyBorder="1" applyAlignment="1" applyProtection="1">
      <alignment horizontal="right"/>
    </xf>
    <xf numFmtId="166" fontId="4" fillId="2" borderId="2" xfId="0" applyNumberFormat="1" applyFont="1" applyFill="1" applyBorder="1" applyAlignment="1" applyProtection="1">
      <alignment horizontal="right"/>
    </xf>
    <xf numFmtId="166" fontId="4" fillId="2" borderId="2" xfId="0" applyNumberFormat="1" applyFont="1" applyFill="1" applyBorder="1" applyAlignment="1" applyProtection="1">
      <alignment horizontal="center"/>
    </xf>
    <xf numFmtId="2" fontId="19" fillId="0" borderId="2" xfId="0" applyNumberFormat="1" applyFont="1" applyFill="1" applyBorder="1" applyAlignment="1" applyProtection="1">
      <alignment horizontal="right" wrapText="1"/>
    </xf>
    <xf numFmtId="166" fontId="8" fillId="2" borderId="2" xfId="0" applyNumberFormat="1" applyFont="1" applyFill="1" applyBorder="1" applyAlignment="1" applyProtection="1">
      <alignment horizontal="right"/>
    </xf>
    <xf numFmtId="2" fontId="7" fillId="0" borderId="2" xfId="0" applyNumberFormat="1" applyFont="1" applyFill="1" applyBorder="1" applyAlignment="1" applyProtection="1">
      <alignment horizontal="right" wrapText="1"/>
    </xf>
    <xf numFmtId="166" fontId="19" fillId="2" borderId="2" xfId="0" applyNumberFormat="1" applyFont="1" applyFill="1" applyBorder="1" applyAlignment="1" applyProtection="1">
      <alignment horizontal="right"/>
    </xf>
    <xf numFmtId="166" fontId="7" fillId="2" borderId="2" xfId="0" applyNumberFormat="1" applyFont="1" applyFill="1" applyBorder="1" applyAlignment="1" applyProtection="1">
      <alignment horizontal="right"/>
    </xf>
    <xf numFmtId="0" fontId="3" fillId="0" borderId="2" xfId="0" applyFont="1" applyFill="1" applyBorder="1" applyAlignment="1" applyProtection="1">
      <alignment horizontal="left" wrapText="1"/>
    </xf>
    <xf numFmtId="2" fontId="3" fillId="0" borderId="2" xfId="0" applyNumberFormat="1" applyFont="1" applyFill="1" applyBorder="1" applyAlignment="1" applyProtection="1">
      <alignment horizontal="right"/>
    </xf>
    <xf numFmtId="170" fontId="4" fillId="0" borderId="2" xfId="0" applyNumberFormat="1" applyFont="1" applyFill="1" applyBorder="1" applyAlignment="1" applyProtection="1">
      <alignment horizontal="right"/>
    </xf>
    <xf numFmtId="164" fontId="4" fillId="2" borderId="2" xfId="0" applyNumberFormat="1" applyFont="1" applyFill="1" applyBorder="1" applyAlignment="1" applyProtection="1">
      <alignment horizontal="right"/>
    </xf>
    <xf numFmtId="166" fontId="38" fillId="0" borderId="2" xfId="0" applyNumberFormat="1" applyFont="1" applyFill="1" applyBorder="1" applyAlignment="1" applyProtection="1">
      <alignment horizontal="center"/>
    </xf>
    <xf numFmtId="0" fontId="4" fillId="2" borderId="2" xfId="0" applyFont="1" applyFill="1" applyBorder="1" applyAlignment="1" applyProtection="1">
      <alignment horizontal="left" wrapText="1"/>
    </xf>
    <xf numFmtId="0" fontId="39" fillId="2" borderId="2" xfId="0" applyFont="1" applyFill="1" applyBorder="1" applyProtection="1"/>
    <xf numFmtId="2" fontId="39" fillId="2" borderId="2" xfId="0" applyNumberFormat="1" applyFont="1" applyFill="1" applyBorder="1" applyProtection="1"/>
    <xf numFmtId="4" fontId="39" fillId="2" borderId="2" xfId="0" applyNumberFormat="1" applyFont="1" applyFill="1" applyBorder="1" applyProtection="1"/>
    <xf numFmtId="0" fontId="39" fillId="2" borderId="2" xfId="0" applyFont="1" applyFill="1" applyBorder="1" applyAlignment="1" applyProtection="1">
      <alignment horizontal="left"/>
    </xf>
    <xf numFmtId="2" fontId="7" fillId="2" borderId="2" xfId="0" applyNumberFormat="1" applyFont="1" applyFill="1" applyBorder="1" applyAlignment="1" applyProtection="1">
      <alignment horizontal="right"/>
    </xf>
    <xf numFmtId="0" fontId="7" fillId="2" borderId="2" xfId="0" applyFont="1" applyFill="1" applyBorder="1" applyAlignment="1" applyProtection="1">
      <alignment horizontal="left" wrapText="1"/>
    </xf>
    <xf numFmtId="2" fontId="4" fillId="2" borderId="2" xfId="0" applyNumberFormat="1" applyFont="1" applyFill="1" applyBorder="1" applyAlignment="1" applyProtection="1">
      <alignment horizontal="right"/>
    </xf>
    <xf numFmtId="2" fontId="13" fillId="2" borderId="2" xfId="0" applyNumberFormat="1" applyFont="1" applyFill="1" applyBorder="1" applyProtection="1"/>
    <xf numFmtId="4" fontId="13" fillId="2" borderId="2" xfId="0" applyNumberFormat="1" applyFont="1" applyFill="1" applyBorder="1" applyProtection="1"/>
    <xf numFmtId="0" fontId="13" fillId="2" borderId="2" xfId="1" applyFont="1" applyFill="1" applyBorder="1" applyAlignment="1" applyProtection="1"/>
    <xf numFmtId="0" fontId="13" fillId="2" borderId="2" xfId="1" applyFont="1" applyFill="1" applyBorder="1" applyAlignment="1" applyProtection="1">
      <alignment vertical="center"/>
    </xf>
    <xf numFmtId="0" fontId="41" fillId="2" borderId="2" xfId="0" applyFont="1" applyFill="1" applyBorder="1" applyAlignment="1" applyProtection="1">
      <alignment horizontal="left" wrapText="1"/>
    </xf>
    <xf numFmtId="0" fontId="22" fillId="2" borderId="2" xfId="0" applyFont="1" applyFill="1" applyBorder="1" applyAlignment="1" applyProtection="1">
      <alignment horizontal="left" vertical="top"/>
    </xf>
    <xf numFmtId="2" fontId="4" fillId="2" borderId="2" xfId="0" applyNumberFormat="1" applyFont="1" applyFill="1" applyBorder="1" applyAlignment="1" applyProtection="1">
      <alignment horizontal="center"/>
    </xf>
    <xf numFmtId="49" fontId="39" fillId="2" borderId="2" xfId="0" applyNumberFormat="1" applyFont="1" applyFill="1" applyBorder="1" applyAlignment="1" applyProtection="1">
      <alignment horizontal="left"/>
    </xf>
    <xf numFmtId="0" fontId="41" fillId="2" borderId="2" xfId="2" applyFont="1" applyFill="1" applyBorder="1" applyAlignment="1" applyProtection="1">
      <alignment horizontal="left" wrapText="1"/>
    </xf>
    <xf numFmtId="2" fontId="4" fillId="2" borderId="2" xfId="2" applyNumberFormat="1" applyFont="1" applyFill="1" applyBorder="1" applyAlignment="1" applyProtection="1">
      <alignment horizontal="right"/>
    </xf>
    <xf numFmtId="166" fontId="4" fillId="2" borderId="2" xfId="2" applyNumberFormat="1" applyFont="1" applyFill="1" applyBorder="1" applyAlignment="1" applyProtection="1">
      <alignment horizontal="right"/>
    </xf>
    <xf numFmtId="4" fontId="4" fillId="2" borderId="2" xfId="0" applyNumberFormat="1" applyFont="1" applyFill="1" applyBorder="1" applyAlignment="1" applyProtection="1">
      <alignment horizontal="right"/>
    </xf>
    <xf numFmtId="2" fontId="19" fillId="2" borderId="2" xfId="0" applyNumberFormat="1" applyFont="1" applyFill="1" applyBorder="1" applyAlignment="1" applyProtection="1">
      <alignment horizontal="right" wrapText="1"/>
    </xf>
    <xf numFmtId="2" fontId="4" fillId="2" borderId="2" xfId="0" applyNumberFormat="1" applyFont="1" applyFill="1" applyBorder="1" applyAlignment="1" applyProtection="1">
      <alignment horizontal="right" wrapText="1"/>
    </xf>
    <xf numFmtId="164" fontId="4" fillId="2" borderId="35" xfId="0" applyNumberFormat="1" applyFont="1" applyFill="1" applyBorder="1" applyAlignment="1" applyProtection="1">
      <alignment horizontal="right"/>
    </xf>
    <xf numFmtId="0" fontId="4" fillId="2" borderId="35" xfId="0" applyFont="1" applyFill="1" applyBorder="1" applyAlignment="1" applyProtection="1">
      <alignment horizontal="left" wrapText="1"/>
    </xf>
    <xf numFmtId="2" fontId="4" fillId="2" borderId="35" xfId="0" applyNumberFormat="1" applyFont="1" applyFill="1" applyBorder="1" applyAlignment="1" applyProtection="1">
      <alignment horizontal="right"/>
    </xf>
    <xf numFmtId="166" fontId="4" fillId="2" borderId="35" xfId="0" applyNumberFormat="1" applyFont="1" applyFill="1" applyBorder="1" applyAlignment="1" applyProtection="1">
      <alignment horizontal="right"/>
    </xf>
    <xf numFmtId="2" fontId="7" fillId="2" borderId="35" xfId="0" applyNumberFormat="1" applyFont="1" applyFill="1" applyBorder="1" applyAlignment="1" applyProtection="1">
      <alignment horizontal="right"/>
    </xf>
    <xf numFmtId="166" fontId="4" fillId="2" borderId="35" xfId="0" applyNumberFormat="1" applyFont="1" applyFill="1" applyBorder="1" applyAlignment="1" applyProtection="1">
      <alignment horizontal="center"/>
    </xf>
    <xf numFmtId="0" fontId="13" fillId="2" borderId="35" xfId="1" applyFont="1" applyFill="1" applyBorder="1" applyAlignment="1" applyProtection="1">
      <alignment vertical="center"/>
    </xf>
    <xf numFmtId="0" fontId="7" fillId="2" borderId="35" xfId="0" applyFont="1" applyFill="1" applyBorder="1" applyAlignment="1" applyProtection="1">
      <alignment horizontal="left" wrapText="1"/>
    </xf>
    <xf numFmtId="0" fontId="41" fillId="2" borderId="35" xfId="0" applyFont="1" applyFill="1" applyBorder="1" applyAlignment="1" applyProtection="1">
      <alignment horizontal="left" wrapText="1"/>
    </xf>
    <xf numFmtId="2" fontId="4" fillId="2" borderId="35" xfId="0" applyNumberFormat="1" applyFont="1" applyFill="1" applyBorder="1" applyAlignment="1" applyProtection="1">
      <alignment horizontal="center"/>
    </xf>
    <xf numFmtId="0" fontId="39" fillId="0" borderId="2" xfId="0" applyFont="1" applyFill="1" applyBorder="1" applyAlignment="1" applyProtection="1">
      <alignment horizontal="right"/>
    </xf>
    <xf numFmtId="49" fontId="39" fillId="0" borderId="2" xfId="0" applyNumberFormat="1" applyFont="1" applyFill="1" applyBorder="1" applyAlignment="1" applyProtection="1">
      <alignment horizontal="left"/>
    </xf>
    <xf numFmtId="0" fontId="39" fillId="0" borderId="2" xfId="0" applyFont="1" applyFill="1" applyBorder="1" applyAlignment="1" applyProtection="1">
      <alignment wrapText="1"/>
    </xf>
    <xf numFmtId="0" fontId="39" fillId="0" borderId="2" xfId="0" applyFont="1" applyFill="1" applyBorder="1" applyProtection="1"/>
    <xf numFmtId="2" fontId="39" fillId="0" borderId="2" xfId="0" applyNumberFormat="1" applyFont="1" applyFill="1" applyBorder="1" applyProtection="1"/>
    <xf numFmtId="4" fontId="39" fillId="0" borderId="2" xfId="0" applyNumberFormat="1" applyFont="1" applyFill="1" applyBorder="1" applyProtection="1"/>
    <xf numFmtId="0" fontId="39" fillId="0" borderId="2" xfId="0" applyFont="1" applyFill="1" applyBorder="1" applyAlignment="1" applyProtection="1"/>
    <xf numFmtId="166" fontId="3" fillId="0" borderId="2" xfId="0" applyNumberFormat="1" applyFont="1" applyFill="1" applyBorder="1" applyAlignment="1" applyProtection="1">
      <alignment horizontal="right"/>
    </xf>
    <xf numFmtId="166" fontId="4" fillId="0" borderId="2" xfId="2" applyNumberFormat="1" applyFont="1" applyFill="1" applyBorder="1" applyAlignment="1" applyProtection="1">
      <alignment horizontal="right"/>
    </xf>
    <xf numFmtId="0" fontId="0" fillId="0" borderId="2" xfId="0" applyFill="1" applyBorder="1" applyProtection="1"/>
    <xf numFmtId="0" fontId="40" fillId="0" borderId="2" xfId="0" applyFont="1" applyFill="1" applyBorder="1" applyAlignment="1" applyProtection="1"/>
    <xf numFmtId="0" fontId="38" fillId="0" borderId="2" xfId="0" applyFont="1" applyFill="1" applyBorder="1" applyAlignment="1" applyProtection="1">
      <alignment horizontal="left" wrapText="1"/>
    </xf>
    <xf numFmtId="2" fontId="7" fillId="0" borderId="2" xfId="0" applyNumberFormat="1" applyFont="1" applyFill="1" applyBorder="1" applyAlignment="1" applyProtection="1"/>
    <xf numFmtId="166" fontId="38" fillId="0" borderId="2" xfId="0" applyNumberFormat="1" applyFont="1" applyFill="1" applyBorder="1" applyAlignment="1" applyProtection="1">
      <alignment horizontal="right"/>
    </xf>
    <xf numFmtId="164" fontId="10" fillId="0" borderId="0" xfId="0" applyNumberFormat="1" applyFont="1" applyAlignment="1" applyProtection="1">
      <alignment horizontal="right"/>
    </xf>
    <xf numFmtId="0" fontId="10" fillId="0" borderId="0" xfId="0" applyFont="1" applyAlignment="1" applyProtection="1">
      <alignment horizontal="left" wrapText="1"/>
    </xf>
    <xf numFmtId="165" fontId="10" fillId="0" borderId="0" xfId="0" applyNumberFormat="1" applyFont="1" applyAlignment="1" applyProtection="1">
      <alignment horizontal="right"/>
    </xf>
    <xf numFmtId="166" fontId="10" fillId="0" borderId="0" xfId="0" applyNumberFormat="1" applyFont="1" applyFill="1" applyAlignment="1" applyProtection="1">
      <alignment horizontal="right"/>
    </xf>
    <xf numFmtId="166" fontId="10" fillId="0" borderId="0" xfId="0" applyNumberFormat="1" applyFont="1" applyAlignment="1" applyProtection="1">
      <alignment horizontal="right"/>
    </xf>
    <xf numFmtId="164" fontId="0" fillId="0" borderId="0" xfId="0" applyNumberFormat="1" applyAlignment="1" applyProtection="1">
      <alignment horizontal="right" vertical="top"/>
    </xf>
    <xf numFmtId="0" fontId="0" fillId="0" borderId="0" xfId="0" applyAlignment="1" applyProtection="1">
      <alignment horizontal="left" vertical="top" wrapText="1"/>
    </xf>
    <xf numFmtId="165" fontId="0" fillId="0" borderId="0" xfId="0" applyNumberFormat="1" applyAlignment="1" applyProtection="1">
      <alignment horizontal="right" vertical="top"/>
    </xf>
    <xf numFmtId="166" fontId="0" fillId="0" borderId="0" xfId="0" applyNumberFormat="1" applyFill="1" applyAlignment="1" applyProtection="1">
      <alignment horizontal="right" vertical="top"/>
    </xf>
    <xf numFmtId="166" fontId="0" fillId="0" borderId="0" xfId="0" applyNumberFormat="1" applyAlignment="1" applyProtection="1">
      <alignment horizontal="right" vertical="top"/>
    </xf>
    <xf numFmtId="0" fontId="0" fillId="0" borderId="0" xfId="0" applyFont="1" applyAlignment="1" applyProtection="1">
      <alignment horizontal="left" vertical="top"/>
    </xf>
    <xf numFmtId="0" fontId="3" fillId="0" borderId="3" xfId="0" applyFont="1" applyBorder="1" applyAlignment="1" applyProtection="1">
      <alignment horizontal="left"/>
    </xf>
    <xf numFmtId="0" fontId="8" fillId="0" borderId="4" xfId="0" applyFont="1" applyBorder="1" applyAlignment="1" applyProtection="1">
      <alignment horizontal="center"/>
    </xf>
    <xf numFmtId="165" fontId="8" fillId="0" borderId="4" xfId="0" applyNumberFormat="1" applyFont="1" applyBorder="1" applyAlignment="1" applyProtection="1">
      <alignment horizontal="right"/>
    </xf>
    <xf numFmtId="166" fontId="8" fillId="0" borderId="4" xfId="0" applyNumberFormat="1" applyFont="1" applyFill="1" applyBorder="1" applyAlignment="1" applyProtection="1">
      <alignment horizontal="right"/>
    </xf>
    <xf numFmtId="166" fontId="6" fillId="0" borderId="1" xfId="0" applyNumberFormat="1" applyFont="1" applyBorder="1" applyAlignment="1" applyProtection="1">
      <alignment horizontal="right"/>
    </xf>
    <xf numFmtId="164" fontId="8" fillId="0" borderId="0" xfId="0" applyNumberFormat="1" applyFont="1" applyBorder="1" applyAlignment="1" applyProtection="1">
      <alignment horizontal="right"/>
    </xf>
    <xf numFmtId="0" fontId="8" fillId="0" borderId="0" xfId="0" applyFont="1" applyBorder="1" applyAlignment="1" applyProtection="1">
      <alignment horizontal="left" wrapText="1"/>
    </xf>
    <xf numFmtId="0" fontId="4" fillId="0" borderId="0" xfId="0" applyFont="1" applyBorder="1" applyAlignment="1" applyProtection="1">
      <alignment horizontal="left" wrapText="1"/>
    </xf>
    <xf numFmtId="0" fontId="8" fillId="0" borderId="0" xfId="0" applyFont="1" applyBorder="1" applyAlignment="1" applyProtection="1">
      <alignment horizontal="center" wrapText="1"/>
    </xf>
    <xf numFmtId="165" fontId="8" fillId="0" borderId="0" xfId="0" applyNumberFormat="1" applyFont="1" applyBorder="1" applyAlignment="1" applyProtection="1">
      <alignment horizontal="right"/>
    </xf>
    <xf numFmtId="166" fontId="8" fillId="0" borderId="0" xfId="0" applyNumberFormat="1" applyFont="1" applyFill="1" applyBorder="1" applyAlignment="1" applyProtection="1">
      <alignment horizontal="right"/>
    </xf>
    <xf numFmtId="166" fontId="4" fillId="0" borderId="0" xfId="0" applyNumberFormat="1" applyFont="1" applyBorder="1" applyAlignment="1" applyProtection="1">
      <alignment horizontal="right"/>
    </xf>
    <xf numFmtId="0" fontId="13" fillId="0" borderId="0" xfId="1" applyFont="1" applyAlignment="1" applyProtection="1">
      <alignment vertical="center"/>
    </xf>
    <xf numFmtId="0" fontId="13" fillId="0" borderId="0" xfId="1" applyFont="1" applyFill="1" applyAlignment="1" applyProtection="1">
      <alignment vertical="center"/>
    </xf>
    <xf numFmtId="167" fontId="13" fillId="0" borderId="0" xfId="1" applyNumberFormat="1" applyFont="1" applyAlignment="1" applyProtection="1">
      <alignment vertical="center"/>
    </xf>
    <xf numFmtId="0" fontId="13" fillId="0" borderId="0" xfId="1" applyFont="1" applyAlignment="1" applyProtection="1">
      <alignment horizontal="center" vertical="center" wrapText="1"/>
    </xf>
    <xf numFmtId="0" fontId="13" fillId="0" borderId="0" xfId="1" applyFont="1" applyBorder="1" applyAlignment="1" applyProtection="1">
      <alignment horizontal="center" vertical="center" wrapText="1"/>
    </xf>
    <xf numFmtId="167" fontId="6" fillId="2" borderId="0" xfId="0" applyNumberFormat="1" applyFont="1" applyFill="1" applyAlignment="1" applyProtection="1">
      <alignment horizontal="right"/>
    </xf>
    <xf numFmtId="49" fontId="4" fillId="2" borderId="2" xfId="0" applyNumberFormat="1" applyFont="1" applyFill="1" applyBorder="1" applyAlignment="1" applyProtection="1">
      <alignment horizontal="left" wrapText="1"/>
    </xf>
    <xf numFmtId="2" fontId="4" fillId="2" borderId="2" xfId="0" applyNumberFormat="1" applyFont="1" applyFill="1" applyBorder="1" applyAlignment="1" applyProtection="1"/>
    <xf numFmtId="1" fontId="4" fillId="2" borderId="2" xfId="0" applyNumberFormat="1" applyFont="1" applyFill="1" applyBorder="1" applyAlignment="1" applyProtection="1">
      <alignment horizontal="right" wrapText="1"/>
    </xf>
    <xf numFmtId="0" fontId="23" fillId="2" borderId="2" xfId="0" applyFont="1" applyFill="1" applyBorder="1" applyAlignment="1" applyProtection="1">
      <alignment horizontal="right" vertical="center"/>
    </xf>
    <xf numFmtId="166" fontId="4" fillId="7" borderId="2" xfId="0" applyNumberFormat="1" applyFont="1" applyFill="1" applyBorder="1" applyAlignment="1" applyProtection="1">
      <alignment horizontal="right"/>
      <protection locked="0"/>
    </xf>
    <xf numFmtId="0" fontId="30" fillId="0" borderId="0" xfId="5" applyFont="1" applyAlignment="1" applyProtection="1">
      <alignment horizontal="center"/>
    </xf>
    <xf numFmtId="0" fontId="12" fillId="0" borderId="0" xfId="5" applyAlignment="1" applyProtection="1">
      <alignment horizontal="center"/>
    </xf>
    <xf numFmtId="0" fontId="15" fillId="0" borderId="0" xfId="15" applyFont="1" applyAlignment="1" applyProtection="1">
      <alignment horizontal="center"/>
    </xf>
    <xf numFmtId="0" fontId="12" fillId="0" borderId="0" xfId="15" applyAlignment="1" applyProtection="1">
      <alignment horizontal="center"/>
    </xf>
    <xf numFmtId="0" fontId="31" fillId="0" borderId="0" xfId="15" applyFont="1" applyAlignment="1" applyProtection="1">
      <alignment horizontal="left" wrapText="1"/>
    </xf>
    <xf numFmtId="0" fontId="32" fillId="0" borderId="0" xfId="15" applyFont="1" applyAlignment="1" applyProtection="1">
      <alignment horizontal="left" wrapText="1"/>
    </xf>
    <xf numFmtId="0" fontId="12" fillId="0" borderId="0" xfId="5" applyAlignment="1" applyProtection="1">
      <alignment horizontal="left" wrapText="1"/>
    </xf>
    <xf numFmtId="0" fontId="34" fillId="2" borderId="32" xfId="15" applyFont="1" applyFill="1" applyBorder="1" applyAlignment="1" applyProtection="1">
      <alignment horizontal="left"/>
    </xf>
    <xf numFmtId="0" fontId="12" fillId="2" borderId="33" xfId="15" applyFill="1" applyBorder="1" applyAlignment="1" applyProtection="1"/>
    <xf numFmtId="0" fontId="12" fillId="2" borderId="34" xfId="15" applyFill="1" applyBorder="1" applyAlignment="1" applyProtection="1"/>
    <xf numFmtId="0" fontId="13" fillId="0" borderId="0" xfId="15" applyFont="1" applyBorder="1" applyAlignment="1" applyProtection="1">
      <alignment horizontal="justify" wrapText="1"/>
    </xf>
    <xf numFmtId="0" fontId="4" fillId="0" borderId="0" xfId="15" applyFont="1" applyBorder="1" applyAlignment="1" applyProtection="1">
      <alignment wrapText="1"/>
    </xf>
    <xf numFmtId="0" fontId="4" fillId="0" borderId="0" xfId="15" applyFont="1" applyAlignment="1" applyProtection="1"/>
    <xf numFmtId="0" fontId="31" fillId="0" borderId="0" xfId="15" applyFont="1" applyAlignment="1" applyProtection="1">
      <alignment horizontal="left" vertical="center" wrapText="1"/>
    </xf>
    <xf numFmtId="0" fontId="32" fillId="0" borderId="0" xfId="15" applyFont="1" applyAlignment="1" applyProtection="1">
      <alignment horizontal="left" vertical="center" wrapText="1"/>
    </xf>
    <xf numFmtId="0" fontId="12" fillId="0" borderId="0" xfId="5" applyAlignment="1" applyProtection="1">
      <alignment horizontal="left" vertical="center" wrapText="1"/>
    </xf>
    <xf numFmtId="0" fontId="13" fillId="0" borderId="0" xfId="5" applyFont="1" applyFill="1" applyBorder="1" applyAlignment="1" applyProtection="1">
      <alignment horizontal="left" wrapText="1"/>
    </xf>
    <xf numFmtId="0" fontId="13" fillId="0" borderId="0" xfId="15" applyFont="1" applyBorder="1" applyAlignment="1" applyProtection="1">
      <alignment horizontal="left" wrapText="1"/>
    </xf>
    <xf numFmtId="0" fontId="12" fillId="0" borderId="0" xfId="15" applyAlignment="1" applyProtection="1"/>
    <xf numFmtId="0" fontId="3" fillId="0" borderId="0" xfId="2" applyFont="1" applyFill="1" applyAlignment="1" applyProtection="1">
      <alignment horizontal="left" vertical="center" wrapText="1"/>
    </xf>
    <xf numFmtId="0" fontId="0" fillId="0" borderId="0" xfId="0" applyAlignment="1" applyProtection="1">
      <alignment horizontal="left" vertical="center" wrapText="1"/>
    </xf>
    <xf numFmtId="0" fontId="13" fillId="0" borderId="0" xfId="1" applyFont="1" applyFill="1" applyAlignment="1" applyProtection="1">
      <alignment vertical="center" wrapText="1"/>
    </xf>
    <xf numFmtId="0" fontId="9" fillId="0" borderId="0" xfId="0" applyFont="1" applyFill="1" applyAlignment="1" applyProtection="1">
      <alignment vertical="center" wrapText="1"/>
    </xf>
    <xf numFmtId="0" fontId="13" fillId="0" borderId="0" xfId="1" applyFont="1" applyAlignment="1">
      <alignment vertical="center" wrapText="1"/>
    </xf>
    <xf numFmtId="0" fontId="0" fillId="0" borderId="0" xfId="0" applyAlignment="1" applyProtection="1">
      <alignment vertical="center" wrapText="1"/>
      <protection locked="0"/>
    </xf>
    <xf numFmtId="0" fontId="46" fillId="0" borderId="0" xfId="0" applyFont="1" applyFill="1" applyBorder="1" applyAlignment="1" applyProtection="1">
      <alignment horizontal="left" vertical="top" wrapText="1"/>
      <protection locked="0"/>
    </xf>
    <xf numFmtId="164" fontId="6" fillId="0" borderId="3" xfId="0" applyNumberFormat="1" applyFont="1" applyBorder="1" applyAlignment="1" applyProtection="1">
      <alignment horizontal="center"/>
    </xf>
    <xf numFmtId="0" fontId="11" fillId="0" borderId="4" xfId="0" applyFont="1" applyBorder="1" applyAlignment="1" applyProtection="1">
      <alignment horizontal="center"/>
    </xf>
    <xf numFmtId="0" fontId="11" fillId="0" borderId="5" xfId="0" applyFont="1" applyBorder="1" applyAlignment="1" applyProtection="1">
      <alignment horizontal="center"/>
    </xf>
    <xf numFmtId="0" fontId="0" fillId="0" borderId="0" xfId="0" applyFill="1" applyAlignment="1" applyProtection="1">
      <alignment vertical="center" wrapText="1"/>
    </xf>
    <xf numFmtId="0" fontId="61" fillId="0" borderId="37" xfId="0" applyFont="1" applyFill="1" applyBorder="1" applyAlignment="1" applyProtection="1">
      <alignment horizontal="left" vertical="top"/>
      <protection locked="0"/>
    </xf>
    <xf numFmtId="0" fontId="0" fillId="0" borderId="0" xfId="0" applyFill="1" applyAlignment="1" applyProtection="1">
      <alignment horizontal="left" vertical="top"/>
      <protection locked="0"/>
    </xf>
    <xf numFmtId="0" fontId="0" fillId="0" borderId="37" xfId="0" applyFill="1" applyBorder="1" applyAlignment="1" applyProtection="1">
      <alignment horizontal="left" vertical="top"/>
      <protection locked="0"/>
    </xf>
    <xf numFmtId="0" fontId="13" fillId="0" borderId="0" xfId="1" applyFont="1" applyAlignment="1" applyProtection="1">
      <alignment vertical="center" wrapText="1"/>
    </xf>
    <xf numFmtId="0" fontId="9" fillId="0" borderId="0" xfId="2" applyAlignment="1" applyProtection="1">
      <alignment vertical="center" wrapText="1"/>
    </xf>
    <xf numFmtId="0" fontId="73" fillId="0" borderId="0" xfId="0" applyFont="1" applyAlignment="1">
      <alignment horizontal="left" vertical="top" wrapText="1"/>
    </xf>
    <xf numFmtId="0" fontId="39" fillId="2" borderId="2" xfId="0" applyFont="1" applyFill="1" applyBorder="1"/>
    <xf numFmtId="4" fontId="39" fillId="2" borderId="2" xfId="0" applyNumberFormat="1" applyFont="1" applyFill="1" applyBorder="1"/>
    <xf numFmtId="0" fontId="40" fillId="2" borderId="2" xfId="0" applyFont="1" applyFill="1" applyBorder="1" applyAlignment="1" applyProtection="1">
      <alignment wrapText="1"/>
    </xf>
    <xf numFmtId="0" fontId="15" fillId="7" borderId="0" xfId="15" applyFont="1" applyFill="1" applyAlignment="1" applyProtection="1">
      <alignment horizontal="left"/>
      <protection locked="0"/>
    </xf>
    <xf numFmtId="0" fontId="15" fillId="7" borderId="0" xfId="15" applyFont="1" applyFill="1" applyProtection="1">
      <protection locked="0"/>
    </xf>
    <xf numFmtId="0" fontId="15" fillId="7" borderId="0" xfId="15" applyFont="1" applyFill="1" applyAlignment="1" applyProtection="1">
      <protection locked="0"/>
    </xf>
  </cellXfs>
  <cellStyles count="22">
    <cellStyle name="Normal_Power Voltage Bill 08.06" xfId="3"/>
    <cellStyle name="Normale_Complete_official_price_list_2007CZ" xfId="4"/>
    <cellStyle name="Normální" xfId="0" builtinId="0"/>
    <cellStyle name="Normální 10" xfId="5"/>
    <cellStyle name="Normální 2" xfId="2"/>
    <cellStyle name="normální 2 2" xfId="16"/>
    <cellStyle name="Normální 2 3" xfId="20"/>
    <cellStyle name="Normální 3" xfId="6"/>
    <cellStyle name="Normální 3 2" xfId="15"/>
    <cellStyle name="Normální 4" xfId="7"/>
    <cellStyle name="Normální 5" xfId="8"/>
    <cellStyle name="Normální 6" xfId="9"/>
    <cellStyle name="Normální 7" xfId="10"/>
    <cellStyle name="Normální 8" xfId="14"/>
    <cellStyle name="Normální 8 2" xfId="21"/>
    <cellStyle name="Normální 8 2 2" xfId="19"/>
    <cellStyle name="normální 9" xfId="17"/>
    <cellStyle name="normální_POL.XLS" xfId="1"/>
    <cellStyle name="normální_POL.XLS 3" xfId="18"/>
    <cellStyle name="Styl 1" xfId="11"/>
    <cellStyle name="Währung" xfId="12"/>
    <cellStyle name="標準_IPS alpha BOQ ME forms detail_Mechanical_El." xfId="13"/>
  </cellStyles>
  <dxfs count="0"/>
  <tableStyles count="0" defaultTableStyle="TableStyleMedium2" defaultPivotStyle="PivotStyleMedium9"/>
  <colors>
    <mruColors>
      <color rgb="FF0000FF"/>
      <color rgb="FF66FF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449%20Mesto%20Bilovec/01%20Nastavba%20domu%20c.488/4%20-%20PD/7%20-%20DPS/ROZPOCET/TO-344-06%20DPS%20-%20SOUHR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470%20Nemocnice%20Frydek-Mistek/470-02%20Stav%20upravy%20ocni%20a%20ORL/4%20-%20PD/5%20-%20DSP+DPS/O&#268;N&#205;%20-%20A%20-%201.NP/ROZPOCET/ROZPOCET-EXCEL/TO-344-06%20DPS%20-%20SOUHR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1\projects\Documents%20and%20Settings\vavra\Desktop\vavra\project\daikin\daikin%20II\CONTRACT\Elma-nab-31.8.04\3117806.03%2031.8.2004%20Daikin%20I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407%20Transformace%20DOZP%20Hlinany/01%20Rekonstrukce%20Teplice/4%20-%20VD/4%20-%20DSP/Rozpocet/TO-407-01%20-%20DSP-rozpoce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380-01%20Hotel%20CLARION%20Ostrava/3b_DPS/PD%20-%20Rozpocet/000-Kryc&#237;%20lis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L"/>
      <sheetName val="VRN"/>
      <sheetName val="TO-344-06 DPS - SOUHRN"/>
    </sheetNames>
    <definedNames>
      <definedName name="Loan_Start" refersTo="#ODKAZ!"/>
    </defined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L"/>
      <sheetName val="VRN"/>
      <sheetName val="TO-344-06 DPS - SOUHRN"/>
    </sheetNames>
    <definedNames>
      <definedName name="Loan_Start" refersTo="#ODKAZ!"/>
    </definedNames>
    <sheetDataSet>
      <sheetData sheetId="0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itulace roz.  vč. kapitol"/>
      <sheetName val="Lightning protection"/>
      <sheetName val="22 kV Switching"/>
      <sheetName val="L.V. Power Supply "/>
      <sheetName val="SLP"/>
      <sheetName val="EXTERNAL LIGHTING"/>
      <sheetName val="Outdoor LV connections"/>
      <sheetName val="PRODUCTION HALL"/>
      <sheetName val="SO 33"/>
      <sheetName val="SO34"/>
      <sheetName val="ELECTRICAL ENERGY SO 35"/>
      <sheetName val="ELECTRICAL ENERGY SO 48,49"/>
      <sheetName val="ELECTRICAL ENERGY SO 50"/>
      <sheetName val="Transformer Station TS-2 "/>
      <sheetName val="Earthing Systém SO 32, 33, 34"/>
      <sheetName val="Rekapitulace roz_  vč_ kapito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L"/>
      <sheetName val="VRN"/>
      <sheetName val="F.1.1. ASR-rekap"/>
      <sheetName val="F.1.1. ASR"/>
      <sheetName val="F.1.4.1. ZVS"/>
      <sheetName val="F.1.4.5. ZZTI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vba"/>
      <sheetName val="001-B.1. Priprava uzemi"/>
      <sheetName val="002-A.1. Archstav  reseni"/>
      <sheetName val="002-A.2.1. Zakladani"/>
      <sheetName val="002-A.2.2. Zelbet konstrukce"/>
      <sheetName val="002-A.2.3.OK"/>
      <sheetName val="002-A.3.1. Vytapeni"/>
      <sheetName val="002-A.3.2. Chlad"/>
      <sheetName val="002-A.3.5. ZTI"/>
      <sheetName val="002-A.3.11.1. SADOVE UPRAVY"/>
      <sheetName val="003-B.1. KOMUNIK"/>
      <sheetName val="003-B.2. KANALIZAC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1"/>
  <sheetViews>
    <sheetView showGridLines="0" tabSelected="1" topLeftCell="B1" zoomScaleNormal="100" zoomScaleSheetLayoutView="75" workbookViewId="0">
      <selection activeCell="D20" sqref="D20"/>
    </sheetView>
  </sheetViews>
  <sheetFormatPr defaultRowHeight="12.75"/>
  <cols>
    <col min="1" max="1" width="0.5703125" style="55" hidden="1" customWidth="1"/>
    <col min="2" max="2" width="7.140625" style="55" customWidth="1"/>
    <col min="3" max="3" width="13.42578125" style="55" customWidth="1"/>
    <col min="4" max="4" width="19.7109375" style="55" customWidth="1"/>
    <col min="5" max="5" width="26.85546875" style="55" customWidth="1"/>
    <col min="6" max="6" width="16.7109375" style="55" customWidth="1"/>
    <col min="7" max="7" width="16.7109375" style="56" customWidth="1"/>
    <col min="8" max="8" width="16.7109375" style="55" customWidth="1"/>
    <col min="9" max="9" width="16.7109375" style="56" customWidth="1"/>
    <col min="10" max="10" width="17.85546875" style="55" customWidth="1"/>
    <col min="11" max="11" width="12.85546875" style="55" customWidth="1"/>
    <col min="12" max="13" width="10.7109375" style="55" customWidth="1"/>
    <col min="14" max="256" width="9.140625" style="55"/>
    <col min="257" max="257" width="0" style="55" hidden="1" customWidth="1"/>
    <col min="258" max="258" width="7.140625" style="55" customWidth="1"/>
    <col min="259" max="259" width="13.42578125" style="55" customWidth="1"/>
    <col min="260" max="260" width="19.7109375" style="55" customWidth="1"/>
    <col min="261" max="261" width="26.85546875" style="55" customWidth="1"/>
    <col min="262" max="265" width="16.7109375" style="55" customWidth="1"/>
    <col min="266" max="266" width="17.85546875" style="55" customWidth="1"/>
    <col min="267" max="267" width="12.85546875" style="55" customWidth="1"/>
    <col min="268" max="269" width="10.7109375" style="55" customWidth="1"/>
    <col min="270" max="512" width="9.140625" style="55"/>
    <col min="513" max="513" width="0" style="55" hidden="1" customWidth="1"/>
    <col min="514" max="514" width="7.140625" style="55" customWidth="1"/>
    <col min="515" max="515" width="13.42578125" style="55" customWidth="1"/>
    <col min="516" max="516" width="19.7109375" style="55" customWidth="1"/>
    <col min="517" max="517" width="26.85546875" style="55" customWidth="1"/>
    <col min="518" max="521" width="16.7109375" style="55" customWidth="1"/>
    <col min="522" max="522" width="17.85546875" style="55" customWidth="1"/>
    <col min="523" max="523" width="12.85546875" style="55" customWidth="1"/>
    <col min="524" max="525" width="10.7109375" style="55" customWidth="1"/>
    <col min="526" max="768" width="9.140625" style="55"/>
    <col min="769" max="769" width="0" style="55" hidden="1" customWidth="1"/>
    <col min="770" max="770" width="7.140625" style="55" customWidth="1"/>
    <col min="771" max="771" width="13.42578125" style="55" customWidth="1"/>
    <col min="772" max="772" width="19.7109375" style="55" customWidth="1"/>
    <col min="773" max="773" width="26.85546875" style="55" customWidth="1"/>
    <col min="774" max="777" width="16.7109375" style="55" customWidth="1"/>
    <col min="778" max="778" width="17.85546875" style="55" customWidth="1"/>
    <col min="779" max="779" width="12.85546875" style="55" customWidth="1"/>
    <col min="780" max="781" width="10.7109375" style="55" customWidth="1"/>
    <col min="782" max="1024" width="9.140625" style="55"/>
    <col min="1025" max="1025" width="0" style="55" hidden="1" customWidth="1"/>
    <col min="1026" max="1026" width="7.140625" style="55" customWidth="1"/>
    <col min="1027" max="1027" width="13.42578125" style="55" customWidth="1"/>
    <col min="1028" max="1028" width="19.7109375" style="55" customWidth="1"/>
    <col min="1029" max="1029" width="26.85546875" style="55" customWidth="1"/>
    <col min="1030" max="1033" width="16.7109375" style="55" customWidth="1"/>
    <col min="1034" max="1034" width="17.85546875" style="55" customWidth="1"/>
    <col min="1035" max="1035" width="12.85546875" style="55" customWidth="1"/>
    <col min="1036" max="1037" width="10.7109375" style="55" customWidth="1"/>
    <col min="1038" max="1280" width="9.140625" style="55"/>
    <col min="1281" max="1281" width="0" style="55" hidden="1" customWidth="1"/>
    <col min="1282" max="1282" width="7.140625" style="55" customWidth="1"/>
    <col min="1283" max="1283" width="13.42578125" style="55" customWidth="1"/>
    <col min="1284" max="1284" width="19.7109375" style="55" customWidth="1"/>
    <col min="1285" max="1285" width="26.85546875" style="55" customWidth="1"/>
    <col min="1286" max="1289" width="16.7109375" style="55" customWidth="1"/>
    <col min="1290" max="1290" width="17.85546875" style="55" customWidth="1"/>
    <col min="1291" max="1291" width="12.85546875" style="55" customWidth="1"/>
    <col min="1292" max="1293" width="10.7109375" style="55" customWidth="1"/>
    <col min="1294" max="1536" width="9.140625" style="55"/>
    <col min="1537" max="1537" width="0" style="55" hidden="1" customWidth="1"/>
    <col min="1538" max="1538" width="7.140625" style="55" customWidth="1"/>
    <col min="1539" max="1539" width="13.42578125" style="55" customWidth="1"/>
    <col min="1540" max="1540" width="19.7109375" style="55" customWidth="1"/>
    <col min="1541" max="1541" width="26.85546875" style="55" customWidth="1"/>
    <col min="1542" max="1545" width="16.7109375" style="55" customWidth="1"/>
    <col min="1546" max="1546" width="17.85546875" style="55" customWidth="1"/>
    <col min="1547" max="1547" width="12.85546875" style="55" customWidth="1"/>
    <col min="1548" max="1549" width="10.7109375" style="55" customWidth="1"/>
    <col min="1550" max="1792" width="9.140625" style="55"/>
    <col min="1793" max="1793" width="0" style="55" hidden="1" customWidth="1"/>
    <col min="1794" max="1794" width="7.140625" style="55" customWidth="1"/>
    <col min="1795" max="1795" width="13.42578125" style="55" customWidth="1"/>
    <col min="1796" max="1796" width="19.7109375" style="55" customWidth="1"/>
    <col min="1797" max="1797" width="26.85546875" style="55" customWidth="1"/>
    <col min="1798" max="1801" width="16.7109375" style="55" customWidth="1"/>
    <col min="1802" max="1802" width="17.85546875" style="55" customWidth="1"/>
    <col min="1803" max="1803" width="12.85546875" style="55" customWidth="1"/>
    <col min="1804" max="1805" width="10.7109375" style="55" customWidth="1"/>
    <col min="1806" max="2048" width="9.140625" style="55"/>
    <col min="2049" max="2049" width="0" style="55" hidden="1" customWidth="1"/>
    <col min="2050" max="2050" width="7.140625" style="55" customWidth="1"/>
    <col min="2051" max="2051" width="13.42578125" style="55" customWidth="1"/>
    <col min="2052" max="2052" width="19.7109375" style="55" customWidth="1"/>
    <col min="2053" max="2053" width="26.85546875" style="55" customWidth="1"/>
    <col min="2054" max="2057" width="16.7109375" style="55" customWidth="1"/>
    <col min="2058" max="2058" width="17.85546875" style="55" customWidth="1"/>
    <col min="2059" max="2059" width="12.85546875" style="55" customWidth="1"/>
    <col min="2060" max="2061" width="10.7109375" style="55" customWidth="1"/>
    <col min="2062" max="2304" width="9.140625" style="55"/>
    <col min="2305" max="2305" width="0" style="55" hidden="1" customWidth="1"/>
    <col min="2306" max="2306" width="7.140625" style="55" customWidth="1"/>
    <col min="2307" max="2307" width="13.42578125" style="55" customWidth="1"/>
    <col min="2308" max="2308" width="19.7109375" style="55" customWidth="1"/>
    <col min="2309" max="2309" width="26.85546875" style="55" customWidth="1"/>
    <col min="2310" max="2313" width="16.7109375" style="55" customWidth="1"/>
    <col min="2314" max="2314" width="17.85546875" style="55" customWidth="1"/>
    <col min="2315" max="2315" width="12.85546875" style="55" customWidth="1"/>
    <col min="2316" max="2317" width="10.7109375" style="55" customWidth="1"/>
    <col min="2318" max="2560" width="9.140625" style="55"/>
    <col min="2561" max="2561" width="0" style="55" hidden="1" customWidth="1"/>
    <col min="2562" max="2562" width="7.140625" style="55" customWidth="1"/>
    <col min="2563" max="2563" width="13.42578125" style="55" customWidth="1"/>
    <col min="2564" max="2564" width="19.7109375" style="55" customWidth="1"/>
    <col min="2565" max="2565" width="26.85546875" style="55" customWidth="1"/>
    <col min="2566" max="2569" width="16.7109375" style="55" customWidth="1"/>
    <col min="2570" max="2570" width="17.85546875" style="55" customWidth="1"/>
    <col min="2571" max="2571" width="12.85546875" style="55" customWidth="1"/>
    <col min="2572" max="2573" width="10.7109375" style="55" customWidth="1"/>
    <col min="2574" max="2816" width="9.140625" style="55"/>
    <col min="2817" max="2817" width="0" style="55" hidden="1" customWidth="1"/>
    <col min="2818" max="2818" width="7.140625" style="55" customWidth="1"/>
    <col min="2819" max="2819" width="13.42578125" style="55" customWidth="1"/>
    <col min="2820" max="2820" width="19.7109375" style="55" customWidth="1"/>
    <col min="2821" max="2821" width="26.85546875" style="55" customWidth="1"/>
    <col min="2822" max="2825" width="16.7109375" style="55" customWidth="1"/>
    <col min="2826" max="2826" width="17.85546875" style="55" customWidth="1"/>
    <col min="2827" max="2827" width="12.85546875" style="55" customWidth="1"/>
    <col min="2828" max="2829" width="10.7109375" style="55" customWidth="1"/>
    <col min="2830" max="3072" width="9.140625" style="55"/>
    <col min="3073" max="3073" width="0" style="55" hidden="1" customWidth="1"/>
    <col min="3074" max="3074" width="7.140625" style="55" customWidth="1"/>
    <col min="3075" max="3075" width="13.42578125" style="55" customWidth="1"/>
    <col min="3076" max="3076" width="19.7109375" style="55" customWidth="1"/>
    <col min="3077" max="3077" width="26.85546875" style="55" customWidth="1"/>
    <col min="3078" max="3081" width="16.7109375" style="55" customWidth="1"/>
    <col min="3082" max="3082" width="17.85546875" style="55" customWidth="1"/>
    <col min="3083" max="3083" width="12.85546875" style="55" customWidth="1"/>
    <col min="3084" max="3085" width="10.7109375" style="55" customWidth="1"/>
    <col min="3086" max="3328" width="9.140625" style="55"/>
    <col min="3329" max="3329" width="0" style="55" hidden="1" customWidth="1"/>
    <col min="3330" max="3330" width="7.140625" style="55" customWidth="1"/>
    <col min="3331" max="3331" width="13.42578125" style="55" customWidth="1"/>
    <col min="3332" max="3332" width="19.7109375" style="55" customWidth="1"/>
    <col min="3333" max="3333" width="26.85546875" style="55" customWidth="1"/>
    <col min="3334" max="3337" width="16.7109375" style="55" customWidth="1"/>
    <col min="3338" max="3338" width="17.85546875" style="55" customWidth="1"/>
    <col min="3339" max="3339" width="12.85546875" style="55" customWidth="1"/>
    <col min="3340" max="3341" width="10.7109375" style="55" customWidth="1"/>
    <col min="3342" max="3584" width="9.140625" style="55"/>
    <col min="3585" max="3585" width="0" style="55" hidden="1" customWidth="1"/>
    <col min="3586" max="3586" width="7.140625" style="55" customWidth="1"/>
    <col min="3587" max="3587" width="13.42578125" style="55" customWidth="1"/>
    <col min="3588" max="3588" width="19.7109375" style="55" customWidth="1"/>
    <col min="3589" max="3589" width="26.85546875" style="55" customWidth="1"/>
    <col min="3590" max="3593" width="16.7109375" style="55" customWidth="1"/>
    <col min="3594" max="3594" width="17.85546875" style="55" customWidth="1"/>
    <col min="3595" max="3595" width="12.85546875" style="55" customWidth="1"/>
    <col min="3596" max="3597" width="10.7109375" style="55" customWidth="1"/>
    <col min="3598" max="3840" width="9.140625" style="55"/>
    <col min="3841" max="3841" width="0" style="55" hidden="1" customWidth="1"/>
    <col min="3842" max="3842" width="7.140625" style="55" customWidth="1"/>
    <col min="3843" max="3843" width="13.42578125" style="55" customWidth="1"/>
    <col min="3844" max="3844" width="19.7109375" style="55" customWidth="1"/>
    <col min="3845" max="3845" width="26.85546875" style="55" customWidth="1"/>
    <col min="3846" max="3849" width="16.7109375" style="55" customWidth="1"/>
    <col min="3850" max="3850" width="17.85546875" style="55" customWidth="1"/>
    <col min="3851" max="3851" width="12.85546875" style="55" customWidth="1"/>
    <col min="3852" max="3853" width="10.7109375" style="55" customWidth="1"/>
    <col min="3854" max="4096" width="9.140625" style="55"/>
    <col min="4097" max="4097" width="0" style="55" hidden="1" customWidth="1"/>
    <col min="4098" max="4098" width="7.140625" style="55" customWidth="1"/>
    <col min="4099" max="4099" width="13.42578125" style="55" customWidth="1"/>
    <col min="4100" max="4100" width="19.7109375" style="55" customWidth="1"/>
    <col min="4101" max="4101" width="26.85546875" style="55" customWidth="1"/>
    <col min="4102" max="4105" width="16.7109375" style="55" customWidth="1"/>
    <col min="4106" max="4106" width="17.85546875" style="55" customWidth="1"/>
    <col min="4107" max="4107" width="12.85546875" style="55" customWidth="1"/>
    <col min="4108" max="4109" width="10.7109375" style="55" customWidth="1"/>
    <col min="4110" max="4352" width="9.140625" style="55"/>
    <col min="4353" max="4353" width="0" style="55" hidden="1" customWidth="1"/>
    <col min="4354" max="4354" width="7.140625" style="55" customWidth="1"/>
    <col min="4355" max="4355" width="13.42578125" style="55" customWidth="1"/>
    <col min="4356" max="4356" width="19.7109375" style="55" customWidth="1"/>
    <col min="4357" max="4357" width="26.85546875" style="55" customWidth="1"/>
    <col min="4358" max="4361" width="16.7109375" style="55" customWidth="1"/>
    <col min="4362" max="4362" width="17.85546875" style="55" customWidth="1"/>
    <col min="4363" max="4363" width="12.85546875" style="55" customWidth="1"/>
    <col min="4364" max="4365" width="10.7109375" style="55" customWidth="1"/>
    <col min="4366" max="4608" width="9.140625" style="55"/>
    <col min="4609" max="4609" width="0" style="55" hidden="1" customWidth="1"/>
    <col min="4610" max="4610" width="7.140625" style="55" customWidth="1"/>
    <col min="4611" max="4611" width="13.42578125" style="55" customWidth="1"/>
    <col min="4612" max="4612" width="19.7109375" style="55" customWidth="1"/>
    <col min="4613" max="4613" width="26.85546875" style="55" customWidth="1"/>
    <col min="4614" max="4617" width="16.7109375" style="55" customWidth="1"/>
    <col min="4618" max="4618" width="17.85546875" style="55" customWidth="1"/>
    <col min="4619" max="4619" width="12.85546875" style="55" customWidth="1"/>
    <col min="4620" max="4621" width="10.7109375" style="55" customWidth="1"/>
    <col min="4622" max="4864" width="9.140625" style="55"/>
    <col min="4865" max="4865" width="0" style="55" hidden="1" customWidth="1"/>
    <col min="4866" max="4866" width="7.140625" style="55" customWidth="1"/>
    <col min="4867" max="4867" width="13.42578125" style="55" customWidth="1"/>
    <col min="4868" max="4868" width="19.7109375" style="55" customWidth="1"/>
    <col min="4869" max="4869" width="26.85546875" style="55" customWidth="1"/>
    <col min="4870" max="4873" width="16.7109375" style="55" customWidth="1"/>
    <col min="4874" max="4874" width="17.85546875" style="55" customWidth="1"/>
    <col min="4875" max="4875" width="12.85546875" style="55" customWidth="1"/>
    <col min="4876" max="4877" width="10.7109375" style="55" customWidth="1"/>
    <col min="4878" max="5120" width="9.140625" style="55"/>
    <col min="5121" max="5121" width="0" style="55" hidden="1" customWidth="1"/>
    <col min="5122" max="5122" width="7.140625" style="55" customWidth="1"/>
    <col min="5123" max="5123" width="13.42578125" style="55" customWidth="1"/>
    <col min="5124" max="5124" width="19.7109375" style="55" customWidth="1"/>
    <col min="5125" max="5125" width="26.85546875" style="55" customWidth="1"/>
    <col min="5126" max="5129" width="16.7109375" style="55" customWidth="1"/>
    <col min="5130" max="5130" width="17.85546875" style="55" customWidth="1"/>
    <col min="5131" max="5131" width="12.85546875" style="55" customWidth="1"/>
    <col min="5132" max="5133" width="10.7109375" style="55" customWidth="1"/>
    <col min="5134" max="5376" width="9.140625" style="55"/>
    <col min="5377" max="5377" width="0" style="55" hidden="1" customWidth="1"/>
    <col min="5378" max="5378" width="7.140625" style="55" customWidth="1"/>
    <col min="5379" max="5379" width="13.42578125" style="55" customWidth="1"/>
    <col min="5380" max="5380" width="19.7109375" style="55" customWidth="1"/>
    <col min="5381" max="5381" width="26.85546875" style="55" customWidth="1"/>
    <col min="5382" max="5385" width="16.7109375" style="55" customWidth="1"/>
    <col min="5386" max="5386" width="17.85546875" style="55" customWidth="1"/>
    <col min="5387" max="5387" width="12.85546875" style="55" customWidth="1"/>
    <col min="5388" max="5389" width="10.7109375" style="55" customWidth="1"/>
    <col min="5390" max="5632" width="9.140625" style="55"/>
    <col min="5633" max="5633" width="0" style="55" hidden="1" customWidth="1"/>
    <col min="5634" max="5634" width="7.140625" style="55" customWidth="1"/>
    <col min="5635" max="5635" width="13.42578125" style="55" customWidth="1"/>
    <col min="5636" max="5636" width="19.7109375" style="55" customWidth="1"/>
    <col min="5637" max="5637" width="26.85546875" style="55" customWidth="1"/>
    <col min="5638" max="5641" width="16.7109375" style="55" customWidth="1"/>
    <col min="5642" max="5642" width="17.85546875" style="55" customWidth="1"/>
    <col min="5643" max="5643" width="12.85546875" style="55" customWidth="1"/>
    <col min="5644" max="5645" width="10.7109375" style="55" customWidth="1"/>
    <col min="5646" max="5888" width="9.140625" style="55"/>
    <col min="5889" max="5889" width="0" style="55" hidden="1" customWidth="1"/>
    <col min="5890" max="5890" width="7.140625" style="55" customWidth="1"/>
    <col min="5891" max="5891" width="13.42578125" style="55" customWidth="1"/>
    <col min="5892" max="5892" width="19.7109375" style="55" customWidth="1"/>
    <col min="5893" max="5893" width="26.85546875" style="55" customWidth="1"/>
    <col min="5894" max="5897" width="16.7109375" style="55" customWidth="1"/>
    <col min="5898" max="5898" width="17.85546875" style="55" customWidth="1"/>
    <col min="5899" max="5899" width="12.85546875" style="55" customWidth="1"/>
    <col min="5900" max="5901" width="10.7109375" style="55" customWidth="1"/>
    <col min="5902" max="6144" width="9.140625" style="55"/>
    <col min="6145" max="6145" width="0" style="55" hidden="1" customWidth="1"/>
    <col min="6146" max="6146" width="7.140625" style="55" customWidth="1"/>
    <col min="6147" max="6147" width="13.42578125" style="55" customWidth="1"/>
    <col min="6148" max="6148" width="19.7109375" style="55" customWidth="1"/>
    <col min="6149" max="6149" width="26.85546875" style="55" customWidth="1"/>
    <col min="6150" max="6153" width="16.7109375" style="55" customWidth="1"/>
    <col min="6154" max="6154" width="17.85546875" style="55" customWidth="1"/>
    <col min="6155" max="6155" width="12.85546875" style="55" customWidth="1"/>
    <col min="6156" max="6157" width="10.7109375" style="55" customWidth="1"/>
    <col min="6158" max="6400" width="9.140625" style="55"/>
    <col min="6401" max="6401" width="0" style="55" hidden="1" customWidth="1"/>
    <col min="6402" max="6402" width="7.140625" style="55" customWidth="1"/>
    <col min="6403" max="6403" width="13.42578125" style="55" customWidth="1"/>
    <col min="6404" max="6404" width="19.7109375" style="55" customWidth="1"/>
    <col min="6405" max="6405" width="26.85546875" style="55" customWidth="1"/>
    <col min="6406" max="6409" width="16.7109375" style="55" customWidth="1"/>
    <col min="6410" max="6410" width="17.85546875" style="55" customWidth="1"/>
    <col min="6411" max="6411" width="12.85546875" style="55" customWidth="1"/>
    <col min="6412" max="6413" width="10.7109375" style="55" customWidth="1"/>
    <col min="6414" max="6656" width="9.140625" style="55"/>
    <col min="6657" max="6657" width="0" style="55" hidden="1" customWidth="1"/>
    <col min="6658" max="6658" width="7.140625" style="55" customWidth="1"/>
    <col min="6659" max="6659" width="13.42578125" style="55" customWidth="1"/>
    <col min="6660" max="6660" width="19.7109375" style="55" customWidth="1"/>
    <col min="6661" max="6661" width="26.85546875" style="55" customWidth="1"/>
    <col min="6662" max="6665" width="16.7109375" style="55" customWidth="1"/>
    <col min="6666" max="6666" width="17.85546875" style="55" customWidth="1"/>
    <col min="6667" max="6667" width="12.85546875" style="55" customWidth="1"/>
    <col min="6668" max="6669" width="10.7109375" style="55" customWidth="1"/>
    <col min="6670" max="6912" width="9.140625" style="55"/>
    <col min="6913" max="6913" width="0" style="55" hidden="1" customWidth="1"/>
    <col min="6914" max="6914" width="7.140625" style="55" customWidth="1"/>
    <col min="6915" max="6915" width="13.42578125" style="55" customWidth="1"/>
    <col min="6916" max="6916" width="19.7109375" style="55" customWidth="1"/>
    <col min="6917" max="6917" width="26.85546875" style="55" customWidth="1"/>
    <col min="6918" max="6921" width="16.7109375" style="55" customWidth="1"/>
    <col min="6922" max="6922" width="17.85546875" style="55" customWidth="1"/>
    <col min="6923" max="6923" width="12.85546875" style="55" customWidth="1"/>
    <col min="6924" max="6925" width="10.7109375" style="55" customWidth="1"/>
    <col min="6926" max="7168" width="9.140625" style="55"/>
    <col min="7169" max="7169" width="0" style="55" hidden="1" customWidth="1"/>
    <col min="7170" max="7170" width="7.140625" style="55" customWidth="1"/>
    <col min="7171" max="7171" width="13.42578125" style="55" customWidth="1"/>
    <col min="7172" max="7172" width="19.7109375" style="55" customWidth="1"/>
    <col min="7173" max="7173" width="26.85546875" style="55" customWidth="1"/>
    <col min="7174" max="7177" width="16.7109375" style="55" customWidth="1"/>
    <col min="7178" max="7178" width="17.85546875" style="55" customWidth="1"/>
    <col min="7179" max="7179" width="12.85546875" style="55" customWidth="1"/>
    <col min="7180" max="7181" width="10.7109375" style="55" customWidth="1"/>
    <col min="7182" max="7424" width="9.140625" style="55"/>
    <col min="7425" max="7425" width="0" style="55" hidden="1" customWidth="1"/>
    <col min="7426" max="7426" width="7.140625" style="55" customWidth="1"/>
    <col min="7427" max="7427" width="13.42578125" style="55" customWidth="1"/>
    <col min="7428" max="7428" width="19.7109375" style="55" customWidth="1"/>
    <col min="7429" max="7429" width="26.85546875" style="55" customWidth="1"/>
    <col min="7430" max="7433" width="16.7109375" style="55" customWidth="1"/>
    <col min="7434" max="7434" width="17.85546875" style="55" customWidth="1"/>
    <col min="7435" max="7435" width="12.85546875" style="55" customWidth="1"/>
    <col min="7436" max="7437" width="10.7109375" style="55" customWidth="1"/>
    <col min="7438" max="7680" width="9.140625" style="55"/>
    <col min="7681" max="7681" width="0" style="55" hidden="1" customWidth="1"/>
    <col min="7682" max="7682" width="7.140625" style="55" customWidth="1"/>
    <col min="7683" max="7683" width="13.42578125" style="55" customWidth="1"/>
    <col min="7684" max="7684" width="19.7109375" style="55" customWidth="1"/>
    <col min="7685" max="7685" width="26.85546875" style="55" customWidth="1"/>
    <col min="7686" max="7689" width="16.7109375" style="55" customWidth="1"/>
    <col min="7690" max="7690" width="17.85546875" style="55" customWidth="1"/>
    <col min="7691" max="7691" width="12.85546875" style="55" customWidth="1"/>
    <col min="7692" max="7693" width="10.7109375" style="55" customWidth="1"/>
    <col min="7694" max="7936" width="9.140625" style="55"/>
    <col min="7937" max="7937" width="0" style="55" hidden="1" customWidth="1"/>
    <col min="7938" max="7938" width="7.140625" style="55" customWidth="1"/>
    <col min="7939" max="7939" width="13.42578125" style="55" customWidth="1"/>
    <col min="7940" max="7940" width="19.7109375" style="55" customWidth="1"/>
    <col min="7941" max="7941" width="26.85546875" style="55" customWidth="1"/>
    <col min="7942" max="7945" width="16.7109375" style="55" customWidth="1"/>
    <col min="7946" max="7946" width="17.85546875" style="55" customWidth="1"/>
    <col min="7947" max="7947" width="12.85546875" style="55" customWidth="1"/>
    <col min="7948" max="7949" width="10.7109375" style="55" customWidth="1"/>
    <col min="7950" max="8192" width="9.140625" style="55"/>
    <col min="8193" max="8193" width="0" style="55" hidden="1" customWidth="1"/>
    <col min="8194" max="8194" width="7.140625" style="55" customWidth="1"/>
    <col min="8195" max="8195" width="13.42578125" style="55" customWidth="1"/>
    <col min="8196" max="8196" width="19.7109375" style="55" customWidth="1"/>
    <col min="8197" max="8197" width="26.85546875" style="55" customWidth="1"/>
    <col min="8198" max="8201" width="16.7109375" style="55" customWidth="1"/>
    <col min="8202" max="8202" width="17.85546875" style="55" customWidth="1"/>
    <col min="8203" max="8203" width="12.85546875" style="55" customWidth="1"/>
    <col min="8204" max="8205" width="10.7109375" style="55" customWidth="1"/>
    <col min="8206" max="8448" width="9.140625" style="55"/>
    <col min="8449" max="8449" width="0" style="55" hidden="1" customWidth="1"/>
    <col min="8450" max="8450" width="7.140625" style="55" customWidth="1"/>
    <col min="8451" max="8451" width="13.42578125" style="55" customWidth="1"/>
    <col min="8452" max="8452" width="19.7109375" style="55" customWidth="1"/>
    <col min="8453" max="8453" width="26.85546875" style="55" customWidth="1"/>
    <col min="8454" max="8457" width="16.7109375" style="55" customWidth="1"/>
    <col min="8458" max="8458" width="17.85546875" style="55" customWidth="1"/>
    <col min="8459" max="8459" width="12.85546875" style="55" customWidth="1"/>
    <col min="8460" max="8461" width="10.7109375" style="55" customWidth="1"/>
    <col min="8462" max="8704" width="9.140625" style="55"/>
    <col min="8705" max="8705" width="0" style="55" hidden="1" customWidth="1"/>
    <col min="8706" max="8706" width="7.140625" style="55" customWidth="1"/>
    <col min="8707" max="8707" width="13.42578125" style="55" customWidth="1"/>
    <col min="8708" max="8708" width="19.7109375" style="55" customWidth="1"/>
    <col min="8709" max="8709" width="26.85546875" style="55" customWidth="1"/>
    <col min="8710" max="8713" width="16.7109375" style="55" customWidth="1"/>
    <col min="8714" max="8714" width="17.85546875" style="55" customWidth="1"/>
    <col min="8715" max="8715" width="12.85546875" style="55" customWidth="1"/>
    <col min="8716" max="8717" width="10.7109375" style="55" customWidth="1"/>
    <col min="8718" max="8960" width="9.140625" style="55"/>
    <col min="8961" max="8961" width="0" style="55" hidden="1" customWidth="1"/>
    <col min="8962" max="8962" width="7.140625" style="55" customWidth="1"/>
    <col min="8963" max="8963" width="13.42578125" style="55" customWidth="1"/>
    <col min="8964" max="8964" width="19.7109375" style="55" customWidth="1"/>
    <col min="8965" max="8965" width="26.85546875" style="55" customWidth="1"/>
    <col min="8966" max="8969" width="16.7109375" style="55" customWidth="1"/>
    <col min="8970" max="8970" width="17.85546875" style="55" customWidth="1"/>
    <col min="8971" max="8971" width="12.85546875" style="55" customWidth="1"/>
    <col min="8972" max="8973" width="10.7109375" style="55" customWidth="1"/>
    <col min="8974" max="9216" width="9.140625" style="55"/>
    <col min="9217" max="9217" width="0" style="55" hidden="1" customWidth="1"/>
    <col min="9218" max="9218" width="7.140625" style="55" customWidth="1"/>
    <col min="9219" max="9219" width="13.42578125" style="55" customWidth="1"/>
    <col min="9220" max="9220" width="19.7109375" style="55" customWidth="1"/>
    <col min="9221" max="9221" width="26.85546875" style="55" customWidth="1"/>
    <col min="9222" max="9225" width="16.7109375" style="55" customWidth="1"/>
    <col min="9226" max="9226" width="17.85546875" style="55" customWidth="1"/>
    <col min="9227" max="9227" width="12.85546875" style="55" customWidth="1"/>
    <col min="9228" max="9229" width="10.7109375" style="55" customWidth="1"/>
    <col min="9230" max="9472" width="9.140625" style="55"/>
    <col min="9473" max="9473" width="0" style="55" hidden="1" customWidth="1"/>
    <col min="9474" max="9474" width="7.140625" style="55" customWidth="1"/>
    <col min="9475" max="9475" width="13.42578125" style="55" customWidth="1"/>
    <col min="9476" max="9476" width="19.7109375" style="55" customWidth="1"/>
    <col min="9477" max="9477" width="26.85546875" style="55" customWidth="1"/>
    <col min="9478" max="9481" width="16.7109375" style="55" customWidth="1"/>
    <col min="9482" max="9482" width="17.85546875" style="55" customWidth="1"/>
    <col min="9483" max="9483" width="12.85546875" style="55" customWidth="1"/>
    <col min="9484" max="9485" width="10.7109375" style="55" customWidth="1"/>
    <col min="9486" max="9728" width="9.140625" style="55"/>
    <col min="9729" max="9729" width="0" style="55" hidden="1" customWidth="1"/>
    <col min="9730" max="9730" width="7.140625" style="55" customWidth="1"/>
    <col min="9731" max="9731" width="13.42578125" style="55" customWidth="1"/>
    <col min="9732" max="9732" width="19.7109375" style="55" customWidth="1"/>
    <col min="9733" max="9733" width="26.85546875" style="55" customWidth="1"/>
    <col min="9734" max="9737" width="16.7109375" style="55" customWidth="1"/>
    <col min="9738" max="9738" width="17.85546875" style="55" customWidth="1"/>
    <col min="9739" max="9739" width="12.85546875" style="55" customWidth="1"/>
    <col min="9740" max="9741" width="10.7109375" style="55" customWidth="1"/>
    <col min="9742" max="9984" width="9.140625" style="55"/>
    <col min="9985" max="9985" width="0" style="55" hidden="1" customWidth="1"/>
    <col min="9986" max="9986" width="7.140625" style="55" customWidth="1"/>
    <col min="9987" max="9987" width="13.42578125" style="55" customWidth="1"/>
    <col min="9988" max="9988" width="19.7109375" style="55" customWidth="1"/>
    <col min="9989" max="9989" width="26.85546875" style="55" customWidth="1"/>
    <col min="9990" max="9993" width="16.7109375" style="55" customWidth="1"/>
    <col min="9994" max="9994" width="17.85546875" style="55" customWidth="1"/>
    <col min="9995" max="9995" width="12.85546875" style="55" customWidth="1"/>
    <col min="9996" max="9997" width="10.7109375" style="55" customWidth="1"/>
    <col min="9998" max="10240" width="9.140625" style="55"/>
    <col min="10241" max="10241" width="0" style="55" hidden="1" customWidth="1"/>
    <col min="10242" max="10242" width="7.140625" style="55" customWidth="1"/>
    <col min="10243" max="10243" width="13.42578125" style="55" customWidth="1"/>
    <col min="10244" max="10244" width="19.7109375" style="55" customWidth="1"/>
    <col min="10245" max="10245" width="26.85546875" style="55" customWidth="1"/>
    <col min="10246" max="10249" width="16.7109375" style="55" customWidth="1"/>
    <col min="10250" max="10250" width="17.85546875" style="55" customWidth="1"/>
    <col min="10251" max="10251" width="12.85546875" style="55" customWidth="1"/>
    <col min="10252" max="10253" width="10.7109375" style="55" customWidth="1"/>
    <col min="10254" max="10496" width="9.140625" style="55"/>
    <col min="10497" max="10497" width="0" style="55" hidden="1" customWidth="1"/>
    <col min="10498" max="10498" width="7.140625" style="55" customWidth="1"/>
    <col min="10499" max="10499" width="13.42578125" style="55" customWidth="1"/>
    <col min="10500" max="10500" width="19.7109375" style="55" customWidth="1"/>
    <col min="10501" max="10501" width="26.85546875" style="55" customWidth="1"/>
    <col min="10502" max="10505" width="16.7109375" style="55" customWidth="1"/>
    <col min="10506" max="10506" width="17.85546875" style="55" customWidth="1"/>
    <col min="10507" max="10507" width="12.85546875" style="55" customWidth="1"/>
    <col min="10508" max="10509" width="10.7109375" style="55" customWidth="1"/>
    <col min="10510" max="10752" width="9.140625" style="55"/>
    <col min="10753" max="10753" width="0" style="55" hidden="1" customWidth="1"/>
    <col min="10754" max="10754" width="7.140625" style="55" customWidth="1"/>
    <col min="10755" max="10755" width="13.42578125" style="55" customWidth="1"/>
    <col min="10756" max="10756" width="19.7109375" style="55" customWidth="1"/>
    <col min="10757" max="10757" width="26.85546875" style="55" customWidth="1"/>
    <col min="10758" max="10761" width="16.7109375" style="55" customWidth="1"/>
    <col min="10762" max="10762" width="17.85546875" style="55" customWidth="1"/>
    <col min="10763" max="10763" width="12.85546875" style="55" customWidth="1"/>
    <col min="10764" max="10765" width="10.7109375" style="55" customWidth="1"/>
    <col min="10766" max="11008" width="9.140625" style="55"/>
    <col min="11009" max="11009" width="0" style="55" hidden="1" customWidth="1"/>
    <col min="11010" max="11010" width="7.140625" style="55" customWidth="1"/>
    <col min="11011" max="11011" width="13.42578125" style="55" customWidth="1"/>
    <col min="11012" max="11012" width="19.7109375" style="55" customWidth="1"/>
    <col min="11013" max="11013" width="26.85546875" style="55" customWidth="1"/>
    <col min="11014" max="11017" width="16.7109375" style="55" customWidth="1"/>
    <col min="11018" max="11018" width="17.85546875" style="55" customWidth="1"/>
    <col min="11019" max="11019" width="12.85546875" style="55" customWidth="1"/>
    <col min="11020" max="11021" width="10.7109375" style="55" customWidth="1"/>
    <col min="11022" max="11264" width="9.140625" style="55"/>
    <col min="11265" max="11265" width="0" style="55" hidden="1" customWidth="1"/>
    <col min="11266" max="11266" width="7.140625" style="55" customWidth="1"/>
    <col min="11267" max="11267" width="13.42578125" style="55" customWidth="1"/>
    <col min="11268" max="11268" width="19.7109375" style="55" customWidth="1"/>
    <col min="11269" max="11269" width="26.85546875" style="55" customWidth="1"/>
    <col min="11270" max="11273" width="16.7109375" style="55" customWidth="1"/>
    <col min="11274" max="11274" width="17.85546875" style="55" customWidth="1"/>
    <col min="11275" max="11275" width="12.85546875" style="55" customWidth="1"/>
    <col min="11276" max="11277" width="10.7109375" style="55" customWidth="1"/>
    <col min="11278" max="11520" width="9.140625" style="55"/>
    <col min="11521" max="11521" width="0" style="55" hidden="1" customWidth="1"/>
    <col min="11522" max="11522" width="7.140625" style="55" customWidth="1"/>
    <col min="11523" max="11523" width="13.42578125" style="55" customWidth="1"/>
    <col min="11524" max="11524" width="19.7109375" style="55" customWidth="1"/>
    <col min="11525" max="11525" width="26.85546875" style="55" customWidth="1"/>
    <col min="11526" max="11529" width="16.7109375" style="55" customWidth="1"/>
    <col min="11530" max="11530" width="17.85546875" style="55" customWidth="1"/>
    <col min="11531" max="11531" width="12.85546875" style="55" customWidth="1"/>
    <col min="11532" max="11533" width="10.7109375" style="55" customWidth="1"/>
    <col min="11534" max="11776" width="9.140625" style="55"/>
    <col min="11777" max="11777" width="0" style="55" hidden="1" customWidth="1"/>
    <col min="11778" max="11778" width="7.140625" style="55" customWidth="1"/>
    <col min="11779" max="11779" width="13.42578125" style="55" customWidth="1"/>
    <col min="11780" max="11780" width="19.7109375" style="55" customWidth="1"/>
    <col min="11781" max="11781" width="26.85546875" style="55" customWidth="1"/>
    <col min="11782" max="11785" width="16.7109375" style="55" customWidth="1"/>
    <col min="11786" max="11786" width="17.85546875" style="55" customWidth="1"/>
    <col min="11787" max="11787" width="12.85546875" style="55" customWidth="1"/>
    <col min="11788" max="11789" width="10.7109375" style="55" customWidth="1"/>
    <col min="11790" max="12032" width="9.140625" style="55"/>
    <col min="12033" max="12033" width="0" style="55" hidden="1" customWidth="1"/>
    <col min="12034" max="12034" width="7.140625" style="55" customWidth="1"/>
    <col min="12035" max="12035" width="13.42578125" style="55" customWidth="1"/>
    <col min="12036" max="12036" width="19.7109375" style="55" customWidth="1"/>
    <col min="12037" max="12037" width="26.85546875" style="55" customWidth="1"/>
    <col min="12038" max="12041" width="16.7109375" style="55" customWidth="1"/>
    <col min="12042" max="12042" width="17.85546875" style="55" customWidth="1"/>
    <col min="12043" max="12043" width="12.85546875" style="55" customWidth="1"/>
    <col min="12044" max="12045" width="10.7109375" style="55" customWidth="1"/>
    <col min="12046" max="12288" width="9.140625" style="55"/>
    <col min="12289" max="12289" width="0" style="55" hidden="1" customWidth="1"/>
    <col min="12290" max="12290" width="7.140625" style="55" customWidth="1"/>
    <col min="12291" max="12291" width="13.42578125" style="55" customWidth="1"/>
    <col min="12292" max="12292" width="19.7109375" style="55" customWidth="1"/>
    <col min="12293" max="12293" width="26.85546875" style="55" customWidth="1"/>
    <col min="12294" max="12297" width="16.7109375" style="55" customWidth="1"/>
    <col min="12298" max="12298" width="17.85546875" style="55" customWidth="1"/>
    <col min="12299" max="12299" width="12.85546875" style="55" customWidth="1"/>
    <col min="12300" max="12301" width="10.7109375" style="55" customWidth="1"/>
    <col min="12302" max="12544" width="9.140625" style="55"/>
    <col min="12545" max="12545" width="0" style="55" hidden="1" customWidth="1"/>
    <col min="12546" max="12546" width="7.140625" style="55" customWidth="1"/>
    <col min="12547" max="12547" width="13.42578125" style="55" customWidth="1"/>
    <col min="12548" max="12548" width="19.7109375" style="55" customWidth="1"/>
    <col min="12549" max="12549" width="26.85546875" style="55" customWidth="1"/>
    <col min="12550" max="12553" width="16.7109375" style="55" customWidth="1"/>
    <col min="12554" max="12554" width="17.85546875" style="55" customWidth="1"/>
    <col min="12555" max="12555" width="12.85546875" style="55" customWidth="1"/>
    <col min="12556" max="12557" width="10.7109375" style="55" customWidth="1"/>
    <col min="12558" max="12800" width="9.140625" style="55"/>
    <col min="12801" max="12801" width="0" style="55" hidden="1" customWidth="1"/>
    <col min="12802" max="12802" width="7.140625" style="55" customWidth="1"/>
    <col min="12803" max="12803" width="13.42578125" style="55" customWidth="1"/>
    <col min="12804" max="12804" width="19.7109375" style="55" customWidth="1"/>
    <col min="12805" max="12805" width="26.85546875" style="55" customWidth="1"/>
    <col min="12806" max="12809" width="16.7109375" style="55" customWidth="1"/>
    <col min="12810" max="12810" width="17.85546875" style="55" customWidth="1"/>
    <col min="12811" max="12811" width="12.85546875" style="55" customWidth="1"/>
    <col min="12812" max="12813" width="10.7109375" style="55" customWidth="1"/>
    <col min="12814" max="13056" width="9.140625" style="55"/>
    <col min="13057" max="13057" width="0" style="55" hidden="1" customWidth="1"/>
    <col min="13058" max="13058" width="7.140625" style="55" customWidth="1"/>
    <col min="13059" max="13059" width="13.42578125" style="55" customWidth="1"/>
    <col min="13060" max="13060" width="19.7109375" style="55" customWidth="1"/>
    <col min="13061" max="13061" width="26.85546875" style="55" customWidth="1"/>
    <col min="13062" max="13065" width="16.7109375" style="55" customWidth="1"/>
    <col min="13066" max="13066" width="17.85546875" style="55" customWidth="1"/>
    <col min="13067" max="13067" width="12.85546875" style="55" customWidth="1"/>
    <col min="13068" max="13069" width="10.7109375" style="55" customWidth="1"/>
    <col min="13070" max="13312" width="9.140625" style="55"/>
    <col min="13313" max="13313" width="0" style="55" hidden="1" customWidth="1"/>
    <col min="13314" max="13314" width="7.140625" style="55" customWidth="1"/>
    <col min="13315" max="13315" width="13.42578125" style="55" customWidth="1"/>
    <col min="13316" max="13316" width="19.7109375" style="55" customWidth="1"/>
    <col min="13317" max="13317" width="26.85546875" style="55" customWidth="1"/>
    <col min="13318" max="13321" width="16.7109375" style="55" customWidth="1"/>
    <col min="13322" max="13322" width="17.85546875" style="55" customWidth="1"/>
    <col min="13323" max="13323" width="12.85546875" style="55" customWidth="1"/>
    <col min="13324" max="13325" width="10.7109375" style="55" customWidth="1"/>
    <col min="13326" max="13568" width="9.140625" style="55"/>
    <col min="13569" max="13569" width="0" style="55" hidden="1" customWidth="1"/>
    <col min="13570" max="13570" width="7.140625" style="55" customWidth="1"/>
    <col min="13571" max="13571" width="13.42578125" style="55" customWidth="1"/>
    <col min="13572" max="13572" width="19.7109375" style="55" customWidth="1"/>
    <col min="13573" max="13573" width="26.85546875" style="55" customWidth="1"/>
    <col min="13574" max="13577" width="16.7109375" style="55" customWidth="1"/>
    <col min="13578" max="13578" width="17.85546875" style="55" customWidth="1"/>
    <col min="13579" max="13579" width="12.85546875" style="55" customWidth="1"/>
    <col min="13580" max="13581" width="10.7109375" style="55" customWidth="1"/>
    <col min="13582" max="13824" width="9.140625" style="55"/>
    <col min="13825" max="13825" width="0" style="55" hidden="1" customWidth="1"/>
    <col min="13826" max="13826" width="7.140625" style="55" customWidth="1"/>
    <col min="13827" max="13827" width="13.42578125" style="55" customWidth="1"/>
    <col min="13828" max="13828" width="19.7109375" style="55" customWidth="1"/>
    <col min="13829" max="13829" width="26.85546875" style="55" customWidth="1"/>
    <col min="13830" max="13833" width="16.7109375" style="55" customWidth="1"/>
    <col min="13834" max="13834" width="17.85546875" style="55" customWidth="1"/>
    <col min="13835" max="13835" width="12.85546875" style="55" customWidth="1"/>
    <col min="13836" max="13837" width="10.7109375" style="55" customWidth="1"/>
    <col min="13838" max="14080" width="9.140625" style="55"/>
    <col min="14081" max="14081" width="0" style="55" hidden="1" customWidth="1"/>
    <col min="14082" max="14082" width="7.140625" style="55" customWidth="1"/>
    <col min="14083" max="14083" width="13.42578125" style="55" customWidth="1"/>
    <col min="14084" max="14084" width="19.7109375" style="55" customWidth="1"/>
    <col min="14085" max="14085" width="26.85546875" style="55" customWidth="1"/>
    <col min="14086" max="14089" width="16.7109375" style="55" customWidth="1"/>
    <col min="14090" max="14090" width="17.85546875" style="55" customWidth="1"/>
    <col min="14091" max="14091" width="12.85546875" style="55" customWidth="1"/>
    <col min="14092" max="14093" width="10.7109375" style="55" customWidth="1"/>
    <col min="14094" max="14336" width="9.140625" style="55"/>
    <col min="14337" max="14337" width="0" style="55" hidden="1" customWidth="1"/>
    <col min="14338" max="14338" width="7.140625" style="55" customWidth="1"/>
    <col min="14339" max="14339" width="13.42578125" style="55" customWidth="1"/>
    <col min="14340" max="14340" width="19.7109375" style="55" customWidth="1"/>
    <col min="14341" max="14341" width="26.85546875" style="55" customWidth="1"/>
    <col min="14342" max="14345" width="16.7109375" style="55" customWidth="1"/>
    <col min="14346" max="14346" width="17.85546875" style="55" customWidth="1"/>
    <col min="14347" max="14347" width="12.85546875" style="55" customWidth="1"/>
    <col min="14348" max="14349" width="10.7109375" style="55" customWidth="1"/>
    <col min="14350" max="14592" width="9.140625" style="55"/>
    <col min="14593" max="14593" width="0" style="55" hidden="1" customWidth="1"/>
    <col min="14594" max="14594" width="7.140625" style="55" customWidth="1"/>
    <col min="14595" max="14595" width="13.42578125" style="55" customWidth="1"/>
    <col min="14596" max="14596" width="19.7109375" style="55" customWidth="1"/>
    <col min="14597" max="14597" width="26.85546875" style="55" customWidth="1"/>
    <col min="14598" max="14601" width="16.7109375" style="55" customWidth="1"/>
    <col min="14602" max="14602" width="17.85546875" style="55" customWidth="1"/>
    <col min="14603" max="14603" width="12.85546875" style="55" customWidth="1"/>
    <col min="14604" max="14605" width="10.7109375" style="55" customWidth="1"/>
    <col min="14606" max="14848" width="9.140625" style="55"/>
    <col min="14849" max="14849" width="0" style="55" hidden="1" customWidth="1"/>
    <col min="14850" max="14850" width="7.140625" style="55" customWidth="1"/>
    <col min="14851" max="14851" width="13.42578125" style="55" customWidth="1"/>
    <col min="14852" max="14852" width="19.7109375" style="55" customWidth="1"/>
    <col min="14853" max="14853" width="26.85546875" style="55" customWidth="1"/>
    <col min="14854" max="14857" width="16.7109375" style="55" customWidth="1"/>
    <col min="14858" max="14858" width="17.85546875" style="55" customWidth="1"/>
    <col min="14859" max="14859" width="12.85546875" style="55" customWidth="1"/>
    <col min="14860" max="14861" width="10.7109375" style="55" customWidth="1"/>
    <col min="14862" max="15104" width="9.140625" style="55"/>
    <col min="15105" max="15105" width="0" style="55" hidden="1" customWidth="1"/>
    <col min="15106" max="15106" width="7.140625" style="55" customWidth="1"/>
    <col min="15107" max="15107" width="13.42578125" style="55" customWidth="1"/>
    <col min="15108" max="15108" width="19.7109375" style="55" customWidth="1"/>
    <col min="15109" max="15109" width="26.85546875" style="55" customWidth="1"/>
    <col min="15110" max="15113" width="16.7109375" style="55" customWidth="1"/>
    <col min="15114" max="15114" width="17.85546875" style="55" customWidth="1"/>
    <col min="15115" max="15115" width="12.85546875" style="55" customWidth="1"/>
    <col min="15116" max="15117" width="10.7109375" style="55" customWidth="1"/>
    <col min="15118" max="15360" width="9.140625" style="55"/>
    <col min="15361" max="15361" width="0" style="55" hidden="1" customWidth="1"/>
    <col min="15362" max="15362" width="7.140625" style="55" customWidth="1"/>
    <col min="15363" max="15363" width="13.42578125" style="55" customWidth="1"/>
    <col min="15364" max="15364" width="19.7109375" style="55" customWidth="1"/>
    <col min="15365" max="15365" width="26.85546875" style="55" customWidth="1"/>
    <col min="15366" max="15369" width="16.7109375" style="55" customWidth="1"/>
    <col min="15370" max="15370" width="17.85546875" style="55" customWidth="1"/>
    <col min="15371" max="15371" width="12.85546875" style="55" customWidth="1"/>
    <col min="15372" max="15373" width="10.7109375" style="55" customWidth="1"/>
    <col min="15374" max="15616" width="9.140625" style="55"/>
    <col min="15617" max="15617" width="0" style="55" hidden="1" customWidth="1"/>
    <col min="15618" max="15618" width="7.140625" style="55" customWidth="1"/>
    <col min="15619" max="15619" width="13.42578125" style="55" customWidth="1"/>
    <col min="15620" max="15620" width="19.7109375" style="55" customWidth="1"/>
    <col min="15621" max="15621" width="26.85546875" style="55" customWidth="1"/>
    <col min="15622" max="15625" width="16.7109375" style="55" customWidth="1"/>
    <col min="15626" max="15626" width="17.85546875" style="55" customWidth="1"/>
    <col min="15627" max="15627" width="12.85546875" style="55" customWidth="1"/>
    <col min="15628" max="15629" width="10.7109375" style="55" customWidth="1"/>
    <col min="15630" max="15872" width="9.140625" style="55"/>
    <col min="15873" max="15873" width="0" style="55" hidden="1" customWidth="1"/>
    <col min="15874" max="15874" width="7.140625" style="55" customWidth="1"/>
    <col min="15875" max="15875" width="13.42578125" style="55" customWidth="1"/>
    <col min="15876" max="15876" width="19.7109375" style="55" customWidth="1"/>
    <col min="15877" max="15877" width="26.85546875" style="55" customWidth="1"/>
    <col min="15878" max="15881" width="16.7109375" style="55" customWidth="1"/>
    <col min="15882" max="15882" width="17.85546875" style="55" customWidth="1"/>
    <col min="15883" max="15883" width="12.85546875" style="55" customWidth="1"/>
    <col min="15884" max="15885" width="10.7109375" style="55" customWidth="1"/>
    <col min="15886" max="16128" width="9.140625" style="55"/>
    <col min="16129" max="16129" width="0" style="55" hidden="1" customWidth="1"/>
    <col min="16130" max="16130" width="7.140625" style="55" customWidth="1"/>
    <col min="16131" max="16131" width="13.42578125" style="55" customWidth="1"/>
    <col min="16132" max="16132" width="19.7109375" style="55" customWidth="1"/>
    <col min="16133" max="16133" width="26.85546875" style="55" customWidth="1"/>
    <col min="16134" max="16137" width="16.7109375" style="55" customWidth="1"/>
    <col min="16138" max="16138" width="17.85546875" style="55" customWidth="1"/>
    <col min="16139" max="16139" width="12.85546875" style="55" customWidth="1"/>
    <col min="16140" max="16141" width="10.7109375" style="55" customWidth="1"/>
    <col min="16142" max="16384" width="9.140625" style="55"/>
  </cols>
  <sheetData>
    <row r="1" spans="1:13" ht="12" customHeight="1">
      <c r="A1" s="200"/>
      <c r="B1" s="200"/>
      <c r="C1" s="200"/>
      <c r="D1" s="200"/>
      <c r="E1" s="200"/>
      <c r="F1" s="200"/>
      <c r="G1" s="203"/>
      <c r="H1" s="200"/>
      <c r="I1" s="203"/>
    </row>
    <row r="2" spans="1:13" ht="17.25" customHeight="1">
      <c r="A2" s="200"/>
      <c r="B2" s="406" t="s">
        <v>448</v>
      </c>
      <c r="C2" s="407"/>
      <c r="D2" s="407"/>
      <c r="E2" s="407"/>
      <c r="F2" s="407"/>
      <c r="G2" s="407"/>
      <c r="H2" s="407"/>
      <c r="I2" s="407"/>
    </row>
    <row r="3" spans="1:13" ht="12.75" customHeight="1">
      <c r="A3" s="200"/>
      <c r="B3" s="408" t="s">
        <v>432</v>
      </c>
      <c r="C3" s="409"/>
      <c r="D3" s="409"/>
      <c r="E3" s="409"/>
      <c r="F3" s="409"/>
      <c r="G3" s="409"/>
      <c r="H3" s="409"/>
      <c r="I3" s="409"/>
    </row>
    <row r="4" spans="1:13" ht="12.75" customHeight="1">
      <c r="A4" s="200"/>
      <c r="B4" s="200"/>
      <c r="C4" s="200"/>
      <c r="D4" s="200"/>
      <c r="E4" s="200"/>
      <c r="F4" s="200"/>
      <c r="G4" s="203"/>
      <c r="H4" s="200"/>
      <c r="I4" s="203"/>
    </row>
    <row r="5" spans="1:13" ht="39" customHeight="1">
      <c r="A5" s="200"/>
      <c r="B5" s="200"/>
      <c r="C5" s="208" t="s">
        <v>79</v>
      </c>
      <c r="D5" s="410" t="s">
        <v>100</v>
      </c>
      <c r="E5" s="411"/>
      <c r="F5" s="411"/>
      <c r="G5" s="411"/>
      <c r="H5" s="412"/>
      <c r="I5" s="209"/>
      <c r="M5" s="57"/>
    </row>
    <row r="6" spans="1:13" ht="39" customHeight="1">
      <c r="A6" s="200"/>
      <c r="B6" s="200"/>
      <c r="C6" s="208"/>
      <c r="D6" s="419" t="s">
        <v>101</v>
      </c>
      <c r="E6" s="420"/>
      <c r="F6" s="420"/>
      <c r="G6" s="420"/>
      <c r="H6" s="421"/>
      <c r="I6" s="209"/>
      <c r="M6" s="57"/>
    </row>
    <row r="7" spans="1:13" ht="13.5" customHeight="1">
      <c r="A7" s="200"/>
      <c r="B7" s="200"/>
      <c r="C7" s="210"/>
      <c r="D7" s="211"/>
      <c r="E7" s="212"/>
      <c r="F7" s="212"/>
      <c r="G7" s="212"/>
      <c r="H7" s="213"/>
      <c r="I7" s="209"/>
      <c r="M7" s="57"/>
    </row>
    <row r="8" spans="1:13">
      <c r="A8" s="200"/>
      <c r="B8" s="200"/>
      <c r="C8" s="201" t="s">
        <v>80</v>
      </c>
      <c r="D8" s="214" t="s">
        <v>81</v>
      </c>
      <c r="E8" s="200"/>
      <c r="F8" s="200"/>
      <c r="G8" s="203"/>
      <c r="H8" s="202"/>
      <c r="I8" s="203"/>
    </row>
    <row r="9" spans="1:13">
      <c r="A9" s="200"/>
      <c r="B9" s="200"/>
      <c r="C9" s="215"/>
      <c r="D9" s="214"/>
      <c r="E9" s="200"/>
      <c r="F9" s="200"/>
      <c r="G9" s="203"/>
      <c r="H9" s="202"/>
      <c r="I9" s="203"/>
    </row>
    <row r="10" spans="1:13">
      <c r="A10" s="200"/>
      <c r="B10" s="200"/>
      <c r="C10" s="201" t="s">
        <v>82</v>
      </c>
      <c r="D10" s="214" t="s">
        <v>83</v>
      </c>
      <c r="E10" s="200"/>
      <c r="F10" s="200"/>
      <c r="G10" s="203"/>
      <c r="H10" s="202"/>
      <c r="I10" s="203"/>
    </row>
    <row r="11" spans="1:13">
      <c r="A11" s="200"/>
      <c r="B11" s="200"/>
      <c r="C11" s="213"/>
      <c r="D11" s="214"/>
      <c r="E11" s="200"/>
      <c r="F11" s="200"/>
      <c r="G11" s="203"/>
      <c r="H11" s="202"/>
      <c r="I11" s="203"/>
    </row>
    <row r="12" spans="1:13" s="200" customFormat="1">
      <c r="C12" s="201" t="s">
        <v>449</v>
      </c>
      <c r="D12" s="445"/>
      <c r="E12" s="446"/>
      <c r="F12" s="446"/>
      <c r="G12" s="447"/>
      <c r="H12" s="202"/>
      <c r="I12" s="203"/>
    </row>
    <row r="13" spans="1:13" ht="24.75" customHeight="1">
      <c r="A13" s="200"/>
      <c r="B13" s="200"/>
      <c r="C13" s="216" t="s">
        <v>84</v>
      </c>
      <c r="D13" s="200"/>
      <c r="E13" s="200"/>
      <c r="F13" s="200"/>
      <c r="G13" s="203"/>
      <c r="H13" s="216" t="s">
        <v>85</v>
      </c>
      <c r="I13" s="203"/>
    </row>
    <row r="14" spans="1:13" ht="12.75" customHeight="1">
      <c r="A14" s="200"/>
      <c r="B14" s="200"/>
      <c r="C14" s="200"/>
      <c r="D14" s="200"/>
      <c r="E14" s="200"/>
      <c r="F14" s="200"/>
      <c r="G14" s="203"/>
      <c r="H14" s="200"/>
      <c r="I14" s="203"/>
    </row>
    <row r="15" spans="1:13" ht="28.5" customHeight="1">
      <c r="A15" s="200"/>
      <c r="B15" s="200"/>
      <c r="C15" s="216" t="s">
        <v>86</v>
      </c>
      <c r="D15" s="200"/>
      <c r="E15" s="200"/>
      <c r="F15" s="200"/>
      <c r="G15" s="203"/>
      <c r="H15" s="216" t="s">
        <v>86</v>
      </c>
      <c r="I15" s="203"/>
    </row>
    <row r="16" spans="1:13" ht="25.5" customHeight="1">
      <c r="A16" s="200"/>
      <c r="B16" s="200"/>
      <c r="C16" s="200"/>
      <c r="D16" s="200"/>
      <c r="E16" s="200"/>
      <c r="F16" s="200"/>
      <c r="G16" s="203"/>
      <c r="H16" s="200"/>
      <c r="I16" s="203"/>
    </row>
    <row r="17" spans="1:10" ht="13.5" customHeight="1">
      <c r="A17" s="200"/>
      <c r="B17" s="217"/>
      <c r="C17" s="218"/>
      <c r="D17" s="218"/>
      <c r="E17" s="219"/>
      <c r="F17" s="220"/>
      <c r="G17" s="221"/>
      <c r="H17" s="222"/>
      <c r="I17" s="223" t="s">
        <v>87</v>
      </c>
    </row>
    <row r="18" spans="1:10" ht="15" customHeight="1">
      <c r="A18" s="200"/>
      <c r="B18" s="224" t="s">
        <v>88</v>
      </c>
      <c r="C18" s="225"/>
      <c r="D18" s="226">
        <v>15</v>
      </c>
      <c r="E18" s="227" t="s">
        <v>44</v>
      </c>
      <c r="F18" s="228"/>
      <c r="G18" s="229"/>
      <c r="H18" s="229"/>
      <c r="I18" s="230"/>
    </row>
    <row r="19" spans="1:10">
      <c r="A19" s="200"/>
      <c r="B19" s="224" t="s">
        <v>89</v>
      </c>
      <c r="C19" s="225"/>
      <c r="D19" s="226">
        <v>15</v>
      </c>
      <c r="E19" s="227" t="s">
        <v>44</v>
      </c>
      <c r="F19" s="231"/>
      <c r="G19" s="232"/>
      <c r="H19" s="232"/>
      <c r="I19" s="233"/>
    </row>
    <row r="20" spans="1:10">
      <c r="A20" s="200"/>
      <c r="B20" s="224" t="s">
        <v>88</v>
      </c>
      <c r="C20" s="225"/>
      <c r="D20" s="226">
        <v>21</v>
      </c>
      <c r="E20" s="227" t="s">
        <v>44</v>
      </c>
      <c r="F20" s="231"/>
      <c r="G20" s="232"/>
      <c r="H20" s="232"/>
      <c r="I20" s="233">
        <f>StavbaCelkem</f>
        <v>0</v>
      </c>
    </row>
    <row r="21" spans="1:10" ht="13.5" thickBot="1">
      <c r="A21" s="200"/>
      <c r="B21" s="224" t="s">
        <v>89</v>
      </c>
      <c r="C21" s="225"/>
      <c r="D21" s="226">
        <v>21</v>
      </c>
      <c r="E21" s="227" t="s">
        <v>44</v>
      </c>
      <c r="F21" s="234"/>
      <c r="G21" s="235"/>
      <c r="H21" s="235"/>
      <c r="I21" s="236">
        <f>I32</f>
        <v>0</v>
      </c>
    </row>
    <row r="22" spans="1:10" ht="16.5" thickBot="1">
      <c r="A22" s="200"/>
      <c r="B22" s="237" t="s">
        <v>90</v>
      </c>
      <c r="C22" s="238"/>
      <c r="D22" s="238"/>
      <c r="E22" s="239"/>
      <c r="F22" s="240"/>
      <c r="G22" s="241"/>
      <c r="H22" s="241"/>
      <c r="I22" s="242">
        <f>SUM(I18:I21)</f>
        <v>0</v>
      </c>
      <c r="J22" s="58"/>
    </row>
    <row r="23" spans="1:10">
      <c r="A23" s="200"/>
      <c r="B23" s="200"/>
      <c r="C23" s="200"/>
      <c r="D23" s="200"/>
      <c r="E23" s="200"/>
      <c r="F23" s="200"/>
      <c r="G23" s="203"/>
      <c r="H23" s="200"/>
      <c r="I23" s="203"/>
    </row>
    <row r="24" spans="1:10">
      <c r="A24" s="200"/>
      <c r="B24" s="200"/>
      <c r="C24" s="200"/>
      <c r="D24" s="200"/>
      <c r="E24" s="200"/>
      <c r="F24" s="200"/>
      <c r="G24" s="203"/>
      <c r="H24" s="200"/>
      <c r="I24" s="203"/>
    </row>
    <row r="25" spans="1:10" ht="1.5" customHeight="1">
      <c r="A25" s="200"/>
      <c r="B25" s="200"/>
      <c r="C25" s="200"/>
      <c r="D25" s="200"/>
      <c r="E25" s="200"/>
      <c r="F25" s="200"/>
      <c r="G25" s="203"/>
      <c r="H25" s="200"/>
      <c r="I25" s="203"/>
    </row>
    <row r="26" spans="1:10" ht="15.75" customHeight="1">
      <c r="A26" s="200"/>
      <c r="B26" s="208" t="s">
        <v>91</v>
      </c>
      <c r="C26" s="243"/>
      <c r="D26" s="243"/>
      <c r="E26" s="243"/>
      <c r="F26" s="243"/>
      <c r="G26" s="243"/>
      <c r="H26" s="243"/>
      <c r="I26" s="243"/>
      <c r="J26" s="59"/>
    </row>
    <row r="27" spans="1:10" ht="5.25" customHeight="1">
      <c r="A27" s="200"/>
      <c r="B27" s="200"/>
      <c r="C27" s="200"/>
      <c r="D27" s="200"/>
      <c r="E27" s="200"/>
      <c r="F27" s="200"/>
      <c r="G27" s="203"/>
      <c r="H27" s="200"/>
      <c r="I27" s="203"/>
      <c r="J27" s="59"/>
    </row>
    <row r="28" spans="1:10" ht="24" customHeight="1">
      <c r="A28" s="200"/>
      <c r="B28" s="244" t="s">
        <v>92</v>
      </c>
      <c r="C28" s="245"/>
      <c r="D28" s="245"/>
      <c r="E28" s="246"/>
      <c r="F28" s="247" t="s">
        <v>7</v>
      </c>
      <c r="G28" s="248" t="str">
        <f>CONCATENATE("Základ DPH ",SazbaDPH1," %")</f>
        <v>Základ DPH 15 %</v>
      </c>
      <c r="H28" s="247" t="str">
        <f>CONCATENATE("Základ DPH ",SazbaDPH2," %")</f>
        <v>Základ DPH 21 %</v>
      </c>
      <c r="I28" s="247" t="s">
        <v>93</v>
      </c>
      <c r="J28" s="60"/>
    </row>
    <row r="29" spans="1:10">
      <c r="A29" s="200"/>
      <c r="B29" s="249" t="s">
        <v>18</v>
      </c>
      <c r="C29" s="250"/>
      <c r="D29" s="251"/>
      <c r="E29" s="252"/>
      <c r="F29" s="253"/>
      <c r="G29" s="254"/>
      <c r="H29" s="254"/>
      <c r="I29" s="255"/>
      <c r="J29" s="61"/>
    </row>
    <row r="30" spans="1:10" ht="12.75" customHeight="1">
      <c r="A30" s="200"/>
      <c r="B30" s="256"/>
      <c r="C30" s="413" t="s">
        <v>94</v>
      </c>
      <c r="D30" s="414"/>
      <c r="E30" s="415"/>
      <c r="F30" s="257">
        <f t="shared" ref="F30:F31" si="0">H30+I30</f>
        <v>0</v>
      </c>
      <c r="G30" s="257"/>
      <c r="H30" s="257">
        <f>H31*0.02</f>
        <v>0</v>
      </c>
      <c r="I30" s="258">
        <f t="shared" ref="I30:I31" si="1">(G30*SazbaDPH1)/100+(H30*SazbaDPH2)/100</f>
        <v>0</v>
      </c>
      <c r="J30" s="60"/>
    </row>
    <row r="31" spans="1:10" ht="12.75" customHeight="1">
      <c r="A31" s="200"/>
      <c r="B31" s="256"/>
      <c r="C31" s="413" t="s">
        <v>101</v>
      </c>
      <c r="D31" s="414"/>
      <c r="E31" s="415"/>
      <c r="F31" s="257">
        <f t="shared" si="0"/>
        <v>0</v>
      </c>
      <c r="G31" s="257"/>
      <c r="H31" s="257">
        <f>Rekapitulace!C22</f>
        <v>0</v>
      </c>
      <c r="I31" s="258">
        <f t="shared" si="1"/>
        <v>0</v>
      </c>
    </row>
    <row r="32" spans="1:10" ht="17.25" customHeight="1">
      <c r="A32" s="200"/>
      <c r="B32" s="259" t="s">
        <v>95</v>
      </c>
      <c r="C32" s="260"/>
      <c r="D32" s="261"/>
      <c r="E32" s="262"/>
      <c r="F32" s="263">
        <f>SUM(F30:F31)</f>
        <v>0</v>
      </c>
      <c r="G32" s="263"/>
      <c r="H32" s="263">
        <f>SUM(H30:H31)</f>
        <v>0</v>
      </c>
      <c r="I32" s="263">
        <f>SUM(I30:I31)</f>
        <v>0</v>
      </c>
      <c r="J32" s="62"/>
    </row>
    <row r="33" spans="1:14">
      <c r="A33" s="200"/>
      <c r="B33" s="200"/>
      <c r="C33" s="200"/>
      <c r="D33" s="200"/>
      <c r="E33" s="200"/>
      <c r="F33" s="200"/>
      <c r="G33" s="203"/>
      <c r="H33" s="200"/>
      <c r="I33" s="203"/>
    </row>
    <row r="34" spans="1:14" ht="2.25" customHeight="1">
      <c r="A34" s="200"/>
      <c r="B34" s="200"/>
      <c r="C34" s="200"/>
      <c r="D34" s="200"/>
      <c r="E34" s="200"/>
      <c r="F34" s="200"/>
      <c r="G34" s="203"/>
      <c r="H34" s="200"/>
      <c r="I34" s="203"/>
    </row>
    <row r="35" spans="1:14" ht="1.5" customHeight="1">
      <c r="A35" s="200"/>
      <c r="B35" s="200"/>
      <c r="C35" s="200"/>
      <c r="D35" s="200"/>
      <c r="E35" s="200"/>
      <c r="F35" s="200"/>
      <c r="G35" s="203"/>
      <c r="H35" s="200"/>
      <c r="I35" s="203"/>
    </row>
    <row r="36" spans="1:14" ht="0.75" customHeight="1">
      <c r="A36" s="200"/>
      <c r="B36" s="200"/>
      <c r="C36" s="200"/>
      <c r="D36" s="200"/>
      <c r="E36" s="200"/>
      <c r="F36" s="200"/>
      <c r="G36" s="203"/>
      <c r="H36" s="200"/>
      <c r="I36" s="203"/>
    </row>
    <row r="37" spans="1:14" ht="0.75" customHeight="1">
      <c r="A37" s="200"/>
      <c r="B37" s="200"/>
      <c r="C37" s="200"/>
      <c r="D37" s="200"/>
      <c r="E37" s="200"/>
      <c r="F37" s="200"/>
      <c r="G37" s="203"/>
      <c r="H37" s="200"/>
      <c r="I37" s="203"/>
    </row>
    <row r="38" spans="1:14" ht="0.75" customHeight="1">
      <c r="A38" s="200"/>
      <c r="B38" s="200"/>
      <c r="C38" s="200"/>
      <c r="D38" s="200"/>
      <c r="E38" s="200"/>
      <c r="F38" s="200"/>
      <c r="G38" s="203"/>
      <c r="H38" s="200"/>
      <c r="I38" s="203"/>
    </row>
    <row r="39" spans="1:14" ht="18">
      <c r="A39" s="200"/>
      <c r="B39" s="208" t="s">
        <v>20</v>
      </c>
      <c r="C39" s="243"/>
      <c r="D39" s="243"/>
      <c r="E39" s="243"/>
      <c r="F39" s="243"/>
      <c r="G39" s="243"/>
      <c r="H39" s="264"/>
      <c r="I39" s="243"/>
      <c r="J39" s="62"/>
    </row>
    <row r="40" spans="1:14" ht="12.75" customHeight="1">
      <c r="A40" s="200"/>
      <c r="B40" s="208"/>
      <c r="C40" s="243"/>
      <c r="D40" s="243"/>
      <c r="E40" s="243"/>
      <c r="F40" s="243"/>
      <c r="G40" s="243"/>
      <c r="H40" s="243"/>
      <c r="I40" s="243"/>
    </row>
    <row r="41" spans="1:14" s="63" customFormat="1" ht="24.75" customHeight="1">
      <c r="A41" s="422" t="s">
        <v>96</v>
      </c>
      <c r="B41" s="412"/>
      <c r="C41" s="412"/>
      <c r="D41" s="412"/>
      <c r="E41" s="412"/>
      <c r="F41" s="412"/>
      <c r="G41" s="412"/>
      <c r="H41" s="412"/>
      <c r="I41" s="412"/>
    </row>
    <row r="42" spans="1:14" s="65" customFormat="1" ht="49.5" customHeight="1">
      <c r="A42" s="423" t="s">
        <v>97</v>
      </c>
      <c r="B42" s="417"/>
      <c r="C42" s="417"/>
      <c r="D42" s="417"/>
      <c r="E42" s="417"/>
      <c r="F42" s="417"/>
      <c r="G42" s="417"/>
      <c r="H42" s="418"/>
      <c r="I42" s="418"/>
      <c r="J42" s="64"/>
      <c r="L42" s="66"/>
      <c r="N42" s="67"/>
    </row>
    <row r="43" spans="1:14" s="68" customFormat="1">
      <c r="A43" s="265"/>
      <c r="B43" s="417" t="s">
        <v>98</v>
      </c>
      <c r="C43" s="424"/>
      <c r="D43" s="424"/>
      <c r="E43" s="424"/>
      <c r="F43" s="424"/>
      <c r="G43" s="424"/>
      <c r="H43" s="424"/>
      <c r="I43" s="424"/>
    </row>
    <row r="44" spans="1:14" s="65" customFormat="1" ht="26.25" customHeight="1">
      <c r="A44" s="416" t="s">
        <v>99</v>
      </c>
      <c r="B44" s="417"/>
      <c r="C44" s="417"/>
      <c r="D44" s="417"/>
      <c r="E44" s="417"/>
      <c r="F44" s="417"/>
      <c r="G44" s="417"/>
      <c r="H44" s="418"/>
      <c r="I44" s="418"/>
      <c r="J44" s="64"/>
      <c r="L44" s="66"/>
      <c r="N44" s="67"/>
    </row>
    <row r="45" spans="1:14" s="65" customFormat="1" ht="24.6" customHeight="1">
      <c r="A45" s="416" t="s">
        <v>102</v>
      </c>
      <c r="B45" s="417"/>
      <c r="C45" s="417"/>
      <c r="D45" s="417"/>
      <c r="E45" s="417"/>
      <c r="F45" s="417"/>
      <c r="G45" s="417"/>
      <c r="H45" s="418"/>
      <c r="I45" s="418"/>
      <c r="J45" s="64"/>
      <c r="L45" s="69"/>
    </row>
    <row r="48" spans="1:14">
      <c r="D48" s="70"/>
    </row>
    <row r="51" spans="5:5">
      <c r="E51" s="70"/>
    </row>
  </sheetData>
  <sheetProtection password="C65A" sheet="1" objects="1" scenarios="1"/>
  <mergeCells count="11">
    <mergeCell ref="A44:I44"/>
    <mergeCell ref="A45:I45"/>
    <mergeCell ref="D6:H6"/>
    <mergeCell ref="A41:I41"/>
    <mergeCell ref="A42:I42"/>
    <mergeCell ref="B43:I43"/>
    <mergeCell ref="B2:I2"/>
    <mergeCell ref="B3:I3"/>
    <mergeCell ref="D5:H5"/>
    <mergeCell ref="C30:E30"/>
    <mergeCell ref="C31:E31"/>
  </mergeCells>
  <printOptions horizontalCentered="1"/>
  <pageMargins left="0.39370078740157483" right="0.39370078740157483" top="0.78740157480314965" bottom="0.39370078740157483" header="0" footer="0"/>
  <pageSetup paperSize="9" scale="71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3"/>
  <sheetViews>
    <sheetView workbookViewId="0">
      <selection activeCell="B15" sqref="B15"/>
    </sheetView>
  </sheetViews>
  <sheetFormatPr defaultRowHeight="10.5"/>
  <cols>
    <col min="1" max="1" width="11.7109375" style="30" customWidth="1"/>
    <col min="2" max="2" width="58.85546875" style="30" customWidth="1"/>
    <col min="3" max="3" width="15.7109375" style="30" customWidth="1"/>
    <col min="4" max="256" width="9.140625" style="30"/>
    <col min="257" max="257" width="11.7109375" style="30" customWidth="1"/>
    <col min="258" max="258" width="58.85546875" style="30" customWidth="1"/>
    <col min="259" max="259" width="15.7109375" style="30" customWidth="1"/>
    <col min="260" max="512" width="9.140625" style="30"/>
    <col min="513" max="513" width="11.7109375" style="30" customWidth="1"/>
    <col min="514" max="514" width="58.85546875" style="30" customWidth="1"/>
    <col min="515" max="515" width="15.7109375" style="30" customWidth="1"/>
    <col min="516" max="768" width="9.140625" style="30"/>
    <col min="769" max="769" width="11.7109375" style="30" customWidth="1"/>
    <col min="770" max="770" width="58.85546875" style="30" customWidth="1"/>
    <col min="771" max="771" width="15.7109375" style="30" customWidth="1"/>
    <col min="772" max="1024" width="9.140625" style="30"/>
    <col min="1025" max="1025" width="11.7109375" style="30" customWidth="1"/>
    <col min="1026" max="1026" width="58.85546875" style="30" customWidth="1"/>
    <col min="1027" max="1027" width="15.7109375" style="30" customWidth="1"/>
    <col min="1028" max="1280" width="9.140625" style="30"/>
    <col min="1281" max="1281" width="11.7109375" style="30" customWidth="1"/>
    <col min="1282" max="1282" width="58.85546875" style="30" customWidth="1"/>
    <col min="1283" max="1283" width="15.7109375" style="30" customWidth="1"/>
    <col min="1284" max="1536" width="9.140625" style="30"/>
    <col min="1537" max="1537" width="11.7109375" style="30" customWidth="1"/>
    <col min="1538" max="1538" width="58.85546875" style="30" customWidth="1"/>
    <col min="1539" max="1539" width="15.7109375" style="30" customWidth="1"/>
    <col min="1540" max="1792" width="9.140625" style="30"/>
    <col min="1793" max="1793" width="11.7109375" style="30" customWidth="1"/>
    <col min="1794" max="1794" width="58.85546875" style="30" customWidth="1"/>
    <col min="1795" max="1795" width="15.7109375" style="30" customWidth="1"/>
    <col min="1796" max="2048" width="9.140625" style="30"/>
    <col min="2049" max="2049" width="11.7109375" style="30" customWidth="1"/>
    <col min="2050" max="2050" width="58.85546875" style="30" customWidth="1"/>
    <col min="2051" max="2051" width="15.7109375" style="30" customWidth="1"/>
    <col min="2052" max="2304" width="9.140625" style="30"/>
    <col min="2305" max="2305" width="11.7109375" style="30" customWidth="1"/>
    <col min="2306" max="2306" width="58.85546875" style="30" customWidth="1"/>
    <col min="2307" max="2307" width="15.7109375" style="30" customWidth="1"/>
    <col min="2308" max="2560" width="9.140625" style="30"/>
    <col min="2561" max="2561" width="11.7109375" style="30" customWidth="1"/>
    <col min="2562" max="2562" width="58.85546875" style="30" customWidth="1"/>
    <col min="2563" max="2563" width="15.7109375" style="30" customWidth="1"/>
    <col min="2564" max="2816" width="9.140625" style="30"/>
    <col min="2817" max="2817" width="11.7109375" style="30" customWidth="1"/>
    <col min="2818" max="2818" width="58.85546875" style="30" customWidth="1"/>
    <col min="2819" max="2819" width="15.7109375" style="30" customWidth="1"/>
    <col min="2820" max="3072" width="9.140625" style="30"/>
    <col min="3073" max="3073" width="11.7109375" style="30" customWidth="1"/>
    <col min="3074" max="3074" width="58.85546875" style="30" customWidth="1"/>
    <col min="3075" max="3075" width="15.7109375" style="30" customWidth="1"/>
    <col min="3076" max="3328" width="9.140625" style="30"/>
    <col min="3329" max="3329" width="11.7109375" style="30" customWidth="1"/>
    <col min="3330" max="3330" width="58.85546875" style="30" customWidth="1"/>
    <col min="3331" max="3331" width="15.7109375" style="30" customWidth="1"/>
    <col min="3332" max="3584" width="9.140625" style="30"/>
    <col min="3585" max="3585" width="11.7109375" style="30" customWidth="1"/>
    <col min="3586" max="3586" width="58.85546875" style="30" customWidth="1"/>
    <col min="3587" max="3587" width="15.7109375" style="30" customWidth="1"/>
    <col min="3588" max="3840" width="9.140625" style="30"/>
    <col min="3841" max="3841" width="11.7109375" style="30" customWidth="1"/>
    <col min="3842" max="3842" width="58.85546875" style="30" customWidth="1"/>
    <col min="3843" max="3843" width="15.7109375" style="30" customWidth="1"/>
    <col min="3844" max="4096" width="9.140625" style="30"/>
    <col min="4097" max="4097" width="11.7109375" style="30" customWidth="1"/>
    <col min="4098" max="4098" width="58.85546875" style="30" customWidth="1"/>
    <col min="4099" max="4099" width="15.7109375" style="30" customWidth="1"/>
    <col min="4100" max="4352" width="9.140625" style="30"/>
    <col min="4353" max="4353" width="11.7109375" style="30" customWidth="1"/>
    <col min="4354" max="4354" width="58.85546875" style="30" customWidth="1"/>
    <col min="4355" max="4355" width="15.7109375" style="30" customWidth="1"/>
    <col min="4356" max="4608" width="9.140625" style="30"/>
    <col min="4609" max="4609" width="11.7109375" style="30" customWidth="1"/>
    <col min="4610" max="4610" width="58.85546875" style="30" customWidth="1"/>
    <col min="4611" max="4611" width="15.7109375" style="30" customWidth="1"/>
    <col min="4612" max="4864" width="9.140625" style="30"/>
    <col min="4865" max="4865" width="11.7109375" style="30" customWidth="1"/>
    <col min="4866" max="4866" width="58.85546875" style="30" customWidth="1"/>
    <col min="4867" max="4867" width="15.7109375" style="30" customWidth="1"/>
    <col min="4868" max="5120" width="9.140625" style="30"/>
    <col min="5121" max="5121" width="11.7109375" style="30" customWidth="1"/>
    <col min="5122" max="5122" width="58.85546875" style="30" customWidth="1"/>
    <col min="5123" max="5123" width="15.7109375" style="30" customWidth="1"/>
    <col min="5124" max="5376" width="9.140625" style="30"/>
    <col min="5377" max="5377" width="11.7109375" style="30" customWidth="1"/>
    <col min="5378" max="5378" width="58.85546875" style="30" customWidth="1"/>
    <col min="5379" max="5379" width="15.7109375" style="30" customWidth="1"/>
    <col min="5380" max="5632" width="9.140625" style="30"/>
    <col min="5633" max="5633" width="11.7109375" style="30" customWidth="1"/>
    <col min="5634" max="5634" width="58.85546875" style="30" customWidth="1"/>
    <col min="5635" max="5635" width="15.7109375" style="30" customWidth="1"/>
    <col min="5636" max="5888" width="9.140625" style="30"/>
    <col min="5889" max="5889" width="11.7109375" style="30" customWidth="1"/>
    <col min="5890" max="5890" width="58.85546875" style="30" customWidth="1"/>
    <col min="5891" max="5891" width="15.7109375" style="30" customWidth="1"/>
    <col min="5892" max="6144" width="9.140625" style="30"/>
    <col min="6145" max="6145" width="11.7109375" style="30" customWidth="1"/>
    <col min="6146" max="6146" width="58.85546875" style="30" customWidth="1"/>
    <col min="6147" max="6147" width="15.7109375" style="30" customWidth="1"/>
    <col min="6148" max="6400" width="9.140625" style="30"/>
    <col min="6401" max="6401" width="11.7109375" style="30" customWidth="1"/>
    <col min="6402" max="6402" width="58.85546875" style="30" customWidth="1"/>
    <col min="6403" max="6403" width="15.7109375" style="30" customWidth="1"/>
    <col min="6404" max="6656" width="9.140625" style="30"/>
    <col min="6657" max="6657" width="11.7109375" style="30" customWidth="1"/>
    <col min="6658" max="6658" width="58.85546875" style="30" customWidth="1"/>
    <col min="6659" max="6659" width="15.7109375" style="30" customWidth="1"/>
    <col min="6660" max="6912" width="9.140625" style="30"/>
    <col min="6913" max="6913" width="11.7109375" style="30" customWidth="1"/>
    <col min="6914" max="6914" width="58.85546875" style="30" customWidth="1"/>
    <col min="6915" max="6915" width="15.7109375" style="30" customWidth="1"/>
    <col min="6916" max="7168" width="9.140625" style="30"/>
    <col min="7169" max="7169" width="11.7109375" style="30" customWidth="1"/>
    <col min="7170" max="7170" width="58.85546875" style="30" customWidth="1"/>
    <col min="7171" max="7171" width="15.7109375" style="30" customWidth="1"/>
    <col min="7172" max="7424" width="9.140625" style="30"/>
    <col min="7425" max="7425" width="11.7109375" style="30" customWidth="1"/>
    <col min="7426" max="7426" width="58.85546875" style="30" customWidth="1"/>
    <col min="7427" max="7427" width="15.7109375" style="30" customWidth="1"/>
    <col min="7428" max="7680" width="9.140625" style="30"/>
    <col min="7681" max="7681" width="11.7109375" style="30" customWidth="1"/>
    <col min="7682" max="7682" width="58.85546875" style="30" customWidth="1"/>
    <col min="7683" max="7683" width="15.7109375" style="30" customWidth="1"/>
    <col min="7684" max="7936" width="9.140625" style="30"/>
    <col min="7937" max="7937" width="11.7109375" style="30" customWidth="1"/>
    <col min="7938" max="7938" width="58.85546875" style="30" customWidth="1"/>
    <col min="7939" max="7939" width="15.7109375" style="30" customWidth="1"/>
    <col min="7940" max="8192" width="9.140625" style="30"/>
    <col min="8193" max="8193" width="11.7109375" style="30" customWidth="1"/>
    <col min="8194" max="8194" width="58.85546875" style="30" customWidth="1"/>
    <col min="8195" max="8195" width="15.7109375" style="30" customWidth="1"/>
    <col min="8196" max="8448" width="9.140625" style="30"/>
    <col min="8449" max="8449" width="11.7109375" style="30" customWidth="1"/>
    <col min="8450" max="8450" width="58.85546875" style="30" customWidth="1"/>
    <col min="8451" max="8451" width="15.7109375" style="30" customWidth="1"/>
    <col min="8452" max="8704" width="9.140625" style="30"/>
    <col min="8705" max="8705" width="11.7109375" style="30" customWidth="1"/>
    <col min="8706" max="8706" width="58.85546875" style="30" customWidth="1"/>
    <col min="8707" max="8707" width="15.7109375" style="30" customWidth="1"/>
    <col min="8708" max="8960" width="9.140625" style="30"/>
    <col min="8961" max="8961" width="11.7109375" style="30" customWidth="1"/>
    <col min="8962" max="8962" width="58.85546875" style="30" customWidth="1"/>
    <col min="8963" max="8963" width="15.7109375" style="30" customWidth="1"/>
    <col min="8964" max="9216" width="9.140625" style="30"/>
    <col min="9217" max="9217" width="11.7109375" style="30" customWidth="1"/>
    <col min="9218" max="9218" width="58.85546875" style="30" customWidth="1"/>
    <col min="9219" max="9219" width="15.7109375" style="30" customWidth="1"/>
    <col min="9220" max="9472" width="9.140625" style="30"/>
    <col min="9473" max="9473" width="11.7109375" style="30" customWidth="1"/>
    <col min="9474" max="9474" width="58.85546875" style="30" customWidth="1"/>
    <col min="9475" max="9475" width="15.7109375" style="30" customWidth="1"/>
    <col min="9476" max="9728" width="9.140625" style="30"/>
    <col min="9729" max="9729" width="11.7109375" style="30" customWidth="1"/>
    <col min="9730" max="9730" width="58.85546875" style="30" customWidth="1"/>
    <col min="9731" max="9731" width="15.7109375" style="30" customWidth="1"/>
    <col min="9732" max="9984" width="9.140625" style="30"/>
    <col min="9985" max="9985" width="11.7109375" style="30" customWidth="1"/>
    <col min="9986" max="9986" width="58.85546875" style="30" customWidth="1"/>
    <col min="9987" max="9987" width="15.7109375" style="30" customWidth="1"/>
    <col min="9988" max="10240" width="9.140625" style="30"/>
    <col min="10241" max="10241" width="11.7109375" style="30" customWidth="1"/>
    <col min="10242" max="10242" width="58.85546875" style="30" customWidth="1"/>
    <col min="10243" max="10243" width="15.7109375" style="30" customWidth="1"/>
    <col min="10244" max="10496" width="9.140625" style="30"/>
    <col min="10497" max="10497" width="11.7109375" style="30" customWidth="1"/>
    <col min="10498" max="10498" width="58.85546875" style="30" customWidth="1"/>
    <col min="10499" max="10499" width="15.7109375" style="30" customWidth="1"/>
    <col min="10500" max="10752" width="9.140625" style="30"/>
    <col min="10753" max="10753" width="11.7109375" style="30" customWidth="1"/>
    <col min="10754" max="10754" width="58.85546875" style="30" customWidth="1"/>
    <col min="10755" max="10755" width="15.7109375" style="30" customWidth="1"/>
    <col min="10756" max="11008" width="9.140625" style="30"/>
    <col min="11009" max="11009" width="11.7109375" style="30" customWidth="1"/>
    <col min="11010" max="11010" width="58.85546875" style="30" customWidth="1"/>
    <col min="11011" max="11011" width="15.7109375" style="30" customWidth="1"/>
    <col min="11012" max="11264" width="9.140625" style="30"/>
    <col min="11265" max="11265" width="11.7109375" style="30" customWidth="1"/>
    <col min="11266" max="11266" width="58.85546875" style="30" customWidth="1"/>
    <col min="11267" max="11267" width="15.7109375" style="30" customWidth="1"/>
    <col min="11268" max="11520" width="9.140625" style="30"/>
    <col min="11521" max="11521" width="11.7109375" style="30" customWidth="1"/>
    <col min="11522" max="11522" width="58.85546875" style="30" customWidth="1"/>
    <col min="11523" max="11523" width="15.7109375" style="30" customWidth="1"/>
    <col min="11524" max="11776" width="9.140625" style="30"/>
    <col min="11777" max="11777" width="11.7109375" style="30" customWidth="1"/>
    <col min="11778" max="11778" width="58.85546875" style="30" customWidth="1"/>
    <col min="11779" max="11779" width="15.7109375" style="30" customWidth="1"/>
    <col min="11780" max="12032" width="9.140625" style="30"/>
    <col min="12033" max="12033" width="11.7109375" style="30" customWidth="1"/>
    <col min="12034" max="12034" width="58.85546875" style="30" customWidth="1"/>
    <col min="12035" max="12035" width="15.7109375" style="30" customWidth="1"/>
    <col min="12036" max="12288" width="9.140625" style="30"/>
    <col min="12289" max="12289" width="11.7109375" style="30" customWidth="1"/>
    <col min="12290" max="12290" width="58.85546875" style="30" customWidth="1"/>
    <col min="12291" max="12291" width="15.7109375" style="30" customWidth="1"/>
    <col min="12292" max="12544" width="9.140625" style="30"/>
    <col min="12545" max="12545" width="11.7109375" style="30" customWidth="1"/>
    <col min="12546" max="12546" width="58.85546875" style="30" customWidth="1"/>
    <col min="12547" max="12547" width="15.7109375" style="30" customWidth="1"/>
    <col min="12548" max="12800" width="9.140625" style="30"/>
    <col min="12801" max="12801" width="11.7109375" style="30" customWidth="1"/>
    <col min="12802" max="12802" width="58.85546875" style="30" customWidth="1"/>
    <col min="12803" max="12803" width="15.7109375" style="30" customWidth="1"/>
    <col min="12804" max="13056" width="9.140625" style="30"/>
    <col min="13057" max="13057" width="11.7109375" style="30" customWidth="1"/>
    <col min="13058" max="13058" width="58.85546875" style="30" customWidth="1"/>
    <col min="13059" max="13059" width="15.7109375" style="30" customWidth="1"/>
    <col min="13060" max="13312" width="9.140625" style="30"/>
    <col min="13313" max="13313" width="11.7109375" style="30" customWidth="1"/>
    <col min="13314" max="13314" width="58.85546875" style="30" customWidth="1"/>
    <col min="13315" max="13315" width="15.7109375" style="30" customWidth="1"/>
    <col min="13316" max="13568" width="9.140625" style="30"/>
    <col min="13569" max="13569" width="11.7109375" style="30" customWidth="1"/>
    <col min="13570" max="13570" width="58.85546875" style="30" customWidth="1"/>
    <col min="13571" max="13571" width="15.7109375" style="30" customWidth="1"/>
    <col min="13572" max="13824" width="9.140625" style="30"/>
    <col min="13825" max="13825" width="11.7109375" style="30" customWidth="1"/>
    <col min="13826" max="13826" width="58.85546875" style="30" customWidth="1"/>
    <col min="13827" max="13827" width="15.7109375" style="30" customWidth="1"/>
    <col min="13828" max="14080" width="9.140625" style="30"/>
    <col min="14081" max="14081" width="11.7109375" style="30" customWidth="1"/>
    <col min="14082" max="14082" width="58.85546875" style="30" customWidth="1"/>
    <col min="14083" max="14083" width="15.7109375" style="30" customWidth="1"/>
    <col min="14084" max="14336" width="9.140625" style="30"/>
    <col min="14337" max="14337" width="11.7109375" style="30" customWidth="1"/>
    <col min="14338" max="14338" width="58.85546875" style="30" customWidth="1"/>
    <col min="14339" max="14339" width="15.7109375" style="30" customWidth="1"/>
    <col min="14340" max="14592" width="9.140625" style="30"/>
    <col min="14593" max="14593" width="11.7109375" style="30" customWidth="1"/>
    <col min="14594" max="14594" width="58.85546875" style="30" customWidth="1"/>
    <col min="14595" max="14595" width="15.7109375" style="30" customWidth="1"/>
    <col min="14596" max="14848" width="9.140625" style="30"/>
    <col min="14849" max="14849" width="11.7109375" style="30" customWidth="1"/>
    <col min="14850" max="14850" width="58.85546875" style="30" customWidth="1"/>
    <col min="14851" max="14851" width="15.7109375" style="30" customWidth="1"/>
    <col min="14852" max="15104" width="9.140625" style="30"/>
    <col min="15105" max="15105" width="11.7109375" style="30" customWidth="1"/>
    <col min="15106" max="15106" width="58.85546875" style="30" customWidth="1"/>
    <col min="15107" max="15107" width="15.7109375" style="30" customWidth="1"/>
    <col min="15108" max="15360" width="9.140625" style="30"/>
    <col min="15361" max="15361" width="11.7109375" style="30" customWidth="1"/>
    <col min="15362" max="15362" width="58.85546875" style="30" customWidth="1"/>
    <col min="15363" max="15363" width="15.7109375" style="30" customWidth="1"/>
    <col min="15364" max="15616" width="9.140625" style="30"/>
    <col min="15617" max="15617" width="11.7109375" style="30" customWidth="1"/>
    <col min="15618" max="15618" width="58.85546875" style="30" customWidth="1"/>
    <col min="15619" max="15619" width="15.7109375" style="30" customWidth="1"/>
    <col min="15620" max="15872" width="9.140625" style="30"/>
    <col min="15873" max="15873" width="11.7109375" style="30" customWidth="1"/>
    <col min="15874" max="15874" width="58.85546875" style="30" customWidth="1"/>
    <col min="15875" max="15875" width="15.7109375" style="30" customWidth="1"/>
    <col min="15876" max="16128" width="9.140625" style="30"/>
    <col min="16129" max="16129" width="11.7109375" style="30" customWidth="1"/>
    <col min="16130" max="16130" width="58.85546875" style="30" customWidth="1"/>
    <col min="16131" max="16131" width="15.7109375" style="30" customWidth="1"/>
    <col min="16132" max="16384" width="9.140625" style="30"/>
  </cols>
  <sheetData>
    <row r="1" spans="1:9" ht="20.25" customHeight="1">
      <c r="A1" s="28" t="s">
        <v>69</v>
      </c>
      <c r="B1" s="29"/>
      <c r="C1" s="29"/>
      <c r="D1" s="266"/>
      <c r="E1" s="266"/>
      <c r="F1" s="266"/>
      <c r="G1" s="266"/>
      <c r="H1" s="266"/>
    </row>
    <row r="2" spans="1:9" s="2" customFormat="1" ht="13.5" customHeight="1">
      <c r="A2" s="425" t="s">
        <v>103</v>
      </c>
      <c r="B2" s="426"/>
      <c r="C2" s="426"/>
      <c r="D2" s="426"/>
      <c r="E2" s="426"/>
      <c r="F2" s="426"/>
      <c r="G2" s="426"/>
      <c r="H2" s="426"/>
      <c r="I2" s="54"/>
    </row>
    <row r="3" spans="1:9" customFormat="1" ht="13.5" customHeight="1">
      <c r="A3" s="3" t="s">
        <v>104</v>
      </c>
      <c r="B3" s="4"/>
      <c r="C3" s="4"/>
      <c r="D3" s="4"/>
      <c r="E3" s="4"/>
      <c r="F3" s="1"/>
      <c r="G3" s="1"/>
      <c r="H3" s="54"/>
      <c r="I3" s="7"/>
    </row>
    <row r="4" spans="1:9" customFormat="1" ht="13.5" customHeight="1">
      <c r="A4" s="4" t="s">
        <v>105</v>
      </c>
      <c r="B4" s="4"/>
      <c r="C4" s="4"/>
      <c r="D4" s="4"/>
      <c r="E4" s="4"/>
      <c r="F4" s="1"/>
      <c r="G4" s="1"/>
      <c r="H4" s="54"/>
      <c r="I4" s="7"/>
    </row>
    <row r="5" spans="1:9" ht="13.5" customHeight="1">
      <c r="A5" s="29"/>
      <c r="B5" s="29"/>
      <c r="C5" s="29"/>
      <c r="D5" s="266"/>
      <c r="E5" s="266"/>
      <c r="F5" s="266"/>
      <c r="G5" s="266"/>
      <c r="H5" s="266"/>
    </row>
    <row r="6" spans="1:9" ht="23.25" customHeight="1">
      <c r="A6" s="31" t="s">
        <v>70</v>
      </c>
      <c r="B6" s="32" t="s">
        <v>3</v>
      </c>
      <c r="C6" s="33" t="s">
        <v>71</v>
      </c>
      <c r="D6" s="266"/>
      <c r="E6" s="266"/>
      <c r="F6" s="266"/>
      <c r="G6" s="266"/>
      <c r="H6" s="266"/>
    </row>
    <row r="7" spans="1:9" ht="12.6" customHeight="1">
      <c r="A7" s="34">
        <v>1</v>
      </c>
      <c r="B7" s="35">
        <v>2</v>
      </c>
      <c r="C7" s="36">
        <v>3</v>
      </c>
      <c r="D7" s="266"/>
      <c r="E7" s="266"/>
      <c r="F7" s="266"/>
      <c r="G7" s="266"/>
      <c r="H7" s="266"/>
    </row>
    <row r="8" spans="1:9" ht="21" customHeight="1">
      <c r="A8" s="37"/>
      <c r="B8" s="38"/>
      <c r="C8" s="38"/>
      <c r="D8" s="266"/>
      <c r="E8" s="266"/>
      <c r="F8" s="266"/>
      <c r="G8" s="266"/>
      <c r="H8" s="266"/>
    </row>
    <row r="9" spans="1:9" ht="13.5" customHeight="1">
      <c r="A9" s="39" t="s">
        <v>16</v>
      </c>
      <c r="B9" s="40" t="s">
        <v>17</v>
      </c>
      <c r="C9" s="41">
        <f>SUM(C10:C16)</f>
        <v>0</v>
      </c>
      <c r="D9" s="266"/>
      <c r="E9" s="266"/>
      <c r="F9" s="266"/>
      <c r="G9" s="266"/>
      <c r="H9" s="266"/>
    </row>
    <row r="10" spans="1:9" ht="13.5" customHeight="1">
      <c r="A10" s="42">
        <v>1</v>
      </c>
      <c r="B10" s="43" t="s">
        <v>31</v>
      </c>
      <c r="C10" s="44">
        <f>'IO 14 ZZEE'!H9</f>
        <v>0</v>
      </c>
      <c r="D10" s="266"/>
      <c r="E10" s="266"/>
      <c r="F10" s="266"/>
      <c r="G10" s="266"/>
      <c r="H10" s="266"/>
    </row>
    <row r="11" spans="1:9" ht="13.5" customHeight="1">
      <c r="A11" s="42">
        <v>2</v>
      </c>
      <c r="B11" s="43" t="s">
        <v>39</v>
      </c>
      <c r="C11" s="45">
        <f>'IO 14 ZZEE'!H70</f>
        <v>0</v>
      </c>
      <c r="D11" s="266"/>
      <c r="E11" s="266"/>
      <c r="F11" s="266"/>
      <c r="G11" s="266"/>
      <c r="H11" s="266"/>
    </row>
    <row r="12" spans="1:9" ht="13.5" customHeight="1">
      <c r="A12" s="42">
        <v>3</v>
      </c>
      <c r="B12" s="43" t="s">
        <v>42</v>
      </c>
      <c r="C12" s="44">
        <f>'IO 14 ZZEE - Diesel'!H9</f>
        <v>0</v>
      </c>
      <c r="D12" s="266"/>
      <c r="E12" s="266"/>
      <c r="F12" s="266"/>
      <c r="G12" s="266"/>
      <c r="H12" s="266"/>
    </row>
    <row r="13" spans="1:9" ht="13.5" customHeight="1">
      <c r="A13" s="42">
        <v>5</v>
      </c>
      <c r="B13" s="43" t="s">
        <v>238</v>
      </c>
      <c r="C13" s="44">
        <f>'IO 14 ZZEE'!H95</f>
        <v>0</v>
      </c>
      <c r="D13" s="266"/>
      <c r="E13" s="266"/>
      <c r="F13" s="266"/>
      <c r="G13" s="266"/>
      <c r="H13" s="266"/>
    </row>
    <row r="14" spans="1:9" ht="13.5" customHeight="1">
      <c r="A14" s="42">
        <v>6</v>
      </c>
      <c r="B14" s="43" t="s">
        <v>49</v>
      </c>
      <c r="C14" s="44">
        <f>'IO 14 ZZEE'!H114</f>
        <v>0</v>
      </c>
      <c r="D14" s="266"/>
      <c r="E14" s="266"/>
      <c r="F14" s="266"/>
      <c r="G14" s="266"/>
      <c r="H14" s="266"/>
    </row>
    <row r="15" spans="1:9" ht="13.5" customHeight="1">
      <c r="A15" s="42">
        <v>9</v>
      </c>
      <c r="B15" s="43" t="s">
        <v>22</v>
      </c>
      <c r="C15" s="44">
        <f>'IO 14 ZZEE'!H121</f>
        <v>0</v>
      </c>
      <c r="D15" s="266"/>
      <c r="E15" s="266"/>
      <c r="F15" s="266"/>
      <c r="G15" s="266"/>
      <c r="H15" s="266"/>
    </row>
    <row r="16" spans="1:9" ht="13.5" customHeight="1">
      <c r="A16" s="46">
        <v>99</v>
      </c>
      <c r="B16" s="47" t="s">
        <v>24</v>
      </c>
      <c r="C16" s="48">
        <f>'IO 14 ZZEE'!H167</f>
        <v>0</v>
      </c>
      <c r="D16" s="266"/>
      <c r="E16" s="266"/>
      <c r="F16" s="266"/>
      <c r="G16" s="266"/>
      <c r="H16" s="266"/>
    </row>
    <row r="17" spans="1:8" ht="13.5" customHeight="1">
      <c r="A17" s="39" t="s">
        <v>141</v>
      </c>
      <c r="B17" s="40" t="s">
        <v>142</v>
      </c>
      <c r="C17" s="41">
        <f>C18</f>
        <v>0</v>
      </c>
      <c r="D17" s="266"/>
      <c r="E17" s="266"/>
      <c r="F17" s="266"/>
      <c r="G17" s="266"/>
      <c r="H17" s="266"/>
    </row>
    <row r="18" spans="1:8" ht="13.5" customHeight="1">
      <c r="A18" s="42">
        <v>741</v>
      </c>
      <c r="B18" s="43" t="s">
        <v>143</v>
      </c>
      <c r="C18" s="44">
        <f>'IO 14 ZZEE'!H175</f>
        <v>0</v>
      </c>
      <c r="D18" s="266"/>
      <c r="E18" s="266"/>
      <c r="F18" s="266"/>
      <c r="G18" s="266"/>
      <c r="H18" s="266"/>
    </row>
    <row r="19" spans="1:8" ht="13.5" customHeight="1">
      <c r="A19" s="39" t="s">
        <v>50</v>
      </c>
      <c r="B19" s="40" t="s">
        <v>51</v>
      </c>
      <c r="C19" s="41">
        <f>C20+C21</f>
        <v>0</v>
      </c>
      <c r="D19" s="266"/>
      <c r="E19" s="266"/>
      <c r="F19" s="266"/>
      <c r="G19" s="266"/>
      <c r="H19" s="266"/>
    </row>
    <row r="20" spans="1:8" ht="13.5" customHeight="1">
      <c r="A20" s="42" t="s">
        <v>110</v>
      </c>
      <c r="B20" s="43" t="s">
        <v>111</v>
      </c>
      <c r="C20" s="44">
        <f>'IO 14 ZZEE'!H213</f>
        <v>0</v>
      </c>
      <c r="D20" s="266"/>
      <c r="E20" s="266"/>
      <c r="F20" s="266"/>
      <c r="G20" s="266"/>
      <c r="H20" s="266"/>
    </row>
    <row r="21" spans="1:8" ht="13.5" customHeight="1">
      <c r="A21" s="42" t="s">
        <v>121</v>
      </c>
      <c r="B21" s="43" t="s">
        <v>122</v>
      </c>
      <c r="C21" s="44">
        <f>'IO 14 ZZEE'!H275</f>
        <v>0</v>
      </c>
      <c r="D21" s="266"/>
      <c r="E21" s="266"/>
      <c r="F21" s="266"/>
      <c r="G21" s="266"/>
      <c r="H21" s="266"/>
    </row>
    <row r="22" spans="1:8" ht="21" customHeight="1">
      <c r="A22" s="49"/>
      <c r="B22" s="50" t="s">
        <v>137</v>
      </c>
      <c r="C22" s="51">
        <f>C9+C19+C17</f>
        <v>0</v>
      </c>
      <c r="D22" s="267"/>
      <c r="E22" s="266"/>
      <c r="F22" s="266"/>
      <c r="G22" s="266"/>
      <c r="H22" s="266"/>
    </row>
    <row r="23" spans="1:8" ht="13.5" customHeight="1">
      <c r="A23" s="52"/>
      <c r="C23" s="53"/>
    </row>
  </sheetData>
  <sheetProtection password="C65A" sheet="1" objects="1" scenarios="1"/>
  <mergeCells count="1">
    <mergeCell ref="A2:H2"/>
  </mergeCells>
  <printOptions horizontalCentered="1"/>
  <pageMargins left="0.39370078740157483" right="0.39370078740157483" top="0.78740157480314965" bottom="0.39370078740157483" header="0.51181102362204722" footer="0.51181102362204722"/>
  <pageSetup paperSize="9" scale="99" fitToHeight="9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W318"/>
  <sheetViews>
    <sheetView topLeftCell="A229" zoomScaleNormal="100" workbookViewId="0">
      <selection activeCell="I244" sqref="I244"/>
    </sheetView>
  </sheetViews>
  <sheetFormatPr defaultRowHeight="15"/>
  <cols>
    <col min="1" max="2" width="4.7109375" customWidth="1"/>
    <col min="3" max="3" width="13.140625" customWidth="1"/>
    <col min="4" max="4" width="67.42578125" customWidth="1"/>
    <col min="5" max="5" width="6.5703125" customWidth="1"/>
    <col min="6" max="6" width="9.140625" customWidth="1"/>
    <col min="7" max="7" width="11" style="12" customWidth="1"/>
    <col min="8" max="8" width="16.140625" customWidth="1"/>
    <col min="9" max="9" width="16.5703125" customWidth="1"/>
    <col min="10" max="10" width="12.85546875" style="12" customWidth="1"/>
    <col min="11" max="20" width="9.140625" style="12"/>
  </cols>
  <sheetData>
    <row r="1" spans="1:20" s="2" customFormat="1" ht="20.25" customHeight="1">
      <c r="A1" s="15" t="s">
        <v>455</v>
      </c>
      <c r="B1" s="16"/>
      <c r="C1" s="16"/>
      <c r="D1" s="16"/>
      <c r="E1" s="16"/>
      <c r="F1" s="16"/>
      <c r="G1" s="16"/>
      <c r="H1" s="16"/>
      <c r="I1" s="268"/>
      <c r="J1" s="7"/>
      <c r="K1" s="7"/>
      <c r="L1" s="7"/>
      <c r="M1" s="7"/>
      <c r="N1" s="7"/>
      <c r="O1" s="7"/>
      <c r="P1" s="7"/>
      <c r="Q1" s="7"/>
      <c r="R1" s="7"/>
      <c r="S1" s="7"/>
      <c r="T1" s="7"/>
    </row>
    <row r="2" spans="1:20" s="2" customFormat="1" ht="13.5" customHeight="1">
      <c r="A2" s="425" t="s">
        <v>103</v>
      </c>
      <c r="B2" s="426"/>
      <c r="C2" s="426"/>
      <c r="D2" s="426"/>
      <c r="E2" s="426"/>
      <c r="F2" s="426"/>
      <c r="G2" s="426"/>
      <c r="H2" s="426"/>
      <c r="I2" s="54"/>
      <c r="J2" s="7"/>
      <c r="K2" s="7"/>
      <c r="L2" s="7"/>
      <c r="M2" s="7"/>
      <c r="N2" s="7"/>
      <c r="O2" s="7"/>
      <c r="P2" s="7"/>
      <c r="Q2" s="7"/>
      <c r="R2" s="7"/>
      <c r="S2" s="7"/>
      <c r="T2" s="7"/>
    </row>
    <row r="3" spans="1:20" ht="13.5" customHeight="1">
      <c r="A3" s="3" t="s">
        <v>104</v>
      </c>
      <c r="B3" s="4"/>
      <c r="C3" s="4"/>
      <c r="D3" s="4"/>
      <c r="E3" s="4"/>
      <c r="F3" s="1"/>
      <c r="G3" s="1"/>
      <c r="H3" s="54"/>
      <c r="I3" s="54"/>
    </row>
    <row r="4" spans="1:20" ht="13.5" customHeight="1">
      <c r="A4" s="4" t="s">
        <v>105</v>
      </c>
      <c r="B4" s="4"/>
      <c r="C4" s="4"/>
      <c r="D4" s="4"/>
      <c r="E4" s="4"/>
      <c r="F4" s="1"/>
      <c r="G4" s="1"/>
      <c r="H4" s="54"/>
      <c r="I4" s="54"/>
    </row>
    <row r="5" spans="1:20" s="2" customFormat="1" ht="12.75" customHeight="1">
      <c r="A5" s="17"/>
      <c r="B5" s="17"/>
      <c r="C5" s="17"/>
      <c r="D5" s="17"/>
      <c r="E5" s="17"/>
      <c r="F5" s="17"/>
      <c r="G5" s="16"/>
      <c r="H5" s="16"/>
      <c r="I5" s="268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spans="1:20" s="2" customFormat="1" ht="24.75" customHeight="1">
      <c r="A6" s="18" t="s">
        <v>0</v>
      </c>
      <c r="B6" s="18" t="s">
        <v>1</v>
      </c>
      <c r="C6" s="18" t="s">
        <v>2</v>
      </c>
      <c r="D6" s="18" t="s">
        <v>3</v>
      </c>
      <c r="E6" s="18" t="s">
        <v>4</v>
      </c>
      <c r="F6" s="18" t="s">
        <v>5</v>
      </c>
      <c r="G6" s="18" t="s">
        <v>6</v>
      </c>
      <c r="H6" s="18" t="s">
        <v>7</v>
      </c>
      <c r="I6" s="18" t="s">
        <v>8</v>
      </c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s="2" customFormat="1" ht="12.75" customHeight="1">
      <c r="A7" s="18" t="s">
        <v>9</v>
      </c>
      <c r="B7" s="18" t="s">
        <v>10</v>
      </c>
      <c r="C7" s="18" t="s">
        <v>11</v>
      </c>
      <c r="D7" s="18" t="s">
        <v>12</v>
      </c>
      <c r="E7" s="18" t="s">
        <v>13</v>
      </c>
      <c r="F7" s="18" t="s">
        <v>14</v>
      </c>
      <c r="G7" s="18" t="s">
        <v>15</v>
      </c>
      <c r="H7" s="18">
        <v>8</v>
      </c>
      <c r="I7" s="18">
        <v>9</v>
      </c>
      <c r="J7" s="7"/>
      <c r="K7" s="7"/>
      <c r="L7" s="7"/>
      <c r="M7" s="7"/>
      <c r="N7" s="7"/>
      <c r="O7" s="7"/>
      <c r="P7" s="7"/>
      <c r="Q7" s="7"/>
      <c r="R7" s="7"/>
      <c r="S7" s="7"/>
      <c r="T7" s="7"/>
    </row>
    <row r="8" spans="1:20" s="2" customFormat="1" ht="21" customHeight="1">
      <c r="A8" s="269"/>
      <c r="B8" s="270"/>
      <c r="C8" s="270" t="s">
        <v>16</v>
      </c>
      <c r="D8" s="270" t="s">
        <v>17</v>
      </c>
      <c r="E8" s="270"/>
      <c r="F8" s="271"/>
      <c r="G8" s="272"/>
      <c r="H8" s="273">
        <f>H9+H70+H95+H114+H121+H167</f>
        <v>0</v>
      </c>
      <c r="I8" s="268"/>
      <c r="J8" s="7"/>
      <c r="K8" s="7"/>
      <c r="L8" s="7"/>
      <c r="M8" s="7"/>
      <c r="N8" s="7"/>
      <c r="O8" s="7"/>
      <c r="P8" s="7"/>
      <c r="Q8" s="7"/>
      <c r="R8" s="7"/>
      <c r="S8" s="7"/>
      <c r="T8" s="7"/>
    </row>
    <row r="9" spans="1:20" s="2" customFormat="1" ht="13.5" customHeight="1">
      <c r="A9" s="274"/>
      <c r="B9" s="92"/>
      <c r="C9" s="92">
        <v>1</v>
      </c>
      <c r="D9" s="92" t="s">
        <v>31</v>
      </c>
      <c r="E9" s="92"/>
      <c r="F9" s="93"/>
      <c r="G9" s="94"/>
      <c r="H9" s="94">
        <f>SUM(H10:H69)</f>
        <v>0</v>
      </c>
      <c r="I9" s="275"/>
      <c r="J9" s="7"/>
      <c r="K9" s="7"/>
      <c r="L9" s="7"/>
      <c r="M9" s="7"/>
      <c r="N9" s="7"/>
      <c r="O9" s="7"/>
      <c r="P9" s="7"/>
      <c r="Q9" s="7"/>
      <c r="R9" s="7"/>
      <c r="S9" s="7"/>
      <c r="T9" s="7"/>
    </row>
    <row r="10" spans="1:20" s="2" customFormat="1" ht="13.5" customHeight="1">
      <c r="A10" s="108">
        <v>1</v>
      </c>
      <c r="B10" s="118" t="s">
        <v>30</v>
      </c>
      <c r="C10" s="109">
        <v>111101101</v>
      </c>
      <c r="D10" s="109" t="s">
        <v>415</v>
      </c>
      <c r="E10" s="109" t="s">
        <v>193</v>
      </c>
      <c r="F10" s="276">
        <f>F11+F12</f>
        <v>3.2601600000000002E-3</v>
      </c>
      <c r="G10" s="405"/>
      <c r="H10" s="111">
        <f>F10*G10</f>
        <v>0</v>
      </c>
      <c r="I10" s="98" t="s">
        <v>77</v>
      </c>
      <c r="J10" s="7"/>
      <c r="K10" s="81"/>
      <c r="L10" s="7"/>
      <c r="M10" s="90"/>
      <c r="N10" s="7"/>
      <c r="O10" s="7"/>
      <c r="P10" s="7"/>
      <c r="Q10" s="7"/>
      <c r="R10" s="7"/>
      <c r="S10" s="7"/>
      <c r="T10" s="7"/>
    </row>
    <row r="11" spans="1:20" s="79" customFormat="1" ht="13.5" customHeight="1">
      <c r="A11" s="108"/>
      <c r="B11" s="118"/>
      <c r="C11" s="109"/>
      <c r="D11" s="104" t="s">
        <v>306</v>
      </c>
      <c r="E11" s="109"/>
      <c r="F11" s="277">
        <f>(6.6*0.75+3.1*0.5)/10000</f>
        <v>6.4999999999999986E-4</v>
      </c>
      <c r="G11" s="111"/>
      <c r="H11" s="111"/>
      <c r="I11" s="98"/>
      <c r="J11" s="143"/>
      <c r="K11" s="143"/>
      <c r="L11" s="143"/>
      <c r="M11" s="143"/>
      <c r="N11" s="143"/>
      <c r="O11" s="143"/>
      <c r="P11" s="143"/>
      <c r="Q11" s="143"/>
      <c r="R11" s="143"/>
      <c r="S11" s="143"/>
      <c r="T11" s="143"/>
    </row>
    <row r="12" spans="1:20" s="79" customFormat="1" ht="13.5" customHeight="1">
      <c r="A12" s="108"/>
      <c r="B12" s="118"/>
      <c r="C12" s="109"/>
      <c r="D12" s="104" t="s">
        <v>310</v>
      </c>
      <c r="E12" s="109"/>
      <c r="F12" s="277">
        <f>(6.32*4.13)/10000</f>
        <v>2.6101600000000003E-3</v>
      </c>
      <c r="G12" s="111"/>
      <c r="H12" s="111"/>
      <c r="I12" s="98"/>
      <c r="J12" s="143"/>
      <c r="K12" s="143"/>
      <c r="L12" s="143"/>
      <c r="M12" s="143"/>
      <c r="N12" s="143"/>
      <c r="O12" s="143"/>
      <c r="P12" s="143"/>
      <c r="Q12" s="143"/>
      <c r="R12" s="143"/>
      <c r="S12" s="143"/>
      <c r="T12" s="143"/>
    </row>
    <row r="13" spans="1:20" s="2" customFormat="1" ht="13.5" customHeight="1">
      <c r="A13" s="108">
        <v>2</v>
      </c>
      <c r="B13" s="118" t="s">
        <v>30</v>
      </c>
      <c r="C13" s="109">
        <v>111201101</v>
      </c>
      <c r="D13" s="109" t="s">
        <v>206</v>
      </c>
      <c r="E13" s="109" t="s">
        <v>41</v>
      </c>
      <c r="F13" s="110">
        <f>F14</f>
        <v>10</v>
      </c>
      <c r="G13" s="405"/>
      <c r="H13" s="111">
        <f>F13*G13</f>
        <v>0</v>
      </c>
      <c r="I13" s="98" t="s">
        <v>77</v>
      </c>
      <c r="J13" s="7"/>
      <c r="K13" s="81"/>
      <c r="L13" s="169"/>
      <c r="M13" s="90"/>
      <c r="N13" s="7"/>
      <c r="O13" s="7"/>
      <c r="P13" s="7"/>
      <c r="Q13" s="7"/>
      <c r="R13" s="7"/>
      <c r="S13" s="7"/>
      <c r="T13" s="7"/>
    </row>
    <row r="14" spans="1:20" s="2" customFormat="1" ht="13.5" customHeight="1">
      <c r="A14" s="108"/>
      <c r="B14" s="109"/>
      <c r="C14" s="119"/>
      <c r="D14" s="120" t="s">
        <v>227</v>
      </c>
      <c r="E14" s="109"/>
      <c r="F14" s="121">
        <v>10</v>
      </c>
      <c r="G14" s="111"/>
      <c r="H14" s="111"/>
      <c r="I14" s="98"/>
      <c r="J14" s="7"/>
      <c r="K14" s="7"/>
      <c r="L14" s="169"/>
      <c r="M14" s="7"/>
      <c r="N14" s="7"/>
      <c r="O14" s="7"/>
      <c r="P14" s="7"/>
      <c r="Q14" s="7"/>
      <c r="R14" s="7"/>
      <c r="S14" s="7"/>
      <c r="T14" s="7"/>
    </row>
    <row r="15" spans="1:20" s="2" customFormat="1" ht="13.5" customHeight="1">
      <c r="A15" s="108">
        <v>3</v>
      </c>
      <c r="B15" s="118" t="s">
        <v>293</v>
      </c>
      <c r="C15" s="109">
        <v>113107423</v>
      </c>
      <c r="D15" s="109" t="s">
        <v>228</v>
      </c>
      <c r="E15" s="109" t="s">
        <v>41</v>
      </c>
      <c r="F15" s="110">
        <f>F16</f>
        <v>8.3349999999999991</v>
      </c>
      <c r="G15" s="405"/>
      <c r="H15" s="111">
        <f>F15*G15</f>
        <v>0</v>
      </c>
      <c r="I15" s="98" t="s">
        <v>77</v>
      </c>
      <c r="J15" s="7"/>
      <c r="K15" s="81"/>
      <c r="L15" s="169"/>
      <c r="M15" s="90"/>
      <c r="N15" s="7"/>
      <c r="O15" s="7"/>
      <c r="P15" s="7"/>
      <c r="Q15" s="7"/>
      <c r="R15" s="7"/>
      <c r="S15" s="7"/>
      <c r="T15" s="7"/>
    </row>
    <row r="16" spans="1:20" s="2" customFormat="1" ht="13.5" customHeight="1">
      <c r="A16" s="108"/>
      <c r="B16" s="109"/>
      <c r="C16" s="119"/>
      <c r="D16" s="120" t="s">
        <v>307</v>
      </c>
      <c r="E16" s="109"/>
      <c r="F16" s="121">
        <f>(4.6*1.1+2.5*0.75+2.8*0.5)</f>
        <v>8.3349999999999991</v>
      </c>
      <c r="G16" s="111"/>
      <c r="H16" s="111"/>
      <c r="I16" s="98"/>
      <c r="J16" s="7"/>
      <c r="K16" s="7"/>
      <c r="L16" s="169"/>
      <c r="M16" s="7"/>
      <c r="N16" s="7"/>
      <c r="O16" s="7"/>
      <c r="P16" s="7"/>
      <c r="Q16" s="7"/>
      <c r="R16" s="7"/>
      <c r="S16" s="7"/>
      <c r="T16" s="7"/>
    </row>
    <row r="17" spans="1:20" s="2" customFormat="1" ht="13.5" customHeight="1">
      <c r="A17" s="108">
        <v>4</v>
      </c>
      <c r="B17" s="118" t="s">
        <v>293</v>
      </c>
      <c r="C17" s="109">
        <v>113107443</v>
      </c>
      <c r="D17" s="109" t="s">
        <v>229</v>
      </c>
      <c r="E17" s="109" t="s">
        <v>41</v>
      </c>
      <c r="F17" s="110">
        <f>F18</f>
        <v>6.29</v>
      </c>
      <c r="G17" s="405"/>
      <c r="H17" s="111">
        <f>F17*G17</f>
        <v>0</v>
      </c>
      <c r="I17" s="98" t="s">
        <v>77</v>
      </c>
      <c r="J17" s="7"/>
      <c r="K17" s="81"/>
      <c r="L17" s="169"/>
      <c r="M17" s="90"/>
      <c r="N17" s="7"/>
      <c r="O17" s="7"/>
      <c r="P17" s="7"/>
      <c r="Q17" s="7"/>
      <c r="R17" s="7"/>
      <c r="S17" s="7"/>
      <c r="T17" s="7"/>
    </row>
    <row r="18" spans="1:20" s="2" customFormat="1" ht="13.5" customHeight="1">
      <c r="A18" s="108"/>
      <c r="B18" s="109"/>
      <c r="C18" s="119"/>
      <c r="D18" s="120" t="s">
        <v>308</v>
      </c>
      <c r="E18" s="109"/>
      <c r="F18" s="121">
        <f>(4.4+3)*0.85</f>
        <v>6.29</v>
      </c>
      <c r="G18" s="111"/>
      <c r="H18" s="111"/>
      <c r="I18" s="98"/>
      <c r="J18" s="7"/>
      <c r="K18" s="7"/>
      <c r="L18" s="169"/>
      <c r="M18" s="7"/>
      <c r="N18" s="7"/>
      <c r="O18" s="7"/>
      <c r="P18" s="7"/>
      <c r="Q18" s="7"/>
      <c r="R18" s="7"/>
      <c r="S18" s="7"/>
      <c r="T18" s="7"/>
    </row>
    <row r="19" spans="1:20" s="2" customFormat="1" ht="13.5" customHeight="1">
      <c r="A19" s="108">
        <v>5</v>
      </c>
      <c r="B19" s="118" t="s">
        <v>293</v>
      </c>
      <c r="C19" s="109">
        <v>113107523</v>
      </c>
      <c r="D19" s="109" t="s">
        <v>230</v>
      </c>
      <c r="E19" s="109" t="s">
        <v>41</v>
      </c>
      <c r="F19" s="110">
        <f>F20</f>
        <v>28.82</v>
      </c>
      <c r="G19" s="405"/>
      <c r="H19" s="111">
        <f>F19*G19</f>
        <v>0</v>
      </c>
      <c r="I19" s="98" t="s">
        <v>77</v>
      </c>
      <c r="J19" s="7"/>
      <c r="K19" s="81"/>
      <c r="L19" s="169"/>
      <c r="M19" s="90"/>
      <c r="N19" s="7"/>
      <c r="O19" s="7"/>
      <c r="P19" s="7"/>
      <c r="Q19" s="7"/>
      <c r="R19" s="7"/>
      <c r="S19" s="7"/>
      <c r="T19" s="7"/>
    </row>
    <row r="20" spans="1:20" s="2" customFormat="1" ht="13.5" customHeight="1">
      <c r="A20" s="108"/>
      <c r="B20" s="109"/>
      <c r="C20" s="119"/>
      <c r="D20" s="120" t="s">
        <v>309</v>
      </c>
      <c r="E20" s="109"/>
      <c r="F20" s="121">
        <f>26.2*1.1</f>
        <v>28.82</v>
      </c>
      <c r="G20" s="111"/>
      <c r="H20" s="111"/>
      <c r="I20" s="98"/>
      <c r="J20" s="7"/>
      <c r="K20" s="7"/>
      <c r="L20" s="169"/>
      <c r="M20" s="7"/>
      <c r="N20" s="7"/>
      <c r="O20" s="7"/>
      <c r="P20" s="7"/>
      <c r="Q20" s="7"/>
      <c r="R20" s="7"/>
      <c r="S20" s="7"/>
      <c r="T20" s="7"/>
    </row>
    <row r="21" spans="1:20" s="2" customFormat="1" ht="13.5" customHeight="1">
      <c r="A21" s="108">
        <v>6</v>
      </c>
      <c r="B21" s="118" t="s">
        <v>293</v>
      </c>
      <c r="C21" s="109">
        <v>113201112</v>
      </c>
      <c r="D21" s="109" t="s">
        <v>231</v>
      </c>
      <c r="E21" s="109" t="s">
        <v>45</v>
      </c>
      <c r="F21" s="110">
        <f>F22</f>
        <v>3</v>
      </c>
      <c r="G21" s="405"/>
      <c r="H21" s="111">
        <f>F21*G21</f>
        <v>0</v>
      </c>
      <c r="I21" s="98" t="s">
        <v>77</v>
      </c>
      <c r="J21" s="7"/>
      <c r="K21" s="81"/>
      <c r="L21" s="169"/>
      <c r="M21" s="90"/>
      <c r="N21" s="7"/>
      <c r="O21" s="7"/>
      <c r="P21" s="7"/>
      <c r="Q21" s="7"/>
      <c r="R21" s="7"/>
      <c r="S21" s="7"/>
      <c r="T21" s="7"/>
    </row>
    <row r="22" spans="1:20" s="2" customFormat="1" ht="13.5" customHeight="1">
      <c r="A22" s="108"/>
      <c r="B22" s="109"/>
      <c r="C22" s="119"/>
      <c r="D22" s="120" t="s">
        <v>327</v>
      </c>
      <c r="E22" s="109"/>
      <c r="F22" s="121">
        <f>3</f>
        <v>3</v>
      </c>
      <c r="G22" s="111"/>
      <c r="H22" s="111"/>
      <c r="I22" s="98"/>
      <c r="J22" s="7"/>
      <c r="K22" s="7"/>
      <c r="L22" s="169"/>
      <c r="M22" s="7"/>
      <c r="N22" s="7"/>
      <c r="O22" s="7"/>
      <c r="P22" s="7"/>
      <c r="Q22" s="7"/>
      <c r="R22" s="7"/>
      <c r="S22" s="7"/>
      <c r="T22" s="7"/>
    </row>
    <row r="23" spans="1:20" s="2" customFormat="1" ht="13.5" customHeight="1">
      <c r="A23" s="108">
        <v>7</v>
      </c>
      <c r="B23" s="118" t="s">
        <v>293</v>
      </c>
      <c r="C23" s="109">
        <v>113202111</v>
      </c>
      <c r="D23" s="109" t="s">
        <v>328</v>
      </c>
      <c r="E23" s="109" t="s">
        <v>45</v>
      </c>
      <c r="F23" s="110">
        <f>F24</f>
        <v>2</v>
      </c>
      <c r="G23" s="405"/>
      <c r="H23" s="111">
        <f>F23*G23</f>
        <v>0</v>
      </c>
      <c r="I23" s="98" t="s">
        <v>77</v>
      </c>
      <c r="J23" s="7"/>
      <c r="K23" s="81"/>
      <c r="L23" s="169"/>
      <c r="M23" s="90"/>
      <c r="N23" s="7"/>
      <c r="O23" s="7"/>
      <c r="P23" s="7"/>
      <c r="Q23" s="7"/>
      <c r="R23" s="7"/>
      <c r="S23" s="7"/>
      <c r="T23" s="7"/>
    </row>
    <row r="24" spans="1:20" s="2" customFormat="1" ht="13.5" customHeight="1">
      <c r="A24" s="108"/>
      <c r="B24" s="109"/>
      <c r="C24" s="119"/>
      <c r="D24" s="120" t="s">
        <v>329</v>
      </c>
      <c r="E24" s="109"/>
      <c r="F24" s="121">
        <v>2</v>
      </c>
      <c r="G24" s="111"/>
      <c r="H24" s="111"/>
      <c r="I24" s="98"/>
      <c r="J24" s="7"/>
      <c r="K24" s="7"/>
      <c r="L24" s="169"/>
      <c r="M24" s="7"/>
      <c r="N24" s="7"/>
      <c r="O24" s="7"/>
      <c r="P24" s="7"/>
      <c r="Q24" s="7"/>
      <c r="R24" s="7"/>
      <c r="S24" s="7"/>
      <c r="T24" s="7"/>
    </row>
    <row r="25" spans="1:20" ht="13.5" customHeight="1">
      <c r="A25" s="108">
        <v>8</v>
      </c>
      <c r="B25" s="109" t="s">
        <v>30</v>
      </c>
      <c r="C25" s="109">
        <v>115101201</v>
      </c>
      <c r="D25" s="109" t="s">
        <v>52</v>
      </c>
      <c r="E25" s="109" t="s">
        <v>29</v>
      </c>
      <c r="F25" s="278">
        <v>16</v>
      </c>
      <c r="G25" s="405"/>
      <c r="H25" s="111">
        <f>F25*G25</f>
        <v>0</v>
      </c>
      <c r="I25" s="98" t="s">
        <v>77</v>
      </c>
      <c r="J25" s="163"/>
    </row>
    <row r="26" spans="1:20" ht="13.5" customHeight="1">
      <c r="A26" s="108">
        <v>9</v>
      </c>
      <c r="B26" s="109" t="s">
        <v>30</v>
      </c>
      <c r="C26" s="109">
        <v>115101301</v>
      </c>
      <c r="D26" s="109" t="s">
        <v>53</v>
      </c>
      <c r="E26" s="109" t="s">
        <v>54</v>
      </c>
      <c r="F26" s="278">
        <v>2</v>
      </c>
      <c r="G26" s="405"/>
      <c r="H26" s="111">
        <f>F26*G26</f>
        <v>0</v>
      </c>
      <c r="I26" s="98" t="s">
        <v>77</v>
      </c>
    </row>
    <row r="27" spans="1:20" ht="13.5" customHeight="1">
      <c r="A27" s="108">
        <v>10</v>
      </c>
      <c r="B27" s="109" t="s">
        <v>30</v>
      </c>
      <c r="C27" s="109">
        <v>119001401</v>
      </c>
      <c r="D27" s="109" t="s">
        <v>55</v>
      </c>
      <c r="E27" s="109" t="s">
        <v>45</v>
      </c>
      <c r="F27" s="279">
        <v>10</v>
      </c>
      <c r="G27" s="405"/>
      <c r="H27" s="111">
        <f>F27*G27</f>
        <v>0</v>
      </c>
      <c r="I27" s="98" t="s">
        <v>77</v>
      </c>
    </row>
    <row r="28" spans="1:20" ht="13.5" customHeight="1">
      <c r="A28" s="108">
        <v>11</v>
      </c>
      <c r="B28" s="109" t="s">
        <v>30</v>
      </c>
      <c r="C28" s="109" t="s">
        <v>56</v>
      </c>
      <c r="D28" s="109" t="s">
        <v>57</v>
      </c>
      <c r="E28" s="109" t="s">
        <v>45</v>
      </c>
      <c r="F28" s="279">
        <v>10</v>
      </c>
      <c r="G28" s="405"/>
      <c r="H28" s="111">
        <f>F28*G28</f>
        <v>0</v>
      </c>
      <c r="I28" s="98" t="s">
        <v>77</v>
      </c>
    </row>
    <row r="29" spans="1:20" s="2" customFormat="1" ht="13.5" customHeight="1">
      <c r="A29" s="108">
        <v>12</v>
      </c>
      <c r="B29" s="109" t="s">
        <v>30</v>
      </c>
      <c r="C29" s="109">
        <v>121101103</v>
      </c>
      <c r="D29" s="109" t="s">
        <v>194</v>
      </c>
      <c r="E29" s="109" t="s">
        <v>28</v>
      </c>
      <c r="F29" s="110">
        <f>SUM(F30:F31)</f>
        <v>4.8902399999999995</v>
      </c>
      <c r="G29" s="405"/>
      <c r="H29" s="111">
        <f>F29*G29</f>
        <v>0</v>
      </c>
      <c r="I29" s="98" t="s">
        <v>77</v>
      </c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</row>
    <row r="30" spans="1:20" s="79" customFormat="1" ht="13.5" customHeight="1">
      <c r="A30" s="280"/>
      <c r="B30" s="118"/>
      <c r="C30" s="109"/>
      <c r="D30" s="104" t="s">
        <v>311</v>
      </c>
      <c r="E30" s="109"/>
      <c r="F30" s="121">
        <f>(6.6*0.75+3.1*0.5)*0.15</f>
        <v>0.97499999999999987</v>
      </c>
      <c r="G30" s="111"/>
      <c r="H30" s="111"/>
      <c r="I30" s="98"/>
      <c r="J30" s="143"/>
      <c r="K30" s="143"/>
      <c r="L30" s="143"/>
      <c r="M30" s="143"/>
      <c r="N30" s="143"/>
      <c r="O30" s="143"/>
      <c r="P30" s="143"/>
      <c r="Q30" s="143"/>
      <c r="R30" s="143"/>
      <c r="S30" s="143"/>
      <c r="T30" s="143"/>
    </row>
    <row r="31" spans="1:20" s="79" customFormat="1" ht="13.5" customHeight="1">
      <c r="A31" s="280"/>
      <c r="B31" s="118"/>
      <c r="C31" s="109"/>
      <c r="D31" s="104" t="s">
        <v>312</v>
      </c>
      <c r="E31" s="109"/>
      <c r="F31" s="121">
        <f>(6.32*4.13)*0.15</f>
        <v>3.9152399999999998</v>
      </c>
      <c r="G31" s="111"/>
      <c r="H31" s="111"/>
      <c r="I31" s="98"/>
      <c r="J31" s="143"/>
      <c r="K31" s="143"/>
      <c r="L31" s="143"/>
      <c r="M31" s="143"/>
      <c r="N31" s="143"/>
      <c r="O31" s="143"/>
      <c r="P31" s="143"/>
      <c r="Q31" s="143"/>
      <c r="R31" s="143"/>
      <c r="S31" s="143"/>
      <c r="T31" s="143"/>
    </row>
    <row r="32" spans="1:20" s="2" customFormat="1" ht="13.5" customHeight="1">
      <c r="A32" s="281" t="s">
        <v>106</v>
      </c>
      <c r="B32" s="109" t="s">
        <v>30</v>
      </c>
      <c r="C32" s="109">
        <v>130001101</v>
      </c>
      <c r="D32" s="109" t="s">
        <v>58</v>
      </c>
      <c r="E32" s="109" t="s">
        <v>28</v>
      </c>
      <c r="F32" s="110">
        <f>F33</f>
        <v>2.2330000000000001</v>
      </c>
      <c r="G32" s="405"/>
      <c r="H32" s="111">
        <f>F32*G32</f>
        <v>0</v>
      </c>
      <c r="I32" s="98" t="s">
        <v>77</v>
      </c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</row>
    <row r="33" spans="1:24" s="5" customFormat="1" ht="13.5" customHeight="1">
      <c r="A33" s="108"/>
      <c r="B33" s="118"/>
      <c r="C33" s="109"/>
      <c r="D33" s="282" t="s">
        <v>376</v>
      </c>
      <c r="E33" s="109"/>
      <c r="F33" s="121">
        <f>(22.33)*0.1</f>
        <v>2.2330000000000001</v>
      </c>
      <c r="G33" s="111"/>
      <c r="H33" s="111"/>
      <c r="I33" s="98"/>
    </row>
    <row r="34" spans="1:24" s="2" customFormat="1" ht="13.5" customHeight="1">
      <c r="A34" s="283">
        <v>14</v>
      </c>
      <c r="B34" s="118" t="s">
        <v>30</v>
      </c>
      <c r="C34" s="109">
        <v>131201101</v>
      </c>
      <c r="D34" s="109" t="s">
        <v>73</v>
      </c>
      <c r="E34" s="109" t="s">
        <v>28</v>
      </c>
      <c r="F34" s="110">
        <f>SUM(F36:F36)</f>
        <v>22.33</v>
      </c>
      <c r="G34" s="405"/>
      <c r="H34" s="111">
        <f>F34*G34</f>
        <v>0</v>
      </c>
      <c r="I34" s="98" t="s">
        <v>77</v>
      </c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</row>
    <row r="35" spans="1:24" s="2" customFormat="1" ht="13.5" customHeight="1">
      <c r="A35" s="108"/>
      <c r="B35" s="109"/>
      <c r="C35" s="109"/>
      <c r="D35" s="282" t="s">
        <v>313</v>
      </c>
      <c r="E35" s="109"/>
      <c r="F35" s="284"/>
      <c r="G35" s="111"/>
      <c r="H35" s="111"/>
      <c r="I35" s="98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</row>
    <row r="36" spans="1:24" s="2" customFormat="1" ht="13.5" customHeight="1">
      <c r="A36" s="108"/>
      <c r="B36" s="109"/>
      <c r="C36" s="109"/>
      <c r="D36" s="282" t="s">
        <v>378</v>
      </c>
      <c r="E36" s="109"/>
      <c r="F36" s="121">
        <f>(4.6)+(4.75+2.9)+(10.08)</f>
        <v>22.33</v>
      </c>
      <c r="G36" s="111"/>
      <c r="H36" s="111"/>
      <c r="I36" s="98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</row>
    <row r="37" spans="1:24" s="5" customFormat="1" ht="13.5" customHeight="1">
      <c r="A37" s="283">
        <v>15</v>
      </c>
      <c r="B37" s="118" t="s">
        <v>30</v>
      </c>
      <c r="C37" s="109">
        <v>131201109</v>
      </c>
      <c r="D37" s="109" t="s">
        <v>72</v>
      </c>
      <c r="E37" s="109" t="s">
        <v>28</v>
      </c>
      <c r="F37" s="110">
        <f>F38</f>
        <v>11.164999999999999</v>
      </c>
      <c r="G37" s="405"/>
      <c r="H37" s="111">
        <f>F37*G37</f>
        <v>0</v>
      </c>
      <c r="I37" s="98" t="s">
        <v>77</v>
      </c>
    </row>
    <row r="38" spans="1:24" s="5" customFormat="1" ht="13.5" customHeight="1">
      <c r="A38" s="108"/>
      <c r="B38" s="118"/>
      <c r="C38" s="109"/>
      <c r="D38" s="282" t="s">
        <v>377</v>
      </c>
      <c r="E38" s="109"/>
      <c r="F38" s="121">
        <f>22.33*0.5</f>
        <v>11.164999999999999</v>
      </c>
      <c r="G38" s="111"/>
      <c r="H38" s="111"/>
      <c r="I38" s="98"/>
    </row>
    <row r="39" spans="1:24" s="2" customFormat="1" ht="13.5" customHeight="1">
      <c r="A39" s="283">
        <v>16</v>
      </c>
      <c r="B39" s="118" t="s">
        <v>30</v>
      </c>
      <c r="C39" s="109">
        <v>161101101</v>
      </c>
      <c r="D39" s="109" t="s">
        <v>59</v>
      </c>
      <c r="E39" s="109" t="s">
        <v>28</v>
      </c>
      <c r="F39" s="110">
        <f>F40+F41</f>
        <v>95.105000000000004</v>
      </c>
      <c r="G39" s="405"/>
      <c r="H39" s="111">
        <f>F39*G39</f>
        <v>0</v>
      </c>
      <c r="I39" s="98" t="s">
        <v>77</v>
      </c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</row>
    <row r="40" spans="1:24" s="5" customFormat="1" ht="13.5" customHeight="1">
      <c r="A40" s="108"/>
      <c r="B40" s="118"/>
      <c r="C40" s="109"/>
      <c r="D40" s="282" t="s">
        <v>420</v>
      </c>
      <c r="E40" s="109"/>
      <c r="F40" s="121">
        <f>F34</f>
        <v>22.33</v>
      </c>
      <c r="G40" s="111"/>
      <c r="H40" s="111"/>
      <c r="I40" s="98"/>
    </row>
    <row r="41" spans="1:24" s="5" customFormat="1" ht="13.5" customHeight="1">
      <c r="A41" s="108"/>
      <c r="B41" s="118"/>
      <c r="C41" s="109"/>
      <c r="D41" s="282" t="s">
        <v>421</v>
      </c>
      <c r="E41" s="109"/>
      <c r="F41" s="121">
        <f>(7.2*0.5*1.64)+(8.9*0.75*1.64)+(31*1.1*1.64)</f>
        <v>72.775000000000006</v>
      </c>
      <c r="G41" s="111"/>
      <c r="H41" s="111"/>
      <c r="I41" s="98"/>
    </row>
    <row r="42" spans="1:24" s="7" customFormat="1" ht="13.5" customHeight="1">
      <c r="A42" s="283">
        <v>17</v>
      </c>
      <c r="B42" s="118" t="s">
        <v>30</v>
      </c>
      <c r="C42" s="109">
        <v>171201101</v>
      </c>
      <c r="D42" s="109" t="s">
        <v>216</v>
      </c>
      <c r="E42" s="109" t="s">
        <v>28</v>
      </c>
      <c r="F42" s="278">
        <f>F43</f>
        <v>4.8899999999999997</v>
      </c>
      <c r="G42" s="405"/>
      <c r="H42" s="111">
        <f>F42*G42</f>
        <v>0</v>
      </c>
      <c r="I42" s="98" t="s">
        <v>77</v>
      </c>
      <c r="J42" s="81"/>
    </row>
    <row r="43" spans="1:24" s="2" customFormat="1" ht="13.5" customHeight="1">
      <c r="A43" s="281"/>
      <c r="B43" s="109"/>
      <c r="C43" s="109"/>
      <c r="D43" s="104" t="s">
        <v>217</v>
      </c>
      <c r="E43" s="109"/>
      <c r="F43" s="121">
        <v>4.8899999999999997</v>
      </c>
      <c r="G43" s="111"/>
      <c r="H43" s="111"/>
      <c r="I43" s="285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</row>
    <row r="44" spans="1:24" ht="13.5" customHeight="1">
      <c r="A44" s="283">
        <v>18</v>
      </c>
      <c r="B44" s="109" t="s">
        <v>30</v>
      </c>
      <c r="C44" s="109">
        <v>174101101</v>
      </c>
      <c r="D44" s="109" t="s">
        <v>38</v>
      </c>
      <c r="E44" s="109" t="s">
        <v>28</v>
      </c>
      <c r="F44" s="110">
        <f>F45</f>
        <v>21.63</v>
      </c>
      <c r="G44" s="405"/>
      <c r="H44" s="111">
        <f>F44*G44</f>
        <v>0</v>
      </c>
      <c r="I44" s="98" t="s">
        <v>77</v>
      </c>
    </row>
    <row r="45" spans="1:24" ht="13.5" customHeight="1">
      <c r="A45" s="108"/>
      <c r="B45" s="109"/>
      <c r="C45" s="104"/>
      <c r="D45" s="104" t="s">
        <v>383</v>
      </c>
      <c r="E45" s="104"/>
      <c r="F45" s="121">
        <f>(3.9)+(4.75+2.9+10.08)</f>
        <v>21.63</v>
      </c>
      <c r="G45" s="286"/>
      <c r="H45" s="286"/>
      <c r="I45" s="98"/>
    </row>
    <row r="46" spans="1:24" ht="13.5" customHeight="1">
      <c r="A46" s="283">
        <v>19</v>
      </c>
      <c r="B46" s="146">
        <v>583</v>
      </c>
      <c r="C46" s="146">
        <v>58343930</v>
      </c>
      <c r="D46" s="146" t="s">
        <v>314</v>
      </c>
      <c r="E46" s="146" t="s">
        <v>36</v>
      </c>
      <c r="F46" s="147">
        <f>F47</f>
        <v>43.26</v>
      </c>
      <c r="G46" s="405"/>
      <c r="H46" s="148">
        <f>F46*G46</f>
        <v>0</v>
      </c>
      <c r="I46" s="149" t="s">
        <v>77</v>
      </c>
      <c r="U46" s="12"/>
      <c r="V46" s="12"/>
      <c r="W46" s="12"/>
      <c r="X46" s="12"/>
    </row>
    <row r="47" spans="1:24" ht="13.5" customHeight="1">
      <c r="A47" s="145"/>
      <c r="B47" s="146"/>
      <c r="C47" s="287"/>
      <c r="D47" s="287" t="s">
        <v>384</v>
      </c>
      <c r="E47" s="287"/>
      <c r="F47" s="151">
        <f>21.63*2</f>
        <v>43.26</v>
      </c>
      <c r="G47" s="288"/>
      <c r="H47" s="288"/>
      <c r="I47" s="149"/>
      <c r="U47" s="12"/>
      <c r="V47" s="12"/>
      <c r="W47" s="12"/>
      <c r="X47" s="12"/>
    </row>
    <row r="48" spans="1:24" s="2" customFormat="1" ht="27" customHeight="1">
      <c r="A48" s="283">
        <v>20</v>
      </c>
      <c r="B48" s="109">
        <v>231</v>
      </c>
      <c r="C48" s="109">
        <v>181111121</v>
      </c>
      <c r="D48" s="109" t="s">
        <v>210</v>
      </c>
      <c r="E48" s="109" t="s">
        <v>41</v>
      </c>
      <c r="F48" s="110">
        <f>SUM(F49:F50)</f>
        <v>62.98</v>
      </c>
      <c r="G48" s="405"/>
      <c r="H48" s="111">
        <f>F48*G48</f>
        <v>0</v>
      </c>
      <c r="I48" s="98" t="s">
        <v>77</v>
      </c>
      <c r="J48" s="7"/>
      <c r="K48" s="170"/>
      <c r="L48" s="7"/>
      <c r="M48" s="7"/>
      <c r="N48" s="7"/>
      <c r="O48" s="7"/>
      <c r="P48" s="7"/>
      <c r="Q48" s="7"/>
      <c r="R48" s="7"/>
      <c r="S48" s="7"/>
      <c r="T48" s="7"/>
    </row>
    <row r="49" spans="1:20" s="2" customFormat="1" ht="13.5" customHeight="1">
      <c r="A49" s="281"/>
      <c r="B49" s="118"/>
      <c r="C49" s="109"/>
      <c r="D49" s="104" t="s">
        <v>315</v>
      </c>
      <c r="E49" s="109"/>
      <c r="F49" s="121">
        <f>6.6*0.75+3.1*0.5</f>
        <v>6.4999999999999991</v>
      </c>
      <c r="G49" s="111"/>
      <c r="H49" s="111"/>
      <c r="I49" s="98"/>
      <c r="J49" s="7"/>
      <c r="K49" s="170"/>
      <c r="L49" s="7"/>
      <c r="M49" s="7"/>
      <c r="N49" s="7"/>
      <c r="O49" s="7"/>
      <c r="P49" s="7"/>
      <c r="Q49" s="7"/>
      <c r="R49" s="7"/>
      <c r="S49" s="7"/>
      <c r="T49" s="7"/>
    </row>
    <row r="50" spans="1:20" s="7" customFormat="1" ht="13.5" customHeight="1">
      <c r="A50" s="281"/>
      <c r="B50" s="118"/>
      <c r="C50" s="109"/>
      <c r="D50" s="104" t="s">
        <v>428</v>
      </c>
      <c r="E50" s="109"/>
      <c r="F50" s="121">
        <f>28.82+8.34+19.32</f>
        <v>56.48</v>
      </c>
      <c r="G50" s="111"/>
      <c r="H50" s="111"/>
      <c r="I50" s="98"/>
      <c r="J50" s="159"/>
    </row>
    <row r="51" spans="1:20" s="2" customFormat="1" ht="13.5" customHeight="1">
      <c r="A51" s="283">
        <v>21</v>
      </c>
      <c r="B51" s="109" t="s">
        <v>30</v>
      </c>
      <c r="C51" s="109">
        <v>181301102</v>
      </c>
      <c r="D51" s="109" t="s">
        <v>212</v>
      </c>
      <c r="E51" s="109" t="s">
        <v>41</v>
      </c>
      <c r="F51" s="110">
        <f>F53+F54</f>
        <v>32.6</v>
      </c>
      <c r="G51" s="405"/>
      <c r="H51" s="111">
        <f>F51*G51</f>
        <v>0</v>
      </c>
      <c r="I51" s="98" t="s">
        <v>77</v>
      </c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</row>
    <row r="52" spans="1:20" s="79" customFormat="1" ht="13.5" customHeight="1">
      <c r="A52" s="281"/>
      <c r="B52" s="118"/>
      <c r="C52" s="109"/>
      <c r="D52" s="104" t="s">
        <v>211</v>
      </c>
      <c r="E52" s="109"/>
      <c r="F52" s="121"/>
      <c r="G52" s="111"/>
      <c r="H52" s="111"/>
      <c r="I52" s="98"/>
      <c r="J52" s="143"/>
      <c r="K52" s="143"/>
      <c r="L52" s="143"/>
      <c r="M52" s="143"/>
      <c r="N52" s="143"/>
      <c r="O52" s="143"/>
      <c r="P52" s="143"/>
      <c r="Q52" s="143"/>
      <c r="R52" s="143"/>
      <c r="S52" s="143"/>
      <c r="T52" s="143"/>
    </row>
    <row r="53" spans="1:20" s="79" customFormat="1" ht="13.5" customHeight="1">
      <c r="A53" s="281"/>
      <c r="B53" s="118"/>
      <c r="C53" s="109"/>
      <c r="D53" s="104" t="s">
        <v>316</v>
      </c>
      <c r="E53" s="109"/>
      <c r="F53" s="121">
        <f>6.6*0.75+3.1*0.5</f>
        <v>6.4999999999999991</v>
      </c>
      <c r="G53" s="111"/>
      <c r="H53" s="111"/>
      <c r="I53" s="98"/>
      <c r="J53" s="143"/>
      <c r="K53" s="143"/>
      <c r="L53" s="143"/>
      <c r="M53" s="143"/>
      <c r="N53" s="143"/>
      <c r="O53" s="143"/>
      <c r="P53" s="143"/>
      <c r="Q53" s="143"/>
      <c r="R53" s="143"/>
      <c r="S53" s="143"/>
      <c r="T53" s="143"/>
    </row>
    <row r="54" spans="1:20" s="79" customFormat="1" ht="13.5" customHeight="1">
      <c r="A54" s="281"/>
      <c r="B54" s="118"/>
      <c r="C54" s="109"/>
      <c r="D54" s="104" t="s">
        <v>317</v>
      </c>
      <c r="E54" s="109"/>
      <c r="F54" s="121">
        <f>4.89/0.15-6.5</f>
        <v>26.1</v>
      </c>
      <c r="G54" s="111"/>
      <c r="H54" s="111"/>
      <c r="I54" s="98"/>
      <c r="J54" s="143"/>
      <c r="K54" s="143"/>
      <c r="L54" s="143"/>
      <c r="M54" s="143"/>
      <c r="N54" s="143"/>
      <c r="O54" s="143"/>
      <c r="P54" s="143"/>
      <c r="Q54" s="143"/>
      <c r="R54" s="143"/>
      <c r="S54" s="143"/>
      <c r="T54" s="143"/>
    </row>
    <row r="55" spans="1:20" s="2" customFormat="1" ht="13.5" customHeight="1">
      <c r="A55" s="283">
        <v>22</v>
      </c>
      <c r="B55" s="109">
        <v>231</v>
      </c>
      <c r="C55" s="109">
        <v>181411131</v>
      </c>
      <c r="D55" s="109" t="s">
        <v>213</v>
      </c>
      <c r="E55" s="109" t="s">
        <v>41</v>
      </c>
      <c r="F55" s="110">
        <f>F56+F57</f>
        <v>32.6</v>
      </c>
      <c r="G55" s="405"/>
      <c r="H55" s="111">
        <f>F55*G55</f>
        <v>0</v>
      </c>
      <c r="I55" s="98" t="s">
        <v>77</v>
      </c>
      <c r="J55" s="7"/>
      <c r="K55" s="170"/>
      <c r="L55" s="7"/>
      <c r="M55" s="7"/>
      <c r="N55" s="7"/>
      <c r="O55" s="7"/>
      <c r="P55" s="7"/>
      <c r="Q55" s="7"/>
      <c r="R55" s="7"/>
      <c r="S55" s="7"/>
      <c r="T55" s="7"/>
    </row>
    <row r="56" spans="1:20" s="79" customFormat="1" ht="13.5" customHeight="1">
      <c r="A56" s="281"/>
      <c r="B56" s="289"/>
      <c r="C56" s="109"/>
      <c r="D56" s="104" t="s">
        <v>234</v>
      </c>
      <c r="E56" s="289"/>
      <c r="F56" s="121">
        <f>6.6*0.75+3.1*0.5</f>
        <v>6.4999999999999991</v>
      </c>
      <c r="G56" s="290"/>
      <c r="H56" s="111"/>
      <c r="I56" s="98"/>
      <c r="J56" s="143"/>
      <c r="K56" s="170"/>
      <c r="L56" s="143"/>
      <c r="M56" s="143"/>
      <c r="N56" s="143"/>
      <c r="O56" s="143"/>
      <c r="P56" s="143"/>
      <c r="Q56" s="143"/>
      <c r="R56" s="143"/>
      <c r="S56" s="143"/>
      <c r="T56" s="143"/>
    </row>
    <row r="57" spans="1:20" s="79" customFormat="1" ht="13.5" customHeight="1">
      <c r="A57" s="281"/>
      <c r="B57" s="289"/>
      <c r="C57" s="109"/>
      <c r="D57" s="104" t="s">
        <v>235</v>
      </c>
      <c r="E57" s="289"/>
      <c r="F57" s="121">
        <f>4.89/0.15-6.5</f>
        <v>26.1</v>
      </c>
      <c r="G57" s="290"/>
      <c r="H57" s="111"/>
      <c r="I57" s="98"/>
      <c r="J57" s="143"/>
      <c r="K57" s="170"/>
      <c r="L57" s="143"/>
      <c r="M57" s="143"/>
      <c r="N57" s="143"/>
      <c r="O57" s="143"/>
      <c r="P57" s="143"/>
      <c r="Q57" s="143"/>
      <c r="R57" s="143"/>
      <c r="S57" s="143"/>
      <c r="T57" s="143"/>
    </row>
    <row r="58" spans="1:20" s="2" customFormat="1" ht="13.5" customHeight="1">
      <c r="A58" s="283">
        <v>23</v>
      </c>
      <c r="B58" s="291" t="s">
        <v>321</v>
      </c>
      <c r="C58" s="291" t="s">
        <v>195</v>
      </c>
      <c r="D58" s="146" t="s">
        <v>196</v>
      </c>
      <c r="E58" s="146" t="s">
        <v>197</v>
      </c>
      <c r="F58" s="147">
        <f>F59</f>
        <v>0.97799999999999998</v>
      </c>
      <c r="G58" s="405"/>
      <c r="H58" s="148">
        <f>F58*G58</f>
        <v>0</v>
      </c>
      <c r="I58" s="149" t="s">
        <v>77</v>
      </c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</row>
    <row r="59" spans="1:20" s="79" customFormat="1" ht="13.5" customHeight="1">
      <c r="A59" s="292"/>
      <c r="B59" s="293"/>
      <c r="C59" s="146"/>
      <c r="D59" s="287" t="s">
        <v>318</v>
      </c>
      <c r="E59" s="293"/>
      <c r="F59" s="151">
        <f>32.6*0.03</f>
        <v>0.97799999999999998</v>
      </c>
      <c r="G59" s="294"/>
      <c r="H59" s="148"/>
      <c r="I59" s="149"/>
      <c r="J59" s="143"/>
      <c r="K59" s="143"/>
      <c r="L59" s="143"/>
      <c r="M59" s="143"/>
      <c r="N59" s="143"/>
      <c r="O59" s="143"/>
      <c r="P59" s="143"/>
      <c r="Q59" s="143"/>
      <c r="R59" s="143"/>
      <c r="S59" s="143"/>
      <c r="T59" s="143"/>
    </row>
    <row r="60" spans="1:20" s="2" customFormat="1" ht="13.5" customHeight="1">
      <c r="A60" s="283">
        <v>24</v>
      </c>
      <c r="B60" s="109">
        <v>231</v>
      </c>
      <c r="C60" s="109">
        <v>183403161</v>
      </c>
      <c r="D60" s="109" t="s">
        <v>198</v>
      </c>
      <c r="E60" s="109" t="s">
        <v>41</v>
      </c>
      <c r="F60" s="110">
        <f>F61</f>
        <v>32.6</v>
      </c>
      <c r="G60" s="405"/>
      <c r="H60" s="111">
        <f>F60*G60</f>
        <v>0</v>
      </c>
      <c r="I60" s="98" t="s">
        <v>77</v>
      </c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</row>
    <row r="61" spans="1:20" s="79" customFormat="1" ht="14.25" customHeight="1">
      <c r="A61" s="281"/>
      <c r="B61" s="289"/>
      <c r="C61" s="109"/>
      <c r="D61" s="104" t="s">
        <v>319</v>
      </c>
      <c r="E61" s="289"/>
      <c r="F61" s="121">
        <f>32.6*1</f>
        <v>32.6</v>
      </c>
      <c r="G61" s="290"/>
      <c r="H61" s="111"/>
      <c r="I61" s="98"/>
      <c r="J61" s="143"/>
      <c r="K61" s="143"/>
      <c r="L61" s="143"/>
      <c r="M61" s="143"/>
      <c r="N61" s="143"/>
      <c r="O61" s="143"/>
      <c r="P61" s="143"/>
      <c r="Q61" s="143"/>
      <c r="R61" s="143"/>
      <c r="S61" s="143"/>
      <c r="T61" s="143"/>
    </row>
    <row r="62" spans="1:20" s="2" customFormat="1" ht="27" customHeight="1">
      <c r="A62" s="283">
        <v>25</v>
      </c>
      <c r="B62" s="118" t="s">
        <v>322</v>
      </c>
      <c r="C62" s="109">
        <v>184802111</v>
      </c>
      <c r="D62" s="109" t="s">
        <v>199</v>
      </c>
      <c r="E62" s="109" t="s">
        <v>41</v>
      </c>
      <c r="F62" s="110">
        <f>F63</f>
        <v>65.2</v>
      </c>
      <c r="G62" s="405"/>
      <c r="H62" s="111">
        <f>F62*G62</f>
        <v>0</v>
      </c>
      <c r="I62" s="98" t="s">
        <v>77</v>
      </c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</row>
    <row r="63" spans="1:20" s="79" customFormat="1" ht="13.5" customHeight="1">
      <c r="A63" s="108"/>
      <c r="B63" s="118"/>
      <c r="C63" s="109"/>
      <c r="D63" s="104" t="s">
        <v>320</v>
      </c>
      <c r="E63" s="109"/>
      <c r="F63" s="121">
        <f>32.6*2</f>
        <v>65.2</v>
      </c>
      <c r="G63" s="111"/>
      <c r="H63" s="111"/>
      <c r="I63" s="98"/>
      <c r="J63" s="143"/>
      <c r="K63" s="143"/>
      <c r="L63" s="143"/>
      <c r="M63" s="143"/>
      <c r="N63" s="143"/>
      <c r="O63" s="143"/>
      <c r="P63" s="143"/>
      <c r="Q63" s="143"/>
      <c r="R63" s="143"/>
      <c r="S63" s="143"/>
      <c r="T63" s="143"/>
    </row>
    <row r="64" spans="1:20" s="2" customFormat="1" ht="13.5" customHeight="1">
      <c r="A64" s="283">
        <v>26</v>
      </c>
      <c r="B64" s="118" t="s">
        <v>322</v>
      </c>
      <c r="C64" s="109" t="s">
        <v>200</v>
      </c>
      <c r="D64" s="109" t="s">
        <v>201</v>
      </c>
      <c r="E64" s="109" t="s">
        <v>41</v>
      </c>
      <c r="F64" s="110">
        <f>F65</f>
        <v>32.6</v>
      </c>
      <c r="G64" s="405"/>
      <c r="H64" s="111">
        <f>F64*G64</f>
        <v>0</v>
      </c>
      <c r="I64" s="98" t="s">
        <v>78</v>
      </c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</row>
    <row r="65" spans="1:41" s="79" customFormat="1" ht="13.5" customHeight="1">
      <c r="A65" s="108"/>
      <c r="B65" s="118"/>
      <c r="C65" s="119"/>
      <c r="D65" s="120" t="s">
        <v>202</v>
      </c>
      <c r="E65" s="109"/>
      <c r="F65" s="121">
        <v>32.6</v>
      </c>
      <c r="G65" s="111"/>
      <c r="H65" s="111"/>
      <c r="I65" s="98"/>
      <c r="J65" s="143"/>
      <c r="K65" s="143"/>
      <c r="L65" s="143"/>
      <c r="M65" s="143"/>
      <c r="N65" s="143"/>
      <c r="O65" s="143"/>
      <c r="P65" s="143"/>
      <c r="Q65" s="143"/>
      <c r="R65" s="143"/>
      <c r="S65" s="143"/>
      <c r="T65" s="143"/>
    </row>
    <row r="66" spans="1:41" s="2" customFormat="1" ht="13.5" customHeight="1">
      <c r="A66" s="283">
        <v>27</v>
      </c>
      <c r="B66" s="118" t="s">
        <v>322</v>
      </c>
      <c r="C66" s="109">
        <v>185803111</v>
      </c>
      <c r="D66" s="109" t="s">
        <v>203</v>
      </c>
      <c r="E66" s="109" t="s">
        <v>41</v>
      </c>
      <c r="F66" s="110">
        <f>F67</f>
        <v>32.6</v>
      </c>
      <c r="G66" s="405"/>
      <c r="H66" s="111">
        <f>F66*G66</f>
        <v>0</v>
      </c>
      <c r="I66" s="98" t="s">
        <v>77</v>
      </c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</row>
    <row r="67" spans="1:41" s="79" customFormat="1" ht="13.5" customHeight="1">
      <c r="A67" s="108"/>
      <c r="B67" s="118"/>
      <c r="C67" s="109"/>
      <c r="D67" s="104" t="s">
        <v>204</v>
      </c>
      <c r="E67" s="109"/>
      <c r="F67" s="121">
        <v>32.6</v>
      </c>
      <c r="G67" s="111"/>
      <c r="H67" s="111"/>
      <c r="I67" s="98"/>
      <c r="J67" s="143"/>
      <c r="K67" s="143"/>
      <c r="L67" s="143"/>
      <c r="M67" s="143"/>
      <c r="N67" s="143"/>
      <c r="O67" s="143"/>
      <c r="P67" s="143"/>
      <c r="Q67" s="143"/>
      <c r="R67" s="143"/>
      <c r="S67" s="143"/>
      <c r="T67" s="143"/>
    </row>
    <row r="68" spans="1:41" s="2" customFormat="1" ht="13.5" customHeight="1">
      <c r="A68" s="283">
        <v>28</v>
      </c>
      <c r="B68" s="118" t="s">
        <v>322</v>
      </c>
      <c r="C68" s="109">
        <v>185804312</v>
      </c>
      <c r="D68" s="109" t="s">
        <v>205</v>
      </c>
      <c r="E68" s="109" t="s">
        <v>28</v>
      </c>
      <c r="F68" s="110">
        <f>F69</f>
        <v>0.48899999999999999</v>
      </c>
      <c r="G68" s="405"/>
      <c r="H68" s="111">
        <f>F68*G68</f>
        <v>0</v>
      </c>
      <c r="I68" s="98" t="s">
        <v>77</v>
      </c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</row>
    <row r="69" spans="1:41" s="79" customFormat="1" ht="13.5" customHeight="1">
      <c r="A69" s="108"/>
      <c r="B69" s="118"/>
      <c r="C69" s="109"/>
      <c r="D69" s="104" t="s">
        <v>323</v>
      </c>
      <c r="E69" s="109"/>
      <c r="F69" s="121">
        <f>32.6*0.015</f>
        <v>0.48899999999999999</v>
      </c>
      <c r="G69" s="111"/>
      <c r="H69" s="111"/>
      <c r="I69" s="98"/>
      <c r="J69" s="143"/>
      <c r="K69" s="143"/>
      <c r="L69" s="143"/>
      <c r="M69" s="143"/>
      <c r="N69" s="143"/>
      <c r="O69" s="143"/>
      <c r="P69" s="143"/>
      <c r="Q69" s="143"/>
      <c r="R69" s="143"/>
      <c r="S69" s="143"/>
      <c r="T69" s="143"/>
    </row>
    <row r="70" spans="1:41" s="2" customFormat="1" ht="13.5" customHeight="1">
      <c r="A70" s="91"/>
      <c r="B70" s="92"/>
      <c r="C70" s="92">
        <v>2</v>
      </c>
      <c r="D70" s="92" t="s">
        <v>39</v>
      </c>
      <c r="E70" s="92"/>
      <c r="F70" s="93"/>
      <c r="G70" s="94"/>
      <c r="H70" s="94">
        <f>SUM(H71:H94)</f>
        <v>0</v>
      </c>
      <c r="I70" s="80"/>
      <c r="J70" s="20"/>
      <c r="K70" s="20"/>
      <c r="L70" s="20"/>
      <c r="M70" s="22"/>
      <c r="N70" s="23"/>
      <c r="O70" s="23"/>
      <c r="P70" s="19"/>
      <c r="Q70" s="7"/>
      <c r="R70" s="7"/>
      <c r="S70" s="7"/>
      <c r="T70" s="7"/>
    </row>
    <row r="71" spans="1:41" s="2" customFormat="1" ht="13.5" customHeight="1">
      <c r="A71" s="281" t="s">
        <v>387</v>
      </c>
      <c r="B71" s="118" t="s">
        <v>107</v>
      </c>
      <c r="C71" s="109">
        <v>215901101</v>
      </c>
      <c r="D71" s="109" t="s">
        <v>40</v>
      </c>
      <c r="E71" s="109" t="s">
        <v>41</v>
      </c>
      <c r="F71" s="110">
        <f>SUM(F72:F75)</f>
        <v>63.256599999999999</v>
      </c>
      <c r="G71" s="405"/>
      <c r="H71" s="111">
        <f>F71*G71</f>
        <v>0</v>
      </c>
      <c r="I71" s="98" t="s">
        <v>77</v>
      </c>
      <c r="J71" s="20"/>
      <c r="K71" s="20"/>
      <c r="L71" s="20"/>
      <c r="M71" s="22"/>
      <c r="N71" s="23"/>
      <c r="O71" s="23"/>
      <c r="P71" s="19"/>
      <c r="Q71" s="7"/>
      <c r="R71" s="7"/>
      <c r="S71" s="7"/>
      <c r="T71" s="7"/>
    </row>
    <row r="72" spans="1:41" s="2" customFormat="1" ht="13.5" customHeight="1">
      <c r="A72" s="281"/>
      <c r="B72" s="118"/>
      <c r="C72" s="109"/>
      <c r="D72" s="104" t="s">
        <v>326</v>
      </c>
      <c r="E72" s="109"/>
      <c r="F72" s="121">
        <f>3.92*1.73</f>
        <v>6.7816000000000001</v>
      </c>
      <c r="G72" s="111"/>
      <c r="H72" s="111"/>
      <c r="I72" s="295"/>
      <c r="J72" s="103"/>
      <c r="K72" s="20"/>
      <c r="L72" s="20"/>
      <c r="M72" s="22"/>
      <c r="N72" s="23"/>
      <c r="O72" s="23"/>
      <c r="P72" s="19"/>
      <c r="Q72" s="7"/>
      <c r="R72" s="7"/>
      <c r="S72" s="7"/>
      <c r="T72" s="7"/>
      <c r="U72" s="7"/>
      <c r="V72" s="7"/>
    </row>
    <row r="73" spans="1:41" s="2" customFormat="1" ht="13.5" customHeight="1">
      <c r="A73" s="281"/>
      <c r="B73" s="118"/>
      <c r="C73" s="109"/>
      <c r="D73" s="104" t="s">
        <v>325</v>
      </c>
      <c r="E73" s="109"/>
      <c r="F73" s="121">
        <f>4.6*1.1+2.5*0.75+2.8*0.5</f>
        <v>8.3349999999999991</v>
      </c>
      <c r="G73" s="111"/>
      <c r="H73" s="111"/>
      <c r="I73" s="295"/>
      <c r="J73" s="20"/>
      <c r="K73" s="20"/>
      <c r="L73" s="20"/>
      <c r="M73" s="22"/>
      <c r="N73" s="23"/>
      <c r="O73" s="23"/>
      <c r="P73" s="19"/>
      <c r="Q73" s="7"/>
      <c r="R73" s="7"/>
      <c r="S73" s="7"/>
      <c r="T73" s="7"/>
      <c r="U73" s="7"/>
      <c r="V73" s="7"/>
    </row>
    <row r="74" spans="1:41" s="2" customFormat="1" ht="13.5" customHeight="1">
      <c r="A74" s="281"/>
      <c r="B74" s="118"/>
      <c r="C74" s="109"/>
      <c r="D74" s="104" t="s">
        <v>324</v>
      </c>
      <c r="E74" s="109"/>
      <c r="F74" s="121">
        <f>26.2*1.1</f>
        <v>28.82</v>
      </c>
      <c r="G74" s="111"/>
      <c r="H74" s="111"/>
      <c r="I74" s="295"/>
      <c r="J74" s="20"/>
      <c r="K74" s="20"/>
      <c r="L74" s="20"/>
      <c r="M74" s="22"/>
      <c r="N74" s="23"/>
      <c r="O74" s="23"/>
      <c r="P74" s="19"/>
      <c r="Q74" s="7"/>
      <c r="R74" s="7"/>
      <c r="S74" s="7"/>
      <c r="T74" s="7"/>
      <c r="U74" s="7"/>
      <c r="V74" s="7"/>
    </row>
    <row r="75" spans="1:41" s="2" customFormat="1" ht="13.5" customHeight="1">
      <c r="A75" s="281"/>
      <c r="B75" s="118"/>
      <c r="C75" s="109"/>
      <c r="D75" s="104" t="s">
        <v>353</v>
      </c>
      <c r="E75" s="109"/>
      <c r="F75" s="121">
        <f>(6.32*4.13)-(3.92*1.73)</f>
        <v>19.32</v>
      </c>
      <c r="G75" s="111"/>
      <c r="H75" s="111"/>
      <c r="I75" s="295"/>
      <c r="J75" s="20"/>
      <c r="K75" s="20"/>
      <c r="L75" s="20"/>
      <c r="M75" s="22"/>
      <c r="N75" s="23"/>
      <c r="O75" s="23"/>
      <c r="P75" s="19"/>
      <c r="Q75" s="7"/>
      <c r="R75" s="7"/>
      <c r="S75" s="7"/>
      <c r="T75" s="7"/>
      <c r="U75" s="7"/>
      <c r="V75" s="7"/>
    </row>
    <row r="76" spans="1:41" s="7" customFormat="1" ht="13.5" customHeight="1">
      <c r="A76" s="108">
        <v>30</v>
      </c>
      <c r="B76" s="118" t="s">
        <v>43</v>
      </c>
      <c r="C76" s="109">
        <v>273321511</v>
      </c>
      <c r="D76" s="109" t="s">
        <v>300</v>
      </c>
      <c r="E76" s="109" t="s">
        <v>28</v>
      </c>
      <c r="F76" s="279">
        <f>SUM(F78)</f>
        <v>1.768685625</v>
      </c>
      <c r="G76" s="405"/>
      <c r="H76" s="111">
        <f>F76*G76</f>
        <v>0</v>
      </c>
      <c r="I76" s="98" t="s">
        <v>77</v>
      </c>
      <c r="R76" s="105"/>
    </row>
    <row r="77" spans="1:41" s="7" customFormat="1" ht="13.5" customHeight="1">
      <c r="A77" s="108"/>
      <c r="B77" s="118"/>
      <c r="C77" s="109"/>
      <c r="D77" s="282" t="s">
        <v>379</v>
      </c>
      <c r="E77" s="109"/>
      <c r="F77" s="279"/>
      <c r="G77" s="111"/>
      <c r="H77" s="111"/>
      <c r="I77" s="98"/>
      <c r="R77" s="105"/>
    </row>
    <row r="78" spans="1:41" s="106" customFormat="1" ht="13.5" customHeight="1">
      <c r="A78" s="108"/>
      <c r="B78" s="109"/>
      <c r="C78" s="109"/>
      <c r="D78" s="282" t="s">
        <v>352</v>
      </c>
      <c r="E78" s="109"/>
      <c r="F78" s="121">
        <f xml:space="preserve"> ((3.92*1.73*0.25)-(0.35*0.125*0.25))*1.05</f>
        <v>1.768685625</v>
      </c>
      <c r="G78" s="111"/>
      <c r="H78" s="111"/>
      <c r="I78" s="98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  <c r="AO78" s="7"/>
    </row>
    <row r="79" spans="1:41" s="2" customFormat="1" ht="27" customHeight="1">
      <c r="A79" s="112"/>
      <c r="B79" s="114"/>
      <c r="C79" s="114"/>
      <c r="D79" s="282" t="s">
        <v>301</v>
      </c>
      <c r="E79" s="114"/>
      <c r="F79" s="125"/>
      <c r="G79" s="116"/>
      <c r="H79" s="111"/>
      <c r="I79" s="98"/>
      <c r="J79" s="10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</row>
    <row r="80" spans="1:41" s="2" customFormat="1" ht="13.5" customHeight="1">
      <c r="A80" s="108">
        <v>31</v>
      </c>
      <c r="B80" s="118" t="s">
        <v>43</v>
      </c>
      <c r="C80" s="109">
        <v>273351121</v>
      </c>
      <c r="D80" s="109" t="s">
        <v>302</v>
      </c>
      <c r="E80" s="109" t="s">
        <v>41</v>
      </c>
      <c r="F80" s="110">
        <f>SUM(F81:F82)</f>
        <v>3.0650000000000004</v>
      </c>
      <c r="G80" s="405"/>
      <c r="H80" s="111">
        <f>F80*G80</f>
        <v>0</v>
      </c>
      <c r="I80" s="98" t="s">
        <v>77</v>
      </c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</row>
    <row r="81" spans="1:41" s="25" customFormat="1" ht="13.5" customHeight="1">
      <c r="A81" s="296"/>
      <c r="B81" s="104"/>
      <c r="C81" s="104"/>
      <c r="D81" s="282" t="s">
        <v>304</v>
      </c>
      <c r="E81" s="104"/>
      <c r="F81" s="121">
        <f>(1.73*2+3.92*2)*0.25</f>
        <v>2.8250000000000002</v>
      </c>
      <c r="G81" s="111"/>
      <c r="H81" s="286"/>
      <c r="I81" s="297"/>
      <c r="J81" s="72"/>
      <c r="K81" s="72"/>
      <c r="L81" s="72"/>
      <c r="M81" s="72"/>
      <c r="N81" s="72"/>
      <c r="O81" s="72"/>
      <c r="P81" s="72"/>
      <c r="Q81" s="72"/>
      <c r="R81" s="72"/>
      <c r="S81" s="72"/>
      <c r="T81" s="72"/>
      <c r="U81" s="72"/>
      <c r="V81" s="72"/>
      <c r="W81" s="72"/>
      <c r="X81" s="72"/>
      <c r="Y81" s="72"/>
      <c r="Z81" s="72"/>
      <c r="AA81" s="72"/>
      <c r="AB81" s="72"/>
      <c r="AC81" s="72"/>
      <c r="AD81" s="72"/>
      <c r="AE81" s="72"/>
      <c r="AF81" s="72"/>
      <c r="AG81" s="72"/>
      <c r="AH81" s="72"/>
      <c r="AI81" s="72"/>
      <c r="AJ81" s="72"/>
      <c r="AK81" s="72"/>
      <c r="AL81" s="72"/>
      <c r="AM81" s="72"/>
      <c r="AN81" s="72"/>
      <c r="AO81" s="72"/>
    </row>
    <row r="82" spans="1:41" s="25" customFormat="1" ht="13.5" customHeight="1">
      <c r="A82" s="296"/>
      <c r="B82" s="104"/>
      <c r="C82" s="104"/>
      <c r="D82" s="282" t="s">
        <v>385</v>
      </c>
      <c r="E82" s="104"/>
      <c r="F82" s="121">
        <f>(0.125*2+0.355*2)*0.25</f>
        <v>0.24</v>
      </c>
      <c r="G82" s="111"/>
      <c r="H82" s="286"/>
      <c r="I82" s="297"/>
      <c r="J82" s="72"/>
      <c r="K82" s="72"/>
      <c r="L82" s="72"/>
      <c r="M82" s="72"/>
      <c r="N82" s="72"/>
      <c r="O82" s="72"/>
      <c r="P82" s="72"/>
      <c r="Q82" s="72"/>
      <c r="R82" s="72"/>
      <c r="S82" s="72"/>
      <c r="T82" s="72"/>
      <c r="U82" s="72"/>
      <c r="V82" s="72"/>
      <c r="W82" s="72"/>
      <c r="X82" s="72"/>
      <c r="Y82" s="72"/>
      <c r="Z82" s="72"/>
      <c r="AA82" s="72"/>
      <c r="AB82" s="72"/>
      <c r="AC82" s="72"/>
      <c r="AD82" s="72"/>
      <c r="AE82" s="72"/>
      <c r="AF82" s="72"/>
      <c r="AG82" s="72"/>
      <c r="AH82" s="72"/>
      <c r="AI82" s="72"/>
      <c r="AJ82" s="72"/>
      <c r="AK82" s="72"/>
      <c r="AL82" s="72"/>
      <c r="AM82" s="72"/>
      <c r="AN82" s="72"/>
      <c r="AO82" s="72"/>
    </row>
    <row r="83" spans="1:41" s="2" customFormat="1" ht="13.5" customHeight="1">
      <c r="A83" s="108">
        <v>32</v>
      </c>
      <c r="B83" s="118" t="s">
        <v>43</v>
      </c>
      <c r="C83" s="109">
        <v>273351122</v>
      </c>
      <c r="D83" s="109" t="s">
        <v>303</v>
      </c>
      <c r="E83" s="109" t="s">
        <v>41</v>
      </c>
      <c r="F83" s="110">
        <f>F80</f>
        <v>3.0650000000000004</v>
      </c>
      <c r="G83" s="405"/>
      <c r="H83" s="111">
        <f>F83*G83</f>
        <v>0</v>
      </c>
      <c r="I83" s="98" t="s">
        <v>77</v>
      </c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</row>
    <row r="84" spans="1:41" s="2" customFormat="1" ht="13.5" customHeight="1">
      <c r="A84" s="108">
        <v>33</v>
      </c>
      <c r="B84" s="118" t="s">
        <v>43</v>
      </c>
      <c r="C84" s="109">
        <v>273362021</v>
      </c>
      <c r="D84" s="109" t="s">
        <v>305</v>
      </c>
      <c r="E84" s="109" t="s">
        <v>36</v>
      </c>
      <c r="F84" s="110">
        <f>SUM(F85:F85)</f>
        <v>0.11800000000000001</v>
      </c>
      <c r="G84" s="405"/>
      <c r="H84" s="111">
        <f>F84*G84</f>
        <v>0</v>
      </c>
      <c r="I84" s="98" t="s">
        <v>77</v>
      </c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</row>
    <row r="85" spans="1:41" s="25" customFormat="1" ht="27" customHeight="1">
      <c r="A85" s="296"/>
      <c r="B85" s="104"/>
      <c r="C85" s="104"/>
      <c r="D85" s="282" t="s">
        <v>381</v>
      </c>
      <c r="E85" s="104"/>
      <c r="F85" s="121">
        <f>((1.77)/1.05)*0.07</f>
        <v>0.11800000000000001</v>
      </c>
      <c r="G85" s="286"/>
      <c r="H85" s="286"/>
      <c r="I85" s="297"/>
      <c r="J85" s="72"/>
      <c r="K85" s="72"/>
      <c r="L85" s="72"/>
      <c r="M85" s="72"/>
      <c r="N85" s="72"/>
      <c r="O85" s="72"/>
      <c r="P85" s="72"/>
      <c r="Q85" s="72"/>
      <c r="R85" s="72"/>
      <c r="S85" s="72"/>
      <c r="T85" s="72"/>
      <c r="U85" s="72"/>
      <c r="V85" s="72"/>
      <c r="W85" s="72"/>
      <c r="X85" s="72"/>
      <c r="Y85" s="72"/>
      <c r="Z85" s="72"/>
      <c r="AA85" s="72"/>
      <c r="AB85" s="72"/>
      <c r="AC85" s="72"/>
      <c r="AD85" s="72"/>
      <c r="AE85" s="72"/>
      <c r="AF85" s="72"/>
      <c r="AG85" s="72"/>
      <c r="AH85" s="72"/>
      <c r="AI85" s="72"/>
      <c r="AJ85" s="72"/>
      <c r="AK85" s="72"/>
      <c r="AL85" s="72"/>
      <c r="AM85" s="72"/>
      <c r="AN85" s="72"/>
      <c r="AO85" s="72"/>
    </row>
    <row r="86" spans="1:41" s="7" customFormat="1" ht="13.5" customHeight="1">
      <c r="A86" s="108">
        <v>34</v>
      </c>
      <c r="B86" s="118" t="s">
        <v>43</v>
      </c>
      <c r="C86" s="109">
        <v>274321511</v>
      </c>
      <c r="D86" s="109" t="s">
        <v>298</v>
      </c>
      <c r="E86" s="109" t="s">
        <v>28</v>
      </c>
      <c r="F86" s="279">
        <f>F88</f>
        <v>3.658725</v>
      </c>
      <c r="G86" s="405"/>
      <c r="H86" s="111">
        <f>F86*G86</f>
        <v>0</v>
      </c>
      <c r="I86" s="98" t="s">
        <v>77</v>
      </c>
    </row>
    <row r="87" spans="1:41" s="7" customFormat="1" ht="13.5" customHeight="1">
      <c r="A87" s="108"/>
      <c r="B87" s="118"/>
      <c r="C87" s="109"/>
      <c r="D87" s="282" t="s">
        <v>380</v>
      </c>
      <c r="E87" s="109"/>
      <c r="F87" s="279"/>
      <c r="G87" s="111"/>
      <c r="H87" s="111"/>
      <c r="I87" s="98"/>
      <c r="R87" s="105"/>
    </row>
    <row r="88" spans="1:41" s="2" customFormat="1" ht="13.5" customHeight="1">
      <c r="A88" s="108"/>
      <c r="B88" s="109"/>
      <c r="C88" s="109"/>
      <c r="D88" s="104" t="s">
        <v>296</v>
      </c>
      <c r="E88" s="109"/>
      <c r="F88" s="121">
        <f>(0.3*1.05*1.73+0.3*1.15*3.32*2+0.3*1.25*1.73)*1.05</f>
        <v>3.658725</v>
      </c>
      <c r="G88" s="111"/>
      <c r="H88" s="111"/>
      <c r="I88" s="98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</row>
    <row r="89" spans="1:41" s="2" customFormat="1" ht="27" customHeight="1">
      <c r="A89" s="112"/>
      <c r="B89" s="114"/>
      <c r="C89" s="114"/>
      <c r="D89" s="104" t="s">
        <v>301</v>
      </c>
      <c r="E89" s="114"/>
      <c r="F89" s="125"/>
      <c r="G89" s="116"/>
      <c r="H89" s="111"/>
      <c r="I89" s="98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</row>
    <row r="90" spans="1:41" s="2" customFormat="1" ht="13.5" customHeight="1">
      <c r="A90" s="108">
        <v>35</v>
      </c>
      <c r="B90" s="118" t="s">
        <v>43</v>
      </c>
      <c r="C90" s="109">
        <v>274351121</v>
      </c>
      <c r="D90" s="109" t="s">
        <v>67</v>
      </c>
      <c r="E90" s="109" t="s">
        <v>41</v>
      </c>
      <c r="F90" s="110">
        <f>F91</f>
        <v>24.61</v>
      </c>
      <c r="G90" s="405"/>
      <c r="H90" s="111">
        <f>F90*G90</f>
        <v>0</v>
      </c>
      <c r="I90" s="98" t="s">
        <v>77</v>
      </c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</row>
    <row r="91" spans="1:41" s="25" customFormat="1" ht="13.5" customHeight="1">
      <c r="A91" s="296"/>
      <c r="B91" s="104"/>
      <c r="C91" s="104"/>
      <c r="D91" s="104" t="s">
        <v>297</v>
      </c>
      <c r="E91" s="104"/>
      <c r="F91" s="121">
        <f>(1.73*1.05*2)+(1.73*1.25*2)+(3.92*2+3.32*2)*1.15</f>
        <v>24.61</v>
      </c>
      <c r="G91" s="286"/>
      <c r="H91" s="286"/>
      <c r="I91" s="297"/>
      <c r="J91" s="72"/>
      <c r="K91" s="72"/>
      <c r="L91" s="72"/>
      <c r="M91" s="72"/>
      <c r="N91" s="72"/>
      <c r="O91" s="72"/>
      <c r="P91" s="72"/>
      <c r="Q91" s="72"/>
      <c r="R91" s="72"/>
      <c r="S91" s="72"/>
      <c r="T91" s="72"/>
    </row>
    <row r="92" spans="1:41" s="2" customFormat="1" ht="13.5" customHeight="1">
      <c r="A92" s="108">
        <v>36</v>
      </c>
      <c r="B92" s="118" t="s">
        <v>43</v>
      </c>
      <c r="C92" s="109">
        <v>274351122</v>
      </c>
      <c r="D92" s="109" t="s">
        <v>68</v>
      </c>
      <c r="E92" s="109" t="s">
        <v>41</v>
      </c>
      <c r="F92" s="110">
        <f>F90</f>
        <v>24.61</v>
      </c>
      <c r="G92" s="405"/>
      <c r="H92" s="111">
        <f>F92*G92</f>
        <v>0</v>
      </c>
      <c r="I92" s="98" t="s">
        <v>77</v>
      </c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</row>
    <row r="93" spans="1:41" s="2" customFormat="1" ht="13.5" customHeight="1">
      <c r="A93" s="108">
        <v>37</v>
      </c>
      <c r="B93" s="118" t="s">
        <v>43</v>
      </c>
      <c r="C93" s="109">
        <v>274362021</v>
      </c>
      <c r="D93" s="109" t="s">
        <v>299</v>
      </c>
      <c r="E93" s="109" t="s">
        <v>36</v>
      </c>
      <c r="F93" s="110">
        <f>SUM(F94:F94)</f>
        <v>0.24400000000000002</v>
      </c>
      <c r="G93" s="405"/>
      <c r="H93" s="111">
        <f>F93*G93</f>
        <v>0</v>
      </c>
      <c r="I93" s="98" t="s">
        <v>77</v>
      </c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7"/>
      <c r="AJ93" s="7"/>
      <c r="AK93" s="7"/>
      <c r="AL93" s="7"/>
      <c r="AM93" s="7"/>
      <c r="AN93" s="7"/>
      <c r="AO93" s="7"/>
    </row>
    <row r="94" spans="1:41" s="25" customFormat="1" ht="27" customHeight="1">
      <c r="A94" s="296"/>
      <c r="B94" s="104"/>
      <c r="C94" s="104"/>
      <c r="D94" s="282" t="s">
        <v>382</v>
      </c>
      <c r="E94" s="104"/>
      <c r="F94" s="121">
        <f>((3.66)/1.05)*0.07</f>
        <v>0.24400000000000002</v>
      </c>
      <c r="G94" s="286"/>
      <c r="H94" s="286"/>
      <c r="I94" s="297"/>
      <c r="J94" s="72"/>
      <c r="K94" s="72"/>
      <c r="L94" s="72"/>
      <c r="M94" s="72"/>
      <c r="N94" s="72"/>
      <c r="O94" s="7"/>
      <c r="P94" s="72"/>
      <c r="Q94" s="72"/>
      <c r="R94" s="72"/>
      <c r="S94" s="72"/>
      <c r="T94" s="72"/>
      <c r="U94" s="72"/>
      <c r="V94" s="72"/>
      <c r="W94" s="72"/>
      <c r="X94" s="72"/>
      <c r="Y94" s="72"/>
      <c r="Z94" s="72"/>
      <c r="AA94" s="72"/>
      <c r="AB94" s="72"/>
      <c r="AC94" s="72"/>
      <c r="AD94" s="72"/>
      <c r="AE94" s="72"/>
      <c r="AF94" s="72"/>
      <c r="AG94" s="72"/>
      <c r="AH94" s="72"/>
      <c r="AI94" s="72"/>
      <c r="AJ94" s="72"/>
      <c r="AK94" s="72"/>
      <c r="AL94" s="72"/>
      <c r="AM94" s="72"/>
      <c r="AN94" s="72"/>
      <c r="AO94" s="72"/>
    </row>
    <row r="95" spans="1:41" s="2" customFormat="1" ht="13.5" customHeight="1">
      <c r="A95" s="91"/>
      <c r="B95" s="92"/>
      <c r="C95" s="92">
        <v>5</v>
      </c>
      <c r="D95" s="92" t="s">
        <v>238</v>
      </c>
      <c r="E95" s="92"/>
      <c r="F95" s="93"/>
      <c r="G95" s="94"/>
      <c r="H95" s="94">
        <f>SUM(H96:H99,H105:H108)</f>
        <v>0</v>
      </c>
      <c r="I95" s="80"/>
      <c r="J95" s="7"/>
      <c r="K95" s="7"/>
      <c r="L95" s="169"/>
      <c r="M95" s="7"/>
      <c r="N95" s="7"/>
      <c r="O95" s="7"/>
      <c r="P95" s="7"/>
      <c r="Q95" s="7"/>
      <c r="R95" s="7"/>
      <c r="S95" s="7"/>
      <c r="T95" s="7"/>
    </row>
    <row r="96" spans="1:41" s="7" customFormat="1" ht="13.5" customHeight="1">
      <c r="A96" s="108">
        <v>38</v>
      </c>
      <c r="B96" s="118" t="s">
        <v>293</v>
      </c>
      <c r="C96" s="109">
        <v>564871116</v>
      </c>
      <c r="D96" s="109" t="s">
        <v>240</v>
      </c>
      <c r="E96" s="109" t="s">
        <v>41</v>
      </c>
      <c r="F96" s="279">
        <f>F97</f>
        <v>28.82</v>
      </c>
      <c r="G96" s="405"/>
      <c r="H96" s="111">
        <f>F96*G96</f>
        <v>0</v>
      </c>
      <c r="I96" s="98" t="s">
        <v>77</v>
      </c>
    </row>
    <row r="97" spans="1:26" s="6" customFormat="1" ht="13.5" customHeight="1">
      <c r="A97" s="283"/>
      <c r="B97" s="118"/>
      <c r="C97" s="109"/>
      <c r="D97" s="104" t="s">
        <v>295</v>
      </c>
      <c r="E97" s="109"/>
      <c r="F97" s="121">
        <f>26.2*1.1</f>
        <v>28.82</v>
      </c>
      <c r="G97" s="111"/>
      <c r="H97" s="111"/>
      <c r="I97" s="126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</row>
    <row r="98" spans="1:26" s="7" customFormat="1" ht="13.5" customHeight="1">
      <c r="A98" s="108">
        <v>39</v>
      </c>
      <c r="B98" s="118" t="s">
        <v>293</v>
      </c>
      <c r="C98" s="109" t="s">
        <v>343</v>
      </c>
      <c r="D98" s="109" t="s">
        <v>239</v>
      </c>
      <c r="E98" s="109" t="s">
        <v>41</v>
      </c>
      <c r="F98" s="110">
        <f>F106</f>
        <v>8.3349999999999991</v>
      </c>
      <c r="G98" s="298">
        <f>SUM(H100:H104)/F98</f>
        <v>0</v>
      </c>
      <c r="H98" s="111">
        <f>F98*G98</f>
        <v>0</v>
      </c>
      <c r="I98" s="98" t="s">
        <v>78</v>
      </c>
      <c r="J98" s="436"/>
      <c r="K98" s="437"/>
      <c r="L98" s="437"/>
      <c r="M98" s="437"/>
      <c r="N98" s="437"/>
      <c r="O98" s="437"/>
      <c r="P98" s="90"/>
    </row>
    <row r="99" spans="1:26" s="7" customFormat="1" ht="13.5" customHeight="1">
      <c r="A99" s="122"/>
      <c r="B99" s="123"/>
      <c r="C99" s="124"/>
      <c r="D99" s="104" t="s">
        <v>236</v>
      </c>
      <c r="E99" s="109"/>
      <c r="F99" s="125"/>
      <c r="G99" s="111"/>
      <c r="H99" s="111"/>
      <c r="I99" s="126"/>
      <c r="J99" s="438"/>
      <c r="K99" s="437"/>
      <c r="L99" s="437"/>
      <c r="M99" s="437"/>
      <c r="N99" s="437"/>
      <c r="O99" s="437"/>
    </row>
    <row r="100" spans="1:26" s="7" customFormat="1" ht="13.5" customHeight="1">
      <c r="A100" s="299" t="s">
        <v>365</v>
      </c>
      <c r="B100" s="123"/>
      <c r="C100" s="124"/>
      <c r="D100" s="104" t="s">
        <v>331</v>
      </c>
      <c r="E100" s="282" t="s">
        <v>41</v>
      </c>
      <c r="F100" s="121">
        <v>9.1999999999999993</v>
      </c>
      <c r="G100" s="405"/>
      <c r="H100" s="121">
        <f>F100*G100</f>
        <v>0</v>
      </c>
      <c r="I100" s="117"/>
      <c r="L100" s="169"/>
    </row>
    <row r="101" spans="1:26" s="7" customFormat="1" ht="13.5" customHeight="1">
      <c r="A101" s="299" t="s">
        <v>366</v>
      </c>
      <c r="B101" s="123"/>
      <c r="C101" s="124"/>
      <c r="D101" s="104" t="s">
        <v>332</v>
      </c>
      <c r="E101" s="282" t="s">
        <v>41</v>
      </c>
      <c r="F101" s="121">
        <v>9.1999999999999993</v>
      </c>
      <c r="G101" s="405"/>
      <c r="H101" s="121">
        <f>F101*G101</f>
        <v>0</v>
      </c>
      <c r="I101" s="117"/>
      <c r="L101" s="169"/>
    </row>
    <row r="102" spans="1:26" s="7" customFormat="1" ht="13.5" customHeight="1">
      <c r="A102" s="299" t="s">
        <v>367</v>
      </c>
      <c r="B102" s="123"/>
      <c r="C102" s="124"/>
      <c r="D102" s="104" t="s">
        <v>335</v>
      </c>
      <c r="E102" s="282" t="s">
        <v>41</v>
      </c>
      <c r="F102" s="121">
        <v>9.1999999999999993</v>
      </c>
      <c r="G102" s="405"/>
      <c r="H102" s="121">
        <f>F102*G102</f>
        <v>0</v>
      </c>
      <c r="I102" s="117"/>
      <c r="L102" s="169"/>
    </row>
    <row r="103" spans="1:26" s="7" customFormat="1" ht="13.5" customHeight="1">
      <c r="A103" s="299" t="s">
        <v>368</v>
      </c>
      <c r="B103" s="123"/>
      <c r="C103" s="124"/>
      <c r="D103" s="104" t="s">
        <v>333</v>
      </c>
      <c r="E103" s="282" t="s">
        <v>41</v>
      </c>
      <c r="F103" s="121">
        <v>9.1999999999999993</v>
      </c>
      <c r="G103" s="405"/>
      <c r="H103" s="121">
        <f>F103*G103</f>
        <v>0</v>
      </c>
      <c r="I103" s="117"/>
      <c r="L103" s="169"/>
    </row>
    <row r="104" spans="1:26" s="7" customFormat="1" ht="13.5" customHeight="1">
      <c r="A104" s="299" t="s">
        <v>369</v>
      </c>
      <c r="B104" s="123"/>
      <c r="C104" s="124"/>
      <c r="D104" s="104" t="s">
        <v>334</v>
      </c>
      <c r="E104" s="282" t="s">
        <v>41</v>
      </c>
      <c r="F104" s="121">
        <v>9.1999999999999993</v>
      </c>
      <c r="G104" s="405"/>
      <c r="H104" s="121">
        <f>F104*G104</f>
        <v>0</v>
      </c>
      <c r="I104" s="117"/>
      <c r="L104" s="169"/>
    </row>
    <row r="105" spans="1:26" s="2" customFormat="1" ht="13.5" customHeight="1">
      <c r="A105" s="108"/>
      <c r="B105" s="109"/>
      <c r="C105" s="109"/>
      <c r="D105" s="104" t="s">
        <v>237</v>
      </c>
      <c r="E105" s="109"/>
      <c r="F105" s="121"/>
      <c r="G105" s="111"/>
      <c r="H105" s="111"/>
      <c r="I105" s="98"/>
      <c r="J105" s="7"/>
      <c r="K105" s="7"/>
      <c r="L105" s="169"/>
      <c r="M105" s="7"/>
      <c r="N105" s="7"/>
      <c r="O105" s="7"/>
      <c r="P105" s="7"/>
      <c r="Q105" s="7"/>
      <c r="R105" s="7"/>
      <c r="S105" s="7"/>
      <c r="T105" s="7"/>
    </row>
    <row r="106" spans="1:26" s="2" customFormat="1" ht="13.5" customHeight="1">
      <c r="A106" s="108"/>
      <c r="B106" s="109"/>
      <c r="C106" s="109"/>
      <c r="D106" s="104" t="s">
        <v>330</v>
      </c>
      <c r="E106" s="109"/>
      <c r="F106" s="121">
        <f>4.6*1.1+2.5*0.75+2.8*0.5</f>
        <v>8.3349999999999991</v>
      </c>
      <c r="G106" s="111"/>
      <c r="H106" s="111"/>
      <c r="I106" s="98"/>
      <c r="J106" s="7"/>
      <c r="K106" s="7"/>
      <c r="L106" s="169"/>
      <c r="M106" s="7"/>
      <c r="N106" s="7"/>
      <c r="O106" s="7"/>
      <c r="P106" s="7"/>
      <c r="Q106" s="7"/>
      <c r="R106" s="7"/>
      <c r="S106" s="7"/>
      <c r="T106" s="7"/>
    </row>
    <row r="107" spans="1:26" s="7" customFormat="1" ht="13.5" customHeight="1">
      <c r="A107" s="281" t="s">
        <v>388</v>
      </c>
      <c r="B107" s="118" t="s">
        <v>293</v>
      </c>
      <c r="C107" s="109" t="s">
        <v>338</v>
      </c>
      <c r="D107" s="109" t="s">
        <v>336</v>
      </c>
      <c r="E107" s="109" t="s">
        <v>41</v>
      </c>
      <c r="F107" s="110">
        <f>F112</f>
        <v>19.32</v>
      </c>
      <c r="G107" s="298">
        <f>SUM(H109:H111)/F107</f>
        <v>0</v>
      </c>
      <c r="H107" s="111">
        <f>F107*G107</f>
        <v>0</v>
      </c>
      <c r="I107" s="98" t="s">
        <v>337</v>
      </c>
      <c r="J107" s="127"/>
      <c r="K107" s="84"/>
      <c r="L107" s="84"/>
      <c r="M107" s="84"/>
      <c r="N107" s="84"/>
      <c r="O107" s="21"/>
      <c r="P107" s="20"/>
      <c r="Q107" s="22"/>
      <c r="R107" s="23"/>
      <c r="S107" s="23"/>
      <c r="T107" s="19"/>
      <c r="V107" s="85"/>
    </row>
    <row r="108" spans="1:26" s="7" customFormat="1" ht="13.5" customHeight="1">
      <c r="A108" s="122"/>
      <c r="B108" s="123"/>
      <c r="C108" s="124"/>
      <c r="D108" s="104" t="s">
        <v>236</v>
      </c>
      <c r="E108" s="109"/>
      <c r="F108" s="125"/>
      <c r="G108" s="111"/>
      <c r="H108" s="111"/>
      <c r="I108" s="126"/>
      <c r="J108" s="128"/>
      <c r="K108" s="87"/>
      <c r="L108" s="129"/>
      <c r="M108" s="102"/>
      <c r="N108" s="102"/>
      <c r="O108" s="130"/>
      <c r="P108" s="102"/>
      <c r="Q108" s="131"/>
      <c r="R108" s="81"/>
      <c r="S108" s="128"/>
      <c r="T108" s="81"/>
    </row>
    <row r="109" spans="1:26" s="7" customFormat="1" ht="13.5" customHeight="1">
      <c r="A109" s="299" t="s">
        <v>389</v>
      </c>
      <c r="B109" s="118"/>
      <c r="C109" s="109"/>
      <c r="D109" s="104" t="s">
        <v>340</v>
      </c>
      <c r="E109" s="282" t="s">
        <v>41</v>
      </c>
      <c r="F109" s="121">
        <v>21.25</v>
      </c>
      <c r="G109" s="405"/>
      <c r="H109" s="121">
        <f>F109*G109</f>
        <v>0</v>
      </c>
      <c r="I109" s="98"/>
      <c r="J109" s="132"/>
      <c r="K109" s="133"/>
      <c r="L109" s="134"/>
      <c r="M109" s="135"/>
      <c r="N109" s="135"/>
      <c r="O109" s="136"/>
      <c r="P109" s="135"/>
      <c r="Q109" s="131"/>
      <c r="R109" s="137"/>
      <c r="S109" s="23"/>
      <c r="T109" s="19"/>
      <c r="V109" s="85"/>
    </row>
    <row r="110" spans="1:26" s="7" customFormat="1" ht="13.5" customHeight="1">
      <c r="A110" s="299" t="s">
        <v>390</v>
      </c>
      <c r="B110" s="300"/>
      <c r="C110" s="300"/>
      <c r="D110" s="282" t="s">
        <v>342</v>
      </c>
      <c r="E110" s="282" t="s">
        <v>36</v>
      </c>
      <c r="F110" s="121">
        <v>1.55</v>
      </c>
      <c r="G110" s="405"/>
      <c r="H110" s="121">
        <f>F110*G110</f>
        <v>0</v>
      </c>
      <c r="I110" s="98"/>
      <c r="J110" s="132"/>
      <c r="K110" s="133"/>
      <c r="L110" s="134"/>
      <c r="M110" s="135"/>
      <c r="N110" s="133"/>
      <c r="O110" s="138"/>
      <c r="P110" s="139"/>
      <c r="Q110" s="131"/>
      <c r="R110" s="23"/>
      <c r="S110" s="23"/>
      <c r="T110" s="19"/>
      <c r="V110" s="85"/>
    </row>
    <row r="111" spans="1:26" s="6" customFormat="1" ht="13.5" customHeight="1">
      <c r="A111" s="299" t="s">
        <v>391</v>
      </c>
      <c r="B111" s="300"/>
      <c r="C111" s="300"/>
      <c r="D111" s="104" t="s">
        <v>341</v>
      </c>
      <c r="E111" s="282" t="s">
        <v>41</v>
      </c>
      <c r="F111" s="121">
        <v>22.25</v>
      </c>
      <c r="G111" s="405"/>
      <c r="H111" s="121">
        <f>F111*G111</f>
        <v>0</v>
      </c>
      <c r="I111" s="98"/>
      <c r="J111" s="142"/>
      <c r="K111" s="143"/>
      <c r="L111" s="143"/>
      <c r="M111" s="143"/>
      <c r="N111" s="143"/>
      <c r="O111" s="130"/>
      <c r="P111" s="102"/>
      <c r="Q111" s="131"/>
      <c r="R111" s="144"/>
      <c r="S111" s="128"/>
      <c r="T111" s="87"/>
      <c r="U111" s="5"/>
      <c r="V111" s="5"/>
      <c r="W111" s="5"/>
      <c r="X111" s="5"/>
      <c r="Y111" s="5"/>
      <c r="Z111" s="5"/>
    </row>
    <row r="112" spans="1:26" s="7" customFormat="1" ht="13.5" customHeight="1">
      <c r="A112" s="281"/>
      <c r="B112" s="118"/>
      <c r="C112" s="109"/>
      <c r="D112" s="104" t="s">
        <v>339</v>
      </c>
      <c r="E112" s="109"/>
      <c r="F112" s="121">
        <f>(6.32*4.13)-(3.92*1.73)</f>
        <v>19.32</v>
      </c>
      <c r="G112" s="111"/>
      <c r="H112" s="111"/>
      <c r="I112" s="98"/>
      <c r="J112" s="140"/>
      <c r="K112" s="140"/>
      <c r="L112" s="133"/>
      <c r="M112" s="133"/>
      <c r="N112" s="133"/>
      <c r="O112" s="138"/>
      <c r="P112" s="102"/>
      <c r="Q112" s="141"/>
      <c r="R112" s="23"/>
      <c r="S112" s="23"/>
      <c r="T112" s="19"/>
      <c r="V112" s="85"/>
    </row>
    <row r="113" spans="1:22" s="7" customFormat="1" ht="13.5" customHeight="1">
      <c r="A113" s="281"/>
      <c r="B113" s="118"/>
      <c r="C113" s="109"/>
      <c r="D113" s="104" t="s">
        <v>375</v>
      </c>
      <c r="E113" s="109"/>
      <c r="F113" s="121"/>
      <c r="G113" s="111"/>
      <c r="H113" s="111"/>
      <c r="I113" s="98"/>
      <c r="J113" s="140"/>
      <c r="K113" s="140"/>
      <c r="L113" s="133"/>
      <c r="M113" s="133"/>
      <c r="N113" s="133"/>
      <c r="O113" s="138"/>
      <c r="P113" s="102"/>
      <c r="Q113" s="141"/>
      <c r="R113" s="23"/>
      <c r="S113" s="23"/>
      <c r="T113" s="19"/>
      <c r="V113" s="85"/>
    </row>
    <row r="114" spans="1:22" s="26" customFormat="1" ht="13.5" customHeight="1">
      <c r="A114" s="301"/>
      <c r="B114" s="302"/>
      <c r="C114" s="302" t="s">
        <v>14</v>
      </c>
      <c r="D114" s="302" t="s">
        <v>49</v>
      </c>
      <c r="E114" s="302"/>
      <c r="F114" s="303"/>
      <c r="G114" s="304"/>
      <c r="H114" s="304">
        <f>SUM(H115:H120)</f>
        <v>0</v>
      </c>
      <c r="I114" s="305"/>
    </row>
    <row r="115" spans="1:22" s="26" customFormat="1" ht="13.5" customHeight="1">
      <c r="A115" s="108">
        <v>41</v>
      </c>
      <c r="B115" s="118" t="s">
        <v>372</v>
      </c>
      <c r="C115" s="109" t="s">
        <v>138</v>
      </c>
      <c r="D115" s="109" t="s">
        <v>76</v>
      </c>
      <c r="E115" s="109" t="s">
        <v>41</v>
      </c>
      <c r="F115" s="279">
        <f>F117</f>
        <v>11.857010000000001</v>
      </c>
      <c r="G115" s="405"/>
      <c r="H115" s="111">
        <f>F115*G115</f>
        <v>0</v>
      </c>
      <c r="I115" s="98" t="s">
        <v>78</v>
      </c>
    </row>
    <row r="116" spans="1:22" s="26" customFormat="1" ht="25.5" customHeight="1">
      <c r="A116" s="306"/>
      <c r="B116" s="307"/>
      <c r="C116" s="307"/>
      <c r="D116" s="308" t="s">
        <v>425</v>
      </c>
      <c r="E116" s="109"/>
      <c r="F116" s="121"/>
      <c r="G116" s="309"/>
      <c r="H116" s="309"/>
      <c r="I116" s="310"/>
    </row>
    <row r="117" spans="1:22" s="7" customFormat="1" ht="13.5" customHeight="1">
      <c r="A117" s="108"/>
      <c r="B117" s="109"/>
      <c r="C117" s="109"/>
      <c r="D117" s="104" t="s">
        <v>370</v>
      </c>
      <c r="E117" s="109"/>
      <c r="F117" s="121">
        <f>(0.05*1.73+0.7*1.73+1.35*2+3.92*1.73)*1.1</f>
        <v>11.857010000000001</v>
      </c>
      <c r="G117" s="111"/>
      <c r="H117" s="111"/>
      <c r="I117" s="98"/>
      <c r="J117" s="20"/>
      <c r="K117" s="21"/>
      <c r="L117" s="20"/>
      <c r="M117" s="22"/>
      <c r="N117" s="24"/>
      <c r="O117" s="23"/>
    </row>
    <row r="118" spans="1:22" s="26" customFormat="1" ht="13.5" customHeight="1">
      <c r="A118" s="108">
        <v>42</v>
      </c>
      <c r="B118" s="118" t="s">
        <v>372</v>
      </c>
      <c r="C118" s="109" t="s">
        <v>371</v>
      </c>
      <c r="D118" s="109" t="s">
        <v>373</v>
      </c>
      <c r="E118" s="109" t="s">
        <v>41</v>
      </c>
      <c r="F118" s="279">
        <f>F119</f>
        <v>7.4597600000000011</v>
      </c>
      <c r="G118" s="405"/>
      <c r="H118" s="111">
        <f>F118*G118</f>
        <v>0</v>
      </c>
      <c r="I118" s="98" t="s">
        <v>78</v>
      </c>
    </row>
    <row r="119" spans="1:22" s="26" customFormat="1" ht="13.5" customHeight="1">
      <c r="A119" s="306"/>
      <c r="B119" s="307"/>
      <c r="C119" s="307"/>
      <c r="D119" s="308" t="s">
        <v>427</v>
      </c>
      <c r="E119" s="109"/>
      <c r="F119" s="121">
        <f>(3.92*1.73)*1.1</f>
        <v>7.4597600000000011</v>
      </c>
      <c r="G119" s="309"/>
      <c r="H119" s="309"/>
      <c r="I119" s="310"/>
    </row>
    <row r="120" spans="1:22" s="7" customFormat="1" ht="13.5" customHeight="1">
      <c r="A120" s="108"/>
      <c r="B120" s="109"/>
      <c r="C120" s="109"/>
      <c r="D120" s="104" t="s">
        <v>374</v>
      </c>
      <c r="E120" s="109"/>
      <c r="F120" s="54"/>
      <c r="G120" s="111"/>
      <c r="H120" s="111"/>
      <c r="I120" s="98"/>
      <c r="J120" s="20"/>
      <c r="K120" s="21"/>
      <c r="L120" s="20"/>
      <c r="M120" s="22"/>
      <c r="N120" s="24"/>
      <c r="O120" s="23"/>
    </row>
    <row r="121" spans="1:22" s="2" customFormat="1" ht="13.5" customHeight="1">
      <c r="A121" s="274"/>
      <c r="B121" s="92"/>
      <c r="C121" s="92" t="s">
        <v>21</v>
      </c>
      <c r="D121" s="92" t="s">
        <v>22</v>
      </c>
      <c r="E121" s="92"/>
      <c r="F121" s="93"/>
      <c r="G121" s="94"/>
      <c r="H121" s="94">
        <f>SUM(H122:H138,H142:H145,H151:H152,H158:H159,H165:H166)</f>
        <v>0</v>
      </c>
      <c r="I121" s="80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</row>
    <row r="122" spans="1:22" s="97" customFormat="1" ht="13.5" customHeight="1">
      <c r="A122" s="108">
        <v>43</v>
      </c>
      <c r="B122" s="109">
        <v>221</v>
      </c>
      <c r="C122" s="109">
        <v>916131113</v>
      </c>
      <c r="D122" s="109" t="s">
        <v>345</v>
      </c>
      <c r="E122" s="109" t="s">
        <v>45</v>
      </c>
      <c r="F122" s="110">
        <f>F123</f>
        <v>3</v>
      </c>
      <c r="G122" s="405"/>
      <c r="H122" s="111">
        <f>F122*G122</f>
        <v>0</v>
      </c>
      <c r="I122" s="98" t="s">
        <v>77</v>
      </c>
      <c r="J122" s="171"/>
      <c r="K122" s="90"/>
      <c r="L122" s="169"/>
      <c r="M122" s="7"/>
      <c r="N122" s="7"/>
      <c r="O122" s="7"/>
      <c r="P122" s="7"/>
      <c r="Q122" s="7"/>
      <c r="R122" s="7"/>
      <c r="S122" s="7"/>
      <c r="T122" s="7"/>
    </row>
    <row r="123" spans="1:22" s="2" customFormat="1" ht="13.5" customHeight="1">
      <c r="A123" s="281"/>
      <c r="B123" s="118"/>
      <c r="C123" s="109"/>
      <c r="D123" s="104" t="s">
        <v>346</v>
      </c>
      <c r="E123" s="109"/>
      <c r="F123" s="121">
        <v>3</v>
      </c>
      <c r="G123" s="111"/>
      <c r="H123" s="111"/>
      <c r="I123" s="295"/>
      <c r="J123" s="20"/>
      <c r="K123" s="20"/>
      <c r="L123" s="20"/>
      <c r="M123" s="22"/>
      <c r="N123" s="23"/>
      <c r="O123" s="23"/>
      <c r="P123" s="19"/>
      <c r="Q123" s="7"/>
      <c r="R123" s="7"/>
      <c r="S123" s="7"/>
      <c r="T123" s="7"/>
      <c r="U123" s="7"/>
      <c r="V123" s="7"/>
    </row>
    <row r="124" spans="1:22" s="97" customFormat="1" ht="13.5" customHeight="1">
      <c r="A124" s="108">
        <v>44</v>
      </c>
      <c r="B124" s="109">
        <v>221</v>
      </c>
      <c r="C124" s="109">
        <v>916131213</v>
      </c>
      <c r="D124" s="109" t="s">
        <v>233</v>
      </c>
      <c r="E124" s="109" t="s">
        <v>45</v>
      </c>
      <c r="F124" s="110">
        <f>F125</f>
        <v>2</v>
      </c>
      <c r="G124" s="405"/>
      <c r="H124" s="111">
        <f>F124*G124</f>
        <v>0</v>
      </c>
      <c r="I124" s="98" t="s">
        <v>77</v>
      </c>
      <c r="J124" s="171"/>
      <c r="K124" s="90"/>
      <c r="L124" s="169"/>
      <c r="M124" s="7"/>
      <c r="N124" s="7"/>
      <c r="O124" s="7"/>
      <c r="P124" s="7"/>
      <c r="Q124" s="7"/>
      <c r="R124" s="7"/>
      <c r="S124" s="7"/>
      <c r="T124" s="7"/>
    </row>
    <row r="125" spans="1:22" s="2" customFormat="1" ht="13.5" customHeight="1">
      <c r="A125" s="281"/>
      <c r="B125" s="118"/>
      <c r="C125" s="109"/>
      <c r="D125" s="104" t="s">
        <v>344</v>
      </c>
      <c r="E125" s="109"/>
      <c r="F125" s="121">
        <f>2</f>
        <v>2</v>
      </c>
      <c r="G125" s="111"/>
      <c r="H125" s="111"/>
      <c r="I125" s="295"/>
      <c r="J125" s="20"/>
      <c r="K125" s="20"/>
      <c r="L125" s="20"/>
      <c r="M125" s="22"/>
      <c r="N125" s="23"/>
      <c r="O125" s="23"/>
      <c r="P125" s="19"/>
      <c r="Q125" s="7"/>
      <c r="R125" s="7"/>
      <c r="S125" s="7"/>
      <c r="T125" s="7"/>
      <c r="U125" s="7"/>
      <c r="V125" s="7"/>
    </row>
    <row r="126" spans="1:22" s="97" customFormat="1" ht="27" customHeight="1">
      <c r="A126" s="108">
        <v>45</v>
      </c>
      <c r="B126" s="109">
        <v>221</v>
      </c>
      <c r="C126" s="109">
        <v>916231213</v>
      </c>
      <c r="D126" s="109" t="s">
        <v>347</v>
      </c>
      <c r="E126" s="109" t="s">
        <v>45</v>
      </c>
      <c r="F126" s="110">
        <f>F127</f>
        <v>20.9</v>
      </c>
      <c r="G126" s="405"/>
      <c r="H126" s="111">
        <f>F126*G126</f>
        <v>0</v>
      </c>
      <c r="I126" s="98" t="s">
        <v>77</v>
      </c>
      <c r="J126" s="171"/>
      <c r="K126" s="90"/>
      <c r="L126" s="169"/>
      <c r="M126" s="7"/>
      <c r="N126" s="7"/>
      <c r="O126" s="7"/>
      <c r="P126" s="7"/>
      <c r="Q126" s="7"/>
      <c r="R126" s="7"/>
      <c r="S126" s="7"/>
      <c r="T126" s="7"/>
    </row>
    <row r="127" spans="1:22" s="26" customFormat="1" ht="13.5" customHeight="1">
      <c r="A127" s="306"/>
      <c r="B127" s="307"/>
      <c r="C127" s="307"/>
      <c r="D127" s="308" t="s">
        <v>348</v>
      </c>
      <c r="E127" s="109"/>
      <c r="F127" s="121">
        <f>6.32*2+4.13*2</f>
        <v>20.9</v>
      </c>
      <c r="G127" s="309"/>
      <c r="H127" s="309"/>
      <c r="I127" s="310"/>
    </row>
    <row r="128" spans="1:22" s="2" customFormat="1" ht="13.5" customHeight="1">
      <c r="A128" s="145">
        <v>46</v>
      </c>
      <c r="B128" s="146">
        <v>592</v>
      </c>
      <c r="C128" s="146">
        <v>59217017</v>
      </c>
      <c r="D128" s="146" t="s">
        <v>350</v>
      </c>
      <c r="E128" s="146" t="s">
        <v>45</v>
      </c>
      <c r="F128" s="147">
        <f>F129</f>
        <v>22.990000000000002</v>
      </c>
      <c r="G128" s="405"/>
      <c r="H128" s="148">
        <f>F128*G128</f>
        <v>0</v>
      </c>
      <c r="I128" s="149" t="s">
        <v>77</v>
      </c>
      <c r="J128" s="7"/>
      <c r="K128" s="7"/>
      <c r="L128" s="169"/>
      <c r="M128" s="7"/>
      <c r="N128" s="7"/>
      <c r="O128" s="7"/>
      <c r="P128" s="7"/>
      <c r="Q128" s="7"/>
      <c r="R128" s="7"/>
      <c r="S128" s="7"/>
      <c r="T128" s="7"/>
    </row>
    <row r="129" spans="1:24" s="2" customFormat="1" ht="13.5" customHeight="1">
      <c r="A129" s="145"/>
      <c r="B129" s="146"/>
      <c r="C129" s="146"/>
      <c r="D129" s="311" t="s">
        <v>349</v>
      </c>
      <c r="E129" s="150"/>
      <c r="F129" s="151">
        <f>(6.32*2+4.13*2)*1.1</f>
        <v>22.990000000000002</v>
      </c>
      <c r="G129" s="148"/>
      <c r="H129" s="148"/>
      <c r="I129" s="152"/>
      <c r="J129" s="7"/>
      <c r="K129" s="7"/>
      <c r="L129" s="169"/>
      <c r="M129" s="7"/>
      <c r="N129" s="7"/>
      <c r="O129" s="7"/>
      <c r="P129" s="7"/>
      <c r="Q129" s="7"/>
      <c r="R129" s="7"/>
      <c r="S129" s="7"/>
      <c r="T129" s="7"/>
    </row>
    <row r="130" spans="1:24" s="2" customFormat="1" ht="13.5" customHeight="1">
      <c r="A130" s="145"/>
      <c r="B130" s="146"/>
      <c r="C130" s="146"/>
      <c r="D130" s="287" t="s">
        <v>386</v>
      </c>
      <c r="E130" s="150"/>
      <c r="F130" s="151"/>
      <c r="G130" s="148"/>
      <c r="H130" s="148"/>
      <c r="I130" s="152"/>
      <c r="J130" s="159"/>
      <c r="K130" s="84"/>
      <c r="L130" s="160"/>
      <c r="M130" s="160"/>
      <c r="N130" s="160"/>
      <c r="O130" s="20"/>
      <c r="P130" s="20"/>
      <c r="Q130" s="22"/>
      <c r="R130" s="23"/>
      <c r="S130" s="23"/>
      <c r="T130" s="19"/>
      <c r="V130" s="161"/>
    </row>
    <row r="131" spans="1:24" s="2" customFormat="1" ht="13.5" customHeight="1">
      <c r="A131" s="281" t="s">
        <v>254</v>
      </c>
      <c r="B131" s="118" t="s">
        <v>293</v>
      </c>
      <c r="C131" s="109">
        <v>979024443</v>
      </c>
      <c r="D131" s="109" t="s">
        <v>232</v>
      </c>
      <c r="E131" s="109" t="s">
        <v>45</v>
      </c>
      <c r="F131" s="110">
        <f>F132</f>
        <v>5</v>
      </c>
      <c r="G131" s="405"/>
      <c r="H131" s="111">
        <f>F131*G131</f>
        <v>0</v>
      </c>
      <c r="I131" s="98" t="s">
        <v>77</v>
      </c>
      <c r="J131" s="20"/>
      <c r="K131" s="20"/>
      <c r="L131" s="20"/>
      <c r="M131" s="22"/>
      <c r="N131" s="23"/>
      <c r="O131" s="23"/>
      <c r="P131" s="19"/>
      <c r="Q131" s="7"/>
      <c r="R131" s="7"/>
      <c r="S131" s="7"/>
      <c r="T131" s="7"/>
    </row>
    <row r="132" spans="1:24" s="2" customFormat="1" ht="13.5" customHeight="1">
      <c r="A132" s="281"/>
      <c r="B132" s="118"/>
      <c r="C132" s="109"/>
      <c r="D132" s="104" t="s">
        <v>351</v>
      </c>
      <c r="E132" s="109"/>
      <c r="F132" s="121">
        <f>3+2</f>
        <v>5</v>
      </c>
      <c r="G132" s="111"/>
      <c r="H132" s="111"/>
      <c r="I132" s="295"/>
      <c r="J132" s="20"/>
      <c r="K132" s="20"/>
      <c r="L132" s="20"/>
      <c r="M132" s="22"/>
      <c r="N132" s="23"/>
      <c r="O132" s="23"/>
      <c r="P132" s="19"/>
      <c r="Q132" s="7"/>
      <c r="R132" s="7"/>
      <c r="S132" s="7"/>
      <c r="T132" s="7"/>
      <c r="U132" s="7"/>
      <c r="V132" s="7"/>
    </row>
    <row r="133" spans="1:24" s="97" customFormat="1" ht="13.5" customHeight="1">
      <c r="A133" s="108">
        <v>48</v>
      </c>
      <c r="B133" s="109">
        <v>916</v>
      </c>
      <c r="C133" s="109" t="s">
        <v>214</v>
      </c>
      <c r="D133" s="109" t="s">
        <v>226</v>
      </c>
      <c r="E133" s="109" t="s">
        <v>45</v>
      </c>
      <c r="F133" s="110">
        <f>F134</f>
        <v>5</v>
      </c>
      <c r="G133" s="405"/>
      <c r="H133" s="111">
        <f>F133*G133</f>
        <v>0</v>
      </c>
      <c r="I133" s="98" t="s">
        <v>78</v>
      </c>
      <c r="J133" s="171"/>
      <c r="K133" s="90"/>
      <c r="L133" s="169"/>
      <c r="M133" s="7"/>
      <c r="N133" s="7"/>
      <c r="O133" s="7"/>
      <c r="P133" s="7"/>
      <c r="Q133" s="7"/>
      <c r="R133" s="7"/>
      <c r="S133" s="7"/>
      <c r="T133" s="7"/>
    </row>
    <row r="134" spans="1:24" s="26" customFormat="1" ht="28.5" customHeight="1">
      <c r="A134" s="306"/>
      <c r="B134" s="307"/>
      <c r="C134" s="307"/>
      <c r="D134" s="308" t="s">
        <v>241</v>
      </c>
      <c r="E134" s="109"/>
      <c r="F134" s="121">
        <v>5</v>
      </c>
      <c r="G134" s="309"/>
      <c r="H134" s="309"/>
      <c r="I134" s="310"/>
    </row>
    <row r="135" spans="1:24" s="2" customFormat="1" ht="40.5" customHeight="1">
      <c r="A135" s="112"/>
      <c r="B135" s="113"/>
      <c r="C135" s="114"/>
      <c r="D135" s="104" t="s">
        <v>215</v>
      </c>
      <c r="E135" s="104"/>
      <c r="F135" s="115"/>
      <c r="G135" s="116"/>
      <c r="H135" s="111"/>
      <c r="I135" s="117"/>
      <c r="J135" s="7"/>
      <c r="K135" s="7"/>
      <c r="L135" s="169"/>
      <c r="M135" s="7"/>
      <c r="N135" s="7"/>
      <c r="O135" s="7"/>
      <c r="P135" s="7"/>
      <c r="Q135" s="7"/>
      <c r="R135" s="7"/>
      <c r="S135" s="7"/>
      <c r="T135" s="7"/>
    </row>
    <row r="136" spans="1:24" s="2" customFormat="1" ht="13.5" customHeight="1">
      <c r="A136" s="108">
        <v>49</v>
      </c>
      <c r="B136" s="118" t="s">
        <v>218</v>
      </c>
      <c r="C136" s="109" t="s">
        <v>224</v>
      </c>
      <c r="D136" s="109" t="s">
        <v>219</v>
      </c>
      <c r="E136" s="109" t="s">
        <v>28</v>
      </c>
      <c r="F136" s="110">
        <f>SUM(F138)</f>
        <v>4.8899999999999997</v>
      </c>
      <c r="G136" s="298">
        <f>SUM(H139:H141)/F136</f>
        <v>0</v>
      </c>
      <c r="H136" s="111">
        <f>F136*G136</f>
        <v>0</v>
      </c>
      <c r="I136" s="98" t="s">
        <v>78</v>
      </c>
      <c r="J136" s="82"/>
      <c r="K136" s="83"/>
      <c r="L136" s="84"/>
      <c r="M136" s="84"/>
      <c r="N136" s="84"/>
      <c r="O136" s="21"/>
      <c r="P136" s="20"/>
      <c r="Q136" s="22"/>
      <c r="R136" s="23"/>
      <c r="S136" s="23"/>
      <c r="T136" s="19"/>
      <c r="U136" s="7"/>
      <c r="V136" s="85"/>
      <c r="W136" s="7"/>
      <c r="X136" s="7"/>
    </row>
    <row r="137" spans="1:24" s="2" customFormat="1" ht="13.5" customHeight="1">
      <c r="A137" s="108"/>
      <c r="B137" s="109"/>
      <c r="C137" s="109"/>
      <c r="D137" s="104" t="s">
        <v>220</v>
      </c>
      <c r="E137" s="109"/>
      <c r="F137" s="117"/>
      <c r="G137" s="111"/>
      <c r="H137" s="111"/>
      <c r="I137" s="98"/>
      <c r="J137" s="7"/>
      <c r="K137" s="84"/>
      <c r="L137" s="84"/>
      <c r="M137" s="84"/>
      <c r="N137" s="84"/>
      <c r="O137" s="21"/>
      <c r="P137" s="20"/>
      <c r="Q137" s="22"/>
      <c r="R137" s="23"/>
      <c r="S137" s="23"/>
      <c r="T137" s="19"/>
      <c r="U137" s="7"/>
      <c r="V137" s="85"/>
      <c r="W137" s="7"/>
      <c r="X137" s="7"/>
    </row>
    <row r="138" spans="1:24" s="2" customFormat="1" ht="13.5" customHeight="1">
      <c r="A138" s="108"/>
      <c r="B138" s="109"/>
      <c r="C138" s="109"/>
      <c r="D138" s="104" t="s">
        <v>223</v>
      </c>
      <c r="E138" s="109"/>
      <c r="F138" s="312">
        <v>4.8899999999999997</v>
      </c>
      <c r="G138" s="405"/>
      <c r="H138" s="111"/>
      <c r="I138" s="98"/>
      <c r="J138" s="81"/>
      <c r="K138" s="84"/>
      <c r="L138" s="84"/>
      <c r="M138" s="84"/>
      <c r="N138" s="84"/>
      <c r="O138" s="21"/>
      <c r="P138" s="20"/>
      <c r="Q138" s="86"/>
      <c r="R138" s="86"/>
      <c r="S138" s="23"/>
      <c r="T138" s="19"/>
      <c r="U138" s="7"/>
      <c r="V138" s="85"/>
      <c r="W138" s="7"/>
      <c r="X138" s="7"/>
    </row>
    <row r="139" spans="1:24" s="2" customFormat="1" ht="13.5" customHeight="1">
      <c r="A139" s="299" t="s">
        <v>392</v>
      </c>
      <c r="B139" s="109"/>
      <c r="C139" s="109"/>
      <c r="D139" s="282" t="s">
        <v>221</v>
      </c>
      <c r="E139" s="282" t="s">
        <v>28</v>
      </c>
      <c r="F139" s="121">
        <f>F138</f>
        <v>4.8899999999999997</v>
      </c>
      <c r="G139" s="405"/>
      <c r="H139" s="121">
        <f>F139*G139</f>
        <v>0</v>
      </c>
      <c r="I139" s="98"/>
      <c r="J139" s="7"/>
      <c r="K139" s="87"/>
      <c r="L139" s="87"/>
      <c r="M139" s="87"/>
      <c r="N139" s="87"/>
      <c r="O139" s="21"/>
      <c r="P139" s="20"/>
      <c r="Q139" s="87"/>
      <c r="R139" s="87"/>
      <c r="S139" s="24"/>
      <c r="T139" s="19"/>
      <c r="U139" s="7"/>
      <c r="V139" s="85"/>
      <c r="W139" s="7"/>
      <c r="X139" s="7"/>
    </row>
    <row r="140" spans="1:24" s="2" customFormat="1" ht="13.5" customHeight="1">
      <c r="A140" s="299" t="s">
        <v>393</v>
      </c>
      <c r="B140" s="109"/>
      <c r="C140" s="109"/>
      <c r="D140" s="104" t="s">
        <v>225</v>
      </c>
      <c r="E140" s="282" t="s">
        <v>28</v>
      </c>
      <c r="F140" s="121">
        <f>F138</f>
        <v>4.8899999999999997</v>
      </c>
      <c r="G140" s="405"/>
      <c r="H140" s="121">
        <f>F140*G140</f>
        <v>0</v>
      </c>
      <c r="I140" s="98"/>
      <c r="J140" s="82"/>
      <c r="K140" s="87"/>
      <c r="L140" s="7"/>
      <c r="M140" s="7"/>
      <c r="N140" s="7"/>
      <c r="O140" s="21"/>
      <c r="P140" s="20"/>
      <c r="Q140" s="22"/>
      <c r="R140" s="87"/>
      <c r="S140" s="24"/>
      <c r="T140" s="19"/>
      <c r="U140" s="7"/>
      <c r="V140" s="85"/>
      <c r="W140" s="7"/>
      <c r="X140" s="7"/>
    </row>
    <row r="141" spans="1:24" s="2" customFormat="1" ht="13.5" customHeight="1">
      <c r="A141" s="299" t="s">
        <v>394</v>
      </c>
      <c r="B141" s="109"/>
      <c r="C141" s="109"/>
      <c r="D141" s="104" t="s">
        <v>222</v>
      </c>
      <c r="E141" s="282" t="s">
        <v>28</v>
      </c>
      <c r="F141" s="121">
        <f>F138</f>
        <v>4.8899999999999997</v>
      </c>
      <c r="G141" s="405"/>
      <c r="H141" s="121">
        <f>F141*G141</f>
        <v>0</v>
      </c>
      <c r="I141" s="98"/>
      <c r="J141" s="82"/>
      <c r="K141" s="87"/>
      <c r="L141" s="87"/>
      <c r="M141" s="87"/>
      <c r="N141" s="87"/>
      <c r="O141" s="21"/>
      <c r="P141" s="20"/>
      <c r="Q141" s="22"/>
      <c r="R141" s="87"/>
      <c r="S141" s="23"/>
      <c r="T141" s="19"/>
      <c r="U141" s="7"/>
      <c r="V141" s="85"/>
      <c r="W141" s="7"/>
      <c r="X141" s="7"/>
    </row>
    <row r="142" spans="1:24" s="7" customFormat="1" ht="13.5" customHeight="1">
      <c r="A142" s="108">
        <v>50</v>
      </c>
      <c r="B142" s="118" t="s">
        <v>60</v>
      </c>
      <c r="C142" s="109" t="s">
        <v>61</v>
      </c>
      <c r="D142" s="109" t="s">
        <v>75</v>
      </c>
      <c r="E142" s="109" t="s">
        <v>28</v>
      </c>
      <c r="F142" s="110">
        <f>F144+F145</f>
        <v>40.075000000000003</v>
      </c>
      <c r="G142" s="298">
        <f>SUM(H146:H150)/F142</f>
        <v>0</v>
      </c>
      <c r="H142" s="111">
        <f>F142*G142</f>
        <v>0</v>
      </c>
      <c r="I142" s="98" t="s">
        <v>78</v>
      </c>
    </row>
    <row r="143" spans="1:24" s="2" customFormat="1" ht="53.25" customHeight="1">
      <c r="A143" s="112"/>
      <c r="B143" s="113"/>
      <c r="C143" s="114"/>
      <c r="D143" s="104" t="s">
        <v>74</v>
      </c>
      <c r="E143" s="104"/>
      <c r="F143" s="121"/>
      <c r="G143" s="111"/>
      <c r="H143" s="111"/>
      <c r="I143" s="11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</row>
    <row r="144" spans="1:24" s="7" customFormat="1" ht="13.5" customHeight="1">
      <c r="A144" s="108"/>
      <c r="B144" s="109"/>
      <c r="C144" s="109"/>
      <c r="D144" s="104" t="s">
        <v>426</v>
      </c>
      <c r="E144" s="109"/>
      <c r="F144" s="121">
        <f>22.33</f>
        <v>22.33</v>
      </c>
      <c r="G144" s="111"/>
      <c r="H144" s="111"/>
      <c r="I144" s="98"/>
      <c r="J144" s="20"/>
      <c r="K144" s="21"/>
      <c r="L144" s="20"/>
      <c r="M144" s="22"/>
      <c r="N144" s="24"/>
      <c r="O144" s="23"/>
    </row>
    <row r="145" spans="1:74" s="7" customFormat="1" ht="27" customHeight="1">
      <c r="A145" s="108"/>
      <c r="B145" s="109"/>
      <c r="C145" s="109"/>
      <c r="D145" s="104" t="s">
        <v>294</v>
      </c>
      <c r="E145" s="109"/>
      <c r="F145" s="121">
        <f>(7.2*0.5*1.64)+(8.9*0.75*1.64)+(31*1.1*1.64)-55.03</f>
        <v>17.745000000000005</v>
      </c>
      <c r="G145" s="111"/>
      <c r="H145" s="111"/>
      <c r="I145" s="98"/>
      <c r="J145" s="103"/>
      <c r="K145" s="21"/>
      <c r="L145" s="20"/>
      <c r="M145" s="22"/>
      <c r="N145" s="24"/>
      <c r="O145" s="23"/>
    </row>
    <row r="146" spans="1:74" s="2" customFormat="1" ht="13.5" customHeight="1">
      <c r="A146" s="299" t="s">
        <v>395</v>
      </c>
      <c r="B146" s="109"/>
      <c r="C146" s="109"/>
      <c r="D146" s="104" t="s">
        <v>62</v>
      </c>
      <c r="E146" s="282" t="s">
        <v>28</v>
      </c>
      <c r="F146" s="121">
        <f>F142</f>
        <v>40.075000000000003</v>
      </c>
      <c r="G146" s="405"/>
      <c r="H146" s="121">
        <f>F146*G146</f>
        <v>0</v>
      </c>
      <c r="I146" s="117"/>
      <c r="J146" s="103"/>
      <c r="K146" s="7"/>
      <c r="L146" s="7"/>
      <c r="M146" s="7"/>
      <c r="N146" s="7"/>
      <c r="O146" s="7"/>
      <c r="P146" s="7"/>
      <c r="Q146" s="7"/>
      <c r="R146" s="7"/>
      <c r="S146" s="7"/>
      <c r="T146" s="7"/>
    </row>
    <row r="147" spans="1:74" s="2" customFormat="1" ht="13.5" customHeight="1">
      <c r="A147" s="299" t="s">
        <v>396</v>
      </c>
      <c r="B147" s="109"/>
      <c r="C147" s="109"/>
      <c r="D147" s="104" t="s">
        <v>63</v>
      </c>
      <c r="E147" s="282" t="s">
        <v>28</v>
      </c>
      <c r="F147" s="121">
        <f>F146</f>
        <v>40.075000000000003</v>
      </c>
      <c r="G147" s="405"/>
      <c r="H147" s="121">
        <f>F147*G147</f>
        <v>0</v>
      </c>
      <c r="I147" s="117"/>
      <c r="J147" s="103"/>
      <c r="K147" s="7"/>
      <c r="L147" s="7"/>
      <c r="M147" s="7"/>
      <c r="N147" s="7"/>
      <c r="O147" s="7"/>
      <c r="P147" s="7"/>
      <c r="Q147" s="7"/>
      <c r="R147" s="7"/>
      <c r="S147" s="7"/>
      <c r="T147" s="7"/>
    </row>
    <row r="148" spans="1:74" s="2" customFormat="1" ht="13.5" customHeight="1">
      <c r="A148" s="299" t="s">
        <v>397</v>
      </c>
      <c r="B148" s="109"/>
      <c r="C148" s="109"/>
      <c r="D148" s="104" t="s">
        <v>64</v>
      </c>
      <c r="E148" s="282" t="s">
        <v>28</v>
      </c>
      <c r="F148" s="121">
        <f>F147</f>
        <v>40.075000000000003</v>
      </c>
      <c r="G148" s="405"/>
      <c r="H148" s="121">
        <f>F148*G148</f>
        <v>0</v>
      </c>
      <c r="I148" s="11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</row>
    <row r="149" spans="1:74" s="2" customFormat="1" ht="13.5" customHeight="1">
      <c r="A149" s="299" t="s">
        <v>398</v>
      </c>
      <c r="B149" s="109"/>
      <c r="C149" s="109"/>
      <c r="D149" s="104" t="s">
        <v>65</v>
      </c>
      <c r="E149" s="282" t="s">
        <v>28</v>
      </c>
      <c r="F149" s="121">
        <f>F148</f>
        <v>40.075000000000003</v>
      </c>
      <c r="G149" s="405"/>
      <c r="H149" s="121">
        <f>F149*G149</f>
        <v>0</v>
      </c>
      <c r="I149" s="11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</row>
    <row r="150" spans="1:74" s="2" customFormat="1" ht="13.5" customHeight="1">
      <c r="A150" s="299" t="s">
        <v>399</v>
      </c>
      <c r="B150" s="109"/>
      <c r="C150" s="109"/>
      <c r="D150" s="104" t="s">
        <v>66</v>
      </c>
      <c r="E150" s="282" t="s">
        <v>28</v>
      </c>
      <c r="F150" s="121">
        <f>F149</f>
        <v>40.075000000000003</v>
      </c>
      <c r="G150" s="405"/>
      <c r="H150" s="121">
        <f>F150*G150</f>
        <v>0</v>
      </c>
      <c r="I150" s="11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</row>
    <row r="151" spans="1:74" s="27" customFormat="1" ht="27" customHeight="1">
      <c r="A151" s="108">
        <v>51</v>
      </c>
      <c r="B151" s="118" t="s">
        <v>354</v>
      </c>
      <c r="C151" s="109" t="s">
        <v>355</v>
      </c>
      <c r="D151" s="109" t="s">
        <v>356</v>
      </c>
      <c r="E151" s="109" t="s">
        <v>36</v>
      </c>
      <c r="F151" s="110">
        <f>F152</f>
        <v>17.63</v>
      </c>
      <c r="G151" s="313">
        <f>SUM(H153:H157)/F151</f>
        <v>0</v>
      </c>
      <c r="H151" s="314">
        <f t="shared" ref="H151" si="0">F151*G151</f>
        <v>0</v>
      </c>
      <c r="I151" s="315" t="s">
        <v>78</v>
      </c>
      <c r="J151" s="167"/>
      <c r="K151" s="26"/>
      <c r="L151" s="26"/>
      <c r="M151" s="26"/>
      <c r="N151" s="26"/>
      <c r="O151" s="26"/>
      <c r="P151" s="26"/>
      <c r="Q151" s="26"/>
      <c r="R151" s="26"/>
      <c r="S151" s="26"/>
      <c r="T151" s="26"/>
      <c r="U151" s="26"/>
      <c r="V151" s="26"/>
      <c r="W151" s="26"/>
      <c r="X151" s="26"/>
      <c r="Y151" s="26"/>
      <c r="Z151" s="26"/>
      <c r="AA151" s="26"/>
      <c r="AB151" s="26"/>
      <c r="AC151" s="26"/>
      <c r="AD151" s="26"/>
      <c r="AE151" s="26"/>
      <c r="AF151" s="26"/>
      <c r="AG151" s="26"/>
      <c r="AH151" s="26"/>
      <c r="AI151" s="26"/>
      <c r="AJ151" s="26"/>
      <c r="AK151" s="26"/>
      <c r="AL151" s="26"/>
    </row>
    <row r="152" spans="1:74" s="27" customFormat="1" ht="40.5" customHeight="1">
      <c r="A152" s="112"/>
      <c r="B152" s="113"/>
      <c r="C152" s="114"/>
      <c r="D152" s="104" t="s">
        <v>357</v>
      </c>
      <c r="E152" s="104"/>
      <c r="F152" s="316">
        <v>17.63</v>
      </c>
      <c r="G152" s="317"/>
      <c r="H152" s="314"/>
      <c r="I152" s="80"/>
      <c r="J152" s="153"/>
      <c r="K152" s="26"/>
      <c r="L152" s="26"/>
      <c r="M152" s="26"/>
      <c r="N152" s="26"/>
      <c r="O152" s="26"/>
      <c r="P152" s="26"/>
      <c r="Q152" s="26"/>
      <c r="R152" s="26"/>
      <c r="S152" s="26"/>
      <c r="T152" s="26"/>
      <c r="U152" s="26"/>
      <c r="V152" s="26"/>
      <c r="W152" s="26"/>
      <c r="X152" s="26"/>
      <c r="Y152" s="26"/>
      <c r="Z152" s="26"/>
      <c r="AA152" s="26"/>
      <c r="AB152" s="26"/>
      <c r="AC152" s="26"/>
      <c r="AD152" s="26"/>
      <c r="AE152" s="26"/>
      <c r="AF152" s="26"/>
      <c r="AG152" s="26"/>
      <c r="AH152" s="26"/>
      <c r="AI152" s="26"/>
      <c r="AJ152" s="26"/>
      <c r="AK152" s="26"/>
      <c r="AL152" s="26"/>
    </row>
    <row r="153" spans="1:74" s="2" customFormat="1" ht="13.5" customHeight="1">
      <c r="A153" s="299" t="s">
        <v>400</v>
      </c>
      <c r="B153" s="113"/>
      <c r="C153" s="114"/>
      <c r="D153" s="104" t="s">
        <v>358</v>
      </c>
      <c r="E153" s="282" t="s">
        <v>36</v>
      </c>
      <c r="F153" s="318">
        <f>F152</f>
        <v>17.63</v>
      </c>
      <c r="G153" s="405"/>
      <c r="H153" s="286">
        <f t="shared" ref="H153:H158" si="1">F153*G153</f>
        <v>0</v>
      </c>
      <c r="I153" s="117"/>
      <c r="J153" s="168"/>
      <c r="K153" s="7"/>
      <c r="L153" s="154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7"/>
      <c r="AC153" s="7"/>
      <c r="AD153" s="7"/>
      <c r="AE153" s="7"/>
      <c r="AF153" s="7"/>
      <c r="AG153" s="7"/>
      <c r="AH153" s="7"/>
      <c r="AI153" s="7"/>
      <c r="AJ153" s="7"/>
      <c r="AK153" s="7"/>
      <c r="AL153" s="7"/>
      <c r="AM153" s="7"/>
      <c r="AN153" s="7"/>
      <c r="AO153" s="7"/>
      <c r="AP153" s="7"/>
      <c r="AQ153" s="7"/>
      <c r="AR153" s="7"/>
      <c r="AS153" s="7"/>
      <c r="AT153" s="7"/>
      <c r="AU153" s="7"/>
      <c r="AV153" s="7"/>
      <c r="AW153" s="7"/>
      <c r="AX153" s="7"/>
      <c r="AY153" s="7"/>
      <c r="AZ153" s="7"/>
      <c r="BA153" s="7"/>
      <c r="BB153" s="7"/>
      <c r="BC153" s="7"/>
      <c r="BD153" s="7"/>
      <c r="BE153" s="7"/>
      <c r="BF153" s="7"/>
      <c r="BG153" s="7"/>
      <c r="BH153" s="7"/>
      <c r="BI153" s="7"/>
      <c r="BJ153" s="7"/>
      <c r="BK153" s="7"/>
      <c r="BL153" s="7"/>
      <c r="BM153" s="7"/>
      <c r="BN153" s="7"/>
      <c r="BO153" s="7"/>
      <c r="BP153" s="7"/>
      <c r="BQ153" s="7"/>
      <c r="BR153" s="7"/>
      <c r="BS153" s="7"/>
      <c r="BT153" s="7"/>
      <c r="BU153" s="7"/>
      <c r="BV153" s="7"/>
    </row>
    <row r="154" spans="1:74" s="2" customFormat="1" ht="13.5" customHeight="1">
      <c r="A154" s="299" t="s">
        <v>401</v>
      </c>
      <c r="B154" s="113"/>
      <c r="C154" s="114"/>
      <c r="D154" s="104" t="s">
        <v>359</v>
      </c>
      <c r="E154" s="282" t="s">
        <v>36</v>
      </c>
      <c r="F154" s="318">
        <f>F153</f>
        <v>17.63</v>
      </c>
      <c r="G154" s="405"/>
      <c r="H154" s="286">
        <f t="shared" si="1"/>
        <v>0</v>
      </c>
      <c r="I154" s="117"/>
      <c r="J154" s="5"/>
      <c r="K154" s="7"/>
      <c r="L154" s="154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  <c r="AB154" s="7"/>
      <c r="AC154" s="7"/>
      <c r="AD154" s="7"/>
      <c r="AE154" s="7"/>
      <c r="AF154" s="7"/>
      <c r="AG154" s="7"/>
      <c r="AH154" s="7"/>
      <c r="AI154" s="7"/>
      <c r="AJ154" s="7"/>
      <c r="AK154" s="7"/>
      <c r="AL154" s="7"/>
      <c r="AM154" s="7"/>
      <c r="AN154" s="7"/>
      <c r="AO154" s="7"/>
      <c r="AP154" s="7"/>
      <c r="AQ154" s="7"/>
      <c r="AR154" s="7"/>
      <c r="AS154" s="7"/>
      <c r="AT154" s="7"/>
      <c r="AU154" s="7"/>
      <c r="AV154" s="7"/>
      <c r="AW154" s="7"/>
      <c r="AX154" s="7"/>
      <c r="AY154" s="7"/>
      <c r="AZ154" s="7"/>
      <c r="BA154" s="7"/>
      <c r="BB154" s="7"/>
      <c r="BC154" s="7"/>
      <c r="BD154" s="7"/>
      <c r="BE154" s="7"/>
      <c r="BF154" s="7"/>
      <c r="BG154" s="7"/>
      <c r="BH154" s="7"/>
      <c r="BI154" s="7"/>
      <c r="BJ154" s="7"/>
      <c r="BK154" s="7"/>
      <c r="BL154" s="7"/>
      <c r="BM154" s="7"/>
      <c r="BN154" s="7"/>
      <c r="BO154" s="7"/>
      <c r="BP154" s="7"/>
      <c r="BQ154" s="7"/>
      <c r="BR154" s="7"/>
      <c r="BS154" s="7"/>
      <c r="BT154" s="7"/>
      <c r="BU154" s="7"/>
      <c r="BV154" s="7"/>
    </row>
    <row r="155" spans="1:74" s="27" customFormat="1" ht="13.5" customHeight="1">
      <c r="A155" s="299" t="s">
        <v>402</v>
      </c>
      <c r="B155" s="113"/>
      <c r="C155" s="114"/>
      <c r="D155" s="104" t="s">
        <v>360</v>
      </c>
      <c r="E155" s="282" t="s">
        <v>36</v>
      </c>
      <c r="F155" s="318">
        <f>F154</f>
        <v>17.63</v>
      </c>
      <c r="G155" s="405"/>
      <c r="H155" s="319">
        <f t="shared" si="1"/>
        <v>0</v>
      </c>
      <c r="I155" s="80"/>
      <c r="J155" s="155"/>
      <c r="K155" s="26"/>
      <c r="L155" s="26"/>
      <c r="M155" s="26"/>
      <c r="N155" s="26"/>
      <c r="O155" s="26"/>
      <c r="P155" s="26"/>
      <c r="Q155" s="26"/>
      <c r="R155" s="26"/>
      <c r="S155" s="26"/>
      <c r="T155" s="26"/>
      <c r="U155" s="26"/>
      <c r="V155" s="26"/>
      <c r="W155" s="26"/>
      <c r="X155" s="26"/>
      <c r="Y155" s="26"/>
      <c r="Z155" s="26"/>
      <c r="AA155" s="26"/>
      <c r="AB155" s="26"/>
      <c r="AC155" s="26"/>
      <c r="AD155" s="26"/>
      <c r="AE155" s="26"/>
      <c r="AF155" s="26"/>
      <c r="AG155" s="26"/>
      <c r="AH155" s="26"/>
      <c r="AI155" s="26"/>
      <c r="AJ155" s="26"/>
      <c r="AK155" s="26"/>
      <c r="AL155" s="26"/>
    </row>
    <row r="156" spans="1:74" s="27" customFormat="1" ht="13.5" customHeight="1">
      <c r="A156" s="299" t="s">
        <v>403</v>
      </c>
      <c r="B156" s="113"/>
      <c r="C156" s="114"/>
      <c r="D156" s="104" t="s">
        <v>361</v>
      </c>
      <c r="E156" s="282" t="s">
        <v>36</v>
      </c>
      <c r="F156" s="318">
        <f>F155</f>
        <v>17.63</v>
      </c>
      <c r="G156" s="405"/>
      <c r="H156" s="320">
        <f t="shared" si="1"/>
        <v>0</v>
      </c>
      <c r="I156" s="80"/>
      <c r="J156" s="154"/>
      <c r="K156" s="26"/>
      <c r="L156" s="26"/>
      <c r="M156" s="26"/>
      <c r="N156" s="26"/>
      <c r="O156" s="26"/>
      <c r="P156" s="26"/>
      <c r="Q156" s="26"/>
      <c r="R156" s="26"/>
      <c r="S156" s="26"/>
      <c r="T156" s="26"/>
      <c r="U156" s="26"/>
      <c r="V156" s="26"/>
      <c r="W156" s="26"/>
      <c r="X156" s="26"/>
      <c r="Y156" s="26"/>
      <c r="Z156" s="26"/>
      <c r="AA156" s="26"/>
      <c r="AB156" s="26"/>
      <c r="AC156" s="26"/>
      <c r="AD156" s="26"/>
      <c r="AE156" s="26"/>
      <c r="AF156" s="26"/>
      <c r="AG156" s="26"/>
      <c r="AH156" s="26"/>
      <c r="AI156" s="26"/>
      <c r="AJ156" s="26"/>
      <c r="AK156" s="26"/>
      <c r="AL156" s="26"/>
    </row>
    <row r="157" spans="1:74" s="27" customFormat="1" ht="13.5" customHeight="1">
      <c r="A157" s="299" t="s">
        <v>404</v>
      </c>
      <c r="B157" s="113"/>
      <c r="C157" s="114"/>
      <c r="D157" s="104" t="s">
        <v>362</v>
      </c>
      <c r="E157" s="282" t="s">
        <v>36</v>
      </c>
      <c r="F157" s="318">
        <f>F156</f>
        <v>17.63</v>
      </c>
      <c r="G157" s="405"/>
      <c r="H157" s="320">
        <f t="shared" si="1"/>
        <v>0</v>
      </c>
      <c r="I157" s="80"/>
      <c r="J157" s="7"/>
      <c r="K157" s="26"/>
      <c r="L157" s="26"/>
      <c r="M157" s="26"/>
      <c r="N157" s="26"/>
      <c r="O157" s="26"/>
      <c r="P157" s="26"/>
      <c r="Q157" s="26"/>
      <c r="R157" s="26"/>
      <c r="S157" s="26"/>
      <c r="T157" s="26"/>
      <c r="U157" s="26"/>
      <c r="V157" s="26"/>
      <c r="W157" s="26"/>
      <c r="X157" s="26"/>
      <c r="Y157" s="26"/>
      <c r="Z157" s="26"/>
      <c r="AA157" s="26"/>
      <c r="AB157" s="26"/>
      <c r="AC157" s="26"/>
      <c r="AD157" s="26"/>
      <c r="AE157" s="26"/>
      <c r="AF157" s="26"/>
      <c r="AG157" s="26"/>
      <c r="AH157" s="26"/>
      <c r="AI157" s="26"/>
      <c r="AJ157" s="26"/>
      <c r="AK157" s="26"/>
      <c r="AL157" s="26"/>
    </row>
    <row r="158" spans="1:74" s="2" customFormat="1" ht="13.5" customHeight="1">
      <c r="A158" s="108">
        <v>52</v>
      </c>
      <c r="B158" s="118" t="s">
        <v>354</v>
      </c>
      <c r="C158" s="109" t="s">
        <v>363</v>
      </c>
      <c r="D158" s="109" t="s">
        <v>364</v>
      </c>
      <c r="E158" s="109" t="s">
        <v>36</v>
      </c>
      <c r="F158" s="110">
        <f>SUM(F159)</f>
        <v>1.998</v>
      </c>
      <c r="G158" s="298">
        <f>SUM(H160:H164)/F158</f>
        <v>0</v>
      </c>
      <c r="H158" s="111">
        <f t="shared" si="1"/>
        <v>0</v>
      </c>
      <c r="I158" s="98" t="s">
        <v>337</v>
      </c>
      <c r="J158" s="156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  <c r="AB158" s="7"/>
      <c r="AC158" s="7"/>
      <c r="AD158" s="7"/>
      <c r="AE158" s="7"/>
      <c r="AF158" s="7"/>
      <c r="AG158" s="7"/>
      <c r="AH158" s="7"/>
      <c r="AI158" s="7"/>
      <c r="AJ158" s="7"/>
      <c r="AK158" s="7"/>
      <c r="AL158" s="7"/>
      <c r="AM158" s="7"/>
      <c r="AN158" s="7"/>
      <c r="AO158" s="7"/>
      <c r="AP158" s="7"/>
      <c r="AQ158" s="7"/>
      <c r="AR158" s="7"/>
      <c r="AS158" s="7"/>
      <c r="AT158" s="7"/>
      <c r="AU158" s="7"/>
      <c r="AV158" s="7"/>
      <c r="AW158" s="7"/>
      <c r="AX158" s="7"/>
      <c r="AY158" s="7"/>
      <c r="AZ158" s="7"/>
      <c r="BA158" s="7"/>
      <c r="BB158" s="7"/>
      <c r="BC158" s="7"/>
      <c r="BD158" s="7"/>
      <c r="BE158" s="7"/>
      <c r="BF158" s="7"/>
      <c r="BG158" s="7"/>
      <c r="BH158" s="7"/>
      <c r="BI158" s="7"/>
      <c r="BJ158" s="7"/>
      <c r="BK158" s="7"/>
      <c r="BL158" s="7"/>
      <c r="BM158" s="7"/>
      <c r="BN158" s="7"/>
      <c r="BO158" s="7"/>
      <c r="BP158" s="7"/>
      <c r="BQ158" s="7"/>
      <c r="BR158" s="7"/>
      <c r="BS158" s="7"/>
      <c r="BT158" s="7"/>
      <c r="BU158" s="7"/>
      <c r="BV158" s="7"/>
    </row>
    <row r="159" spans="1:74" s="2" customFormat="1" ht="36.75" customHeight="1">
      <c r="A159" s="112"/>
      <c r="B159" s="113"/>
      <c r="C159" s="114"/>
      <c r="D159" s="104" t="s">
        <v>357</v>
      </c>
      <c r="E159" s="104"/>
      <c r="F159" s="316">
        <v>1.998</v>
      </c>
      <c r="G159" s="116"/>
      <c r="H159" s="111"/>
      <c r="I159" s="117"/>
      <c r="J159" s="157"/>
      <c r="K159" s="158"/>
      <c r="L159" s="154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  <c r="AB159" s="7"/>
      <c r="AC159" s="7"/>
      <c r="AD159" s="7"/>
      <c r="AE159" s="7"/>
      <c r="AF159" s="7"/>
      <c r="AG159" s="7"/>
      <c r="AH159" s="7"/>
      <c r="AI159" s="7"/>
      <c r="AJ159" s="7"/>
      <c r="AK159" s="7"/>
      <c r="AL159" s="7"/>
      <c r="AM159" s="7"/>
      <c r="AN159" s="7"/>
      <c r="AO159" s="7"/>
      <c r="AP159" s="7"/>
      <c r="AQ159" s="7"/>
      <c r="AR159" s="7"/>
      <c r="AS159" s="7"/>
      <c r="AT159" s="7"/>
      <c r="AU159" s="7"/>
      <c r="AV159" s="7"/>
      <c r="AW159" s="7"/>
      <c r="AX159" s="7"/>
      <c r="AY159" s="7"/>
      <c r="AZ159" s="7"/>
      <c r="BA159" s="7"/>
      <c r="BB159" s="7"/>
      <c r="BC159" s="7"/>
      <c r="BD159" s="7"/>
      <c r="BE159" s="7"/>
      <c r="BF159" s="7"/>
      <c r="BG159" s="7"/>
      <c r="BH159" s="7"/>
      <c r="BI159" s="7"/>
      <c r="BJ159" s="7"/>
      <c r="BK159" s="7"/>
      <c r="BL159" s="7"/>
      <c r="BM159" s="7"/>
      <c r="BN159" s="7"/>
      <c r="BO159" s="7"/>
      <c r="BP159" s="7"/>
      <c r="BQ159" s="7"/>
      <c r="BR159" s="7"/>
      <c r="BS159" s="7"/>
      <c r="BT159" s="7"/>
      <c r="BU159" s="7"/>
      <c r="BV159" s="7"/>
    </row>
    <row r="160" spans="1:74" s="2" customFormat="1" ht="13.5" customHeight="1">
      <c r="A160" s="299" t="s">
        <v>405</v>
      </c>
      <c r="B160" s="113"/>
      <c r="C160" s="114"/>
      <c r="D160" s="104" t="s">
        <v>358</v>
      </c>
      <c r="E160" s="282" t="s">
        <v>36</v>
      </c>
      <c r="F160" s="318">
        <f>F159</f>
        <v>1.998</v>
      </c>
      <c r="G160" s="405"/>
      <c r="H160" s="286">
        <f>F160*G160</f>
        <v>0</v>
      </c>
      <c r="I160" s="117"/>
      <c r="J160" s="5"/>
      <c r="K160" s="7"/>
      <c r="L160" s="154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  <c r="AB160" s="7"/>
      <c r="AC160" s="7"/>
      <c r="AD160" s="7"/>
      <c r="AE160" s="7"/>
      <c r="AF160" s="7"/>
      <c r="AG160" s="7"/>
      <c r="AH160" s="7"/>
      <c r="AI160" s="7"/>
      <c r="AJ160" s="7"/>
      <c r="AK160" s="7"/>
      <c r="AL160" s="7"/>
      <c r="AM160" s="7"/>
      <c r="AN160" s="7"/>
      <c r="AO160" s="7"/>
      <c r="AP160" s="7"/>
      <c r="AQ160" s="7"/>
      <c r="AR160" s="7"/>
      <c r="AS160" s="7"/>
      <c r="AT160" s="7"/>
      <c r="AU160" s="7"/>
      <c r="AV160" s="7"/>
      <c r="AW160" s="7"/>
      <c r="AX160" s="7"/>
      <c r="AY160" s="7"/>
      <c r="AZ160" s="7"/>
      <c r="BA160" s="7"/>
      <c r="BB160" s="7"/>
      <c r="BC160" s="7"/>
      <c r="BD160" s="7"/>
      <c r="BE160" s="7"/>
      <c r="BF160" s="7"/>
      <c r="BG160" s="7"/>
      <c r="BH160" s="7"/>
      <c r="BI160" s="7"/>
      <c r="BJ160" s="7"/>
      <c r="BK160" s="7"/>
      <c r="BL160" s="7"/>
      <c r="BM160" s="7"/>
      <c r="BN160" s="7"/>
      <c r="BO160" s="7"/>
      <c r="BP160" s="7"/>
      <c r="BQ160" s="7"/>
      <c r="BR160" s="7"/>
      <c r="BS160" s="7"/>
      <c r="BT160" s="7"/>
      <c r="BU160" s="7"/>
      <c r="BV160" s="7"/>
    </row>
    <row r="161" spans="1:127" s="2" customFormat="1" ht="13.5" customHeight="1">
      <c r="A161" s="299" t="s">
        <v>406</v>
      </c>
      <c r="B161" s="113"/>
      <c r="C161" s="114"/>
      <c r="D161" s="104" t="s">
        <v>359</v>
      </c>
      <c r="E161" s="282" t="s">
        <v>36</v>
      </c>
      <c r="F161" s="318">
        <f>F159</f>
        <v>1.998</v>
      </c>
      <c r="G161" s="405"/>
      <c r="H161" s="286">
        <f>F161*G161</f>
        <v>0</v>
      </c>
      <c r="I161" s="117"/>
      <c r="J161" s="5"/>
      <c r="K161" s="7"/>
      <c r="L161" s="154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  <c r="AB161" s="7"/>
      <c r="AC161" s="7"/>
      <c r="AD161" s="7"/>
      <c r="AE161" s="7"/>
      <c r="AF161" s="7"/>
      <c r="AG161" s="7"/>
      <c r="AH161" s="7"/>
      <c r="AI161" s="7"/>
      <c r="AJ161" s="7"/>
      <c r="AK161" s="7"/>
      <c r="AL161" s="7"/>
      <c r="AM161" s="7"/>
      <c r="AN161" s="7"/>
      <c r="AO161" s="7"/>
      <c r="AP161" s="7"/>
      <c r="AQ161" s="7"/>
      <c r="AR161" s="7"/>
      <c r="AS161" s="7"/>
      <c r="AT161" s="7"/>
      <c r="AU161" s="7"/>
      <c r="AV161" s="7"/>
      <c r="AW161" s="7"/>
      <c r="AX161" s="7"/>
      <c r="AY161" s="7"/>
      <c r="AZ161" s="7"/>
      <c r="BA161" s="7"/>
      <c r="BB161" s="7"/>
      <c r="BC161" s="7"/>
      <c r="BD161" s="7"/>
      <c r="BE161" s="7"/>
      <c r="BF161" s="7"/>
      <c r="BG161" s="7"/>
      <c r="BH161" s="7"/>
      <c r="BI161" s="7"/>
      <c r="BJ161" s="7"/>
      <c r="BK161" s="7"/>
      <c r="BL161" s="7"/>
      <c r="BM161" s="7"/>
      <c r="BN161" s="7"/>
      <c r="BO161" s="7"/>
      <c r="BP161" s="7"/>
      <c r="BQ161" s="7"/>
      <c r="BR161" s="7"/>
      <c r="BS161" s="7"/>
      <c r="BT161" s="7"/>
      <c r="BU161" s="7"/>
      <c r="BV161" s="7"/>
    </row>
    <row r="162" spans="1:127" s="2" customFormat="1" ht="13.5" customHeight="1">
      <c r="A162" s="299" t="s">
        <v>407</v>
      </c>
      <c r="B162" s="113"/>
      <c r="C162" s="114"/>
      <c r="D162" s="104" t="s">
        <v>360</v>
      </c>
      <c r="E162" s="282" t="s">
        <v>36</v>
      </c>
      <c r="F162" s="318">
        <f>F159</f>
        <v>1.998</v>
      </c>
      <c r="G162" s="405"/>
      <c r="H162" s="286">
        <f>F162*G162</f>
        <v>0</v>
      </c>
      <c r="I162" s="117"/>
      <c r="J162" s="7"/>
      <c r="K162" s="7"/>
      <c r="L162" s="154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  <c r="AB162" s="7"/>
      <c r="AC162" s="7"/>
      <c r="AD162" s="7"/>
      <c r="AE162" s="7"/>
      <c r="AF162" s="7"/>
      <c r="AG162" s="7"/>
      <c r="AH162" s="7"/>
      <c r="AI162" s="7"/>
      <c r="AJ162" s="7"/>
      <c r="AK162" s="7"/>
      <c r="AL162" s="7"/>
      <c r="AM162" s="7"/>
      <c r="AN162" s="7"/>
      <c r="AO162" s="7"/>
      <c r="AP162" s="7"/>
      <c r="AQ162" s="7"/>
      <c r="AR162" s="7"/>
      <c r="AS162" s="7"/>
      <c r="AT162" s="7"/>
      <c r="AU162" s="7"/>
      <c r="AV162" s="7"/>
      <c r="AW162" s="7"/>
      <c r="AX162" s="7"/>
      <c r="AY162" s="7"/>
      <c r="AZ162" s="7"/>
      <c r="BA162" s="7"/>
      <c r="BB162" s="7"/>
      <c r="BC162" s="7"/>
      <c r="BD162" s="7"/>
      <c r="BE162" s="7"/>
      <c r="BF162" s="7"/>
      <c r="BG162" s="7"/>
      <c r="BH162" s="7"/>
      <c r="BI162" s="7"/>
      <c r="BJ162" s="7"/>
      <c r="BK162" s="7"/>
      <c r="BL162" s="7"/>
      <c r="BM162" s="7"/>
      <c r="BN162" s="7"/>
      <c r="BO162" s="7"/>
      <c r="BP162" s="7"/>
      <c r="BQ162" s="7"/>
      <c r="BR162" s="7"/>
      <c r="BS162" s="7"/>
      <c r="BT162" s="7"/>
      <c r="BU162" s="7"/>
      <c r="BV162" s="7"/>
    </row>
    <row r="163" spans="1:127" s="2" customFormat="1" ht="13.5" customHeight="1">
      <c r="A163" s="299" t="s">
        <v>408</v>
      </c>
      <c r="B163" s="113"/>
      <c r="C163" s="114"/>
      <c r="D163" s="104" t="s">
        <v>361</v>
      </c>
      <c r="E163" s="282" t="s">
        <v>36</v>
      </c>
      <c r="F163" s="318">
        <f>F159</f>
        <v>1.998</v>
      </c>
      <c r="G163" s="405"/>
      <c r="H163" s="286">
        <f>F163*G163</f>
        <v>0</v>
      </c>
      <c r="I163" s="117"/>
      <c r="J163" s="5"/>
      <c r="K163" s="7"/>
      <c r="L163" s="154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  <c r="AB163" s="7"/>
      <c r="AC163" s="7"/>
      <c r="AD163" s="7"/>
      <c r="AE163" s="7"/>
      <c r="AF163" s="7"/>
      <c r="AG163" s="7"/>
      <c r="AH163" s="7"/>
      <c r="AI163" s="7"/>
      <c r="AJ163" s="7"/>
      <c r="AK163" s="7"/>
      <c r="AL163" s="7"/>
      <c r="AM163" s="7"/>
      <c r="AN163" s="7"/>
      <c r="AO163" s="7"/>
      <c r="AP163" s="7"/>
      <c r="AQ163" s="7"/>
      <c r="AR163" s="7"/>
      <c r="AS163" s="7"/>
      <c r="AT163" s="7"/>
      <c r="AU163" s="7"/>
      <c r="AV163" s="7"/>
      <c r="AW163" s="7"/>
      <c r="AX163" s="7"/>
      <c r="AY163" s="7"/>
      <c r="AZ163" s="7"/>
      <c r="BA163" s="7"/>
      <c r="BB163" s="7"/>
      <c r="BC163" s="7"/>
      <c r="BD163" s="7"/>
      <c r="BE163" s="7"/>
      <c r="BF163" s="7"/>
      <c r="BG163" s="7"/>
      <c r="BH163" s="7"/>
      <c r="BI163" s="7"/>
      <c r="BJ163" s="7"/>
      <c r="BK163" s="7"/>
      <c r="BL163" s="7"/>
      <c r="BM163" s="7"/>
      <c r="BN163" s="7"/>
      <c r="BO163" s="7"/>
      <c r="BP163" s="7"/>
      <c r="BQ163" s="7"/>
      <c r="BR163" s="7"/>
      <c r="BS163" s="7"/>
      <c r="BT163" s="7"/>
      <c r="BU163" s="7"/>
      <c r="BV163" s="7"/>
    </row>
    <row r="164" spans="1:127" s="2" customFormat="1" ht="13.5" customHeight="1">
      <c r="A164" s="299" t="s">
        <v>409</v>
      </c>
      <c r="B164" s="113"/>
      <c r="C164" s="114"/>
      <c r="D164" s="104" t="s">
        <v>362</v>
      </c>
      <c r="E164" s="282" t="s">
        <v>36</v>
      </c>
      <c r="F164" s="318">
        <f>F159</f>
        <v>1.998</v>
      </c>
      <c r="G164" s="405"/>
      <c r="H164" s="286">
        <f>F164*G164</f>
        <v>0</v>
      </c>
      <c r="I164" s="117"/>
      <c r="J164" s="5"/>
      <c r="K164" s="7"/>
      <c r="L164" s="154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7"/>
      <c r="AC164" s="7"/>
      <c r="AD164" s="7"/>
      <c r="AE164" s="7"/>
      <c r="AF164" s="7"/>
      <c r="AG164" s="7"/>
      <c r="AH164" s="7"/>
      <c r="AI164" s="7"/>
      <c r="AJ164" s="7"/>
      <c r="AK164" s="7"/>
      <c r="AL164" s="7"/>
      <c r="AM164" s="7"/>
      <c r="AN164" s="7"/>
      <c r="AO164" s="7"/>
      <c r="AP164" s="7"/>
      <c r="AQ164" s="7"/>
      <c r="AR164" s="7"/>
      <c r="AS164" s="7"/>
      <c r="AT164" s="7"/>
      <c r="AU164" s="7"/>
      <c r="AV164" s="7"/>
      <c r="AW164" s="7"/>
      <c r="AX164" s="7"/>
      <c r="AY164" s="7"/>
      <c r="AZ164" s="7"/>
      <c r="BA164" s="7"/>
      <c r="BB164" s="7"/>
      <c r="BC164" s="7"/>
      <c r="BD164" s="7"/>
      <c r="BE164" s="7"/>
      <c r="BF164" s="7"/>
      <c r="BG164" s="7"/>
      <c r="BH164" s="7"/>
      <c r="BI164" s="7"/>
      <c r="BJ164" s="7"/>
      <c r="BK164" s="7"/>
      <c r="BL164" s="7"/>
      <c r="BM164" s="7"/>
      <c r="BN164" s="7"/>
      <c r="BO164" s="7"/>
      <c r="BP164" s="7"/>
      <c r="BQ164" s="7"/>
      <c r="BR164" s="7"/>
      <c r="BS164" s="7"/>
      <c r="BT164" s="7"/>
      <c r="BU164" s="7"/>
      <c r="BV164" s="7"/>
    </row>
    <row r="165" spans="1:127" s="2" customFormat="1" ht="13.5" customHeight="1">
      <c r="A165" s="281" t="s">
        <v>422</v>
      </c>
      <c r="B165" s="118" t="s">
        <v>60</v>
      </c>
      <c r="C165" s="109" t="s">
        <v>418</v>
      </c>
      <c r="D165" s="109" t="s">
        <v>416</v>
      </c>
      <c r="E165" s="109" t="s">
        <v>47</v>
      </c>
      <c r="F165" s="110">
        <f>F166</f>
        <v>1</v>
      </c>
      <c r="G165" s="405"/>
      <c r="H165" s="111">
        <f t="shared" ref="H165" si="2">F165*G165</f>
        <v>0</v>
      </c>
      <c r="I165" s="98" t="s">
        <v>337</v>
      </c>
      <c r="J165" s="155"/>
      <c r="K165" s="84"/>
      <c r="L165" s="84"/>
      <c r="M165" s="84"/>
      <c r="N165" s="84"/>
      <c r="O165" s="21"/>
      <c r="P165" s="20"/>
      <c r="Q165" s="22"/>
      <c r="R165" s="23"/>
      <c r="S165" s="23"/>
      <c r="T165" s="19"/>
      <c r="V165" s="161"/>
    </row>
    <row r="166" spans="1:127" s="2" customFormat="1" ht="40.5" customHeight="1">
      <c r="A166" s="281"/>
      <c r="B166" s="113"/>
      <c r="C166" s="114"/>
      <c r="D166" s="104" t="s">
        <v>417</v>
      </c>
      <c r="E166" s="104"/>
      <c r="F166" s="121">
        <v>1</v>
      </c>
      <c r="G166" s="111"/>
      <c r="H166" s="111"/>
      <c r="I166" s="117"/>
      <c r="J166" s="7"/>
      <c r="K166" s="84"/>
      <c r="L166" s="84"/>
      <c r="M166" s="84"/>
      <c r="N166" s="84"/>
      <c r="O166" s="21"/>
      <c r="P166" s="20"/>
      <c r="Q166" s="22"/>
      <c r="R166" s="23"/>
      <c r="S166" s="23"/>
      <c r="T166" s="19"/>
      <c r="V166" s="161"/>
    </row>
    <row r="167" spans="1:127" s="2" customFormat="1" ht="13.5" customHeight="1">
      <c r="A167" s="280"/>
      <c r="B167" s="321"/>
      <c r="C167" s="321" t="s">
        <v>23</v>
      </c>
      <c r="D167" s="321" t="s">
        <v>24</v>
      </c>
      <c r="E167" s="321"/>
      <c r="F167" s="322"/>
      <c r="G167" s="94"/>
      <c r="H167" s="94">
        <f>SUM(H168:H173)</f>
        <v>0</v>
      </c>
      <c r="I167" s="11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</row>
    <row r="168" spans="1:127" s="2" customFormat="1" ht="13.5" customHeight="1">
      <c r="A168" s="108">
        <v>54</v>
      </c>
      <c r="B168" s="118" t="s">
        <v>293</v>
      </c>
      <c r="C168" s="109">
        <v>998223011</v>
      </c>
      <c r="D168" s="109" t="s">
        <v>411</v>
      </c>
      <c r="E168" s="109" t="s">
        <v>36</v>
      </c>
      <c r="F168" s="110">
        <v>4.4109999999999996</v>
      </c>
      <c r="G168" s="405"/>
      <c r="H168" s="111">
        <f>F168*G168</f>
        <v>0</v>
      </c>
      <c r="I168" s="98" t="s">
        <v>412</v>
      </c>
      <c r="J168" s="162"/>
      <c r="K168" s="166"/>
      <c r="L168" s="166"/>
      <c r="M168" s="164"/>
      <c r="N168" s="21"/>
      <c r="O168" s="20"/>
      <c r="P168" s="165"/>
      <c r="Q168" s="165"/>
      <c r="R168" s="23"/>
      <c r="S168" s="19"/>
      <c r="T168" s="7"/>
      <c r="U168" s="85"/>
      <c r="V168" s="7"/>
      <c r="W168" s="7"/>
      <c r="X168" s="7"/>
      <c r="Y168" s="7"/>
      <c r="Z168" s="7"/>
      <c r="AA168" s="7"/>
      <c r="AB168" s="7"/>
      <c r="AC168" s="7"/>
      <c r="AD168" s="7"/>
      <c r="AE168" s="7"/>
      <c r="AF168" s="7"/>
      <c r="AG168" s="7"/>
      <c r="AH168" s="7"/>
      <c r="AI168" s="7"/>
      <c r="AJ168" s="7"/>
      <c r="AK168" s="7"/>
      <c r="AL168" s="7"/>
      <c r="AM168" s="7"/>
      <c r="AN168" s="7"/>
      <c r="AO168" s="7"/>
      <c r="AP168" s="7"/>
      <c r="AQ168" s="7"/>
      <c r="AR168" s="7"/>
      <c r="AS168" s="7"/>
      <c r="AT168" s="7"/>
      <c r="AU168" s="7"/>
      <c r="AV168" s="7"/>
      <c r="AW168" s="7"/>
      <c r="AX168" s="7"/>
      <c r="AY168" s="7"/>
      <c r="AZ168" s="7"/>
      <c r="BA168" s="7"/>
      <c r="BB168" s="7"/>
      <c r="BC168" s="7"/>
      <c r="BD168" s="7"/>
      <c r="BE168" s="7"/>
      <c r="BF168" s="7"/>
      <c r="BG168" s="7"/>
      <c r="BH168" s="7"/>
      <c r="BI168" s="7"/>
      <c r="BJ168" s="7"/>
      <c r="BK168" s="7"/>
      <c r="BL168" s="7"/>
      <c r="BM168" s="7"/>
      <c r="BN168" s="7"/>
      <c r="BO168" s="7"/>
      <c r="BP168" s="7"/>
      <c r="BQ168" s="7"/>
      <c r="BR168" s="7"/>
      <c r="BS168" s="7"/>
      <c r="BT168" s="7"/>
      <c r="BU168" s="7"/>
      <c r="BV168" s="7"/>
      <c r="BW168" s="7"/>
      <c r="BX168" s="7"/>
      <c r="BY168" s="7"/>
      <c r="BZ168" s="7"/>
      <c r="CA168" s="7"/>
      <c r="CB168" s="7"/>
      <c r="CC168" s="7"/>
      <c r="CD168" s="7"/>
      <c r="CE168" s="7"/>
      <c r="CF168" s="7"/>
      <c r="CG168" s="7"/>
      <c r="CH168" s="7"/>
      <c r="CI168" s="7"/>
      <c r="CJ168" s="7"/>
      <c r="CK168" s="7"/>
      <c r="CL168" s="7"/>
      <c r="CM168" s="7"/>
      <c r="CN168" s="7"/>
      <c r="CO168" s="7"/>
      <c r="CP168" s="7"/>
      <c r="CQ168" s="7"/>
      <c r="CR168" s="7"/>
      <c r="CS168" s="7"/>
      <c r="CT168" s="7"/>
      <c r="CU168" s="7"/>
      <c r="CV168" s="7"/>
      <c r="CW168" s="7"/>
      <c r="CX168" s="7"/>
      <c r="CY168" s="7"/>
      <c r="CZ168" s="7"/>
      <c r="DA168" s="7"/>
      <c r="DB168" s="7"/>
      <c r="DC168" s="7"/>
      <c r="DD168" s="7"/>
      <c r="DE168" s="7"/>
      <c r="DF168" s="7"/>
      <c r="DG168" s="7"/>
      <c r="DH168" s="7"/>
      <c r="DI168" s="7"/>
      <c r="DJ168" s="7"/>
      <c r="DK168" s="7"/>
      <c r="DL168" s="7"/>
      <c r="DM168" s="7"/>
      <c r="DN168" s="7"/>
      <c r="DO168" s="7"/>
      <c r="DP168" s="7"/>
      <c r="DQ168" s="7"/>
      <c r="DR168" s="7"/>
      <c r="DS168" s="7"/>
      <c r="DT168" s="7"/>
      <c r="DU168" s="7"/>
      <c r="DV168" s="7"/>
      <c r="DW168" s="7"/>
    </row>
    <row r="169" spans="1:127" s="5" customFormat="1" ht="26.25" customHeight="1">
      <c r="A169" s="281" t="s">
        <v>423</v>
      </c>
      <c r="B169" s="118" t="s">
        <v>293</v>
      </c>
      <c r="C169" s="109">
        <v>998225111</v>
      </c>
      <c r="D169" s="109" t="s">
        <v>139</v>
      </c>
      <c r="E169" s="109" t="s">
        <v>36</v>
      </c>
      <c r="F169" s="110">
        <v>28.164999999999999</v>
      </c>
      <c r="G169" s="405"/>
      <c r="H169" s="111">
        <f>F169*G169</f>
        <v>0</v>
      </c>
      <c r="I169" s="98" t="s">
        <v>77</v>
      </c>
      <c r="M169" s="172"/>
      <c r="N169" s="84"/>
      <c r="O169" s="84"/>
      <c r="P169" s="21"/>
    </row>
    <row r="170" spans="1:127" s="2" customFormat="1" ht="13.5" customHeight="1">
      <c r="A170" s="108">
        <v>56</v>
      </c>
      <c r="B170" s="109">
        <v>231</v>
      </c>
      <c r="C170" s="109">
        <v>998231311</v>
      </c>
      <c r="D170" s="109" t="s">
        <v>413</v>
      </c>
      <c r="E170" s="109" t="s">
        <v>36</v>
      </c>
      <c r="F170" s="323">
        <v>2E-3</v>
      </c>
      <c r="G170" s="405"/>
      <c r="H170" s="111">
        <f>F170*G170</f>
        <v>0</v>
      </c>
      <c r="I170" s="98" t="s">
        <v>77</v>
      </c>
      <c r="J170" s="7"/>
      <c r="K170" s="172"/>
      <c r="L170" s="7"/>
      <c r="M170" s="7"/>
      <c r="N170" s="7"/>
      <c r="O170" s="7"/>
      <c r="P170" s="20"/>
      <c r="Q170" s="22"/>
      <c r="R170" s="23"/>
      <c r="S170" s="23"/>
      <c r="T170" s="19"/>
      <c r="V170" s="161"/>
    </row>
    <row r="171" spans="1:127" s="2" customFormat="1" ht="13.5" customHeight="1">
      <c r="A171" s="108">
        <v>57</v>
      </c>
      <c r="B171" s="118" t="s">
        <v>37</v>
      </c>
      <c r="C171" s="109" t="s">
        <v>410</v>
      </c>
      <c r="D171" s="109" t="s">
        <v>414</v>
      </c>
      <c r="E171" s="109" t="s">
        <v>36</v>
      </c>
      <c r="F171" s="110">
        <v>98.328000000000003</v>
      </c>
      <c r="G171" s="405"/>
      <c r="H171" s="111">
        <f>F171*G171</f>
        <v>0</v>
      </c>
      <c r="I171" s="98" t="s">
        <v>78</v>
      </c>
      <c r="J171" s="162"/>
      <c r="K171" s="163"/>
      <c r="L171" s="7"/>
      <c r="M171" s="164"/>
      <c r="N171" s="7"/>
      <c r="O171" s="20"/>
      <c r="P171" s="165"/>
      <c r="Q171" s="23"/>
      <c r="R171" s="164"/>
      <c r="S171" s="19"/>
      <c r="T171" s="7"/>
      <c r="U171" s="85"/>
      <c r="V171" s="7"/>
      <c r="W171" s="7"/>
      <c r="X171" s="7"/>
      <c r="Y171" s="7"/>
      <c r="Z171" s="7"/>
      <c r="AA171" s="7"/>
      <c r="AB171" s="7"/>
      <c r="AC171" s="7"/>
      <c r="AD171" s="7"/>
      <c r="AE171" s="7"/>
      <c r="AF171" s="7"/>
      <c r="AG171" s="7"/>
      <c r="AH171" s="7"/>
      <c r="AI171" s="7"/>
      <c r="AJ171" s="7"/>
      <c r="AK171" s="7"/>
      <c r="AL171" s="7"/>
      <c r="AM171" s="7"/>
      <c r="AN171" s="7"/>
      <c r="AO171" s="7"/>
      <c r="AP171" s="7"/>
      <c r="AQ171" s="7"/>
      <c r="AR171" s="7"/>
      <c r="AS171" s="7"/>
      <c r="AT171" s="7"/>
      <c r="AU171" s="7"/>
      <c r="AV171" s="7"/>
      <c r="AW171" s="7"/>
      <c r="AX171" s="7"/>
      <c r="AY171" s="7"/>
      <c r="AZ171" s="7"/>
      <c r="BA171" s="7"/>
      <c r="BB171" s="7"/>
      <c r="BC171" s="7"/>
      <c r="BD171" s="7"/>
      <c r="BE171" s="7"/>
      <c r="BF171" s="7"/>
      <c r="BG171" s="7"/>
      <c r="BH171" s="7"/>
      <c r="BI171" s="7"/>
      <c r="BJ171" s="7"/>
      <c r="BK171" s="7"/>
      <c r="BL171" s="7"/>
      <c r="BM171" s="7"/>
      <c r="BN171" s="7"/>
      <c r="BO171" s="7"/>
      <c r="BP171" s="7"/>
      <c r="BQ171" s="7"/>
      <c r="BR171" s="7"/>
      <c r="BS171" s="7"/>
      <c r="BT171" s="7"/>
      <c r="BU171" s="7"/>
      <c r="BV171" s="7"/>
      <c r="BW171" s="7"/>
      <c r="BX171" s="7"/>
      <c r="BY171" s="7"/>
      <c r="BZ171" s="7"/>
      <c r="CA171" s="7"/>
      <c r="CB171" s="7"/>
      <c r="CC171" s="7"/>
      <c r="CD171" s="7"/>
      <c r="CE171" s="7"/>
      <c r="CF171" s="7"/>
      <c r="CG171" s="7"/>
      <c r="CH171" s="7"/>
      <c r="CI171" s="7"/>
      <c r="CJ171" s="7"/>
      <c r="CK171" s="7"/>
      <c r="CL171" s="7"/>
      <c r="CM171" s="7"/>
      <c r="CN171" s="7"/>
      <c r="CO171" s="7"/>
      <c r="CP171" s="7"/>
      <c r="CQ171" s="7"/>
      <c r="CR171" s="7"/>
      <c r="CS171" s="7"/>
      <c r="CT171" s="7"/>
      <c r="CU171" s="7"/>
      <c r="CV171" s="7"/>
      <c r="CW171" s="7"/>
      <c r="CX171" s="7"/>
      <c r="CY171" s="7"/>
      <c r="CZ171" s="7"/>
      <c r="DA171" s="7"/>
      <c r="DB171" s="7"/>
      <c r="DC171" s="7"/>
      <c r="DD171" s="7"/>
      <c r="DE171" s="7"/>
      <c r="DF171" s="7"/>
      <c r="DG171" s="7"/>
      <c r="DH171" s="7"/>
      <c r="DI171" s="7"/>
      <c r="DJ171" s="7"/>
      <c r="DK171" s="7"/>
      <c r="DL171" s="7"/>
      <c r="DM171" s="7"/>
      <c r="DN171" s="7"/>
      <c r="DO171" s="7"/>
      <c r="DP171" s="7"/>
      <c r="DQ171" s="7"/>
      <c r="DR171" s="7"/>
      <c r="DS171" s="7"/>
      <c r="DT171" s="7"/>
      <c r="DU171" s="7"/>
      <c r="DV171" s="7"/>
      <c r="DW171" s="7"/>
    </row>
    <row r="172" spans="1:127" s="8" customFormat="1" ht="13.5" customHeight="1">
      <c r="A172" s="281" t="s">
        <v>424</v>
      </c>
      <c r="B172" s="109" t="s">
        <v>46</v>
      </c>
      <c r="C172" s="109" t="s">
        <v>33</v>
      </c>
      <c r="D172" s="109" t="s">
        <v>34</v>
      </c>
      <c r="E172" s="109" t="s">
        <v>29</v>
      </c>
      <c r="F172" s="110">
        <f>F173</f>
        <v>15</v>
      </c>
      <c r="G172" s="405"/>
      <c r="H172" s="111">
        <f>F172*G172</f>
        <v>0</v>
      </c>
      <c r="I172" s="98" t="s">
        <v>77</v>
      </c>
      <c r="J172" s="81"/>
      <c r="K172" s="81"/>
      <c r="L172" s="81"/>
      <c r="M172" s="81"/>
      <c r="N172" s="81"/>
      <c r="O172" s="81"/>
      <c r="P172" s="81"/>
      <c r="Q172" s="81"/>
      <c r="R172" s="81"/>
      <c r="S172" s="81"/>
      <c r="T172" s="81"/>
    </row>
    <row r="173" spans="1:127" s="5" customFormat="1" ht="27" customHeight="1">
      <c r="A173" s="108"/>
      <c r="B173" s="118"/>
      <c r="C173" s="109"/>
      <c r="D173" s="104" t="s">
        <v>32</v>
      </c>
      <c r="E173" s="109"/>
      <c r="F173" s="121">
        <v>15</v>
      </c>
      <c r="G173" s="111"/>
      <c r="H173" s="111"/>
      <c r="I173" s="98"/>
      <c r="J173" s="81"/>
    </row>
    <row r="174" spans="1:127" ht="21" customHeight="1">
      <c r="A174" s="324"/>
      <c r="B174" s="324"/>
      <c r="C174" s="92" t="s">
        <v>141</v>
      </c>
      <c r="D174" s="92" t="s">
        <v>142</v>
      </c>
      <c r="E174" s="92"/>
      <c r="F174" s="93"/>
      <c r="G174" s="94"/>
      <c r="H174" s="94">
        <f>H175</f>
        <v>0</v>
      </c>
      <c r="I174" s="325"/>
    </row>
    <row r="175" spans="1:127" ht="13.5" customHeight="1">
      <c r="A175" s="324"/>
      <c r="B175" s="324"/>
      <c r="C175" s="92">
        <v>741</v>
      </c>
      <c r="D175" s="92" t="s">
        <v>436</v>
      </c>
      <c r="E175" s="92"/>
      <c r="F175" s="93"/>
      <c r="G175" s="94"/>
      <c r="H175" s="94">
        <f>SUM(H176:H211)</f>
        <v>0</v>
      </c>
      <c r="I175" s="80"/>
    </row>
    <row r="176" spans="1:127" ht="13.5" customHeight="1">
      <c r="A176" s="324">
        <v>59</v>
      </c>
      <c r="B176" s="326">
        <v>741</v>
      </c>
      <c r="C176" s="326" t="s">
        <v>161</v>
      </c>
      <c r="D176" s="326" t="s">
        <v>171</v>
      </c>
      <c r="E176" s="327" t="s">
        <v>48</v>
      </c>
      <c r="F176" s="328">
        <f>F177</f>
        <v>1</v>
      </c>
      <c r="G176" s="405"/>
      <c r="H176" s="329">
        <f t="shared" ref="H176" si="3">F176*G176</f>
        <v>0</v>
      </c>
      <c r="I176" s="315" t="s">
        <v>78</v>
      </c>
      <c r="J176" s="173"/>
      <c r="K176" s="174"/>
    </row>
    <row r="177" spans="1:20" ht="13.5" customHeight="1">
      <c r="A177" s="195"/>
      <c r="B177" s="330"/>
      <c r="C177" s="326"/>
      <c r="D177" s="199" t="s">
        <v>163</v>
      </c>
      <c r="E177" s="327"/>
      <c r="F177" s="331">
        <v>1</v>
      </c>
      <c r="G177" s="329"/>
      <c r="H177" s="329"/>
      <c r="I177" s="327"/>
    </row>
    <row r="178" spans="1:20" ht="13.5" customHeight="1">
      <c r="A178" s="324">
        <v>60</v>
      </c>
      <c r="B178" s="326">
        <v>741</v>
      </c>
      <c r="C178" s="326" t="s">
        <v>162</v>
      </c>
      <c r="D178" s="326" t="s">
        <v>164</v>
      </c>
      <c r="E178" s="327" t="s">
        <v>48</v>
      </c>
      <c r="F178" s="328">
        <f>F179</f>
        <v>1</v>
      </c>
      <c r="G178" s="405"/>
      <c r="H178" s="329">
        <f t="shared" ref="H178" si="4">F178*G178</f>
        <v>0</v>
      </c>
      <c r="I178" s="315" t="s">
        <v>78</v>
      </c>
      <c r="J178" s="175"/>
      <c r="K178" s="174"/>
    </row>
    <row r="179" spans="1:20" ht="13.5" customHeight="1">
      <c r="A179" s="195"/>
      <c r="B179" s="330"/>
      <c r="C179" s="326"/>
      <c r="D179" s="332" t="s">
        <v>165</v>
      </c>
      <c r="E179" s="327"/>
      <c r="F179" s="331">
        <v>1</v>
      </c>
      <c r="G179" s="329"/>
      <c r="H179" s="329"/>
      <c r="I179" s="327"/>
    </row>
    <row r="180" spans="1:20" ht="13.5" customHeight="1">
      <c r="A180" s="324">
        <v>61</v>
      </c>
      <c r="B180" s="326">
        <v>741</v>
      </c>
      <c r="C180" s="326" t="s">
        <v>166</v>
      </c>
      <c r="D180" s="326" t="s">
        <v>167</v>
      </c>
      <c r="E180" s="327" t="s">
        <v>48</v>
      </c>
      <c r="F180" s="328">
        <f>F181</f>
        <v>2</v>
      </c>
      <c r="G180" s="405"/>
      <c r="H180" s="329">
        <f t="shared" ref="H180" si="5">F180*G180</f>
        <v>0</v>
      </c>
      <c r="I180" s="315" t="s">
        <v>78</v>
      </c>
      <c r="J180" s="175"/>
      <c r="K180" s="174"/>
    </row>
    <row r="181" spans="1:20" ht="13.5" customHeight="1">
      <c r="A181" s="195"/>
      <c r="B181" s="330"/>
      <c r="C181" s="326"/>
      <c r="D181" s="199" t="s">
        <v>168</v>
      </c>
      <c r="E181" s="327"/>
      <c r="F181" s="331">
        <v>2</v>
      </c>
      <c r="G181" s="329"/>
      <c r="H181" s="329"/>
      <c r="I181" s="327"/>
    </row>
    <row r="182" spans="1:20" ht="13.5" customHeight="1">
      <c r="A182" s="324">
        <v>62</v>
      </c>
      <c r="B182" s="326">
        <v>741</v>
      </c>
      <c r="C182" s="326" t="s">
        <v>169</v>
      </c>
      <c r="D182" s="326" t="s">
        <v>170</v>
      </c>
      <c r="E182" s="327" t="s">
        <v>48</v>
      </c>
      <c r="F182" s="328">
        <f>F183</f>
        <v>1</v>
      </c>
      <c r="G182" s="405"/>
      <c r="H182" s="329">
        <f t="shared" ref="H182" si="6">F182*G182</f>
        <v>0</v>
      </c>
      <c r="I182" s="315" t="s">
        <v>78</v>
      </c>
      <c r="J182" s="175"/>
      <c r="K182" s="174"/>
    </row>
    <row r="183" spans="1:20" ht="13.5" customHeight="1">
      <c r="A183" s="195"/>
      <c r="B183" s="330"/>
      <c r="C183" s="326"/>
      <c r="D183" s="199" t="s">
        <v>168</v>
      </c>
      <c r="E183" s="327"/>
      <c r="F183" s="331">
        <v>1</v>
      </c>
      <c r="G183" s="329"/>
      <c r="H183" s="329"/>
      <c r="I183" s="327"/>
    </row>
    <row r="184" spans="1:20" s="25" customFormat="1" ht="13.5" customHeight="1">
      <c r="A184" s="324">
        <v>63</v>
      </c>
      <c r="B184" s="326">
        <v>741</v>
      </c>
      <c r="C184" s="326" t="s">
        <v>173</v>
      </c>
      <c r="D184" s="326" t="s">
        <v>174</v>
      </c>
      <c r="E184" s="326" t="s">
        <v>48</v>
      </c>
      <c r="F184" s="333">
        <f>F185</f>
        <v>1</v>
      </c>
      <c r="G184" s="405"/>
      <c r="H184" s="314">
        <f>F184*G184</f>
        <v>0</v>
      </c>
      <c r="I184" s="315" t="s">
        <v>78</v>
      </c>
      <c r="J184" s="7"/>
      <c r="K184" s="72"/>
      <c r="L184" s="72"/>
      <c r="M184" s="72"/>
      <c r="N184" s="72"/>
      <c r="O184" s="72"/>
      <c r="P184" s="73"/>
      <c r="Q184" s="72"/>
      <c r="R184" s="72"/>
      <c r="S184" s="72"/>
      <c r="T184" s="72"/>
    </row>
    <row r="185" spans="1:20" s="25" customFormat="1" ht="25.5" customHeight="1">
      <c r="A185" s="324"/>
      <c r="B185" s="326"/>
      <c r="C185" s="326"/>
      <c r="D185" s="444" t="s">
        <v>462</v>
      </c>
      <c r="E185" s="326"/>
      <c r="F185" s="331">
        <v>1</v>
      </c>
      <c r="G185" s="314"/>
      <c r="H185" s="314"/>
      <c r="I185" s="315"/>
      <c r="J185" s="7"/>
      <c r="K185" s="72"/>
      <c r="L185" s="72"/>
      <c r="M185" s="72"/>
      <c r="N185" s="72"/>
      <c r="O185" s="72"/>
      <c r="P185" s="73"/>
      <c r="Q185" s="72"/>
      <c r="R185" s="72"/>
      <c r="S185" s="72"/>
      <c r="T185" s="72"/>
    </row>
    <row r="186" spans="1:20" s="25" customFormat="1" ht="13.5" customHeight="1">
      <c r="A186" s="324">
        <v>64</v>
      </c>
      <c r="B186" s="326">
        <v>741</v>
      </c>
      <c r="C186" s="326" t="s">
        <v>176</v>
      </c>
      <c r="D186" s="326" t="s">
        <v>175</v>
      </c>
      <c r="E186" s="326" t="s">
        <v>48</v>
      </c>
      <c r="F186" s="333">
        <f>F187</f>
        <v>1</v>
      </c>
      <c r="G186" s="405"/>
      <c r="H186" s="314">
        <f>F186*G186</f>
        <v>0</v>
      </c>
      <c r="I186" s="315" t="s">
        <v>78</v>
      </c>
      <c r="J186" s="7"/>
      <c r="K186" s="72"/>
      <c r="L186" s="72"/>
      <c r="M186" s="72"/>
      <c r="N186" s="72"/>
      <c r="O186" s="72"/>
      <c r="P186" s="73"/>
      <c r="Q186" s="72"/>
      <c r="R186" s="72"/>
      <c r="S186" s="72"/>
      <c r="T186" s="72"/>
    </row>
    <row r="187" spans="1:20" s="25" customFormat="1" ht="27" customHeight="1">
      <c r="A187" s="324"/>
      <c r="B187" s="326"/>
      <c r="C187" s="326"/>
      <c r="D187" s="444" t="s">
        <v>462</v>
      </c>
      <c r="E187" s="326"/>
      <c r="F187" s="331">
        <v>1</v>
      </c>
      <c r="G187" s="314"/>
      <c r="H187" s="314"/>
      <c r="I187" s="315"/>
      <c r="J187" s="7"/>
      <c r="K187" s="72"/>
      <c r="L187" s="72"/>
      <c r="M187" s="72"/>
      <c r="N187" s="72"/>
      <c r="O187" s="72"/>
      <c r="P187" s="73"/>
      <c r="Q187" s="72"/>
      <c r="R187" s="72"/>
      <c r="S187" s="72"/>
      <c r="T187" s="72"/>
    </row>
    <row r="188" spans="1:20" ht="13.5" customHeight="1">
      <c r="A188" s="195">
        <v>65</v>
      </c>
      <c r="B188" s="326">
        <v>741</v>
      </c>
      <c r="C188" s="326" t="s">
        <v>180</v>
      </c>
      <c r="D188" s="196" t="s">
        <v>181</v>
      </c>
      <c r="E188" s="327" t="s">
        <v>45</v>
      </c>
      <c r="F188" s="334">
        <f>F189</f>
        <v>15</v>
      </c>
      <c r="G188" s="405"/>
      <c r="H188" s="329">
        <f t="shared" ref="H188" si="7">F188*G188</f>
        <v>0</v>
      </c>
      <c r="I188" s="315" t="s">
        <v>78</v>
      </c>
      <c r="J188" s="175"/>
      <c r="K188" s="174"/>
    </row>
    <row r="189" spans="1:20" ht="13.5" customHeight="1">
      <c r="A189" s="195"/>
      <c r="B189" s="330"/>
      <c r="C189" s="326"/>
      <c r="D189" s="199" t="s">
        <v>177</v>
      </c>
      <c r="E189" s="327"/>
      <c r="F189" s="331">
        <v>15</v>
      </c>
      <c r="G189" s="335"/>
      <c r="H189" s="329"/>
      <c r="I189" s="327"/>
    </row>
    <row r="190" spans="1:20" ht="13.5" customHeight="1">
      <c r="A190" s="195"/>
      <c r="B190" s="330"/>
      <c r="C190" s="326"/>
      <c r="D190" s="199" t="s">
        <v>112</v>
      </c>
      <c r="E190" s="327"/>
      <c r="F190" s="331"/>
      <c r="G190" s="335"/>
      <c r="H190" s="329"/>
      <c r="I190" s="327"/>
    </row>
    <row r="191" spans="1:20" ht="13.5" customHeight="1">
      <c r="A191" s="195">
        <v>66</v>
      </c>
      <c r="B191" s="326">
        <v>741</v>
      </c>
      <c r="C191" s="326" t="s">
        <v>178</v>
      </c>
      <c r="D191" s="196" t="s">
        <v>144</v>
      </c>
      <c r="E191" s="327" t="s">
        <v>45</v>
      </c>
      <c r="F191" s="334">
        <f>F192</f>
        <v>10</v>
      </c>
      <c r="G191" s="405"/>
      <c r="H191" s="329">
        <f t="shared" ref="H191" si="8">F191*G191</f>
        <v>0</v>
      </c>
      <c r="I191" s="315" t="s">
        <v>78</v>
      </c>
      <c r="J191" s="175"/>
      <c r="K191" s="174"/>
    </row>
    <row r="192" spans="1:20" ht="13.5" customHeight="1">
      <c r="A192" s="195"/>
      <c r="B192" s="330"/>
      <c r="C192" s="326"/>
      <c r="D192" s="199" t="s">
        <v>177</v>
      </c>
      <c r="E192" s="327"/>
      <c r="F192" s="331">
        <v>10</v>
      </c>
      <c r="G192" s="329"/>
      <c r="H192" s="329"/>
      <c r="I192" s="327"/>
    </row>
    <row r="193" spans="1:11" ht="13.5" customHeight="1">
      <c r="A193" s="195"/>
      <c r="B193" s="330"/>
      <c r="C193" s="326"/>
      <c r="D193" s="199" t="s">
        <v>112</v>
      </c>
      <c r="E193" s="327"/>
      <c r="F193" s="331"/>
      <c r="G193" s="329"/>
      <c r="H193" s="329"/>
      <c r="I193" s="327"/>
    </row>
    <row r="194" spans="1:11" ht="13.5" customHeight="1">
      <c r="A194" s="195">
        <v>67</v>
      </c>
      <c r="B194" s="326">
        <v>741</v>
      </c>
      <c r="C194" s="326" t="s">
        <v>179</v>
      </c>
      <c r="D194" s="196" t="s">
        <v>154</v>
      </c>
      <c r="E194" s="327" t="s">
        <v>45</v>
      </c>
      <c r="F194" s="334">
        <f>F195</f>
        <v>8</v>
      </c>
      <c r="G194" s="405"/>
      <c r="H194" s="329">
        <f t="shared" ref="H194" si="9">F194*G194</f>
        <v>0</v>
      </c>
      <c r="I194" s="315" t="s">
        <v>78</v>
      </c>
      <c r="J194" s="175"/>
      <c r="K194" s="174"/>
    </row>
    <row r="195" spans="1:11" ht="13.5" customHeight="1">
      <c r="A195" s="195"/>
      <c r="B195" s="330"/>
      <c r="C195" s="326"/>
      <c r="D195" s="199" t="s">
        <v>177</v>
      </c>
      <c r="E195" s="327"/>
      <c r="F195" s="331">
        <v>8</v>
      </c>
      <c r="G195" s="329"/>
      <c r="H195" s="329"/>
      <c r="I195" s="327"/>
    </row>
    <row r="196" spans="1:11" ht="13.5" customHeight="1">
      <c r="A196" s="195"/>
      <c r="B196" s="330"/>
      <c r="C196" s="326"/>
      <c r="D196" s="199" t="s">
        <v>112</v>
      </c>
      <c r="E196" s="327"/>
      <c r="F196" s="331"/>
      <c r="G196" s="329"/>
      <c r="H196" s="329"/>
      <c r="I196" s="327"/>
    </row>
    <row r="197" spans="1:11" ht="13.5" customHeight="1">
      <c r="A197" s="195">
        <v>68</v>
      </c>
      <c r="B197" s="326">
        <v>741</v>
      </c>
      <c r="C197" s="326" t="s">
        <v>258</v>
      </c>
      <c r="D197" s="196" t="s">
        <v>263</v>
      </c>
      <c r="E197" s="327" t="s">
        <v>45</v>
      </c>
      <c r="F197" s="334">
        <f>F198</f>
        <v>20</v>
      </c>
      <c r="G197" s="405"/>
      <c r="H197" s="329">
        <f t="shared" ref="H197" si="10">F197*G197</f>
        <v>0</v>
      </c>
      <c r="I197" s="315" t="s">
        <v>78</v>
      </c>
      <c r="J197" s="175"/>
      <c r="K197" s="174"/>
    </row>
    <row r="198" spans="1:11" ht="13.5" customHeight="1">
      <c r="A198" s="195"/>
      <c r="B198" s="330"/>
      <c r="C198" s="326"/>
      <c r="D198" s="199" t="s">
        <v>177</v>
      </c>
      <c r="E198" s="327"/>
      <c r="F198" s="331">
        <v>20</v>
      </c>
      <c r="G198" s="335"/>
      <c r="H198" s="329"/>
      <c r="I198" s="327"/>
    </row>
    <row r="199" spans="1:11" ht="13.5" customHeight="1">
      <c r="A199" s="195"/>
      <c r="B199" s="330"/>
      <c r="C199" s="326"/>
      <c r="D199" s="199" t="s">
        <v>112</v>
      </c>
      <c r="E199" s="327"/>
      <c r="F199" s="331"/>
      <c r="G199" s="335"/>
      <c r="H199" s="329"/>
      <c r="I199" s="327"/>
    </row>
    <row r="200" spans="1:11" ht="13.5" customHeight="1">
      <c r="A200" s="195">
        <v>69</v>
      </c>
      <c r="B200" s="326">
        <v>741</v>
      </c>
      <c r="C200" s="326" t="s">
        <v>259</v>
      </c>
      <c r="D200" s="196" t="s">
        <v>264</v>
      </c>
      <c r="E200" s="327" t="s">
        <v>45</v>
      </c>
      <c r="F200" s="334">
        <f>F201</f>
        <v>5</v>
      </c>
      <c r="G200" s="405"/>
      <c r="H200" s="329">
        <f t="shared" ref="H200" si="11">F200*G200</f>
        <v>0</v>
      </c>
      <c r="I200" s="315" t="s">
        <v>78</v>
      </c>
      <c r="J200" s="175"/>
      <c r="K200" s="174"/>
    </row>
    <row r="201" spans="1:11" ht="13.5" customHeight="1">
      <c r="A201" s="195"/>
      <c r="B201" s="330"/>
      <c r="C201" s="326"/>
      <c r="D201" s="199" t="s">
        <v>177</v>
      </c>
      <c r="E201" s="327"/>
      <c r="F201" s="331">
        <v>5</v>
      </c>
      <c r="G201" s="329"/>
      <c r="H201" s="329"/>
      <c r="I201" s="327"/>
    </row>
    <row r="202" spans="1:11" ht="13.5" customHeight="1">
      <c r="A202" s="195"/>
      <c r="B202" s="330"/>
      <c r="C202" s="326"/>
      <c r="D202" s="199" t="s">
        <v>112</v>
      </c>
      <c r="E202" s="327"/>
      <c r="F202" s="331"/>
      <c r="G202" s="329"/>
      <c r="H202" s="329"/>
      <c r="I202" s="327"/>
    </row>
    <row r="203" spans="1:11" ht="13.5" customHeight="1">
      <c r="A203" s="195">
        <v>70</v>
      </c>
      <c r="B203" s="326">
        <v>741</v>
      </c>
      <c r="C203" s="326" t="s">
        <v>260</v>
      </c>
      <c r="D203" s="196" t="s">
        <v>265</v>
      </c>
      <c r="E203" s="327" t="s">
        <v>45</v>
      </c>
      <c r="F203" s="334">
        <f>F204</f>
        <v>5</v>
      </c>
      <c r="G203" s="405"/>
      <c r="H203" s="329">
        <f t="shared" ref="H203" si="12">F203*G203</f>
        <v>0</v>
      </c>
      <c r="I203" s="315" t="s">
        <v>78</v>
      </c>
      <c r="J203" s="175"/>
      <c r="K203" s="174"/>
    </row>
    <row r="204" spans="1:11" ht="13.5" customHeight="1">
      <c r="A204" s="195"/>
      <c r="B204" s="330"/>
      <c r="C204" s="326"/>
      <c r="D204" s="199" t="s">
        <v>177</v>
      </c>
      <c r="E204" s="327"/>
      <c r="F204" s="331">
        <v>5</v>
      </c>
      <c r="G204" s="329"/>
      <c r="H204" s="329"/>
      <c r="I204" s="327"/>
    </row>
    <row r="205" spans="1:11" ht="13.5" customHeight="1">
      <c r="A205" s="195"/>
      <c r="B205" s="330"/>
      <c r="C205" s="326"/>
      <c r="D205" s="199" t="s">
        <v>112</v>
      </c>
      <c r="E205" s="327"/>
      <c r="F205" s="331"/>
      <c r="G205" s="329"/>
      <c r="H205" s="329"/>
      <c r="I205" s="327"/>
    </row>
    <row r="206" spans="1:11" ht="13.5" customHeight="1">
      <c r="A206" s="195">
        <v>71</v>
      </c>
      <c r="B206" s="326">
        <v>741</v>
      </c>
      <c r="C206" s="326" t="s">
        <v>261</v>
      </c>
      <c r="D206" s="196" t="s">
        <v>266</v>
      </c>
      <c r="E206" s="327" t="s">
        <v>45</v>
      </c>
      <c r="F206" s="334">
        <f>F207</f>
        <v>5</v>
      </c>
      <c r="G206" s="405"/>
      <c r="H206" s="329">
        <f t="shared" ref="H206" si="13">F206*G206</f>
        <v>0</v>
      </c>
      <c r="I206" s="315" t="s">
        <v>78</v>
      </c>
      <c r="J206" s="175"/>
      <c r="K206" s="174"/>
    </row>
    <row r="207" spans="1:11" ht="13.5" customHeight="1">
      <c r="A207" s="195"/>
      <c r="B207" s="330"/>
      <c r="C207" s="326"/>
      <c r="D207" s="199" t="s">
        <v>177</v>
      </c>
      <c r="E207" s="327"/>
      <c r="F207" s="331">
        <v>5</v>
      </c>
      <c r="G207" s="329"/>
      <c r="H207" s="329"/>
      <c r="I207" s="327"/>
    </row>
    <row r="208" spans="1:11" ht="13.5" customHeight="1">
      <c r="A208" s="195"/>
      <c r="B208" s="330"/>
      <c r="C208" s="326"/>
      <c r="D208" s="199" t="s">
        <v>112</v>
      </c>
      <c r="E208" s="327"/>
      <c r="F208" s="331"/>
      <c r="G208" s="329"/>
      <c r="H208" s="329"/>
      <c r="I208" s="327"/>
    </row>
    <row r="209" spans="1:20" s="25" customFormat="1" ht="13.5" customHeight="1">
      <c r="A209" s="195">
        <v>72</v>
      </c>
      <c r="B209" s="326">
        <v>741</v>
      </c>
      <c r="C209" s="336" t="s">
        <v>262</v>
      </c>
      <c r="D209" s="196" t="s">
        <v>182</v>
      </c>
      <c r="E209" s="197" t="s">
        <v>47</v>
      </c>
      <c r="F209" s="198">
        <f>F210</f>
        <v>1</v>
      </c>
      <c r="G209" s="405"/>
      <c r="H209" s="314">
        <f>F209*G209</f>
        <v>0</v>
      </c>
      <c r="I209" s="315" t="s">
        <v>78</v>
      </c>
      <c r="J209" s="72"/>
      <c r="K209" s="72"/>
      <c r="L209" s="72"/>
      <c r="M209" s="72"/>
      <c r="N209" s="72"/>
      <c r="O209" s="72"/>
      <c r="P209" s="72"/>
      <c r="Q209" s="72"/>
      <c r="R209" s="72"/>
      <c r="S209" s="72"/>
      <c r="T209" s="72"/>
    </row>
    <row r="210" spans="1:20" s="72" customFormat="1" ht="13.5" customHeight="1">
      <c r="A210" s="195"/>
      <c r="B210" s="326"/>
      <c r="C210" s="336"/>
      <c r="D210" s="332" t="s">
        <v>184</v>
      </c>
      <c r="E210" s="197"/>
      <c r="F210" s="331">
        <v>1</v>
      </c>
      <c r="G210" s="314"/>
      <c r="H210" s="314"/>
      <c r="I210" s="315"/>
      <c r="J210" s="431"/>
      <c r="K210" s="431"/>
      <c r="L210" s="74"/>
      <c r="M210" s="75"/>
      <c r="N210" s="75"/>
    </row>
    <row r="211" spans="1:20" s="25" customFormat="1" ht="13.5" customHeight="1">
      <c r="A211" s="195"/>
      <c r="B211" s="326"/>
      <c r="C211" s="337"/>
      <c r="D211" s="332" t="s">
        <v>183</v>
      </c>
      <c r="E211" s="338"/>
      <c r="F211" s="339"/>
      <c r="G211" s="314"/>
      <c r="H211" s="314"/>
      <c r="I211" s="340"/>
      <c r="J211" s="7"/>
      <c r="K211" s="7"/>
      <c r="L211" s="7"/>
      <c r="M211" s="7"/>
      <c r="N211" s="72"/>
      <c r="O211" s="76"/>
      <c r="P211" s="76"/>
      <c r="Q211" s="72"/>
      <c r="R211" s="72"/>
      <c r="S211" s="72"/>
      <c r="T211" s="72"/>
    </row>
    <row r="212" spans="1:20" ht="21" customHeight="1">
      <c r="A212" s="324"/>
      <c r="B212" s="324"/>
      <c r="C212" s="92" t="s">
        <v>50</v>
      </c>
      <c r="D212" s="92" t="s">
        <v>51</v>
      </c>
      <c r="E212" s="92"/>
      <c r="F212" s="93"/>
      <c r="G212" s="94"/>
      <c r="H212" s="94">
        <f>H213+H275</f>
        <v>0</v>
      </c>
      <c r="I212" s="325"/>
    </row>
    <row r="213" spans="1:20" ht="13.5" customHeight="1">
      <c r="A213" s="324"/>
      <c r="B213" s="324"/>
      <c r="C213" s="92" t="s">
        <v>110</v>
      </c>
      <c r="D213" s="92" t="s">
        <v>435</v>
      </c>
      <c r="E213" s="92"/>
      <c r="F213" s="93"/>
      <c r="G213" s="94"/>
      <c r="H213" s="94">
        <f>SUM(H214:H274)</f>
        <v>0</v>
      </c>
      <c r="I213" s="117"/>
    </row>
    <row r="214" spans="1:20" ht="13.5" customHeight="1">
      <c r="A214" s="324">
        <v>73</v>
      </c>
      <c r="B214" s="341" t="s">
        <v>292</v>
      </c>
      <c r="C214" s="326" t="s">
        <v>128</v>
      </c>
      <c r="D214" s="196" t="s">
        <v>267</v>
      </c>
      <c r="E214" s="327" t="s">
        <v>45</v>
      </c>
      <c r="F214" s="328">
        <f>F215</f>
        <v>113.30000000000001</v>
      </c>
      <c r="G214" s="405"/>
      <c r="H214" s="329">
        <f t="shared" ref="H214" si="14">F214*G214</f>
        <v>0</v>
      </c>
      <c r="I214" s="315" t="s">
        <v>78</v>
      </c>
      <c r="J214" s="173"/>
      <c r="K214" s="174"/>
    </row>
    <row r="215" spans="1:20" ht="13.5" customHeight="1">
      <c r="A215" s="195"/>
      <c r="B215" s="330"/>
      <c r="C215" s="326"/>
      <c r="D215" s="199" t="s">
        <v>243</v>
      </c>
      <c r="E215" s="327"/>
      <c r="F215" s="331">
        <f>103*1.1</f>
        <v>113.30000000000001</v>
      </c>
      <c r="G215" s="329"/>
      <c r="H215" s="329"/>
      <c r="I215" s="327"/>
    </row>
    <row r="216" spans="1:20" ht="13.5" customHeight="1">
      <c r="A216" s="195"/>
      <c r="B216" s="330"/>
      <c r="C216" s="326"/>
      <c r="D216" s="199" t="s">
        <v>112</v>
      </c>
      <c r="E216" s="327"/>
      <c r="F216" s="331"/>
      <c r="G216" s="329"/>
      <c r="H216" s="329"/>
      <c r="I216" s="327"/>
    </row>
    <row r="217" spans="1:20" ht="13.5" customHeight="1">
      <c r="A217" s="324">
        <v>74</v>
      </c>
      <c r="B217" s="341" t="s">
        <v>292</v>
      </c>
      <c r="C217" s="326" t="s">
        <v>129</v>
      </c>
      <c r="D217" s="196" t="s">
        <v>126</v>
      </c>
      <c r="E217" s="327" t="s">
        <v>45</v>
      </c>
      <c r="F217" s="328">
        <f>F218+F219</f>
        <v>226.60000000000002</v>
      </c>
      <c r="G217" s="405"/>
      <c r="H217" s="329">
        <f t="shared" ref="H217" si="15">F217*G217</f>
        <v>0</v>
      </c>
      <c r="I217" s="315" t="s">
        <v>78</v>
      </c>
      <c r="J217" s="175"/>
      <c r="K217" s="174"/>
    </row>
    <row r="218" spans="1:20" ht="13.5" customHeight="1">
      <c r="A218" s="195"/>
      <c r="B218" s="330"/>
      <c r="C218" s="326"/>
      <c r="D218" s="199" t="s">
        <v>244</v>
      </c>
      <c r="E218" s="327"/>
      <c r="F218" s="331">
        <f>103*1.1</f>
        <v>113.30000000000001</v>
      </c>
      <c r="G218" s="329"/>
      <c r="H218" s="329"/>
      <c r="I218" s="327"/>
    </row>
    <row r="219" spans="1:20" ht="13.5" customHeight="1">
      <c r="A219" s="195"/>
      <c r="B219" s="330"/>
      <c r="C219" s="326"/>
      <c r="D219" s="199" t="s">
        <v>243</v>
      </c>
      <c r="E219" s="327"/>
      <c r="F219" s="331">
        <f>103*1.1</f>
        <v>113.30000000000001</v>
      </c>
      <c r="G219" s="329"/>
      <c r="H219" s="329"/>
      <c r="I219" s="327"/>
    </row>
    <row r="220" spans="1:20" ht="13.5" customHeight="1">
      <c r="A220" s="195"/>
      <c r="B220" s="330"/>
      <c r="C220" s="326"/>
      <c r="D220" s="199" t="s">
        <v>112</v>
      </c>
      <c r="E220" s="327"/>
      <c r="F220" s="331"/>
      <c r="G220" s="329"/>
      <c r="H220" s="329"/>
      <c r="I220" s="327"/>
    </row>
    <row r="221" spans="1:20" ht="13.5" customHeight="1">
      <c r="A221" s="324">
        <v>75</v>
      </c>
      <c r="B221" s="341" t="s">
        <v>292</v>
      </c>
      <c r="C221" s="326" t="s">
        <v>130</v>
      </c>
      <c r="D221" s="196" t="s">
        <v>145</v>
      </c>
      <c r="E221" s="327" t="s">
        <v>45</v>
      </c>
      <c r="F221" s="328">
        <f>F222</f>
        <v>113.30000000000001</v>
      </c>
      <c r="G221" s="405"/>
      <c r="H221" s="329">
        <f t="shared" ref="H221" si="16">F221*G221</f>
        <v>0</v>
      </c>
      <c r="I221" s="315" t="s">
        <v>78</v>
      </c>
      <c r="J221" s="175"/>
      <c r="K221" s="174"/>
    </row>
    <row r="222" spans="1:20" ht="13.5" customHeight="1">
      <c r="A222" s="195"/>
      <c r="B222" s="330"/>
      <c r="C222" s="326"/>
      <c r="D222" s="199" t="s">
        <v>245</v>
      </c>
      <c r="E222" s="327"/>
      <c r="F222" s="331">
        <f>103*1.1</f>
        <v>113.30000000000001</v>
      </c>
      <c r="G222" s="329"/>
      <c r="H222" s="329"/>
      <c r="I222" s="327"/>
    </row>
    <row r="223" spans="1:20" ht="13.5" customHeight="1">
      <c r="A223" s="195"/>
      <c r="B223" s="330"/>
      <c r="C223" s="326"/>
      <c r="D223" s="199" t="s">
        <v>112</v>
      </c>
      <c r="E223" s="327"/>
      <c r="F223" s="331"/>
      <c r="G223" s="329"/>
      <c r="H223" s="329"/>
      <c r="I223" s="327"/>
    </row>
    <row r="224" spans="1:20" ht="13.5" customHeight="1">
      <c r="A224" s="324">
        <v>76</v>
      </c>
      <c r="B224" s="341" t="s">
        <v>292</v>
      </c>
      <c r="C224" s="326" t="s">
        <v>131</v>
      </c>
      <c r="D224" s="196" t="s">
        <v>150</v>
      </c>
      <c r="E224" s="327" t="s">
        <v>45</v>
      </c>
      <c r="F224" s="328">
        <f>F225</f>
        <v>113.30000000000001</v>
      </c>
      <c r="G224" s="405"/>
      <c r="H224" s="329">
        <f t="shared" ref="H224" si="17">F224*G224</f>
        <v>0</v>
      </c>
      <c r="I224" s="315" t="s">
        <v>78</v>
      </c>
      <c r="J224" s="175"/>
      <c r="K224" s="174"/>
    </row>
    <row r="225" spans="1:20" ht="13.5" customHeight="1">
      <c r="A225" s="195"/>
      <c r="B225" s="330"/>
      <c r="C225" s="326"/>
      <c r="D225" s="199" t="s">
        <v>246</v>
      </c>
      <c r="E225" s="327"/>
      <c r="F225" s="331">
        <f>103*1.1</f>
        <v>113.30000000000001</v>
      </c>
      <c r="G225" s="329"/>
      <c r="H225" s="329"/>
      <c r="I225" s="327"/>
    </row>
    <row r="226" spans="1:20" ht="13.5" customHeight="1">
      <c r="A226" s="195"/>
      <c r="B226" s="330"/>
      <c r="C226" s="326"/>
      <c r="D226" s="199" t="s">
        <v>112</v>
      </c>
      <c r="E226" s="327"/>
      <c r="F226" s="331"/>
      <c r="G226" s="329"/>
      <c r="H226" s="329"/>
      <c r="I226" s="327"/>
    </row>
    <row r="227" spans="1:20" ht="13.5" customHeight="1">
      <c r="A227" s="324">
        <v>77</v>
      </c>
      <c r="B227" s="341" t="s">
        <v>292</v>
      </c>
      <c r="C227" s="326" t="s">
        <v>132</v>
      </c>
      <c r="D227" s="196" t="s">
        <v>146</v>
      </c>
      <c r="E227" s="327" t="s">
        <v>45</v>
      </c>
      <c r="F227" s="328">
        <f>F228</f>
        <v>113.30000000000001</v>
      </c>
      <c r="G227" s="405"/>
      <c r="H227" s="329">
        <f t="shared" ref="H227" si="18">F227*G227</f>
        <v>0</v>
      </c>
      <c r="I227" s="315" t="s">
        <v>78</v>
      </c>
      <c r="J227" s="175"/>
      <c r="K227" s="174"/>
    </row>
    <row r="228" spans="1:20" ht="13.5" customHeight="1">
      <c r="A228" s="195"/>
      <c r="B228" s="330"/>
      <c r="C228" s="326"/>
      <c r="D228" s="199" t="s">
        <v>247</v>
      </c>
      <c r="E228" s="327"/>
      <c r="F228" s="331">
        <f>103*1.1</f>
        <v>113.30000000000001</v>
      </c>
      <c r="G228" s="329"/>
      <c r="H228" s="329"/>
      <c r="I228" s="327"/>
    </row>
    <row r="229" spans="1:20" ht="13.5" customHeight="1">
      <c r="A229" s="195"/>
      <c r="B229" s="330"/>
      <c r="C229" s="326"/>
      <c r="D229" s="199" t="s">
        <v>112</v>
      </c>
      <c r="E229" s="327"/>
      <c r="F229" s="331"/>
      <c r="G229" s="329"/>
      <c r="H229" s="329"/>
      <c r="I229" s="327"/>
    </row>
    <row r="230" spans="1:20" ht="13.5" customHeight="1">
      <c r="A230" s="324">
        <v>78</v>
      </c>
      <c r="B230" s="341" t="s">
        <v>292</v>
      </c>
      <c r="C230" s="326" t="s">
        <v>133</v>
      </c>
      <c r="D230" s="196" t="s">
        <v>151</v>
      </c>
      <c r="E230" s="327" t="s">
        <v>45</v>
      </c>
      <c r="F230" s="328">
        <f>F231</f>
        <v>113.30000000000001</v>
      </c>
      <c r="G230" s="405"/>
      <c r="H230" s="329">
        <f t="shared" ref="H230" si="19">F230*G230</f>
        <v>0</v>
      </c>
      <c r="I230" s="315" t="s">
        <v>78</v>
      </c>
      <c r="J230" s="175"/>
      <c r="K230" s="174"/>
    </row>
    <row r="231" spans="1:20" ht="13.5" customHeight="1">
      <c r="A231" s="195"/>
      <c r="B231" s="330"/>
      <c r="C231" s="326"/>
      <c r="D231" s="199" t="s">
        <v>248</v>
      </c>
      <c r="E231" s="327"/>
      <c r="F231" s="331">
        <f>103*1.1</f>
        <v>113.30000000000001</v>
      </c>
      <c r="G231" s="329"/>
      <c r="H231" s="329"/>
      <c r="I231" s="327"/>
    </row>
    <row r="232" spans="1:20" ht="13.5" customHeight="1">
      <c r="A232" s="195"/>
      <c r="B232" s="330"/>
      <c r="C232" s="326"/>
      <c r="D232" s="199" t="s">
        <v>112</v>
      </c>
      <c r="E232" s="327"/>
      <c r="F232" s="331"/>
      <c r="G232" s="329"/>
      <c r="H232" s="329"/>
      <c r="I232" s="327"/>
    </row>
    <row r="233" spans="1:20" ht="13.5" customHeight="1">
      <c r="A233" s="324">
        <v>79</v>
      </c>
      <c r="B233" s="341" t="s">
        <v>292</v>
      </c>
      <c r="C233" s="326" t="s">
        <v>134</v>
      </c>
      <c r="D233" s="196" t="s">
        <v>154</v>
      </c>
      <c r="E233" s="327" t="s">
        <v>45</v>
      </c>
      <c r="F233" s="328">
        <f>F234</f>
        <v>226.60000000000002</v>
      </c>
      <c r="G233" s="405"/>
      <c r="H233" s="329">
        <f t="shared" ref="H233" si="20">F233*G233</f>
        <v>0</v>
      </c>
      <c r="I233" s="315" t="s">
        <v>78</v>
      </c>
      <c r="J233" s="175"/>
      <c r="K233" s="174"/>
    </row>
    <row r="234" spans="1:20" ht="13.5" customHeight="1">
      <c r="A234" s="195"/>
      <c r="B234" s="330"/>
      <c r="C234" s="326"/>
      <c r="D234" s="199" t="s">
        <v>249</v>
      </c>
      <c r="E234" s="327"/>
      <c r="F234" s="331">
        <f>103*2*1.1</f>
        <v>226.60000000000002</v>
      </c>
      <c r="G234" s="329"/>
      <c r="H234" s="329"/>
      <c r="I234" s="327"/>
    </row>
    <row r="235" spans="1:20" ht="13.5" customHeight="1">
      <c r="A235" s="195"/>
      <c r="B235" s="330"/>
      <c r="C235" s="326"/>
      <c r="D235" s="199" t="s">
        <v>112</v>
      </c>
      <c r="E235" s="327"/>
      <c r="F235" s="331"/>
      <c r="G235" s="329"/>
      <c r="H235" s="329"/>
      <c r="I235" s="327"/>
    </row>
    <row r="236" spans="1:20" ht="13.5" customHeight="1">
      <c r="A236" s="324">
        <v>80</v>
      </c>
      <c r="B236" s="341" t="s">
        <v>292</v>
      </c>
      <c r="C236" s="326" t="s">
        <v>135</v>
      </c>
      <c r="D236" s="196" t="s">
        <v>442</v>
      </c>
      <c r="E236" s="327" t="s">
        <v>45</v>
      </c>
      <c r="F236" s="328">
        <f>F237+F238</f>
        <v>187.45</v>
      </c>
      <c r="G236" s="405"/>
      <c r="H236" s="329">
        <f t="shared" ref="H236" si="21">F236*G236</f>
        <v>0</v>
      </c>
      <c r="I236" s="315" t="s">
        <v>78</v>
      </c>
      <c r="J236" s="175"/>
      <c r="K236" s="174"/>
    </row>
    <row r="237" spans="1:20" ht="13.5" customHeight="1">
      <c r="A237" s="195"/>
      <c r="B237" s="330"/>
      <c r="C237" s="326"/>
      <c r="D237" s="199" t="s">
        <v>443</v>
      </c>
      <c r="E237" s="327"/>
      <c r="F237" s="331">
        <f>103*1.15</f>
        <v>118.44999999999999</v>
      </c>
      <c r="G237" s="329"/>
      <c r="H237" s="329"/>
      <c r="I237" s="327"/>
    </row>
    <row r="238" spans="1:20" ht="13.5" customHeight="1">
      <c r="A238" s="195"/>
      <c r="B238" s="330"/>
      <c r="C238" s="326"/>
      <c r="D238" s="199" t="s">
        <v>461</v>
      </c>
      <c r="E238" s="327"/>
      <c r="F238" s="331">
        <f>(45+15)*1.15</f>
        <v>69</v>
      </c>
      <c r="G238" s="329"/>
      <c r="H238" s="329"/>
      <c r="I238" s="327"/>
    </row>
    <row r="239" spans="1:20" ht="13.5" customHeight="1">
      <c r="A239" s="195"/>
      <c r="B239" s="330"/>
      <c r="C239" s="326"/>
      <c r="D239" s="199" t="s">
        <v>112</v>
      </c>
      <c r="E239" s="327"/>
      <c r="F239" s="331"/>
      <c r="G239" s="329"/>
      <c r="H239" s="329"/>
      <c r="I239" s="327"/>
    </row>
    <row r="240" spans="1:20" s="71" customFormat="1" ht="13.5" customHeight="1">
      <c r="A240" s="324">
        <v>81</v>
      </c>
      <c r="B240" s="341" t="s">
        <v>292</v>
      </c>
      <c r="C240" s="191" t="s">
        <v>136</v>
      </c>
      <c r="D240" s="192" t="s">
        <v>149</v>
      </c>
      <c r="E240" s="342" t="s">
        <v>45</v>
      </c>
      <c r="F240" s="343">
        <f>F241</f>
        <v>62.4</v>
      </c>
      <c r="G240" s="405"/>
      <c r="H240" s="344">
        <f>F240*G240</f>
        <v>0</v>
      </c>
      <c r="I240" s="315" t="s">
        <v>78</v>
      </c>
      <c r="J240" s="176"/>
      <c r="K240" s="26"/>
      <c r="L240" s="176"/>
      <c r="M240" s="176"/>
      <c r="N240" s="176"/>
      <c r="O240" s="176"/>
      <c r="P240" s="176"/>
      <c r="Q240" s="176"/>
      <c r="R240" s="176"/>
      <c r="S240" s="176"/>
      <c r="T240" s="176"/>
    </row>
    <row r="241" spans="1:24" ht="27" customHeight="1">
      <c r="A241" s="195"/>
      <c r="B241" s="330"/>
      <c r="C241" s="326"/>
      <c r="D241" s="332" t="s">
        <v>191</v>
      </c>
      <c r="E241" s="327"/>
      <c r="F241" s="331">
        <v>62.4</v>
      </c>
      <c r="G241" s="329"/>
      <c r="H241" s="329"/>
      <c r="I241" s="327"/>
    </row>
    <row r="242" spans="1:24" s="71" customFormat="1" ht="13.5" customHeight="1">
      <c r="A242" s="324">
        <v>82</v>
      </c>
      <c r="B242" s="341" t="s">
        <v>292</v>
      </c>
      <c r="C242" s="191" t="s">
        <v>155</v>
      </c>
      <c r="D242" s="192" t="s">
        <v>113</v>
      </c>
      <c r="E242" s="342" t="s">
        <v>45</v>
      </c>
      <c r="F242" s="343">
        <f>F243</f>
        <v>67.210000000000008</v>
      </c>
      <c r="G242" s="405"/>
      <c r="H242" s="344">
        <f>F242*G242</f>
        <v>0</v>
      </c>
      <c r="I242" s="315" t="s">
        <v>78</v>
      </c>
      <c r="J242" s="176"/>
      <c r="K242" s="26"/>
      <c r="L242" s="176"/>
      <c r="M242" s="176"/>
      <c r="N242" s="176"/>
      <c r="O242" s="176"/>
      <c r="P242" s="176"/>
      <c r="Q242" s="176"/>
      <c r="R242" s="176"/>
      <c r="S242" s="176"/>
      <c r="T242" s="176"/>
    </row>
    <row r="243" spans="1:24" ht="13.5" customHeight="1">
      <c r="A243" s="195"/>
      <c r="B243" s="330"/>
      <c r="C243" s="326"/>
      <c r="D243" s="199" t="s">
        <v>438</v>
      </c>
      <c r="E243" s="327"/>
      <c r="F243" s="331">
        <f>(46.1+15)*1.1</f>
        <v>67.210000000000008</v>
      </c>
      <c r="G243" s="329"/>
      <c r="H243" s="329"/>
      <c r="I243" s="327"/>
    </row>
    <row r="244" spans="1:24" s="71" customFormat="1" ht="13.5" customHeight="1">
      <c r="A244" s="324">
        <v>83</v>
      </c>
      <c r="B244" s="341" t="s">
        <v>292</v>
      </c>
      <c r="C244" s="191" t="s">
        <v>156</v>
      </c>
      <c r="D244" s="192" t="s">
        <v>114</v>
      </c>
      <c r="E244" s="342" t="s">
        <v>45</v>
      </c>
      <c r="F244" s="343">
        <f>F245</f>
        <v>67.210000000000008</v>
      </c>
      <c r="G244" s="405"/>
      <c r="H244" s="344">
        <f>F244*G244</f>
        <v>0</v>
      </c>
      <c r="I244" s="315" t="s">
        <v>78</v>
      </c>
      <c r="J244" s="176"/>
      <c r="K244" s="26"/>
      <c r="L244" s="176"/>
      <c r="M244" s="176"/>
      <c r="N244" s="176"/>
      <c r="O244" s="176"/>
      <c r="P244" s="176"/>
      <c r="Q244" s="176"/>
      <c r="R244" s="176"/>
      <c r="S244" s="176"/>
      <c r="T244" s="176"/>
    </row>
    <row r="245" spans="1:24" ht="13.5" customHeight="1">
      <c r="A245" s="195"/>
      <c r="B245" s="330"/>
      <c r="C245" s="326"/>
      <c r="D245" s="199" t="s">
        <v>439</v>
      </c>
      <c r="E245" s="327"/>
      <c r="F245" s="331">
        <f>(46.1+15)*1.1</f>
        <v>67.210000000000008</v>
      </c>
      <c r="G245" s="329"/>
      <c r="H245" s="329"/>
      <c r="I245" s="327"/>
    </row>
    <row r="246" spans="1:24" s="2" customFormat="1" ht="13.5" customHeight="1">
      <c r="A246" s="324">
        <v>84</v>
      </c>
      <c r="B246" s="341" t="s">
        <v>292</v>
      </c>
      <c r="C246" s="191" t="s">
        <v>157</v>
      </c>
      <c r="D246" s="193" t="s">
        <v>185</v>
      </c>
      <c r="E246" s="326" t="s">
        <v>48</v>
      </c>
      <c r="F246" s="333">
        <f>F247</f>
        <v>12</v>
      </c>
      <c r="G246" s="405"/>
      <c r="H246" s="345">
        <f>F246*G246</f>
        <v>0</v>
      </c>
      <c r="I246" s="315" t="s">
        <v>78</v>
      </c>
      <c r="J246" s="177"/>
      <c r="K246" s="7"/>
      <c r="L246" s="72"/>
      <c r="M246" s="72"/>
      <c r="N246" s="72"/>
      <c r="O246" s="72"/>
      <c r="P246" s="72"/>
      <c r="Q246" s="72"/>
      <c r="R246" s="73"/>
      <c r="S246" s="7"/>
      <c r="T246" s="153"/>
    </row>
    <row r="247" spans="1:24" s="2" customFormat="1" ht="13.5" customHeight="1">
      <c r="A247" s="324"/>
      <c r="B247" s="326"/>
      <c r="C247" s="326"/>
      <c r="D247" s="194" t="s">
        <v>186</v>
      </c>
      <c r="E247" s="326"/>
      <c r="F247" s="346">
        <v>12</v>
      </c>
      <c r="G247" s="314"/>
      <c r="H247" s="345"/>
      <c r="I247" s="315"/>
      <c r="J247" s="178"/>
      <c r="K247" s="179"/>
      <c r="L247" s="180"/>
      <c r="M247" s="180"/>
      <c r="N247" s="180"/>
      <c r="O247" s="180"/>
      <c r="P247" s="180"/>
      <c r="Q247" s="180"/>
      <c r="R247" s="181"/>
      <c r="S247" s="7"/>
      <c r="T247" s="153"/>
    </row>
    <row r="248" spans="1:24" s="77" customFormat="1" ht="13.5" customHeight="1">
      <c r="A248" s="324">
        <v>85</v>
      </c>
      <c r="B248" s="341" t="s">
        <v>292</v>
      </c>
      <c r="C248" s="191" t="s">
        <v>158</v>
      </c>
      <c r="D248" s="193" t="s">
        <v>188</v>
      </c>
      <c r="E248" s="326" t="s">
        <v>48</v>
      </c>
      <c r="F248" s="333">
        <f>F249</f>
        <v>1</v>
      </c>
      <c r="G248" s="405"/>
      <c r="H248" s="345">
        <f>F248*G248</f>
        <v>0</v>
      </c>
      <c r="I248" s="315" t="s">
        <v>78</v>
      </c>
      <c r="J248" s="182"/>
      <c r="K248" s="182"/>
      <c r="L248" s="182"/>
      <c r="M248" s="182"/>
      <c r="N248" s="182"/>
      <c r="O248" s="182"/>
      <c r="P248" s="182"/>
      <c r="Q248" s="182"/>
      <c r="R248" s="182"/>
      <c r="S248" s="182"/>
      <c r="T248" s="182"/>
    </row>
    <row r="249" spans="1:24" s="77" customFormat="1" ht="13.5" customHeight="1">
      <c r="A249" s="324"/>
      <c r="B249" s="326"/>
      <c r="C249" s="326"/>
      <c r="D249" s="194" t="s">
        <v>186</v>
      </c>
      <c r="E249" s="326"/>
      <c r="F249" s="346">
        <v>1</v>
      </c>
      <c r="G249" s="314"/>
      <c r="H249" s="345"/>
      <c r="I249" s="315"/>
      <c r="J249" s="183"/>
      <c r="K249" s="182"/>
      <c r="L249" s="165"/>
      <c r="M249" s="184"/>
      <c r="N249" s="185"/>
      <c r="O249" s="185"/>
      <c r="P249" s="5"/>
      <c r="Q249" s="5"/>
      <c r="R249" s="5"/>
      <c r="S249" s="5"/>
      <c r="T249" s="5"/>
      <c r="U249" s="6"/>
      <c r="V249" s="6"/>
      <c r="W249" s="6"/>
      <c r="X249" s="6"/>
    </row>
    <row r="250" spans="1:24" s="25" customFormat="1" ht="13.5" customHeight="1">
      <c r="A250" s="324">
        <v>86</v>
      </c>
      <c r="B250" s="341" t="s">
        <v>292</v>
      </c>
      <c r="C250" s="191" t="s">
        <v>159</v>
      </c>
      <c r="D250" s="193" t="s">
        <v>187</v>
      </c>
      <c r="E250" s="326" t="s">
        <v>47</v>
      </c>
      <c r="F250" s="347">
        <v>1</v>
      </c>
      <c r="G250" s="405"/>
      <c r="H250" s="345">
        <f>F250*G250</f>
        <v>0</v>
      </c>
      <c r="I250" s="315" t="s">
        <v>78</v>
      </c>
      <c r="J250" s="72"/>
      <c r="K250" s="78"/>
      <c r="L250" s="72"/>
      <c r="M250" s="72"/>
      <c r="N250" s="72"/>
      <c r="O250" s="72"/>
      <c r="P250" s="72"/>
      <c r="Q250" s="72"/>
      <c r="R250" s="72"/>
      <c r="S250" s="72"/>
      <c r="T250" s="72"/>
    </row>
    <row r="251" spans="1:24" ht="13.5" customHeight="1">
      <c r="A251" s="324">
        <v>87</v>
      </c>
      <c r="B251" s="341" t="s">
        <v>292</v>
      </c>
      <c r="C251" s="326" t="s">
        <v>160</v>
      </c>
      <c r="D251" s="196" t="s">
        <v>268</v>
      </c>
      <c r="E251" s="327" t="s">
        <v>45</v>
      </c>
      <c r="F251" s="328">
        <f>F252</f>
        <v>94.600000000000009</v>
      </c>
      <c r="G251" s="405"/>
      <c r="H251" s="329">
        <f>F251*G251</f>
        <v>0</v>
      </c>
      <c r="I251" s="315" t="s">
        <v>78</v>
      </c>
      <c r="J251" s="175"/>
    </row>
    <row r="252" spans="1:24" ht="13.5" customHeight="1">
      <c r="A252" s="195"/>
      <c r="B252" s="330"/>
      <c r="C252" s="326"/>
      <c r="D252" s="199" t="s">
        <v>440</v>
      </c>
      <c r="E252" s="327"/>
      <c r="F252" s="331">
        <f>(31+8.9)*2*1.1+6.2*1.1</f>
        <v>94.600000000000009</v>
      </c>
      <c r="G252" s="329"/>
      <c r="H252" s="329"/>
      <c r="I252" s="327"/>
    </row>
    <row r="253" spans="1:24" ht="29.25" customHeight="1">
      <c r="A253" s="195"/>
      <c r="B253" s="330"/>
      <c r="C253" s="326"/>
      <c r="D253" s="332" t="s">
        <v>115</v>
      </c>
      <c r="E253" s="327"/>
      <c r="F253" s="331"/>
      <c r="G253" s="329"/>
      <c r="H253" s="329"/>
      <c r="I253" s="327"/>
    </row>
    <row r="254" spans="1:24" ht="13.5" customHeight="1">
      <c r="A254" s="324">
        <v>88</v>
      </c>
      <c r="B254" s="341" t="s">
        <v>292</v>
      </c>
      <c r="C254" s="326" t="s">
        <v>251</v>
      </c>
      <c r="D254" s="196" t="s">
        <v>250</v>
      </c>
      <c r="E254" s="327" t="s">
        <v>45</v>
      </c>
      <c r="F254" s="328">
        <f>F255</f>
        <v>356.51000000000005</v>
      </c>
      <c r="G254" s="405"/>
      <c r="H254" s="329">
        <f>F254*G254</f>
        <v>0</v>
      </c>
      <c r="I254" s="315" t="s">
        <v>78</v>
      </c>
      <c r="J254" s="175"/>
    </row>
    <row r="255" spans="1:24" ht="13.5" customHeight="1">
      <c r="A255" s="195"/>
      <c r="B255" s="330"/>
      <c r="C255" s="326"/>
      <c r="D255" s="199" t="s">
        <v>441</v>
      </c>
      <c r="E255" s="327"/>
      <c r="F255" s="331">
        <f>103*3*1.1+(6.2+8.9)*1.1</f>
        <v>356.51000000000005</v>
      </c>
      <c r="G255" s="329"/>
      <c r="H255" s="329"/>
      <c r="I255" s="327"/>
    </row>
    <row r="256" spans="1:24" ht="29.25" customHeight="1">
      <c r="A256" s="195"/>
      <c r="B256" s="330"/>
      <c r="C256" s="326"/>
      <c r="D256" s="332" t="s">
        <v>115</v>
      </c>
      <c r="E256" s="327"/>
      <c r="F256" s="331"/>
      <c r="G256" s="329"/>
      <c r="H256" s="329"/>
      <c r="I256" s="327"/>
    </row>
    <row r="257" spans="1:20" s="25" customFormat="1" ht="13.5" customHeight="1">
      <c r="A257" s="195">
        <v>89</v>
      </c>
      <c r="B257" s="341" t="s">
        <v>292</v>
      </c>
      <c r="C257" s="336" t="s">
        <v>252</v>
      </c>
      <c r="D257" s="196" t="s">
        <v>242</v>
      </c>
      <c r="E257" s="197" t="s">
        <v>47</v>
      </c>
      <c r="F257" s="198">
        <f>F258</f>
        <v>1</v>
      </c>
      <c r="G257" s="405"/>
      <c r="H257" s="314">
        <f>F257*G257</f>
        <v>0</v>
      </c>
      <c r="I257" s="315" t="s">
        <v>78</v>
      </c>
      <c r="J257" s="72"/>
      <c r="K257" s="72"/>
      <c r="L257" s="72"/>
      <c r="M257" s="72"/>
      <c r="N257" s="72"/>
      <c r="O257" s="72"/>
      <c r="P257" s="72"/>
      <c r="Q257" s="72"/>
      <c r="R257" s="72"/>
      <c r="S257" s="72"/>
      <c r="T257" s="72"/>
    </row>
    <row r="258" spans="1:20" s="72" customFormat="1" ht="36" customHeight="1">
      <c r="A258" s="195"/>
      <c r="B258" s="326"/>
      <c r="C258" s="336"/>
      <c r="D258" s="332" t="s">
        <v>209</v>
      </c>
      <c r="E258" s="197"/>
      <c r="F258" s="331">
        <v>1</v>
      </c>
      <c r="G258" s="314"/>
      <c r="H258" s="314"/>
      <c r="I258" s="315"/>
      <c r="J258" s="431"/>
      <c r="K258" s="431"/>
      <c r="L258" s="74"/>
      <c r="M258" s="75"/>
      <c r="N258" s="75"/>
    </row>
    <row r="259" spans="1:20" s="25" customFormat="1" ht="13.5" customHeight="1">
      <c r="A259" s="195">
        <v>90</v>
      </c>
      <c r="B259" s="341" t="s">
        <v>292</v>
      </c>
      <c r="C259" s="336" t="s">
        <v>256</v>
      </c>
      <c r="D259" s="196" t="s">
        <v>456</v>
      </c>
      <c r="E259" s="197" t="s">
        <v>47</v>
      </c>
      <c r="F259" s="198">
        <f>F260</f>
        <v>1</v>
      </c>
      <c r="G259" s="405"/>
      <c r="H259" s="314">
        <f>F259*G259</f>
        <v>0</v>
      </c>
      <c r="I259" s="315" t="s">
        <v>78</v>
      </c>
      <c r="J259" s="72"/>
      <c r="K259" s="72"/>
      <c r="L259" s="72"/>
      <c r="M259" s="72"/>
      <c r="N259" s="72"/>
      <c r="O259" s="72"/>
      <c r="P259" s="72"/>
      <c r="Q259" s="72"/>
      <c r="R259" s="72"/>
      <c r="S259" s="72"/>
      <c r="T259" s="72"/>
    </row>
    <row r="260" spans="1:20" s="72" customFormat="1" ht="27" customHeight="1">
      <c r="A260" s="195"/>
      <c r="B260" s="326"/>
      <c r="C260" s="336"/>
      <c r="D260" s="332" t="s">
        <v>457</v>
      </c>
      <c r="E260" s="197"/>
      <c r="F260" s="331">
        <v>1</v>
      </c>
      <c r="G260" s="314"/>
      <c r="H260" s="314"/>
      <c r="I260" s="315"/>
      <c r="J260" s="431"/>
      <c r="K260" s="431"/>
      <c r="L260" s="74"/>
      <c r="M260" s="75"/>
      <c r="N260" s="75"/>
    </row>
    <row r="261" spans="1:20" s="72" customFormat="1" ht="38.25" customHeight="1">
      <c r="A261" s="195"/>
      <c r="B261" s="326"/>
      <c r="C261" s="336"/>
      <c r="D261" s="332" t="s">
        <v>460</v>
      </c>
      <c r="E261" s="197"/>
      <c r="F261" s="331"/>
      <c r="G261" s="314"/>
      <c r="H261" s="314"/>
      <c r="I261" s="315"/>
      <c r="J261" s="431"/>
      <c r="K261" s="431"/>
      <c r="L261" s="74"/>
      <c r="M261" s="75"/>
      <c r="N261" s="75"/>
    </row>
    <row r="262" spans="1:20" ht="13.5" customHeight="1">
      <c r="A262" s="195">
        <v>91</v>
      </c>
      <c r="B262" s="341" t="s">
        <v>292</v>
      </c>
      <c r="C262" s="326" t="s">
        <v>444</v>
      </c>
      <c r="D262" s="196" t="s">
        <v>152</v>
      </c>
      <c r="E262" s="327" t="s">
        <v>45</v>
      </c>
      <c r="F262" s="328">
        <f>F263+F264</f>
        <v>60</v>
      </c>
      <c r="G262" s="405"/>
      <c r="H262" s="329">
        <f t="shared" ref="H262" si="22">F262*G262</f>
        <v>0</v>
      </c>
      <c r="I262" s="315" t="s">
        <v>78</v>
      </c>
      <c r="J262" s="175"/>
      <c r="K262" s="174"/>
    </row>
    <row r="263" spans="1:20" ht="13.5" customHeight="1">
      <c r="A263" s="195"/>
      <c r="B263" s="330"/>
      <c r="C263" s="326"/>
      <c r="D263" s="199" t="s">
        <v>172</v>
      </c>
      <c r="E263" s="327"/>
      <c r="F263" s="331">
        <v>15</v>
      </c>
      <c r="G263" s="329"/>
      <c r="H263" s="329"/>
      <c r="I263" s="327"/>
    </row>
    <row r="264" spans="1:20" ht="13.5" customHeight="1">
      <c r="A264" s="195"/>
      <c r="B264" s="330"/>
      <c r="C264" s="326"/>
      <c r="D264" s="199" t="s">
        <v>458</v>
      </c>
      <c r="E264" s="327"/>
      <c r="F264" s="331">
        <v>45</v>
      </c>
      <c r="G264" s="443"/>
      <c r="H264" s="443"/>
      <c r="I264" s="442"/>
    </row>
    <row r="265" spans="1:20" ht="13.5" customHeight="1">
      <c r="A265" s="195"/>
      <c r="B265" s="330"/>
      <c r="C265" s="326"/>
      <c r="D265" s="199" t="s">
        <v>153</v>
      </c>
      <c r="E265" s="327"/>
      <c r="F265" s="331"/>
      <c r="G265" s="329"/>
      <c r="H265" s="329"/>
      <c r="I265" s="327"/>
    </row>
    <row r="266" spans="1:20" ht="13.5" customHeight="1">
      <c r="A266" s="324">
        <v>92</v>
      </c>
      <c r="B266" s="341" t="s">
        <v>292</v>
      </c>
      <c r="C266" s="326" t="s">
        <v>445</v>
      </c>
      <c r="D266" s="326" t="s">
        <v>147</v>
      </c>
      <c r="E266" s="326" t="s">
        <v>48</v>
      </c>
      <c r="F266" s="333">
        <f>F267</f>
        <v>1</v>
      </c>
      <c r="G266" s="405"/>
      <c r="H266" s="314">
        <f>F266*G266</f>
        <v>0</v>
      </c>
      <c r="I266" s="315" t="s">
        <v>78</v>
      </c>
    </row>
    <row r="267" spans="1:20" ht="27" customHeight="1">
      <c r="A267" s="324"/>
      <c r="B267" s="326"/>
      <c r="C267" s="326"/>
      <c r="D267" s="332" t="s">
        <v>116</v>
      </c>
      <c r="E267" s="326"/>
      <c r="F267" s="331">
        <v>1</v>
      </c>
      <c r="G267" s="314"/>
      <c r="H267" s="314"/>
      <c r="I267" s="80"/>
    </row>
    <row r="268" spans="1:20" ht="13.5" customHeight="1">
      <c r="A268" s="324">
        <v>93</v>
      </c>
      <c r="B268" s="341" t="s">
        <v>292</v>
      </c>
      <c r="C268" s="326" t="s">
        <v>446</v>
      </c>
      <c r="D268" s="326" t="s">
        <v>127</v>
      </c>
      <c r="E268" s="326" t="s">
        <v>48</v>
      </c>
      <c r="F268" s="333">
        <f>F269</f>
        <v>1</v>
      </c>
      <c r="G268" s="405"/>
      <c r="H268" s="314">
        <f>F268*G268</f>
        <v>0</v>
      </c>
      <c r="I268" s="315" t="s">
        <v>78</v>
      </c>
    </row>
    <row r="269" spans="1:20" ht="27" customHeight="1">
      <c r="A269" s="324"/>
      <c r="B269" s="326"/>
      <c r="C269" s="326"/>
      <c r="D269" s="332" t="s">
        <v>116</v>
      </c>
      <c r="E269" s="326"/>
      <c r="F269" s="331">
        <v>1</v>
      </c>
      <c r="G269" s="314"/>
      <c r="H269" s="314"/>
      <c r="I269" s="80"/>
    </row>
    <row r="270" spans="1:20" ht="13.5" customHeight="1">
      <c r="A270" s="324">
        <v>94</v>
      </c>
      <c r="B270" s="341" t="s">
        <v>292</v>
      </c>
      <c r="C270" s="326" t="s">
        <v>447</v>
      </c>
      <c r="D270" s="326" t="s">
        <v>437</v>
      </c>
      <c r="E270" s="326" t="s">
        <v>48</v>
      </c>
      <c r="F270" s="333">
        <f>F271</f>
        <v>1</v>
      </c>
      <c r="G270" s="405"/>
      <c r="H270" s="314">
        <f>F270*G270</f>
        <v>0</v>
      </c>
      <c r="I270" s="315" t="s">
        <v>78</v>
      </c>
    </row>
    <row r="271" spans="1:20" ht="27" customHeight="1">
      <c r="A271" s="324"/>
      <c r="B271" s="326"/>
      <c r="C271" s="326"/>
      <c r="D271" s="332" t="s">
        <v>116</v>
      </c>
      <c r="E271" s="326"/>
      <c r="F271" s="331">
        <v>1</v>
      </c>
      <c r="G271" s="314"/>
      <c r="H271" s="314"/>
      <c r="I271" s="80"/>
    </row>
    <row r="272" spans="1:20" s="8" customFormat="1" ht="13.5" customHeight="1">
      <c r="A272" s="348">
        <v>95</v>
      </c>
      <c r="B272" s="341" t="s">
        <v>292</v>
      </c>
      <c r="C272" s="326" t="s">
        <v>459</v>
      </c>
      <c r="D272" s="349" t="s">
        <v>257</v>
      </c>
      <c r="E272" s="349" t="s">
        <v>48</v>
      </c>
      <c r="F272" s="350">
        <f>F273</f>
        <v>1</v>
      </c>
      <c r="G272" s="405"/>
      <c r="H272" s="351">
        <f>F272*G272</f>
        <v>0</v>
      </c>
      <c r="I272" s="315" t="s">
        <v>78</v>
      </c>
      <c r="J272" s="81"/>
      <c r="K272" s="81"/>
      <c r="L272" s="81"/>
      <c r="M272" s="81"/>
      <c r="N272" s="81"/>
      <c r="O272" s="81"/>
      <c r="P272" s="81"/>
      <c r="Q272" s="81"/>
      <c r="R272" s="81"/>
      <c r="S272" s="81"/>
      <c r="T272" s="81"/>
    </row>
    <row r="273" spans="1:20" s="8" customFormat="1" ht="27.75" customHeight="1">
      <c r="A273" s="348"/>
      <c r="B273" s="349"/>
      <c r="C273" s="349"/>
      <c r="D273" s="332" t="s">
        <v>463</v>
      </c>
      <c r="E273" s="349"/>
      <c r="F273" s="352">
        <v>1</v>
      </c>
      <c r="G273" s="351"/>
      <c r="H273" s="351"/>
      <c r="I273" s="353"/>
      <c r="J273" s="81"/>
      <c r="K273" s="81"/>
      <c r="L273" s="81"/>
      <c r="M273" s="81"/>
      <c r="N273" s="81"/>
      <c r="O273" s="81"/>
      <c r="P273" s="81"/>
      <c r="Q273" s="81"/>
      <c r="R273" s="81"/>
      <c r="S273" s="81"/>
      <c r="T273" s="81"/>
    </row>
    <row r="274" spans="1:20" s="25" customFormat="1" ht="38.25" customHeight="1">
      <c r="A274" s="354"/>
      <c r="B274" s="349"/>
      <c r="C274" s="354"/>
      <c r="D274" s="355" t="s">
        <v>255</v>
      </c>
      <c r="E274" s="356"/>
      <c r="F274" s="352"/>
      <c r="G274" s="351"/>
      <c r="H274" s="351"/>
      <c r="I274" s="357"/>
      <c r="J274" s="7"/>
      <c r="K274" s="72"/>
      <c r="L274" s="7"/>
      <c r="M274" s="72"/>
      <c r="N274" s="72"/>
      <c r="O274" s="72"/>
      <c r="P274" s="72"/>
      <c r="Q274" s="72"/>
      <c r="R274" s="72"/>
      <c r="S274" s="72"/>
      <c r="T274" s="72"/>
    </row>
    <row r="275" spans="1:20" ht="13.5" customHeight="1">
      <c r="A275" s="324"/>
      <c r="B275" s="324"/>
      <c r="C275" s="92" t="s">
        <v>121</v>
      </c>
      <c r="D275" s="92" t="s">
        <v>122</v>
      </c>
      <c r="E275" s="92"/>
      <c r="F275" s="93"/>
      <c r="G275" s="94"/>
      <c r="H275" s="94">
        <f>SUM(H276:H307)</f>
        <v>0</v>
      </c>
      <c r="I275" s="80"/>
    </row>
    <row r="276" spans="1:20" ht="13.5" customHeight="1">
      <c r="A276" s="358">
        <v>96</v>
      </c>
      <c r="B276" s="359" t="s">
        <v>276</v>
      </c>
      <c r="C276" s="109" t="s">
        <v>272</v>
      </c>
      <c r="D276" s="360" t="s">
        <v>273</v>
      </c>
      <c r="E276" s="361" t="s">
        <v>45</v>
      </c>
      <c r="F276" s="362">
        <f>F277</f>
        <v>7.2</v>
      </c>
      <c r="G276" s="405"/>
      <c r="H276" s="363">
        <f>F276*G276</f>
        <v>0</v>
      </c>
      <c r="I276" s="98" t="s">
        <v>78</v>
      </c>
    </row>
    <row r="277" spans="1:20" ht="13.5" customHeight="1">
      <c r="A277" s="108"/>
      <c r="B277" s="109"/>
      <c r="C277" s="104"/>
      <c r="D277" s="104" t="s">
        <v>275</v>
      </c>
      <c r="E277" s="104"/>
      <c r="F277" s="121">
        <v>7.2</v>
      </c>
      <c r="G277" s="286"/>
      <c r="H277" s="286"/>
      <c r="I277" s="98"/>
    </row>
    <row r="278" spans="1:20" ht="13.5" customHeight="1">
      <c r="A278" s="358">
        <v>97</v>
      </c>
      <c r="B278" s="359" t="s">
        <v>276</v>
      </c>
      <c r="C278" s="109" t="s">
        <v>253</v>
      </c>
      <c r="D278" s="360" t="s">
        <v>277</v>
      </c>
      <c r="E278" s="361" t="s">
        <v>45</v>
      </c>
      <c r="F278" s="362">
        <f>F279</f>
        <v>8.9</v>
      </c>
      <c r="G278" s="405"/>
      <c r="H278" s="363">
        <f>F278*G278</f>
        <v>0</v>
      </c>
      <c r="I278" s="98" t="s">
        <v>78</v>
      </c>
    </row>
    <row r="279" spans="1:20" ht="13.5" customHeight="1">
      <c r="A279" s="108"/>
      <c r="B279" s="109"/>
      <c r="C279" s="104"/>
      <c r="D279" s="104" t="s">
        <v>274</v>
      </c>
      <c r="E279" s="104"/>
      <c r="F279" s="121">
        <v>8.9</v>
      </c>
      <c r="G279" s="286"/>
      <c r="H279" s="286"/>
      <c r="I279" s="98"/>
    </row>
    <row r="280" spans="1:20" ht="13.5" customHeight="1">
      <c r="A280" s="358">
        <v>98</v>
      </c>
      <c r="B280" s="359" t="s">
        <v>276</v>
      </c>
      <c r="C280" s="109" t="s">
        <v>270</v>
      </c>
      <c r="D280" s="360" t="s">
        <v>271</v>
      </c>
      <c r="E280" s="361" t="s">
        <v>45</v>
      </c>
      <c r="F280" s="362">
        <f>F281</f>
        <v>31</v>
      </c>
      <c r="G280" s="405"/>
      <c r="H280" s="363">
        <f>F280*G280</f>
        <v>0</v>
      </c>
      <c r="I280" s="98" t="s">
        <v>78</v>
      </c>
    </row>
    <row r="281" spans="1:20" ht="27" customHeight="1">
      <c r="A281" s="108"/>
      <c r="B281" s="109"/>
      <c r="C281" s="104"/>
      <c r="D281" s="104" t="s">
        <v>269</v>
      </c>
      <c r="E281" s="104"/>
      <c r="F281" s="121">
        <v>31</v>
      </c>
      <c r="G281" s="286"/>
      <c r="H281" s="286"/>
      <c r="I281" s="98"/>
    </row>
    <row r="282" spans="1:20" ht="13.5" customHeight="1">
      <c r="A282" s="358">
        <v>99</v>
      </c>
      <c r="B282" s="359" t="s">
        <v>276</v>
      </c>
      <c r="C282" s="109">
        <v>460400021</v>
      </c>
      <c r="D282" s="360" t="s">
        <v>207</v>
      </c>
      <c r="E282" s="361" t="s">
        <v>41</v>
      </c>
      <c r="F282" s="362">
        <f>F283</f>
        <v>154.488</v>
      </c>
      <c r="G282" s="405"/>
      <c r="H282" s="363">
        <f>F282*G282</f>
        <v>0</v>
      </c>
      <c r="I282" s="98" t="s">
        <v>77</v>
      </c>
    </row>
    <row r="283" spans="1:20" ht="13.5" customHeight="1">
      <c r="A283" s="108"/>
      <c r="B283" s="109"/>
      <c r="C283" s="104"/>
      <c r="D283" s="104" t="s">
        <v>280</v>
      </c>
      <c r="E283" s="104"/>
      <c r="F283" s="121">
        <f>(7.2+8.9+31)*1.64*2</f>
        <v>154.488</v>
      </c>
      <c r="G283" s="286"/>
      <c r="H283" s="286"/>
      <c r="I283" s="98"/>
    </row>
    <row r="284" spans="1:20" ht="13.5" customHeight="1">
      <c r="A284" s="358">
        <v>100</v>
      </c>
      <c r="B284" s="359" t="s">
        <v>276</v>
      </c>
      <c r="C284" s="109">
        <v>460400121</v>
      </c>
      <c r="D284" s="360" t="s">
        <v>208</v>
      </c>
      <c r="E284" s="361" t="s">
        <v>41</v>
      </c>
      <c r="F284" s="362">
        <f>F285</f>
        <v>154.488</v>
      </c>
      <c r="G284" s="405"/>
      <c r="H284" s="363">
        <f>F284*G284</f>
        <v>0</v>
      </c>
      <c r="I284" s="98" t="s">
        <v>77</v>
      </c>
    </row>
    <row r="285" spans="1:20" ht="13.5" customHeight="1">
      <c r="A285" s="108"/>
      <c r="B285" s="109"/>
      <c r="C285" s="104"/>
      <c r="D285" s="104" t="s">
        <v>280</v>
      </c>
      <c r="E285" s="104"/>
      <c r="F285" s="121">
        <f>(7.2+8.9+31)*1.64*2</f>
        <v>154.488</v>
      </c>
      <c r="G285" s="286"/>
      <c r="H285" s="286"/>
      <c r="I285" s="98"/>
    </row>
    <row r="286" spans="1:20" ht="30.75" customHeight="1">
      <c r="A286" s="358">
        <v>101</v>
      </c>
      <c r="B286" s="359" t="s">
        <v>276</v>
      </c>
      <c r="C286" s="109" t="s">
        <v>123</v>
      </c>
      <c r="D286" s="360" t="s">
        <v>429</v>
      </c>
      <c r="E286" s="361" t="s">
        <v>45</v>
      </c>
      <c r="F286" s="362">
        <f>F287</f>
        <v>7.2</v>
      </c>
      <c r="G286" s="405"/>
      <c r="H286" s="363">
        <f>F286*G286</f>
        <v>0</v>
      </c>
      <c r="I286" s="98" t="s">
        <v>78</v>
      </c>
      <c r="L286" s="186"/>
      <c r="M286" s="186"/>
    </row>
    <row r="287" spans="1:20" ht="13.5" customHeight="1">
      <c r="A287" s="108"/>
      <c r="B287" s="109"/>
      <c r="C287" s="104"/>
      <c r="D287" s="104" t="s">
        <v>285</v>
      </c>
      <c r="E287" s="104"/>
      <c r="F287" s="121">
        <v>7.2</v>
      </c>
      <c r="G287" s="286"/>
      <c r="H287" s="286"/>
      <c r="I287" s="98"/>
      <c r="J287" s="187"/>
      <c r="K287" s="187"/>
      <c r="L287" s="187"/>
    </row>
    <row r="288" spans="1:20" ht="30.75" customHeight="1">
      <c r="A288" s="358">
        <v>102</v>
      </c>
      <c r="B288" s="359" t="s">
        <v>276</v>
      </c>
      <c r="C288" s="109" t="s">
        <v>123</v>
      </c>
      <c r="D288" s="360" t="s">
        <v>430</v>
      </c>
      <c r="E288" s="361" t="s">
        <v>45</v>
      </c>
      <c r="F288" s="362">
        <f>F289</f>
        <v>8.9</v>
      </c>
      <c r="G288" s="405"/>
      <c r="H288" s="363">
        <f>F288*G288</f>
        <v>0</v>
      </c>
      <c r="I288" s="98" t="s">
        <v>78</v>
      </c>
      <c r="L288" s="186"/>
      <c r="M288" s="186"/>
    </row>
    <row r="289" spans="1:20" ht="27" customHeight="1">
      <c r="A289" s="108"/>
      <c r="B289" s="109"/>
      <c r="C289" s="104"/>
      <c r="D289" s="104" t="s">
        <v>286</v>
      </c>
      <c r="E289" s="104"/>
      <c r="F289" s="121">
        <v>8.9</v>
      </c>
      <c r="G289" s="286"/>
      <c r="H289" s="286"/>
      <c r="I289" s="98"/>
      <c r="J289" s="187"/>
      <c r="K289" s="187"/>
      <c r="L289" s="187"/>
    </row>
    <row r="290" spans="1:20" ht="30.75" customHeight="1">
      <c r="A290" s="358">
        <v>103</v>
      </c>
      <c r="B290" s="359" t="s">
        <v>276</v>
      </c>
      <c r="C290" s="109" t="s">
        <v>123</v>
      </c>
      <c r="D290" s="360" t="s">
        <v>431</v>
      </c>
      <c r="E290" s="361" t="s">
        <v>45</v>
      </c>
      <c r="F290" s="362">
        <f>F291</f>
        <v>31</v>
      </c>
      <c r="G290" s="405"/>
      <c r="H290" s="363">
        <f>F290*G290</f>
        <v>0</v>
      </c>
      <c r="I290" s="98" t="s">
        <v>78</v>
      </c>
      <c r="L290" s="186"/>
      <c r="M290" s="186"/>
    </row>
    <row r="291" spans="1:20" ht="27" customHeight="1">
      <c r="A291" s="108"/>
      <c r="B291" s="109"/>
      <c r="C291" s="104"/>
      <c r="D291" s="104" t="s">
        <v>287</v>
      </c>
      <c r="E291" s="104"/>
      <c r="F291" s="121">
        <v>31</v>
      </c>
      <c r="G291" s="286"/>
      <c r="H291" s="286"/>
      <c r="I291" s="98"/>
      <c r="J291" s="187"/>
      <c r="K291" s="187"/>
      <c r="L291" s="187"/>
    </row>
    <row r="292" spans="1:20" ht="13.5" customHeight="1">
      <c r="A292" s="358">
        <v>104</v>
      </c>
      <c r="B292" s="359" t="s">
        <v>276</v>
      </c>
      <c r="C292" s="109">
        <v>460490012</v>
      </c>
      <c r="D292" s="364" t="s">
        <v>279</v>
      </c>
      <c r="E292" s="361" t="s">
        <v>45</v>
      </c>
      <c r="F292" s="362">
        <f>SUM(F293:F294)</f>
        <v>41.1</v>
      </c>
      <c r="G292" s="405"/>
      <c r="H292" s="363">
        <f>F292*G292</f>
        <v>0</v>
      </c>
      <c r="I292" s="98" t="s">
        <v>77</v>
      </c>
      <c r="N292" s="186"/>
      <c r="O292" s="186"/>
      <c r="P292" s="186"/>
      <c r="Q292" s="188"/>
    </row>
    <row r="293" spans="1:20" ht="13.5" customHeight="1">
      <c r="A293" s="108"/>
      <c r="B293" s="109"/>
      <c r="C293" s="104"/>
      <c r="D293" s="104" t="s">
        <v>281</v>
      </c>
      <c r="E293" s="104"/>
      <c r="F293" s="121">
        <f>(7.2)*2</f>
        <v>14.4</v>
      </c>
      <c r="G293" s="286"/>
      <c r="H293" s="286"/>
      <c r="I293" s="98"/>
    </row>
    <row r="294" spans="1:20" ht="13.5" customHeight="1">
      <c r="A294" s="108"/>
      <c r="B294" s="109"/>
      <c r="C294" s="104"/>
      <c r="D294" s="104" t="s">
        <v>282</v>
      </c>
      <c r="E294" s="104"/>
      <c r="F294" s="121">
        <f>(8.9)*3</f>
        <v>26.700000000000003</v>
      </c>
      <c r="G294" s="286"/>
      <c r="H294" s="286"/>
      <c r="I294" s="98"/>
    </row>
    <row r="295" spans="1:20" ht="13.5" customHeight="1">
      <c r="A295" s="358">
        <v>105</v>
      </c>
      <c r="B295" s="359" t="s">
        <v>276</v>
      </c>
      <c r="C295" s="109">
        <v>460490014</v>
      </c>
      <c r="D295" s="364" t="s">
        <v>124</v>
      </c>
      <c r="E295" s="361" t="s">
        <v>45</v>
      </c>
      <c r="F295" s="362">
        <f>F296</f>
        <v>93</v>
      </c>
      <c r="G295" s="405"/>
      <c r="H295" s="363">
        <f>F295*G295</f>
        <v>0</v>
      </c>
      <c r="I295" s="98" t="s">
        <v>77</v>
      </c>
    </row>
    <row r="296" spans="1:20" ht="13.5" customHeight="1">
      <c r="A296" s="108"/>
      <c r="B296" s="109"/>
      <c r="C296" s="104"/>
      <c r="D296" s="104" t="s">
        <v>283</v>
      </c>
      <c r="E296" s="104"/>
      <c r="F296" s="121">
        <f>(31)*3</f>
        <v>93</v>
      </c>
      <c r="G296" s="286"/>
      <c r="H296" s="286"/>
      <c r="I296" s="98"/>
    </row>
    <row r="297" spans="1:20" ht="13.5" customHeight="1">
      <c r="A297" s="358">
        <v>106</v>
      </c>
      <c r="B297" s="359" t="s">
        <v>276</v>
      </c>
      <c r="C297" s="109">
        <v>460561821</v>
      </c>
      <c r="D297" s="364" t="s">
        <v>125</v>
      </c>
      <c r="E297" s="361" t="s">
        <v>28</v>
      </c>
      <c r="F297" s="362">
        <f>SUM(F298:F300)</f>
        <v>55.024999999999991</v>
      </c>
      <c r="G297" s="405"/>
      <c r="H297" s="363">
        <f>F297*G297</f>
        <v>0</v>
      </c>
      <c r="I297" s="98" t="s">
        <v>77</v>
      </c>
    </row>
    <row r="298" spans="1:20" ht="27" customHeight="1">
      <c r="A298" s="108"/>
      <c r="B298" s="109"/>
      <c r="C298" s="104"/>
      <c r="D298" s="104" t="s">
        <v>288</v>
      </c>
      <c r="E298" s="104"/>
      <c r="F298" s="121">
        <f>7.2*0.5*(1.64-0.4)</f>
        <v>4.4639999999999995</v>
      </c>
      <c r="G298" s="286"/>
      <c r="H298" s="286"/>
      <c r="I298" s="98"/>
    </row>
    <row r="299" spans="1:20" ht="27" customHeight="1">
      <c r="A299" s="108"/>
      <c r="B299" s="108"/>
      <c r="C299" s="321"/>
      <c r="D299" s="104" t="s">
        <v>289</v>
      </c>
      <c r="E299" s="321"/>
      <c r="F299" s="121">
        <f>8.9*0.75*(1.64-0.4)</f>
        <v>8.2769999999999992</v>
      </c>
      <c r="G299" s="365"/>
      <c r="H299" s="365"/>
      <c r="I299" s="117"/>
    </row>
    <row r="300" spans="1:20" ht="27" customHeight="1">
      <c r="A300" s="108"/>
      <c r="B300" s="108"/>
      <c r="C300" s="321"/>
      <c r="D300" s="104" t="s">
        <v>290</v>
      </c>
      <c r="E300" s="321"/>
      <c r="F300" s="121">
        <f>31*1.1*(1.64-0.4)</f>
        <v>42.283999999999992</v>
      </c>
      <c r="G300" s="365"/>
      <c r="H300" s="365"/>
      <c r="I300" s="117"/>
    </row>
    <row r="301" spans="1:20" s="71" customFormat="1" ht="13.5" customHeight="1">
      <c r="A301" s="358">
        <v>107</v>
      </c>
      <c r="B301" s="359" t="s">
        <v>276</v>
      </c>
      <c r="C301" s="99" t="s">
        <v>284</v>
      </c>
      <c r="D301" s="100" t="s">
        <v>148</v>
      </c>
      <c r="E301" s="100" t="s">
        <v>47</v>
      </c>
      <c r="F301" s="101">
        <f>F302</f>
        <v>1</v>
      </c>
      <c r="G301" s="405"/>
      <c r="H301" s="366">
        <f>F301*G301</f>
        <v>0</v>
      </c>
      <c r="I301" s="98" t="s">
        <v>78</v>
      </c>
      <c r="J301" s="176"/>
      <c r="K301" s="26"/>
      <c r="L301" s="176"/>
      <c r="M301" s="176"/>
      <c r="N301" s="176"/>
      <c r="O301" s="176"/>
      <c r="P301" s="176"/>
      <c r="Q301" s="176"/>
      <c r="R301" s="176"/>
      <c r="S301" s="176"/>
      <c r="T301" s="176"/>
    </row>
    <row r="302" spans="1:20" ht="13.5" customHeight="1">
      <c r="A302" s="367"/>
      <c r="B302" s="367"/>
      <c r="C302" s="367"/>
      <c r="D302" s="104" t="s">
        <v>189</v>
      </c>
      <c r="E302" s="361"/>
      <c r="F302" s="121">
        <v>1</v>
      </c>
      <c r="G302" s="363"/>
      <c r="H302" s="363"/>
      <c r="I302" s="361"/>
    </row>
    <row r="303" spans="1:20" ht="13.5" customHeight="1">
      <c r="A303" s="358">
        <v>108</v>
      </c>
      <c r="B303" s="359" t="s">
        <v>276</v>
      </c>
      <c r="C303" s="99" t="s">
        <v>190</v>
      </c>
      <c r="D303" s="364" t="s">
        <v>117</v>
      </c>
      <c r="E303" s="361" t="s">
        <v>48</v>
      </c>
      <c r="F303" s="362">
        <f>F304</f>
        <v>1</v>
      </c>
      <c r="G303" s="405"/>
      <c r="H303" s="363">
        <f>F303*G303</f>
        <v>0</v>
      </c>
      <c r="I303" s="98" t="s">
        <v>78</v>
      </c>
    </row>
    <row r="304" spans="1:20" ht="13.5" customHeight="1">
      <c r="A304" s="367"/>
      <c r="B304" s="367"/>
      <c r="C304" s="367"/>
      <c r="D304" s="368" t="s">
        <v>419</v>
      </c>
      <c r="E304" s="361"/>
      <c r="F304" s="121">
        <v>1</v>
      </c>
      <c r="G304" s="363"/>
      <c r="H304" s="363"/>
      <c r="I304" s="361"/>
    </row>
    <row r="305" spans="1:20" ht="13.5" customHeight="1">
      <c r="A305" s="358">
        <v>109</v>
      </c>
      <c r="B305" s="359" t="s">
        <v>276</v>
      </c>
      <c r="C305" s="99" t="s">
        <v>192</v>
      </c>
      <c r="D305" s="364" t="s">
        <v>118</v>
      </c>
      <c r="E305" s="361" t="s">
        <v>48</v>
      </c>
      <c r="F305" s="362">
        <v>1</v>
      </c>
      <c r="G305" s="405"/>
      <c r="H305" s="363">
        <f>F305*G305</f>
        <v>0</v>
      </c>
      <c r="I305" s="98" t="s">
        <v>78</v>
      </c>
    </row>
    <row r="306" spans="1:20" ht="13.5" customHeight="1">
      <c r="A306" s="108">
        <v>110</v>
      </c>
      <c r="B306" s="109" t="s">
        <v>46</v>
      </c>
      <c r="C306" s="109" t="s">
        <v>119</v>
      </c>
      <c r="D306" s="109" t="s">
        <v>120</v>
      </c>
      <c r="E306" s="109" t="s">
        <v>29</v>
      </c>
      <c r="F306" s="110">
        <f>F307</f>
        <v>20</v>
      </c>
      <c r="G306" s="405"/>
      <c r="H306" s="111">
        <f>F306*G306</f>
        <v>0</v>
      </c>
      <c r="I306" s="98" t="s">
        <v>77</v>
      </c>
    </row>
    <row r="307" spans="1:20" ht="27" customHeight="1">
      <c r="A307" s="108"/>
      <c r="B307" s="109"/>
      <c r="C307" s="369"/>
      <c r="D307" s="104" t="s">
        <v>278</v>
      </c>
      <c r="E307" s="369"/>
      <c r="F307" s="370">
        <v>20</v>
      </c>
      <c r="G307" s="371"/>
      <c r="H307" s="371"/>
      <c r="I307" s="325"/>
    </row>
    <row r="308" spans="1:20" s="2" customFormat="1" ht="21" customHeight="1">
      <c r="A308" s="372"/>
      <c r="B308" s="373"/>
      <c r="C308" s="373"/>
      <c r="D308" s="373" t="s">
        <v>18</v>
      </c>
      <c r="E308" s="373"/>
      <c r="F308" s="374"/>
      <c r="G308" s="375"/>
      <c r="H308" s="376">
        <f>H212+H174+H8</f>
        <v>0</v>
      </c>
      <c r="I308" s="284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</row>
    <row r="309" spans="1:20" s="9" customFormat="1" ht="12" customHeight="1">
      <c r="A309" s="377"/>
      <c r="B309" s="378"/>
      <c r="C309" s="378"/>
      <c r="D309" s="378"/>
      <c r="E309" s="378"/>
      <c r="F309" s="379"/>
      <c r="G309" s="380"/>
      <c r="H309" s="381"/>
      <c r="I309" s="382"/>
      <c r="J309" s="189"/>
      <c r="K309" s="189"/>
      <c r="L309" s="189"/>
      <c r="M309" s="189"/>
      <c r="N309" s="189"/>
      <c r="O309" s="189"/>
      <c r="P309" s="189"/>
      <c r="Q309" s="189"/>
      <c r="R309" s="189"/>
      <c r="S309" s="189"/>
      <c r="T309" s="189"/>
    </row>
    <row r="310" spans="1:20" s="2" customFormat="1" ht="13.5" customHeight="1">
      <c r="A310" s="432" t="s">
        <v>19</v>
      </c>
      <c r="B310" s="433"/>
      <c r="C310" s="434"/>
      <c r="D310" s="383" t="s">
        <v>101</v>
      </c>
      <c r="E310" s="384"/>
      <c r="F310" s="385"/>
      <c r="G310" s="386"/>
      <c r="H310" s="387">
        <f>H308</f>
        <v>0</v>
      </c>
      <c r="I310" s="54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</row>
    <row r="311" spans="1:20" s="2" customFormat="1" ht="13.5" customHeight="1">
      <c r="A311" s="388"/>
      <c r="B311" s="389"/>
      <c r="C311" s="389"/>
      <c r="D311" s="390"/>
      <c r="E311" s="391"/>
      <c r="F311" s="392"/>
      <c r="G311" s="393"/>
      <c r="H311" s="394"/>
      <c r="I311" s="54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</row>
    <row r="312" spans="1:20" s="10" customFormat="1" ht="11.25">
      <c r="A312" s="395" t="s">
        <v>20</v>
      </c>
      <c r="B312" s="395"/>
      <c r="C312" s="395"/>
      <c r="D312" s="395"/>
      <c r="E312" s="395"/>
      <c r="F312" s="395"/>
      <c r="G312" s="396"/>
      <c r="H312" s="395"/>
      <c r="I312" s="396"/>
      <c r="J312" s="11"/>
      <c r="K312" s="11"/>
      <c r="L312" s="11"/>
      <c r="M312" s="11"/>
      <c r="N312" s="11"/>
      <c r="O312" s="11"/>
      <c r="P312" s="11"/>
      <c r="Q312" s="11"/>
      <c r="R312" s="11"/>
      <c r="S312" s="11"/>
      <c r="T312" s="11"/>
    </row>
    <row r="313" spans="1:20" s="2" customFormat="1" ht="23.45" customHeight="1">
      <c r="A313" s="427" t="s">
        <v>25</v>
      </c>
      <c r="B313" s="435"/>
      <c r="C313" s="435"/>
      <c r="D313" s="435"/>
      <c r="E313" s="435"/>
      <c r="F313" s="435"/>
      <c r="G313" s="435"/>
      <c r="H313" s="396"/>
      <c r="I313" s="54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</row>
    <row r="314" spans="1:20" s="10" customFormat="1" ht="93.75" customHeight="1">
      <c r="A314" s="439" t="s">
        <v>35</v>
      </c>
      <c r="B314" s="440"/>
      <c r="C314" s="440"/>
      <c r="D314" s="440"/>
      <c r="E314" s="440"/>
      <c r="F314" s="440"/>
      <c r="G314" s="440"/>
      <c r="H314" s="397"/>
      <c r="I314" s="395"/>
      <c r="J314" s="11"/>
      <c r="K314" s="11"/>
      <c r="L314" s="11"/>
      <c r="M314" s="11"/>
      <c r="N314" s="11"/>
      <c r="O314" s="11"/>
      <c r="P314" s="11"/>
      <c r="Q314" s="11"/>
      <c r="R314" s="11"/>
      <c r="S314" s="11"/>
      <c r="T314" s="11"/>
    </row>
    <row r="315" spans="1:20" s="6" customFormat="1" ht="13.5" customHeight="1">
      <c r="A315" s="427" t="s">
        <v>26</v>
      </c>
      <c r="B315" s="428"/>
      <c r="C315" s="428"/>
      <c r="D315" s="428"/>
      <c r="E315" s="428"/>
      <c r="F315" s="428"/>
      <c r="G315" s="428"/>
      <c r="H315" s="398"/>
      <c r="I315" s="399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</row>
    <row r="316" spans="1:20" s="6" customFormat="1" ht="13.5" customHeight="1">
      <c r="A316" s="427" t="s">
        <v>27</v>
      </c>
      <c r="B316" s="428"/>
      <c r="C316" s="428"/>
      <c r="D316" s="428"/>
      <c r="E316" s="428"/>
      <c r="F316" s="428"/>
      <c r="G316" s="428"/>
      <c r="H316" s="398"/>
      <c r="I316" s="399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</row>
    <row r="317" spans="1:20" s="6" customFormat="1" ht="13.5" customHeight="1">
      <c r="A317" s="95"/>
      <c r="B317" s="96"/>
      <c r="C317" s="96"/>
      <c r="D317" s="96"/>
      <c r="E317" s="96"/>
      <c r="F317" s="96"/>
      <c r="G317" s="96"/>
      <c r="H317" s="13"/>
      <c r="I317" s="14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</row>
    <row r="318" spans="1:20" s="10" customFormat="1" ht="23.45" customHeight="1">
      <c r="A318" s="429"/>
      <c r="B318" s="430"/>
      <c r="C318" s="430"/>
      <c r="D318" s="430"/>
      <c r="E318" s="430"/>
      <c r="F318" s="430"/>
      <c r="G318" s="430"/>
      <c r="I318" s="11"/>
      <c r="J318" s="11"/>
      <c r="K318" s="11"/>
      <c r="L318" s="11"/>
      <c r="M318" s="11"/>
      <c r="N318" s="11"/>
      <c r="O318" s="11"/>
      <c r="P318" s="11"/>
      <c r="Q318" s="11"/>
      <c r="R318" s="11"/>
      <c r="S318" s="11"/>
      <c r="T318" s="11"/>
    </row>
  </sheetData>
  <sheetProtection password="C65A" sheet="1" objects="1" scenarios="1"/>
  <mergeCells count="12">
    <mergeCell ref="A2:H2"/>
    <mergeCell ref="A310:C310"/>
    <mergeCell ref="A313:G313"/>
    <mergeCell ref="J98:O99"/>
    <mergeCell ref="A314:G314"/>
    <mergeCell ref="J260:K260"/>
    <mergeCell ref="J261:K261"/>
    <mergeCell ref="A315:G315"/>
    <mergeCell ref="A316:G316"/>
    <mergeCell ref="A318:G318"/>
    <mergeCell ref="J210:K210"/>
    <mergeCell ref="J258:K258"/>
  </mergeCells>
  <printOptions horizontalCentered="1"/>
  <pageMargins left="0.39370078740157483" right="0.39370078740157483" top="0.78740157480314965" bottom="0.39370078740157483" header="0.31496062992125984" footer="0.31496062992125984"/>
  <pageSetup paperSize="9" scale="65" fitToHeight="9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3"/>
  <sheetViews>
    <sheetView zoomScaleNormal="100" workbookViewId="0">
      <selection activeCell="G10" sqref="G10"/>
    </sheetView>
  </sheetViews>
  <sheetFormatPr defaultRowHeight="15"/>
  <cols>
    <col min="1" max="2" width="4.7109375" customWidth="1"/>
    <col min="3" max="3" width="13.140625" customWidth="1"/>
    <col min="4" max="4" width="64.7109375" customWidth="1"/>
    <col min="5" max="5" width="6.5703125" customWidth="1"/>
    <col min="6" max="6" width="9.140625" customWidth="1"/>
    <col min="7" max="7" width="11" style="12" customWidth="1"/>
    <col min="8" max="8" width="16.140625" customWidth="1"/>
    <col min="9" max="9" width="16.5703125" customWidth="1"/>
  </cols>
  <sheetData>
    <row r="1" spans="1:15" s="2" customFormat="1" ht="20.25" customHeight="1">
      <c r="A1" s="15" t="s">
        <v>455</v>
      </c>
      <c r="B1" s="16"/>
      <c r="C1" s="16"/>
      <c r="D1" s="16"/>
      <c r="E1" s="16"/>
      <c r="F1" s="16"/>
      <c r="G1" s="16"/>
      <c r="H1" s="16"/>
      <c r="I1" s="268"/>
    </row>
    <row r="2" spans="1:15" s="2" customFormat="1" ht="13.5" customHeight="1">
      <c r="A2" s="425" t="s">
        <v>103</v>
      </c>
      <c r="B2" s="426"/>
      <c r="C2" s="426"/>
      <c r="D2" s="426"/>
      <c r="E2" s="426"/>
      <c r="F2" s="426"/>
      <c r="G2" s="426"/>
      <c r="H2" s="426"/>
      <c r="I2" s="54"/>
    </row>
    <row r="3" spans="1:15" ht="13.5" customHeight="1">
      <c r="A3" s="3" t="s">
        <v>104</v>
      </c>
      <c r="B3" s="4"/>
      <c r="C3" s="4"/>
      <c r="D3" s="4"/>
      <c r="E3" s="4"/>
      <c r="F3" s="1"/>
      <c r="G3" s="1"/>
      <c r="H3" s="54"/>
      <c r="I3" s="54"/>
    </row>
    <row r="4" spans="1:15" ht="13.5" customHeight="1">
      <c r="A4" s="4" t="s">
        <v>105</v>
      </c>
      <c r="B4" s="4"/>
      <c r="C4" s="4"/>
      <c r="D4" s="4"/>
      <c r="E4" s="4"/>
      <c r="F4" s="1"/>
      <c r="G4" s="1"/>
      <c r="H4" s="54"/>
      <c r="I4" s="54"/>
    </row>
    <row r="5" spans="1:15" s="2" customFormat="1" ht="12.75" customHeight="1">
      <c r="A5" s="17"/>
      <c r="B5" s="17"/>
      <c r="C5" s="17"/>
      <c r="D5" s="17"/>
      <c r="E5" s="17"/>
      <c r="F5" s="17"/>
      <c r="G5" s="16"/>
      <c r="H5" s="16"/>
      <c r="I5" s="268"/>
    </row>
    <row r="6" spans="1:15" s="2" customFormat="1" ht="24.75" customHeight="1">
      <c r="A6" s="18" t="s">
        <v>0</v>
      </c>
      <c r="B6" s="18" t="s">
        <v>1</v>
      </c>
      <c r="C6" s="18" t="s">
        <v>2</v>
      </c>
      <c r="D6" s="18" t="s">
        <v>3</v>
      </c>
      <c r="E6" s="18" t="s">
        <v>4</v>
      </c>
      <c r="F6" s="18" t="s">
        <v>5</v>
      </c>
      <c r="G6" s="18" t="s">
        <v>6</v>
      </c>
      <c r="H6" s="18" t="s">
        <v>7</v>
      </c>
      <c r="I6" s="18" t="s">
        <v>8</v>
      </c>
    </row>
    <row r="7" spans="1:15" s="2" customFormat="1" ht="12.75" customHeight="1">
      <c r="A7" s="18" t="s">
        <v>9</v>
      </c>
      <c r="B7" s="18" t="s">
        <v>10</v>
      </c>
      <c r="C7" s="18" t="s">
        <v>11</v>
      </c>
      <c r="D7" s="18" t="s">
        <v>12</v>
      </c>
      <c r="E7" s="18" t="s">
        <v>13</v>
      </c>
      <c r="F7" s="18" t="s">
        <v>14</v>
      </c>
      <c r="G7" s="18" t="s">
        <v>15</v>
      </c>
      <c r="H7" s="18">
        <v>8</v>
      </c>
      <c r="I7" s="18">
        <v>9</v>
      </c>
    </row>
    <row r="8" spans="1:15" s="2" customFormat="1" ht="21" customHeight="1">
      <c r="A8" s="269"/>
      <c r="B8" s="270"/>
      <c r="C8" s="270" t="s">
        <v>16</v>
      </c>
      <c r="D8" s="270" t="s">
        <v>17</v>
      </c>
      <c r="E8" s="270"/>
      <c r="F8" s="271"/>
      <c r="G8" s="272"/>
      <c r="H8" s="400">
        <f>H9</f>
        <v>0</v>
      </c>
      <c r="I8" s="268"/>
    </row>
    <row r="9" spans="1:15" s="2" customFormat="1" ht="13.5" customHeight="1">
      <c r="A9" s="274"/>
      <c r="B9" s="92"/>
      <c r="C9" s="92">
        <v>3</v>
      </c>
      <c r="D9" s="92" t="s">
        <v>42</v>
      </c>
      <c r="E9" s="92"/>
      <c r="F9" s="93"/>
      <c r="G9" s="94"/>
      <c r="H9" s="94">
        <f>SUM(H10:H18)</f>
        <v>0</v>
      </c>
      <c r="I9" s="275"/>
      <c r="J9" s="7"/>
      <c r="K9" s="7"/>
      <c r="L9" s="7"/>
      <c r="M9" s="7"/>
      <c r="N9" s="7"/>
      <c r="O9" s="7"/>
    </row>
    <row r="10" spans="1:15" s="7" customFormat="1" ht="13.5" customHeight="1">
      <c r="A10" s="324">
        <v>1</v>
      </c>
      <c r="B10" s="401" t="s">
        <v>43</v>
      </c>
      <c r="C10" s="326" t="s">
        <v>108</v>
      </c>
      <c r="D10" s="326" t="s">
        <v>140</v>
      </c>
      <c r="E10" s="326" t="s">
        <v>47</v>
      </c>
      <c r="F10" s="402">
        <f>F11</f>
        <v>1</v>
      </c>
      <c r="G10" s="405"/>
      <c r="H10" s="314">
        <f>F10*G10</f>
        <v>0</v>
      </c>
      <c r="I10" s="315" t="s">
        <v>78</v>
      </c>
    </row>
    <row r="11" spans="1:15" s="6" customFormat="1" ht="13.5" customHeight="1">
      <c r="A11" s="403"/>
      <c r="B11" s="401"/>
      <c r="C11" s="326"/>
      <c r="D11" s="332" t="s">
        <v>109</v>
      </c>
      <c r="E11" s="326"/>
      <c r="F11" s="331">
        <v>1</v>
      </c>
      <c r="G11" s="314"/>
      <c r="H11" s="314"/>
      <c r="I11" s="404"/>
      <c r="J11" s="5"/>
      <c r="K11" s="5"/>
      <c r="L11" s="5"/>
      <c r="M11" s="5"/>
      <c r="N11" s="5"/>
      <c r="O11" s="5"/>
    </row>
    <row r="12" spans="1:15" s="6" customFormat="1" ht="25.5" customHeight="1">
      <c r="A12" s="403"/>
      <c r="B12" s="401"/>
      <c r="C12" s="326"/>
      <c r="D12" s="332" t="s">
        <v>464</v>
      </c>
      <c r="E12" s="326"/>
      <c r="F12" s="331"/>
      <c r="G12" s="314"/>
      <c r="H12" s="314"/>
      <c r="I12" s="404"/>
      <c r="J12" s="5"/>
      <c r="K12" s="5"/>
      <c r="L12" s="5"/>
      <c r="M12" s="5"/>
      <c r="N12" s="5"/>
      <c r="O12" s="5"/>
    </row>
    <row r="13" spans="1:15" s="6" customFormat="1" ht="28.5" customHeight="1">
      <c r="A13" s="403"/>
      <c r="B13" s="401"/>
      <c r="C13" s="326"/>
      <c r="D13" s="332" t="s">
        <v>465</v>
      </c>
      <c r="E13" s="326"/>
      <c r="F13" s="331"/>
      <c r="G13" s="314"/>
      <c r="H13" s="314"/>
      <c r="I13" s="404"/>
      <c r="J13" s="5"/>
      <c r="K13" s="5"/>
      <c r="L13" s="5"/>
      <c r="M13" s="5"/>
      <c r="N13" s="5"/>
      <c r="O13" s="5"/>
    </row>
    <row r="14" spans="1:15" s="6" customFormat="1" ht="28.5" customHeight="1">
      <c r="A14" s="403"/>
      <c r="B14" s="401"/>
      <c r="C14" s="326"/>
      <c r="D14" s="332" t="s">
        <v>466</v>
      </c>
      <c r="E14" s="326"/>
      <c r="F14" s="331"/>
      <c r="G14" s="314"/>
      <c r="H14" s="314"/>
      <c r="I14" s="404"/>
      <c r="J14" s="5"/>
      <c r="K14" s="5"/>
      <c r="L14" s="5"/>
      <c r="M14" s="5"/>
      <c r="N14" s="5"/>
      <c r="O14" s="5"/>
    </row>
    <row r="15" spans="1:15" s="6" customFormat="1" ht="13.5" customHeight="1">
      <c r="A15" s="403"/>
      <c r="B15" s="401"/>
      <c r="C15" s="326"/>
      <c r="D15" s="332" t="s">
        <v>467</v>
      </c>
      <c r="E15" s="326"/>
      <c r="F15" s="331"/>
      <c r="G15" s="314"/>
      <c r="H15" s="314"/>
      <c r="I15" s="404"/>
      <c r="J15" s="5"/>
      <c r="K15" s="5"/>
      <c r="L15" s="5"/>
      <c r="M15" s="5"/>
      <c r="N15" s="5"/>
      <c r="O15" s="5"/>
    </row>
    <row r="16" spans="1:15" s="6" customFormat="1" ht="48.75" customHeight="1">
      <c r="A16" s="403"/>
      <c r="B16" s="401"/>
      <c r="C16" s="326"/>
      <c r="D16" s="332" t="s">
        <v>468</v>
      </c>
      <c r="E16" s="326"/>
      <c r="F16" s="331"/>
      <c r="G16" s="314"/>
      <c r="H16" s="314"/>
      <c r="I16" s="404"/>
      <c r="J16" s="5"/>
      <c r="K16" s="5"/>
      <c r="L16" s="5"/>
      <c r="M16" s="5"/>
      <c r="N16" s="5"/>
      <c r="O16" s="5"/>
    </row>
    <row r="17" spans="1:15" s="6" customFormat="1" ht="37.5" customHeight="1">
      <c r="A17" s="403"/>
      <c r="B17" s="401"/>
      <c r="C17" s="326"/>
      <c r="D17" s="332" t="s">
        <v>469</v>
      </c>
      <c r="E17" s="326"/>
      <c r="F17" s="331"/>
      <c r="G17" s="314"/>
      <c r="H17" s="314"/>
      <c r="I17" s="404"/>
      <c r="J17" s="5"/>
      <c r="K17" s="5"/>
      <c r="L17" s="5"/>
      <c r="M17" s="5"/>
      <c r="N17" s="5"/>
      <c r="O17" s="5"/>
    </row>
    <row r="18" spans="1:15" s="6" customFormat="1" ht="13.5" customHeight="1">
      <c r="A18" s="403"/>
      <c r="B18" s="401"/>
      <c r="C18" s="326"/>
      <c r="D18" s="332" t="s">
        <v>470</v>
      </c>
      <c r="E18" s="326"/>
      <c r="F18" s="331"/>
      <c r="G18" s="314"/>
      <c r="H18" s="314"/>
      <c r="I18" s="404"/>
      <c r="J18" s="5"/>
      <c r="K18" s="5"/>
      <c r="L18" s="5"/>
      <c r="M18" s="5"/>
      <c r="N18" s="5"/>
      <c r="O18" s="5"/>
    </row>
    <row r="19" spans="1:15" s="6" customFormat="1" ht="26.25" customHeight="1">
      <c r="A19" s="403"/>
      <c r="B19" s="401"/>
      <c r="C19" s="326"/>
      <c r="D19" s="332" t="s">
        <v>471</v>
      </c>
      <c r="E19" s="326"/>
      <c r="F19" s="331"/>
      <c r="G19" s="314"/>
      <c r="H19" s="314"/>
      <c r="I19" s="404"/>
      <c r="J19" s="190"/>
      <c r="K19" s="5"/>
      <c r="L19" s="5"/>
      <c r="M19" s="5"/>
      <c r="N19" s="5"/>
      <c r="O19" s="5"/>
    </row>
    <row r="20" spans="1:15" s="6" customFormat="1" ht="27.75" customHeight="1">
      <c r="A20" s="403"/>
      <c r="B20" s="401"/>
      <c r="C20" s="326"/>
      <c r="D20" s="332" t="s">
        <v>433</v>
      </c>
      <c r="E20" s="326"/>
      <c r="F20" s="331"/>
      <c r="G20" s="314"/>
      <c r="H20" s="314"/>
      <c r="I20" s="404"/>
      <c r="J20" s="190"/>
      <c r="K20" s="5"/>
      <c r="L20" s="5"/>
      <c r="M20" s="5"/>
      <c r="N20" s="5"/>
      <c r="O20" s="5"/>
    </row>
    <row r="21" spans="1:15" s="6" customFormat="1" ht="25.5" customHeight="1">
      <c r="A21" s="403"/>
      <c r="B21" s="401"/>
      <c r="C21" s="326"/>
      <c r="D21" s="332" t="s">
        <v>434</v>
      </c>
      <c r="E21" s="326"/>
      <c r="F21" s="331"/>
      <c r="G21" s="314"/>
      <c r="H21" s="314"/>
      <c r="I21" s="404"/>
      <c r="J21" s="5"/>
      <c r="K21" s="5"/>
      <c r="L21" s="5"/>
      <c r="M21" s="5"/>
      <c r="N21" s="5"/>
      <c r="O21" s="5"/>
    </row>
    <row r="22" spans="1:15" s="6" customFormat="1" ht="13.5" customHeight="1">
      <c r="A22" s="403"/>
      <c r="B22" s="401"/>
      <c r="C22" s="326"/>
      <c r="D22" s="332" t="s">
        <v>291</v>
      </c>
      <c r="E22" s="326"/>
      <c r="F22" s="331"/>
      <c r="G22" s="314"/>
      <c r="H22" s="314"/>
      <c r="I22" s="404"/>
      <c r="J22" s="5"/>
      <c r="K22" s="5"/>
      <c r="L22" s="5"/>
      <c r="M22" s="5"/>
      <c r="N22" s="5"/>
      <c r="O22" s="5"/>
    </row>
    <row r="23" spans="1:15" s="2" customFormat="1" ht="21" customHeight="1">
      <c r="A23" s="372"/>
      <c r="B23" s="373"/>
      <c r="C23" s="373"/>
      <c r="D23" s="373" t="s">
        <v>18</v>
      </c>
      <c r="E23" s="373"/>
      <c r="F23" s="374"/>
      <c r="G23" s="375"/>
      <c r="H23" s="376">
        <f>H8</f>
        <v>0</v>
      </c>
      <c r="I23" s="284"/>
    </row>
    <row r="24" spans="1:15" s="9" customFormat="1" ht="12" customHeight="1">
      <c r="A24" s="377"/>
      <c r="B24" s="378"/>
      <c r="C24" s="378"/>
      <c r="D24" s="378"/>
      <c r="E24" s="378"/>
      <c r="F24" s="379"/>
      <c r="G24" s="380"/>
      <c r="H24" s="381"/>
      <c r="I24" s="382"/>
    </row>
    <row r="25" spans="1:15" s="2" customFormat="1" ht="13.5" customHeight="1">
      <c r="A25" s="432" t="s">
        <v>19</v>
      </c>
      <c r="B25" s="433"/>
      <c r="C25" s="434"/>
      <c r="D25" s="383" t="s">
        <v>101</v>
      </c>
      <c r="E25" s="384"/>
      <c r="F25" s="385"/>
      <c r="G25" s="386"/>
      <c r="H25" s="387">
        <f>H23</f>
        <v>0</v>
      </c>
      <c r="I25" s="54"/>
    </row>
    <row r="26" spans="1:15" s="2" customFormat="1" ht="13.5" customHeight="1">
      <c r="A26" s="388"/>
      <c r="B26" s="389"/>
      <c r="C26" s="389"/>
      <c r="D26" s="390"/>
      <c r="E26" s="391"/>
      <c r="F26" s="392"/>
      <c r="G26" s="393"/>
      <c r="H26" s="394"/>
      <c r="I26" s="54"/>
    </row>
    <row r="27" spans="1:15" s="10" customFormat="1" ht="11.25">
      <c r="A27" s="395" t="s">
        <v>20</v>
      </c>
      <c r="B27" s="395"/>
      <c r="C27" s="395"/>
      <c r="D27" s="395"/>
      <c r="E27" s="395"/>
      <c r="F27" s="395"/>
      <c r="G27" s="396"/>
      <c r="H27" s="395"/>
      <c r="I27" s="396"/>
    </row>
    <row r="28" spans="1:15" s="2" customFormat="1" ht="23.45" customHeight="1">
      <c r="A28" s="427" t="s">
        <v>25</v>
      </c>
      <c r="B28" s="435"/>
      <c r="C28" s="435"/>
      <c r="D28" s="435"/>
      <c r="E28" s="435"/>
      <c r="F28" s="435"/>
      <c r="G28" s="435"/>
      <c r="H28" s="396"/>
      <c r="I28" s="54"/>
    </row>
    <row r="29" spans="1:15" s="10" customFormat="1" ht="93.75" customHeight="1">
      <c r="A29" s="439" t="s">
        <v>35</v>
      </c>
      <c r="B29" s="440"/>
      <c r="C29" s="440"/>
      <c r="D29" s="440"/>
      <c r="E29" s="440"/>
      <c r="F29" s="440"/>
      <c r="G29" s="440"/>
      <c r="H29" s="395"/>
      <c r="I29" s="395"/>
    </row>
    <row r="30" spans="1:15" s="6" customFormat="1" ht="13.5" customHeight="1">
      <c r="A30" s="427" t="s">
        <v>26</v>
      </c>
      <c r="B30" s="428"/>
      <c r="C30" s="428"/>
      <c r="D30" s="428"/>
      <c r="E30" s="428"/>
      <c r="F30" s="428"/>
      <c r="G30" s="428"/>
      <c r="H30" s="398"/>
      <c r="I30" s="399"/>
    </row>
    <row r="31" spans="1:15" s="6" customFormat="1" ht="13.5" customHeight="1">
      <c r="A31" s="427" t="s">
        <v>27</v>
      </c>
      <c r="B31" s="428"/>
      <c r="C31" s="428"/>
      <c r="D31" s="428"/>
      <c r="E31" s="428"/>
      <c r="F31" s="428"/>
      <c r="G31" s="428"/>
      <c r="H31" s="398"/>
      <c r="I31" s="399"/>
    </row>
    <row r="32" spans="1:15" s="6" customFormat="1" ht="13.5" customHeight="1">
      <c r="A32" s="88"/>
      <c r="B32" s="89"/>
      <c r="C32" s="89"/>
      <c r="D32" s="89"/>
      <c r="E32" s="89"/>
      <c r="F32" s="89"/>
      <c r="G32" s="89"/>
      <c r="H32" s="13"/>
      <c r="I32" s="14"/>
    </row>
    <row r="33" spans="1:9" s="10" customFormat="1" ht="23.45" customHeight="1">
      <c r="A33" s="429"/>
      <c r="B33" s="430"/>
      <c r="C33" s="430"/>
      <c r="D33" s="430"/>
      <c r="E33" s="430"/>
      <c r="F33" s="430"/>
      <c r="G33" s="430"/>
      <c r="I33" s="11"/>
    </row>
  </sheetData>
  <sheetProtection password="C65A" sheet="1" objects="1" scenarios="1"/>
  <mergeCells count="7">
    <mergeCell ref="A29:G29"/>
    <mergeCell ref="A30:G30"/>
    <mergeCell ref="A31:G31"/>
    <mergeCell ref="A33:G33"/>
    <mergeCell ref="A2:H2"/>
    <mergeCell ref="A25:C25"/>
    <mergeCell ref="A28:G28"/>
  </mergeCells>
  <printOptions horizontalCentered="1"/>
  <pageMargins left="0.39370078740157483" right="0.39370078740157483" top="0.78740157480314965" bottom="0.39370078740157483" header="0.31496062992125984" footer="0.31496062992125984"/>
  <pageSetup paperSize="9" scale="65" fitToHeight="9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9"/>
  <sheetViews>
    <sheetView workbookViewId="0">
      <selection activeCell="A8" sqref="A8:I8"/>
    </sheetView>
  </sheetViews>
  <sheetFormatPr defaultRowHeight="15"/>
  <sheetData>
    <row r="2" spans="1:9" ht="15" customHeight="1">
      <c r="A2" s="204" t="s">
        <v>450</v>
      </c>
      <c r="B2" s="205"/>
      <c r="C2" s="205"/>
      <c r="D2" s="205"/>
      <c r="E2" s="205"/>
      <c r="F2" s="205"/>
      <c r="G2" s="205"/>
      <c r="H2" s="205"/>
      <c r="I2" s="205"/>
    </row>
    <row r="3" spans="1:9">
      <c r="A3" s="205"/>
      <c r="B3" s="205"/>
      <c r="C3" s="205"/>
      <c r="D3" s="205"/>
      <c r="E3" s="205"/>
      <c r="F3" s="205"/>
      <c r="G3" s="205"/>
      <c r="H3" s="205"/>
      <c r="I3" s="205"/>
    </row>
    <row r="4" spans="1:9" ht="15" customHeight="1">
      <c r="A4" s="441" t="s">
        <v>451</v>
      </c>
      <c r="B4" s="441"/>
      <c r="C4" s="441"/>
      <c r="D4" s="441"/>
      <c r="E4" s="441"/>
      <c r="F4" s="441"/>
      <c r="G4" s="441"/>
      <c r="H4" s="441"/>
      <c r="I4" s="441"/>
    </row>
    <row r="5" spans="1:9">
      <c r="A5" s="206"/>
      <c r="B5" s="206"/>
      <c r="C5" s="206"/>
      <c r="D5" s="206"/>
      <c r="E5" s="206"/>
      <c r="F5" s="206"/>
      <c r="G5" s="206"/>
      <c r="H5" s="206"/>
      <c r="I5" s="206"/>
    </row>
    <row r="6" spans="1:9" ht="15" customHeight="1">
      <c r="A6" s="441" t="s">
        <v>452</v>
      </c>
      <c r="B6" s="441"/>
      <c r="C6" s="441"/>
      <c r="D6" s="441"/>
      <c r="E6" s="441"/>
      <c r="F6" s="441"/>
      <c r="G6" s="441"/>
      <c r="H6" s="441"/>
      <c r="I6" s="441"/>
    </row>
    <row r="7" spans="1:9" ht="15" customHeight="1">
      <c r="A7" s="441" t="s">
        <v>453</v>
      </c>
      <c r="B7" s="441"/>
      <c r="C7" s="441"/>
      <c r="D7" s="441"/>
      <c r="E7" s="441"/>
      <c r="F7" s="441"/>
      <c r="G7" s="441"/>
      <c r="H7" s="441"/>
      <c r="I7" s="441"/>
    </row>
    <row r="8" spans="1:9" ht="15" customHeight="1">
      <c r="A8" s="441" t="s">
        <v>454</v>
      </c>
      <c r="B8" s="441"/>
      <c r="C8" s="441"/>
      <c r="D8" s="441"/>
      <c r="E8" s="441"/>
      <c r="F8" s="441"/>
      <c r="G8" s="441"/>
      <c r="H8" s="441"/>
      <c r="I8" s="441"/>
    </row>
    <row r="9" spans="1:9">
      <c r="A9" s="207"/>
      <c r="B9" s="207"/>
      <c r="C9" s="207"/>
      <c r="D9" s="207"/>
      <c r="E9" s="207"/>
      <c r="F9" s="207"/>
      <c r="G9" s="207"/>
      <c r="H9" s="207"/>
      <c r="I9" s="207"/>
    </row>
  </sheetData>
  <sheetProtection password="C65A" sheet="1" objects="1" scenarios="1"/>
  <mergeCells count="4">
    <mergeCell ref="A4:I4"/>
    <mergeCell ref="A6:I6"/>
    <mergeCell ref="A7:I7"/>
    <mergeCell ref="A8:I8"/>
  </mergeCells>
  <pageMargins left="0.39370078740157483" right="0.39370078740157483" top="0.78740157480314965" bottom="0.39370078740157483" header="0.31496062992125984" footer="0.31496062992125984"/>
  <pageSetup paperSize="9" fitToHeight="9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16</vt:i4>
      </vt:variant>
    </vt:vector>
  </HeadingPairs>
  <TitlesOfParts>
    <vt:vector size="21" baseType="lpstr">
      <vt:lpstr>KL</vt:lpstr>
      <vt:lpstr>Rekapitulace</vt:lpstr>
      <vt:lpstr>IO 14 ZZEE</vt:lpstr>
      <vt:lpstr>IO 14 ZZEE - Diesel</vt:lpstr>
      <vt:lpstr>Pokyny k vyplneni</vt:lpstr>
      <vt:lpstr>KL!CelkemObjekty</vt:lpstr>
      <vt:lpstr>KL!dadresa</vt:lpstr>
      <vt:lpstr>KL!NazevObjektu</vt:lpstr>
      <vt:lpstr>KL!NazevStavby</vt:lpstr>
      <vt:lpstr>KL!Objednatel</vt:lpstr>
      <vt:lpstr>KL!Objekt</vt:lpstr>
      <vt:lpstr>'IO 14 ZZEE'!Oblast_tisku</vt:lpstr>
      <vt:lpstr>'IO 14 ZZEE - Diesel'!Oblast_tisku</vt:lpstr>
      <vt:lpstr>KL!Oblast_tisku</vt:lpstr>
      <vt:lpstr>'Pokyny k vyplneni'!Oblast_tisku</vt:lpstr>
      <vt:lpstr>Rekapitulace!Oblast_tisku</vt:lpstr>
      <vt:lpstr>KL!onazev</vt:lpstr>
      <vt:lpstr>KL!SazbaDPH1</vt:lpstr>
      <vt:lpstr>KL!SazbaDPH2</vt:lpstr>
      <vt:lpstr>KL!StavbaCelkem</vt:lpstr>
      <vt:lpstr>KL!Zhotovitel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2019-08-13T08:22:57Z</dcterms:modified>
</cp:coreProperties>
</file>