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1"/>
  </bookViews>
  <sheets>
    <sheet name="Rekapitulace stavby" sheetId="1" r:id="rId1"/>
    <sheet name="34K2019 - STP kanceláře Ú..." sheetId="2" r:id="rId2"/>
  </sheets>
  <definedNames>
    <definedName name="_xlnm._FilterDatabase" localSheetId="1" hidden="1">'34K2019 - STP kanceláře Ú...'!$C$82:$L$116</definedName>
    <definedName name="_xlnm.Print_Area" localSheetId="1">'34K2019 - STP kanceláře Ú...'!$C$4:$K$39,'34K2019 - STP kanceláře Ú...'!$C$45:$K$66,'34K2019 - STP kanceláře Ú...'!$C$72:$L$116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'34K2019 - STP kanceláře Ú...'!$82:$82</definedName>
  </definedNames>
  <calcPr calcId="191029"/>
  <extLst/>
</workbook>
</file>

<file path=xl/sharedStrings.xml><?xml version="1.0" encoding="utf-8"?>
<sst xmlns="http://schemas.openxmlformats.org/spreadsheetml/2006/main" count="664" uniqueCount="234">
  <si>
    <t>Export Komplet</t>
  </si>
  <si>
    <t/>
  </si>
  <si>
    <t>2.0</t>
  </si>
  <si>
    <t>False</t>
  </si>
  <si>
    <t>True</t>
  </si>
  <si>
    <t>{900b3dac-3a9d-459d-aca1-d02bcbed3afa}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</si>
  <si>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</si>
  <si>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</si>
  <si>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</si>
  <si>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</si>
  <si>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</si>
  <si>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</si>
  <si>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</si>
  <si>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</si>
  <si>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34K2019</t>
  </si>
  <si>
    <t>Stavba:</t>
  </si>
  <si>
    <t>STP kanceláře ÚJOP UK Praha 2</t>
  </si>
  <si>
    <t>KSO:</t>
  </si>
  <si>
    <t>CC-CZ:</t>
  </si>
  <si>
    <t>Místo:</t>
  </si>
  <si>
    <t xml:space="preserve"> </t>
  </si>
  <si>
    <t>Datum:</t>
  </si>
  <si>
    <t>25. 5. 2019</t>
  </si>
  <si>
    <t>Zadavatel:</t>
  </si>
  <si>
    <t>IČ:</t>
  </si>
  <si>
    <t>DIČ:</t>
  </si>
  <si>
    <t>Uchazeč:</t>
  </si>
  <si>
    <t>Projektant:</t>
  </si>
  <si>
    <t>62311832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</si>
  <si>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</si>
  <si>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</si>
  <si>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</si>
  <si>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</si>
  <si>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</si>
  <si>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</si>
  <si>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</si>
  <si>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</si>
  <si>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</si>
  <si>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</si>
  <si>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</si>
  <si>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</si>
  <si>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</si>
  <si>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</si>
  <si>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</si>
  <si>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</si>
  <si>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</si>
  <si>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</si>
  <si>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</si>
  <si>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</si>
  <si>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</si>
  <si>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</si>
  <si>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</si>
  <si>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</si>
  <si>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</si>
  <si>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</si>
  <si>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</si>
  <si>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</si>
  <si>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</si>
  <si>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</si>
  <si>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</si>
  <si>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</si>
  <si>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</si>
  <si>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</si>
  <si>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</si>
  <si>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</si>
  <si>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</si>
  <si>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</si>
  <si>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</si>
  <si>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</si>
  <si>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</si>
  <si>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</si>
  <si>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</si>
  <si>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</si>
  <si>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</si>
  <si>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</si>
  <si>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</si>
  <si>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</si>
  <si>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</si>
  <si>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</si>
  <si>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</si>
  <si>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</si>
  <si>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</si>
  <si>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</si>
  <si>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</si>
  <si>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</si>
  <si>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</si>
  <si>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</si>
  <si>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</si>
  <si>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</si>
  <si>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  6 - Úpravy povrchů, podlahy a osazování výplní</t>
  </si>
  <si>
    <t xml:space="preserve">    997 - Přesun sutě</t>
  </si>
  <si>
    <t>PSV - Práce a dodávky PSV</t>
  </si>
  <si>
    <t xml:space="preserve">    741 - Elektroinstalace - silnoproud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</si>
  <si>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</si>
  <si>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</si>
  <si>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</si>
  <si>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</si>
  <si>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</si>
  <si>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</si>
  <si>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</si>
  <si>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</si>
  <si>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</si>
  <si>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</si>
  <si>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</si>
  <si>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</si>
  <si>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</si>
  <si>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</si>
  <si>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</si>
  <si>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</si>
  <si>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</si>
  <si>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</si>
  <si>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</si>
  <si>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</si>
  <si>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</si>
  <si>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</si>
  <si>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</si>
  <si>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</si>
  <si>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</si>
  <si>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974031121</t>
  </si>
  <si>
    <t>Vysekání rýh ve zdivu cihelném hl do 30 mm š do 30 mm</t>
  </si>
  <si>
    <t>m</t>
  </si>
  <si>
    <t>CS ÚRS 2019 01</t>
  </si>
  <si>
    <t>4</t>
  </si>
  <si>
    <t>1457564134</t>
  </si>
  <si>
    <t>6</t>
  </si>
  <si>
    <t>Úpravy povrchů, podlahy a osazování výplní</t>
  </si>
  <si>
    <t>612325121</t>
  </si>
  <si>
    <t>Vápenocementová štuková omítka rýh ve stěnách šířky do 150 mm</t>
  </si>
  <si>
    <t>m2</t>
  </si>
  <si>
    <t>3</t>
  </si>
  <si>
    <t>-76496480</t>
  </si>
  <si>
    <t>997</t>
  </si>
  <si>
    <t>Přesun sutě</t>
  </si>
  <si>
    <t>997013115</t>
  </si>
  <si>
    <t>Vnitrostaveništní doprava suti a vybouraných hmot pro budovy v do 18 m s použitím mechanizace</t>
  </si>
  <si>
    <t>t</t>
  </si>
  <si>
    <t>664618303</t>
  </si>
  <si>
    <t>997013501</t>
  </si>
  <si>
    <t>Odvoz suti a vybouraných hmot na skládku nebo meziskládku do 1 km se složením</t>
  </si>
  <si>
    <t>-1180010165</t>
  </si>
  <si>
    <t>5</t>
  </si>
  <si>
    <t>997013511</t>
  </si>
  <si>
    <t>Odvoz suti a vybouraných hmot z meziskládky na skládku do 1 km s naložením a se složením</t>
  </si>
  <si>
    <t>-290869461</t>
  </si>
  <si>
    <t>997013803</t>
  </si>
  <si>
    <t>Poplatek za uložení na skládce (skládkovné) stavebního odpadu cihelného kód odpadu 170 102</t>
  </si>
  <si>
    <t>878760488</t>
  </si>
  <si>
    <t>PSV</t>
  </si>
  <si>
    <t>Práce a dodávky PSV</t>
  </si>
  <si>
    <t>741</t>
  </si>
  <si>
    <t>Elektroinstalace - silnoproud</t>
  </si>
  <si>
    <t>7</t>
  </si>
  <si>
    <t>741110511</t>
  </si>
  <si>
    <t>Montáž lišta a kanálek vkládací šířky do 60 mm s víčkem</t>
  </si>
  <si>
    <t>16</t>
  </si>
  <si>
    <t>1647924670</t>
  </si>
  <si>
    <t>8</t>
  </si>
  <si>
    <t>M</t>
  </si>
  <si>
    <t>34571004</t>
  </si>
  <si>
    <t>lišta elektroinstalační hranatá bílá 20 x 20</t>
  </si>
  <si>
    <t>32</t>
  </si>
  <si>
    <t>10566208</t>
  </si>
  <si>
    <t>741122005</t>
  </si>
  <si>
    <t>Montáž kabel Cu bez ukončení uložený pod omítku plný plochý 3x1 až 2,5 mm2 (CYKYLo)</t>
  </si>
  <si>
    <t>-1174391916</t>
  </si>
  <si>
    <t>10</t>
  </si>
  <si>
    <t>34109515</t>
  </si>
  <si>
    <t>kabel silový s Cu jádrem plochý 1 kV 3x1,5mm2</t>
  </si>
  <si>
    <t>1418243581</t>
  </si>
  <si>
    <t>11</t>
  </si>
  <si>
    <t>741122611</t>
  </si>
  <si>
    <t>Montáž kabel Cu plný kulatý žíla 3x1,5 až 6 mm2 uložený pevně (CYKY)</t>
  </si>
  <si>
    <t>-444877663</t>
  </si>
  <si>
    <t>12</t>
  </si>
  <si>
    <t>10.049.725</t>
  </si>
  <si>
    <t xml:space="preserve">kabel bílý ohebný H05VV-F 3G1,5B  (CYSY 3Cx1,5) </t>
  </si>
  <si>
    <t>925704474</t>
  </si>
  <si>
    <t>13</t>
  </si>
  <si>
    <t>741130001</t>
  </si>
  <si>
    <t>Ukončení vodič izolovaný do 2,5mm2 v rozváděči nebo na přístroji</t>
  </si>
  <si>
    <t>kus</t>
  </si>
  <si>
    <t>32247099</t>
  </si>
  <si>
    <t>14</t>
  </si>
  <si>
    <t>1614466</t>
  </si>
  <si>
    <t>SVORKA WAGO 221-613</t>
  </si>
  <si>
    <t>-1540064310</t>
  </si>
  <si>
    <t>741370034</t>
  </si>
  <si>
    <t>Montáž svítidlo bytové nástěnné přisazené, zdroje nouzové</t>
  </si>
  <si>
    <t>-1971861077</t>
  </si>
  <si>
    <t>1654196</t>
  </si>
  <si>
    <t>NOUZOVE SVITIDLO ETE/3W MODUS</t>
  </si>
  <si>
    <t>625283461</t>
  </si>
  <si>
    <t>17</t>
  </si>
  <si>
    <t>741371011</t>
  </si>
  <si>
    <t xml:space="preserve">Montáž svítidlo zářivkové bytové stropní závěsné </t>
  </si>
  <si>
    <t>-2057678612</t>
  </si>
  <si>
    <t>18</t>
  </si>
  <si>
    <t>15069590</t>
  </si>
  <si>
    <t>SVITIDLO MODUS AREL5000RL2KVM4ND</t>
  </si>
  <si>
    <t>-1524774923</t>
  </si>
  <si>
    <t>19</t>
  </si>
  <si>
    <t>210290901</t>
  </si>
  <si>
    <t>Zřízení upevňovacích bodů pro svítidlo s osazením závěsu ve stropě</t>
  </si>
  <si>
    <t>64</t>
  </si>
  <si>
    <t>1148551177</t>
  </si>
  <si>
    <t>20</t>
  </si>
  <si>
    <t>1155144</t>
  </si>
  <si>
    <t>ZAVESNY SYSTEM ZHX11</t>
  </si>
  <si>
    <t>1107809639</t>
  </si>
  <si>
    <t>741372012</t>
  </si>
  <si>
    <t>Montáž svítidlo LED bytové přisazené reflektorové</t>
  </si>
  <si>
    <t>-1780535892</t>
  </si>
  <si>
    <t>22</t>
  </si>
  <si>
    <t>1525130</t>
  </si>
  <si>
    <t>SVITIDLO DLN 230 BARI LED 3750/840</t>
  </si>
  <si>
    <t>1173070671</t>
  </si>
  <si>
    <t>23</t>
  </si>
  <si>
    <t>998741203</t>
  </si>
  <si>
    <t>Přesun hmot procentní pro silnoproud v objektech v do 24 m</t>
  </si>
  <si>
    <t>%</t>
  </si>
  <si>
    <t>1206740038</t>
  </si>
  <si>
    <t>24</t>
  </si>
  <si>
    <t>741810001</t>
  </si>
  <si>
    <t>Celková prohlídka elektrického rozvodu a zařízení do 100 000,- Kč</t>
  </si>
  <si>
    <t>-2091308000</t>
  </si>
  <si>
    <t>VRN</t>
  </si>
  <si>
    <t>Vedlejší rozpočtové náklady</t>
  </si>
  <si>
    <t>VRN9</t>
  </si>
  <si>
    <t>Ostatní náklady</t>
  </si>
  <si>
    <t>25</t>
  </si>
  <si>
    <t>1024</t>
  </si>
  <si>
    <t>-1456008209</t>
  </si>
  <si>
    <t>091003000R</t>
  </si>
  <si>
    <r>
      <t>Dodávka ocelového lanového systému pro zavěšení svítidel v m.č. 4.07, 4.09 a 4.10 (s.v. 3,52 m), včetně kotvení do stěn, průřezová plocha lana min.12,56 cm</t>
    </r>
    <r>
      <rPr>
        <vertAlign val="superscript"/>
        <sz val="8"/>
        <rFont val="Arial CE"/>
        <family val="2"/>
      </rPr>
      <t xml:space="preserve">2 </t>
    </r>
    <r>
      <rPr>
        <sz val="8"/>
        <rFont val="Arial CE"/>
        <family val="2"/>
      </rPr>
      <t>při max. hmotnosti jednoho svítidla 5 kg a upevnění na min. 2 lana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</si>
</sst>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vertAlign val="superscript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7" fontId="0" fillId="4" borderId="22" xfId="0" applyNumberFormat="1" applyFont="1" applyFill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26" fillId="4" borderId="22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3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4</v>
      </c>
      <c r="BV1" s="11" t="s">
        <v>5</v>
      </c>
    </row>
    <row r="2" spans="44:72" ht="36.95" customHeight="1">
      <c r="AR2" s="167" t="s">
        <v>6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S2" s="12" t="s">
        <v>7</v>
      </c>
      <c r="BT2" s="12" t="s">
        <v>8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7</v>
      </c>
      <c r="BT3" s="12" t="s">
        <v>9</v>
      </c>
    </row>
    <row r="4" spans="2:71" ht="24.95" customHeight="1">
      <c r="B4" s="15"/>
      <c r="D4" s="16" t="s">
        <v>10</v>
      </c>
      <c r="AR4" s="15"/>
      <c r="AS4" s="17" t="s">
        <v>11</v>
      </c>
      <c r="BS4" s="12" t="s">
        <v>12</v>
      </c>
    </row>
    <row r="5" spans="2:71" ht="12" customHeight="1">
      <c r="B5" s="15"/>
      <c r="D5" s="18" t="s">
        <v>13</v>
      </c>
      <c r="K5" s="164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5"/>
      <c r="BS5" s="12" t="s">
        <v>7</v>
      </c>
    </row>
    <row r="6" spans="2:71" ht="36.95" customHeight="1">
      <c r="B6" s="15"/>
      <c r="D6" s="19" t="s">
        <v>15</v>
      </c>
      <c r="K6" s="166" t="s">
        <v>16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5"/>
      <c r="BS6" s="12" t="s">
        <v>7</v>
      </c>
    </row>
    <row r="7" spans="2:71" ht="12" customHeight="1">
      <c r="B7" s="15"/>
      <c r="D7" s="20" t="s">
        <v>17</v>
      </c>
      <c r="K7" s="12" t="s">
        <v>1</v>
      </c>
      <c r="AK7" s="20" t="s">
        <v>18</v>
      </c>
      <c r="AN7" s="12" t="s">
        <v>1</v>
      </c>
      <c r="AR7" s="15"/>
      <c r="BS7" s="12" t="s">
        <v>7</v>
      </c>
    </row>
    <row r="8" spans="2:71" ht="12" customHeight="1">
      <c r="B8" s="15"/>
      <c r="D8" s="20" t="s">
        <v>19</v>
      </c>
      <c r="K8" s="12" t="s">
        <v>20</v>
      </c>
      <c r="AK8" s="20" t="s">
        <v>21</v>
      </c>
      <c r="AN8" s="12" t="s">
        <v>22</v>
      </c>
      <c r="AR8" s="15"/>
      <c r="BS8" s="12" t="s">
        <v>7</v>
      </c>
    </row>
    <row r="9" spans="2:71" ht="14.45" customHeight="1">
      <c r="B9" s="15"/>
      <c r="AR9" s="15"/>
      <c r="BS9" s="12" t="s">
        <v>7</v>
      </c>
    </row>
    <row r="10" spans="2:71" ht="12" customHeight="1">
      <c r="B10" s="15"/>
      <c r="D10" s="20" t="s">
        <v>23</v>
      </c>
      <c r="AK10" s="20" t="s">
        <v>24</v>
      </c>
      <c r="AN10" s="12" t="s">
        <v>1</v>
      </c>
      <c r="AR10" s="15"/>
      <c r="BS10" s="12" t="s">
        <v>7</v>
      </c>
    </row>
    <row r="11" spans="2:71" ht="18.4" customHeight="1">
      <c r="B11" s="15"/>
      <c r="E11" s="12" t="s">
        <v>20</v>
      </c>
      <c r="AK11" s="20" t="s">
        <v>25</v>
      </c>
      <c r="AN11" s="12" t="s">
        <v>1</v>
      </c>
      <c r="AR11" s="15"/>
      <c r="BS11" s="12" t="s">
        <v>7</v>
      </c>
    </row>
    <row r="12" spans="2:71" ht="6.95" customHeight="1">
      <c r="B12" s="15"/>
      <c r="AR12" s="15"/>
      <c r="BS12" s="12" t="s">
        <v>7</v>
      </c>
    </row>
    <row r="13" spans="2:71" ht="12" customHeight="1">
      <c r="B13" s="15"/>
      <c r="D13" s="20" t="s">
        <v>26</v>
      </c>
      <c r="AK13" s="20" t="s">
        <v>24</v>
      </c>
      <c r="AN13" s="12" t="s">
        <v>1</v>
      </c>
      <c r="AR13" s="15"/>
      <c r="BS13" s="12" t="s">
        <v>7</v>
      </c>
    </row>
    <row r="14" spans="2:71" ht="12">
      <c r="B14" s="15"/>
      <c r="E14" s="12" t="s">
        <v>20</v>
      </c>
      <c r="AK14" s="20" t="s">
        <v>25</v>
      </c>
      <c r="AN14" s="12" t="s">
        <v>1</v>
      </c>
      <c r="AR14" s="15"/>
      <c r="BS14" s="12" t="s">
        <v>7</v>
      </c>
    </row>
    <row r="15" spans="2:71" ht="6.95" customHeight="1">
      <c r="B15" s="15"/>
      <c r="AR15" s="15"/>
      <c r="BS15" s="12" t="s">
        <v>3</v>
      </c>
    </row>
    <row r="16" spans="2:71" ht="12" customHeight="1">
      <c r="B16" s="15"/>
      <c r="D16" s="20" t="s">
        <v>27</v>
      </c>
      <c r="AK16" s="20" t="s">
        <v>24</v>
      </c>
      <c r="AN16" s="12" t="s">
        <v>28</v>
      </c>
      <c r="AR16" s="15"/>
      <c r="BS16" s="12" t="s">
        <v>3</v>
      </c>
    </row>
    <row r="17" spans="2:71" ht="18.4" customHeight="1">
      <c r="B17" s="15"/>
      <c r="E17" s="12" t="s">
        <v>29</v>
      </c>
      <c r="AK17" s="20" t="s">
        <v>25</v>
      </c>
      <c r="AN17" s="12" t="s">
        <v>30</v>
      </c>
      <c r="AR17" s="15"/>
      <c r="BS17" s="12" t="s">
        <v>4</v>
      </c>
    </row>
    <row r="18" spans="2:71" ht="6.95" customHeight="1">
      <c r="B18" s="15"/>
      <c r="AR18" s="15"/>
      <c r="BS18" s="12" t="s">
        <v>7</v>
      </c>
    </row>
    <row r="19" spans="2:71" ht="12" customHeight="1">
      <c r="B19" s="15"/>
      <c r="D19" s="20" t="s">
        <v>31</v>
      </c>
      <c r="AK19" s="20" t="s">
        <v>24</v>
      </c>
      <c r="AN19" s="12" t="s">
        <v>28</v>
      </c>
      <c r="AR19" s="15"/>
      <c r="BS19" s="12" t="s">
        <v>7</v>
      </c>
    </row>
    <row r="20" spans="2:71" ht="18.4" customHeight="1">
      <c r="B20" s="15"/>
      <c r="E20" s="12" t="s">
        <v>29</v>
      </c>
      <c r="AK20" s="20" t="s">
        <v>25</v>
      </c>
      <c r="AN20" s="12" t="s">
        <v>30</v>
      </c>
      <c r="AR20" s="15"/>
      <c r="BS20" s="12" t="s">
        <v>4</v>
      </c>
    </row>
    <row r="21" spans="2:44" ht="6.95" customHeight="1">
      <c r="B21" s="15"/>
      <c r="AR21" s="15"/>
    </row>
    <row r="22" spans="2:44" ht="12" customHeight="1">
      <c r="B22" s="15"/>
      <c r="D22" s="20" t="s">
        <v>32</v>
      </c>
      <c r="AR22" s="15"/>
    </row>
    <row r="23" spans="2:44" ht="16.5" customHeight="1">
      <c r="B23" s="15"/>
      <c r="E23" s="168" t="s">
        <v>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R23" s="15"/>
    </row>
    <row r="24" spans="2:44" ht="6.95" customHeight="1">
      <c r="B24" s="15"/>
      <c r="AR24" s="15"/>
    </row>
    <row r="25" spans="2:44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44" s="1" customFormat="1" ht="25.9" customHeight="1">
      <c r="B26" s="23"/>
      <c r="D26" s="24" t="s">
        <v>33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69">
        <f>ROUND(AG54,2)</f>
        <v>0</v>
      </c>
      <c r="AL26" s="170"/>
      <c r="AM26" s="170"/>
      <c r="AN26" s="170"/>
      <c r="AO26" s="170"/>
      <c r="AR26" s="23"/>
    </row>
    <row r="27" spans="2:44" s="1" customFormat="1" ht="6.95" customHeight="1">
      <c r="B27" s="23"/>
      <c r="AR27" s="23"/>
    </row>
    <row r="28" spans="2:44" s="1" customFormat="1" ht="12">
      <c r="B28" s="23"/>
      <c r="L28" s="171" t="s">
        <v>34</v>
      </c>
      <c r="M28" s="171"/>
      <c r="N28" s="171"/>
      <c r="O28" s="171"/>
      <c r="P28" s="171"/>
      <c r="W28" s="171" t="s">
        <v>35</v>
      </c>
      <c r="X28" s="171"/>
      <c r="Y28" s="171"/>
      <c r="Z28" s="171"/>
      <c r="AA28" s="171"/>
      <c r="AB28" s="171"/>
      <c r="AC28" s="171"/>
      <c r="AD28" s="171"/>
      <c r="AE28" s="171"/>
      <c r="AK28" s="171" t="s">
        <v>36</v>
      </c>
      <c r="AL28" s="171"/>
      <c r="AM28" s="171"/>
      <c r="AN28" s="171"/>
      <c r="AO28" s="171"/>
      <c r="AR28" s="23"/>
    </row>
    <row r="29" spans="2:44" s="2" customFormat="1" ht="14.45" customHeight="1">
      <c r="B29" s="27"/>
      <c r="D29" s="20" t="s">
        <v>37</v>
      </c>
      <c r="F29" s="20" t="s">
        <v>38</v>
      </c>
      <c r="L29" s="174">
        <v>0.21</v>
      </c>
      <c r="M29" s="173"/>
      <c r="N29" s="173"/>
      <c r="O29" s="173"/>
      <c r="P29" s="173"/>
      <c r="W29" s="172">
        <f>ROUND(BB54,2)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ROUND(AX54,2)</f>
        <v>0</v>
      </c>
      <c r="AL29" s="173"/>
      <c r="AM29" s="173"/>
      <c r="AN29" s="173"/>
      <c r="AO29" s="173"/>
      <c r="AR29" s="27"/>
    </row>
    <row r="30" spans="2:44" s="2" customFormat="1" ht="14.45" customHeight="1">
      <c r="B30" s="27"/>
      <c r="F30" s="20" t="s">
        <v>39</v>
      </c>
      <c r="L30" s="174">
        <v>0.15</v>
      </c>
      <c r="M30" s="173"/>
      <c r="N30" s="173"/>
      <c r="O30" s="173"/>
      <c r="P30" s="173"/>
      <c r="W30" s="172">
        <f>ROUND(BC54,2)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ROUND(AY54,2)</f>
        <v>0</v>
      </c>
      <c r="AL30" s="173"/>
      <c r="AM30" s="173"/>
      <c r="AN30" s="173"/>
      <c r="AO30" s="173"/>
      <c r="AR30" s="27"/>
    </row>
    <row r="31" spans="2:44" s="2" customFormat="1" ht="14.45" customHeight="1" hidden="1">
      <c r="B31" s="27"/>
      <c r="F31" s="20" t="s">
        <v>40</v>
      </c>
      <c r="L31" s="174">
        <v>0.21</v>
      </c>
      <c r="M31" s="173"/>
      <c r="N31" s="173"/>
      <c r="O31" s="173"/>
      <c r="P31" s="173"/>
      <c r="W31" s="172">
        <f>ROUND(BD54,2)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27"/>
    </row>
    <row r="32" spans="2:44" s="2" customFormat="1" ht="14.45" customHeight="1" hidden="1">
      <c r="B32" s="27"/>
      <c r="F32" s="20" t="s">
        <v>41</v>
      </c>
      <c r="L32" s="174">
        <v>0.15</v>
      </c>
      <c r="M32" s="173"/>
      <c r="N32" s="173"/>
      <c r="O32" s="173"/>
      <c r="P32" s="173"/>
      <c r="W32" s="172">
        <f>ROUND(BE54,2)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27"/>
    </row>
    <row r="33" spans="2:44" s="2" customFormat="1" ht="14.45" customHeight="1" hidden="1">
      <c r="B33" s="27"/>
      <c r="F33" s="20" t="s">
        <v>42</v>
      </c>
      <c r="L33" s="174">
        <v>0</v>
      </c>
      <c r="M33" s="173"/>
      <c r="N33" s="173"/>
      <c r="O33" s="173"/>
      <c r="P33" s="173"/>
      <c r="W33" s="172">
        <f>ROUND(BF54,2)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27"/>
    </row>
    <row r="34" spans="2:44" s="1" customFormat="1" ht="6.95" customHeight="1">
      <c r="B34" s="23"/>
      <c r="AR34" s="23"/>
    </row>
    <row r="35" spans="2:44" s="1" customFormat="1" ht="25.9" customHeight="1">
      <c r="B35" s="23"/>
      <c r="C35" s="29"/>
      <c r="D35" s="30" t="s">
        <v>43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44</v>
      </c>
      <c r="U35" s="31"/>
      <c r="V35" s="31"/>
      <c r="W35" s="31"/>
      <c r="X35" s="175" t="s">
        <v>45</v>
      </c>
      <c r="Y35" s="176"/>
      <c r="Z35" s="176"/>
      <c r="AA35" s="176"/>
      <c r="AB35" s="176"/>
      <c r="AC35" s="31"/>
      <c r="AD35" s="31"/>
      <c r="AE35" s="31"/>
      <c r="AF35" s="31"/>
      <c r="AG35" s="31"/>
      <c r="AH35" s="31"/>
      <c r="AI35" s="31"/>
      <c r="AJ35" s="31"/>
      <c r="AK35" s="177">
        <f>SUM(AK26:AK33)</f>
        <v>0</v>
      </c>
      <c r="AL35" s="176"/>
      <c r="AM35" s="176"/>
      <c r="AN35" s="176"/>
      <c r="AO35" s="178"/>
      <c r="AP35" s="29"/>
      <c r="AQ35" s="29"/>
      <c r="AR35" s="23"/>
    </row>
    <row r="36" spans="2:44" s="1" customFormat="1" ht="6.95" customHeight="1">
      <c r="B36" s="23"/>
      <c r="AR36" s="23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5" customHeight="1">
      <c r="B42" s="23"/>
      <c r="C42" s="16" t="s">
        <v>46</v>
      </c>
      <c r="AR42" s="23"/>
    </row>
    <row r="43" spans="2:44" s="1" customFormat="1" ht="6.95" customHeight="1">
      <c r="B43" s="23"/>
      <c r="AR43" s="23"/>
    </row>
    <row r="44" spans="2:44" s="1" customFormat="1" ht="12" customHeight="1">
      <c r="B44" s="23"/>
      <c r="C44" s="20" t="s">
        <v>13</v>
      </c>
      <c r="L44" s="1" t="str">
        <f>K5</f>
        <v>34K2019</v>
      </c>
      <c r="AR44" s="23"/>
    </row>
    <row r="45" spans="2:44" s="3" customFormat="1" ht="36.95" customHeight="1">
      <c r="B45" s="37"/>
      <c r="C45" s="38" t="s">
        <v>15</v>
      </c>
      <c r="L45" s="145" t="str">
        <f>K6</f>
        <v>STP kanceláře ÚJOP UK Praha 2</v>
      </c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R45" s="37"/>
    </row>
    <row r="46" spans="2:44" s="1" customFormat="1" ht="6.95" customHeight="1">
      <c r="B46" s="23"/>
      <c r="AR46" s="23"/>
    </row>
    <row r="47" spans="2:44" s="1" customFormat="1" ht="12" customHeight="1">
      <c r="B47" s="23"/>
      <c r="C47" s="20" t="s">
        <v>19</v>
      </c>
      <c r="L47" s="39" t="str">
        <f>IF(K8="","",K8)</f>
        <v xml:space="preserve"> </v>
      </c>
      <c r="AI47" s="20" t="s">
        <v>21</v>
      </c>
      <c r="AM47" s="147" t="str">
        <f>IF(AN8="","",AN8)</f>
        <v>25. 5. 2019</v>
      </c>
      <c r="AN47" s="147"/>
      <c r="AR47" s="23"/>
    </row>
    <row r="48" spans="2:44" s="1" customFormat="1" ht="6.95" customHeight="1">
      <c r="B48" s="23"/>
      <c r="AR48" s="23"/>
    </row>
    <row r="49" spans="2:58" s="1" customFormat="1" ht="13.7" customHeight="1">
      <c r="B49" s="23"/>
      <c r="C49" s="20" t="s">
        <v>23</v>
      </c>
      <c r="L49" s="1" t="str">
        <f>IF(E11="","",E11)</f>
        <v xml:space="preserve"> </v>
      </c>
      <c r="AI49" s="20" t="s">
        <v>27</v>
      </c>
      <c r="AM49" s="148" t="str">
        <f>IF(E17="","",E17)</f>
        <v>Petr Kubala</v>
      </c>
      <c r="AN49" s="149"/>
      <c r="AO49" s="149"/>
      <c r="AP49" s="149"/>
      <c r="AR49" s="23"/>
      <c r="AS49" s="150" t="s">
        <v>47</v>
      </c>
      <c r="AT49" s="15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/>
    </row>
    <row r="50" spans="2:58" s="1" customFormat="1" ht="13.7" customHeight="1">
      <c r="B50" s="23"/>
      <c r="C50" s="20" t="s">
        <v>26</v>
      </c>
      <c r="L50" s="1" t="str">
        <f>IF(E14="","",E14)</f>
        <v xml:space="preserve"> </v>
      </c>
      <c r="AI50" s="20" t="s">
        <v>31</v>
      </c>
      <c r="AM50" s="148" t="str">
        <f>IF(E20="","",E20)</f>
        <v>Petr Kubala</v>
      </c>
      <c r="AN50" s="149"/>
      <c r="AO50" s="149"/>
      <c r="AP50" s="149"/>
      <c r="AR50" s="23"/>
      <c r="AS50" s="152"/>
      <c r="AT50" s="153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5"/>
    </row>
    <row r="51" spans="2:58" s="1" customFormat="1" ht="10.9" customHeight="1">
      <c r="B51" s="23"/>
      <c r="AR51" s="23"/>
      <c r="AS51" s="152"/>
      <c r="AT51" s="15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</row>
    <row r="52" spans="2:58" s="1" customFormat="1" ht="29.25" customHeight="1">
      <c r="B52" s="23"/>
      <c r="C52" s="154" t="s">
        <v>48</v>
      </c>
      <c r="D52" s="155"/>
      <c r="E52" s="155"/>
      <c r="F52" s="155"/>
      <c r="G52" s="155"/>
      <c r="H52" s="46"/>
      <c r="I52" s="156" t="s">
        <v>49</v>
      </c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7" t="s">
        <v>50</v>
      </c>
      <c r="AH52" s="155"/>
      <c r="AI52" s="155"/>
      <c r="AJ52" s="155"/>
      <c r="AK52" s="155"/>
      <c r="AL52" s="155"/>
      <c r="AM52" s="155"/>
      <c r="AN52" s="156" t="s">
        <v>51</v>
      </c>
      <c r="AO52" s="155"/>
      <c r="AP52" s="158"/>
      <c r="AQ52" s="47" t="s">
        <v>52</v>
      </c>
      <c r="AR52" s="23"/>
      <c r="AS52" s="48" t="s">
        <v>53</v>
      </c>
      <c r="AT52" s="49" t="s">
        <v>54</v>
      </c>
      <c r="AU52" s="49" t="s">
        <v>55</v>
      </c>
      <c r="AV52" s="49" t="s">
        <v>56</v>
      </c>
      <c r="AW52" s="49" t="s">
        <v>57</v>
      </c>
      <c r="AX52" s="49" t="s">
        <v>58</v>
      </c>
      <c r="AY52" s="49" t="s">
        <v>59</v>
      </c>
      <c r="AZ52" s="49" t="s">
        <v>60</v>
      </c>
      <c r="BA52" s="49" t="s">
        <v>61</v>
      </c>
      <c r="BB52" s="49" t="s">
        <v>62</v>
      </c>
      <c r="BC52" s="49" t="s">
        <v>63</v>
      </c>
      <c r="BD52" s="49" t="s">
        <v>64</v>
      </c>
      <c r="BE52" s="49" t="s">
        <v>65</v>
      </c>
      <c r="BF52" s="50" t="s">
        <v>66</v>
      </c>
    </row>
    <row r="53" spans="2:58" s="1" customFormat="1" ht="10.9" customHeight="1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/>
    </row>
    <row r="54" spans="2:90" s="4" customFormat="1" ht="32.45" customHeight="1">
      <c r="B54" s="52"/>
      <c r="C54" s="53" t="s">
        <v>67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2">
        <f>ROUND(AG55,2)</f>
        <v>0</v>
      </c>
      <c r="AH54" s="162"/>
      <c r="AI54" s="162"/>
      <c r="AJ54" s="162"/>
      <c r="AK54" s="162"/>
      <c r="AL54" s="162"/>
      <c r="AM54" s="162"/>
      <c r="AN54" s="163">
        <f>SUM(AG54,AV54)</f>
        <v>0</v>
      </c>
      <c r="AO54" s="163"/>
      <c r="AP54" s="163"/>
      <c r="AQ54" s="56" t="s">
        <v>1</v>
      </c>
      <c r="AR54" s="52"/>
      <c r="AS54" s="57">
        <f>ROUND(AS55,2)</f>
        <v>0</v>
      </c>
      <c r="AT54" s="58">
        <f>ROUND(AT55,2)</f>
        <v>0</v>
      </c>
      <c r="AU54" s="59">
        <f>ROUND(AU55,2)</f>
        <v>0</v>
      </c>
      <c r="AV54" s="59">
        <f>ROUND(SUM(AX54:AY54),2)</f>
        <v>0</v>
      </c>
      <c r="AW54" s="60">
        <f>ROUND(AW55,5)</f>
        <v>105.3279</v>
      </c>
      <c r="AX54" s="59">
        <f>ROUND(BB54*L29,2)</f>
        <v>0</v>
      </c>
      <c r="AY54" s="59">
        <f>ROUND(BC54*L30,2)</f>
        <v>0</v>
      </c>
      <c r="AZ54" s="59">
        <f>ROUND(BD54*L29,2)</f>
        <v>0</v>
      </c>
      <c r="BA54" s="59">
        <f>ROUND(BE54*L30,2)</f>
        <v>0</v>
      </c>
      <c r="BB54" s="59">
        <f>ROUND(BB55,2)</f>
        <v>0</v>
      </c>
      <c r="BC54" s="59">
        <f>ROUND(BC55,2)</f>
        <v>0</v>
      </c>
      <c r="BD54" s="59">
        <f>ROUND(BD55,2)</f>
        <v>0</v>
      </c>
      <c r="BE54" s="59">
        <f>ROUND(BE55,2)</f>
        <v>0</v>
      </c>
      <c r="BF54" s="61">
        <f>ROUND(BF55,2)</f>
        <v>0</v>
      </c>
      <c r="BS54" s="62" t="s">
        <v>68</v>
      </c>
      <c r="BT54" s="62" t="s">
        <v>69</v>
      </c>
      <c r="BV54" s="62" t="s">
        <v>70</v>
      </c>
      <c r="BW54" s="62" t="s">
        <v>5</v>
      </c>
      <c r="BX54" s="62" t="s">
        <v>71</v>
      </c>
      <c r="CL54" s="62" t="s">
        <v>1</v>
      </c>
    </row>
    <row r="55" spans="1:90" s="5" customFormat="1" ht="16.5" customHeight="1">
      <c r="A55" s="63" t="s">
        <v>72</v>
      </c>
      <c r="B55" s="64"/>
      <c r="C55" s="65"/>
      <c r="D55" s="161" t="s">
        <v>14</v>
      </c>
      <c r="E55" s="161"/>
      <c r="F55" s="161"/>
      <c r="G55" s="161"/>
      <c r="H55" s="161"/>
      <c r="I55" s="66"/>
      <c r="J55" s="161" t="s">
        <v>16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59">
        <f>'34K2019 - STP kanceláře Ú...'!K30</f>
        <v>0</v>
      </c>
      <c r="AH55" s="160"/>
      <c r="AI55" s="160"/>
      <c r="AJ55" s="160"/>
      <c r="AK55" s="160"/>
      <c r="AL55" s="160"/>
      <c r="AM55" s="160"/>
      <c r="AN55" s="159">
        <f>SUM(AG55,AV55)</f>
        <v>0</v>
      </c>
      <c r="AO55" s="160"/>
      <c r="AP55" s="160"/>
      <c r="AQ55" s="67" t="s">
        <v>73</v>
      </c>
      <c r="AR55" s="64"/>
      <c r="AS55" s="68">
        <f>'34K2019 - STP kanceláře Ú...'!K28</f>
        <v>0</v>
      </c>
      <c r="AT55" s="69">
        <f>'34K2019 - STP kanceláře Ú...'!K29</f>
        <v>0</v>
      </c>
      <c r="AU55" s="69">
        <v>0</v>
      </c>
      <c r="AV55" s="69">
        <f>ROUND(SUM(AX55:AY55),2)</f>
        <v>0</v>
      </c>
      <c r="AW55" s="70">
        <f>'34K2019 - STP kanceláře Ú...'!T83</f>
        <v>105.32789999999999</v>
      </c>
      <c r="AX55" s="69">
        <f>'34K2019 - STP kanceláře Ú...'!K33</f>
        <v>0</v>
      </c>
      <c r="AY55" s="69">
        <f>'34K2019 - STP kanceláře Ú...'!K34</f>
        <v>0</v>
      </c>
      <c r="AZ55" s="69">
        <f>'34K2019 - STP kanceláře Ú...'!K35</f>
        <v>0</v>
      </c>
      <c r="BA55" s="69">
        <f>'34K2019 - STP kanceláře Ú...'!K36</f>
        <v>0</v>
      </c>
      <c r="BB55" s="69">
        <f>'34K2019 - STP kanceláře Ú...'!F33</f>
        <v>0</v>
      </c>
      <c r="BC55" s="69">
        <f>'34K2019 - STP kanceláře Ú...'!F34</f>
        <v>0</v>
      </c>
      <c r="BD55" s="69">
        <f>'34K2019 - STP kanceláře Ú...'!F35</f>
        <v>0</v>
      </c>
      <c r="BE55" s="69">
        <f>'34K2019 - STP kanceláře Ú...'!F36</f>
        <v>0</v>
      </c>
      <c r="BF55" s="71">
        <f>'34K2019 - STP kanceláře Ú...'!F37</f>
        <v>0</v>
      </c>
      <c r="BT55" s="72" t="s">
        <v>74</v>
      </c>
      <c r="BU55" s="72" t="s">
        <v>75</v>
      </c>
      <c r="BV55" s="72" t="s">
        <v>70</v>
      </c>
      <c r="BW55" s="72" t="s">
        <v>5</v>
      </c>
      <c r="BX55" s="72" t="s">
        <v>71</v>
      </c>
      <c r="CL55" s="72" t="s">
        <v>1</v>
      </c>
    </row>
    <row r="56" spans="2:44" s="1" customFormat="1" ht="30" customHeight="1">
      <c r="B56" s="23"/>
      <c r="AR56" s="23"/>
    </row>
    <row r="57" spans="2:44" s="1" customFormat="1" ht="6.95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34K2019 - STP kanceláře Ú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7"/>
  <sheetViews>
    <sheetView showGridLines="0" tabSelected="1" workbookViewId="0" topLeftCell="A101">
      <selection activeCell="F116" sqref="F1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3"/>
    </row>
    <row r="2" spans="13:46" ht="36.95" customHeight="1">
      <c r="M2" s="167" t="s">
        <v>6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T2" s="12" t="s">
        <v>5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AT3" s="12" t="s">
        <v>76</v>
      </c>
    </row>
    <row r="4" spans="2:46" ht="24.95" customHeight="1">
      <c r="B4" s="15"/>
      <c r="D4" s="16" t="s">
        <v>77</v>
      </c>
      <c r="M4" s="15"/>
      <c r="N4" s="17" t="s">
        <v>11</v>
      </c>
      <c r="AT4" s="12" t="s">
        <v>3</v>
      </c>
    </row>
    <row r="5" spans="2:13" ht="6.95" customHeight="1">
      <c r="B5" s="15"/>
      <c r="M5" s="15"/>
    </row>
    <row r="6" spans="2:13" s="1" customFormat="1" ht="12" customHeight="1">
      <c r="B6" s="23"/>
      <c r="D6" s="20" t="s">
        <v>15</v>
      </c>
      <c r="M6" s="23"/>
    </row>
    <row r="7" spans="2:13" s="1" customFormat="1" ht="36.95" customHeight="1">
      <c r="B7" s="23"/>
      <c r="E7" s="145" t="s">
        <v>16</v>
      </c>
      <c r="F7" s="149"/>
      <c r="G7" s="149"/>
      <c r="H7" s="149"/>
      <c r="M7" s="23"/>
    </row>
    <row r="8" spans="2:13" s="1" customFormat="1" ht="12">
      <c r="B8" s="23"/>
      <c r="M8" s="23"/>
    </row>
    <row r="9" spans="2:13" s="1" customFormat="1" ht="12" customHeight="1">
      <c r="B9" s="23"/>
      <c r="D9" s="20" t="s">
        <v>17</v>
      </c>
      <c r="F9" s="12" t="s">
        <v>1</v>
      </c>
      <c r="I9" s="20" t="s">
        <v>18</v>
      </c>
      <c r="J9" s="12" t="s">
        <v>1</v>
      </c>
      <c r="M9" s="23"/>
    </row>
    <row r="10" spans="2:13" s="1" customFormat="1" ht="12" customHeight="1">
      <c r="B10" s="23"/>
      <c r="D10" s="20" t="s">
        <v>19</v>
      </c>
      <c r="F10" s="12" t="s">
        <v>20</v>
      </c>
      <c r="I10" s="20" t="s">
        <v>21</v>
      </c>
      <c r="J10" s="40" t="str">
        <f>'Rekapitulace stavby'!AN8</f>
        <v>25. 5. 2019</v>
      </c>
      <c r="M10" s="23"/>
    </row>
    <row r="11" spans="2:13" s="1" customFormat="1" ht="10.9" customHeight="1">
      <c r="B11" s="23"/>
      <c r="M11" s="23"/>
    </row>
    <row r="12" spans="2:13" s="1" customFormat="1" ht="12" customHeight="1">
      <c r="B12" s="23"/>
      <c r="D12" s="20" t="s">
        <v>23</v>
      </c>
      <c r="I12" s="20" t="s">
        <v>24</v>
      </c>
      <c r="J12" s="12" t="str">
        <f>IF('Rekapitulace stavby'!AN10="","",'Rekapitulace stavby'!AN10)</f>
        <v/>
      </c>
      <c r="M12" s="23"/>
    </row>
    <row r="13" spans="2:13" s="1" customFormat="1" ht="18" customHeight="1">
      <c r="B13" s="23"/>
      <c r="E13" s="12" t="str">
        <f>IF('Rekapitulace stavby'!E11="","",'Rekapitulace stavby'!E11)</f>
        <v xml:space="preserve"> </v>
      </c>
      <c r="I13" s="20" t="s">
        <v>25</v>
      </c>
      <c r="J13" s="12" t="str">
        <f>IF('Rekapitulace stavby'!AN11="","",'Rekapitulace stavby'!AN11)</f>
        <v/>
      </c>
      <c r="M13" s="23"/>
    </row>
    <row r="14" spans="2:13" s="1" customFormat="1" ht="6.95" customHeight="1">
      <c r="B14" s="23"/>
      <c r="M14" s="23"/>
    </row>
    <row r="15" spans="2:13" s="1" customFormat="1" ht="12" customHeight="1">
      <c r="B15" s="23"/>
      <c r="D15" s="20" t="s">
        <v>26</v>
      </c>
      <c r="I15" s="20" t="s">
        <v>24</v>
      </c>
      <c r="J15" s="12" t="str">
        <f>'Rekapitulace stavby'!AN13</f>
        <v/>
      </c>
      <c r="M15" s="23"/>
    </row>
    <row r="16" spans="2:13" s="1" customFormat="1" ht="18" customHeight="1">
      <c r="B16" s="23"/>
      <c r="E16" s="164" t="str">
        <f>'Rekapitulace stavby'!E14</f>
        <v xml:space="preserve"> </v>
      </c>
      <c r="F16" s="164"/>
      <c r="G16" s="164"/>
      <c r="H16" s="164"/>
      <c r="I16" s="20" t="s">
        <v>25</v>
      </c>
      <c r="J16" s="12" t="str">
        <f>'Rekapitulace stavby'!AN14</f>
        <v/>
      </c>
      <c r="M16" s="23"/>
    </row>
    <row r="17" spans="2:13" s="1" customFormat="1" ht="6.95" customHeight="1">
      <c r="B17" s="23"/>
      <c r="M17" s="23"/>
    </row>
    <row r="18" spans="2:13" s="1" customFormat="1" ht="12" customHeight="1">
      <c r="B18" s="23"/>
      <c r="D18" s="20" t="s">
        <v>27</v>
      </c>
      <c r="I18" s="20" t="s">
        <v>24</v>
      </c>
      <c r="J18" s="12" t="s">
        <v>28</v>
      </c>
      <c r="M18" s="23"/>
    </row>
    <row r="19" spans="2:13" s="1" customFormat="1" ht="18" customHeight="1">
      <c r="B19" s="23"/>
      <c r="E19" s="12" t="s">
        <v>29</v>
      </c>
      <c r="I19" s="20" t="s">
        <v>25</v>
      </c>
      <c r="J19" s="12" t="s">
        <v>30</v>
      </c>
      <c r="M19" s="23"/>
    </row>
    <row r="20" spans="2:13" s="1" customFormat="1" ht="6.95" customHeight="1">
      <c r="B20" s="23"/>
      <c r="M20" s="23"/>
    </row>
    <row r="21" spans="2:13" s="1" customFormat="1" ht="12" customHeight="1">
      <c r="B21" s="23"/>
      <c r="D21" s="20" t="s">
        <v>31</v>
      </c>
      <c r="I21" s="20" t="s">
        <v>24</v>
      </c>
      <c r="J21" s="12" t="s">
        <v>28</v>
      </c>
      <c r="M21" s="23"/>
    </row>
    <row r="22" spans="2:13" s="1" customFormat="1" ht="18" customHeight="1">
      <c r="B22" s="23"/>
      <c r="E22" s="12" t="s">
        <v>29</v>
      </c>
      <c r="I22" s="20" t="s">
        <v>25</v>
      </c>
      <c r="J22" s="12" t="s">
        <v>30</v>
      </c>
      <c r="M22" s="23"/>
    </row>
    <row r="23" spans="2:13" s="1" customFormat="1" ht="6.95" customHeight="1">
      <c r="B23" s="23"/>
      <c r="M23" s="23"/>
    </row>
    <row r="24" spans="2:13" s="1" customFormat="1" ht="12" customHeight="1">
      <c r="B24" s="23"/>
      <c r="D24" s="20" t="s">
        <v>32</v>
      </c>
      <c r="M24" s="23"/>
    </row>
    <row r="25" spans="2:13" s="6" customFormat="1" ht="16.5" customHeight="1">
      <c r="B25" s="74"/>
      <c r="E25" s="168" t="s">
        <v>1</v>
      </c>
      <c r="F25" s="168"/>
      <c r="G25" s="168"/>
      <c r="H25" s="168"/>
      <c r="M25" s="74"/>
    </row>
    <row r="26" spans="2:13" s="1" customFormat="1" ht="6.95" customHeight="1">
      <c r="B26" s="23"/>
      <c r="M26" s="23"/>
    </row>
    <row r="27" spans="2:13" s="1" customFormat="1" ht="6.95" customHeight="1">
      <c r="B27" s="23"/>
      <c r="D27" s="41"/>
      <c r="E27" s="41"/>
      <c r="F27" s="41"/>
      <c r="G27" s="41"/>
      <c r="H27" s="41"/>
      <c r="I27" s="41"/>
      <c r="J27" s="41"/>
      <c r="K27" s="41"/>
      <c r="L27" s="41"/>
      <c r="M27" s="23"/>
    </row>
    <row r="28" spans="2:13" s="1" customFormat="1" ht="12">
      <c r="B28" s="23"/>
      <c r="E28" s="20" t="s">
        <v>78</v>
      </c>
      <c r="K28" s="75">
        <f>I57</f>
        <v>0</v>
      </c>
      <c r="M28" s="23"/>
    </row>
    <row r="29" spans="2:13" s="1" customFormat="1" ht="12">
      <c r="B29" s="23"/>
      <c r="E29" s="20" t="s">
        <v>79</v>
      </c>
      <c r="K29" s="75">
        <f>J57</f>
        <v>0</v>
      </c>
      <c r="M29" s="23"/>
    </row>
    <row r="30" spans="2:13" s="1" customFormat="1" ht="25.35" customHeight="1">
      <c r="B30" s="23"/>
      <c r="D30" s="76" t="s">
        <v>33</v>
      </c>
      <c r="K30" s="55">
        <f>ROUND(K83,2)</f>
        <v>0</v>
      </c>
      <c r="M30" s="23"/>
    </row>
    <row r="31" spans="2:13" s="1" customFormat="1" ht="6.95" customHeight="1">
      <c r="B31" s="23"/>
      <c r="D31" s="41"/>
      <c r="E31" s="41"/>
      <c r="F31" s="41"/>
      <c r="G31" s="41"/>
      <c r="H31" s="41"/>
      <c r="I31" s="41"/>
      <c r="J31" s="41"/>
      <c r="K31" s="41"/>
      <c r="L31" s="41"/>
      <c r="M31" s="23"/>
    </row>
    <row r="32" spans="2:13" s="1" customFormat="1" ht="14.45" customHeight="1">
      <c r="B32" s="23"/>
      <c r="F32" s="26" t="s">
        <v>35</v>
      </c>
      <c r="I32" s="26" t="s">
        <v>34</v>
      </c>
      <c r="K32" s="26" t="s">
        <v>36</v>
      </c>
      <c r="M32" s="23"/>
    </row>
    <row r="33" spans="2:13" s="1" customFormat="1" ht="14.45" customHeight="1">
      <c r="B33" s="23"/>
      <c r="D33" s="20" t="s">
        <v>37</v>
      </c>
      <c r="E33" s="20" t="s">
        <v>38</v>
      </c>
      <c r="F33" s="75">
        <f>ROUND((SUM(BE83:BE116)),2)</f>
        <v>0</v>
      </c>
      <c r="I33" s="28">
        <v>0.21</v>
      </c>
      <c r="K33" s="75">
        <f>ROUND(((SUM(BE83:BE116))*I33),2)</f>
        <v>0</v>
      </c>
      <c r="M33" s="23"/>
    </row>
    <row r="34" spans="2:13" s="1" customFormat="1" ht="14.45" customHeight="1">
      <c r="B34" s="23"/>
      <c r="E34" s="20" t="s">
        <v>39</v>
      </c>
      <c r="F34" s="75">
        <f>ROUND((SUM(BF83:BF116)),2)</f>
        <v>0</v>
      </c>
      <c r="I34" s="28">
        <v>0.15</v>
      </c>
      <c r="K34" s="75">
        <f>ROUND(((SUM(BF83:BF116))*I34),2)</f>
        <v>0</v>
      </c>
      <c r="M34" s="23"/>
    </row>
    <row r="35" spans="2:13" s="1" customFormat="1" ht="14.45" customHeight="1" hidden="1">
      <c r="B35" s="23"/>
      <c r="E35" s="20" t="s">
        <v>40</v>
      </c>
      <c r="F35" s="75">
        <f>ROUND((SUM(BG83:BG116)),2)</f>
        <v>0</v>
      </c>
      <c r="I35" s="28">
        <v>0.21</v>
      </c>
      <c r="K35" s="75">
        <f>0</f>
        <v>0</v>
      </c>
      <c r="M35" s="23"/>
    </row>
    <row r="36" spans="2:13" s="1" customFormat="1" ht="14.45" customHeight="1" hidden="1">
      <c r="B36" s="23"/>
      <c r="E36" s="20" t="s">
        <v>41</v>
      </c>
      <c r="F36" s="75">
        <f>ROUND((SUM(BH83:BH116)),2)</f>
        <v>0</v>
      </c>
      <c r="I36" s="28">
        <v>0.15</v>
      </c>
      <c r="K36" s="75">
        <f>0</f>
        <v>0</v>
      </c>
      <c r="M36" s="23"/>
    </row>
    <row r="37" spans="2:13" s="1" customFormat="1" ht="14.45" customHeight="1" hidden="1">
      <c r="B37" s="23"/>
      <c r="E37" s="20" t="s">
        <v>42</v>
      </c>
      <c r="F37" s="75">
        <f>ROUND((SUM(BI83:BI116)),2)</f>
        <v>0</v>
      </c>
      <c r="I37" s="28">
        <v>0</v>
      </c>
      <c r="K37" s="75">
        <f>0</f>
        <v>0</v>
      </c>
      <c r="M37" s="23"/>
    </row>
    <row r="38" spans="2:13" s="1" customFormat="1" ht="6.95" customHeight="1">
      <c r="B38" s="23"/>
      <c r="M38" s="23"/>
    </row>
    <row r="39" spans="2:13" s="1" customFormat="1" ht="25.35" customHeight="1">
      <c r="B39" s="23"/>
      <c r="C39" s="77"/>
      <c r="D39" s="78" t="s">
        <v>43</v>
      </c>
      <c r="E39" s="46"/>
      <c r="F39" s="46"/>
      <c r="G39" s="79" t="s">
        <v>44</v>
      </c>
      <c r="H39" s="80" t="s">
        <v>45</v>
      </c>
      <c r="I39" s="46"/>
      <c r="J39" s="46"/>
      <c r="K39" s="81">
        <f>SUM(K30:K37)</f>
        <v>0</v>
      </c>
      <c r="L39" s="82"/>
      <c r="M39" s="23"/>
    </row>
    <row r="40" spans="2:13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3"/>
    </row>
    <row r="44" spans="2:13" s="1" customFormat="1" ht="6.95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3"/>
    </row>
    <row r="45" spans="2:13" s="1" customFormat="1" ht="24.95" customHeight="1">
      <c r="B45" s="23"/>
      <c r="C45" s="16" t="s">
        <v>80</v>
      </c>
      <c r="M45" s="23"/>
    </row>
    <row r="46" spans="2:13" s="1" customFormat="1" ht="6.95" customHeight="1">
      <c r="B46" s="23"/>
      <c r="M46" s="23"/>
    </row>
    <row r="47" spans="2:13" s="1" customFormat="1" ht="12" customHeight="1">
      <c r="B47" s="23"/>
      <c r="C47" s="20" t="s">
        <v>15</v>
      </c>
      <c r="M47" s="23"/>
    </row>
    <row r="48" spans="2:13" s="1" customFormat="1" ht="16.5" customHeight="1">
      <c r="B48" s="23"/>
      <c r="E48" s="145" t="str">
        <f>E7</f>
        <v>STP kanceláře ÚJOP UK Praha 2</v>
      </c>
      <c r="F48" s="149"/>
      <c r="G48" s="149"/>
      <c r="H48" s="149"/>
      <c r="M48" s="23"/>
    </row>
    <row r="49" spans="2:13" s="1" customFormat="1" ht="6.95" customHeight="1">
      <c r="B49" s="23"/>
      <c r="M49" s="23"/>
    </row>
    <row r="50" spans="2:13" s="1" customFormat="1" ht="12" customHeight="1">
      <c r="B50" s="23"/>
      <c r="C50" s="20" t="s">
        <v>19</v>
      </c>
      <c r="F50" s="12" t="str">
        <f>F10</f>
        <v xml:space="preserve"> </v>
      </c>
      <c r="I50" s="20" t="s">
        <v>21</v>
      </c>
      <c r="J50" s="40" t="str">
        <f>IF(J10="","",J10)</f>
        <v>25. 5. 2019</v>
      </c>
      <c r="M50" s="23"/>
    </row>
    <row r="51" spans="2:13" s="1" customFormat="1" ht="6.95" customHeight="1">
      <c r="B51" s="23"/>
      <c r="M51" s="23"/>
    </row>
    <row r="52" spans="2:13" s="1" customFormat="1" ht="13.7" customHeight="1">
      <c r="B52" s="23"/>
      <c r="C52" s="20" t="s">
        <v>23</v>
      </c>
      <c r="F52" s="12" t="str">
        <f>E13</f>
        <v xml:space="preserve"> </v>
      </c>
      <c r="I52" s="20" t="s">
        <v>27</v>
      </c>
      <c r="J52" s="21" t="str">
        <f>E19</f>
        <v>Petr Kubala</v>
      </c>
      <c r="M52" s="23"/>
    </row>
    <row r="53" spans="2:13" s="1" customFormat="1" ht="13.7" customHeight="1">
      <c r="B53" s="23"/>
      <c r="C53" s="20" t="s">
        <v>26</v>
      </c>
      <c r="F53" s="12" t="str">
        <f>IF(E16="","",E16)</f>
        <v xml:space="preserve"> </v>
      </c>
      <c r="I53" s="20" t="s">
        <v>31</v>
      </c>
      <c r="J53" s="21" t="str">
        <f>E22</f>
        <v>Petr Kubala</v>
      </c>
      <c r="M53" s="23"/>
    </row>
    <row r="54" spans="2:13" s="1" customFormat="1" ht="10.35" customHeight="1">
      <c r="B54" s="23"/>
      <c r="M54" s="23"/>
    </row>
    <row r="55" spans="2:13" s="1" customFormat="1" ht="29.25" customHeight="1">
      <c r="B55" s="23"/>
      <c r="C55" s="83" t="s">
        <v>81</v>
      </c>
      <c r="D55" s="77"/>
      <c r="E55" s="77"/>
      <c r="F55" s="77"/>
      <c r="G55" s="77"/>
      <c r="H55" s="77"/>
      <c r="I55" s="84" t="s">
        <v>82</v>
      </c>
      <c r="J55" s="84" t="s">
        <v>83</v>
      </c>
      <c r="K55" s="84" t="s">
        <v>84</v>
      </c>
      <c r="L55" s="77"/>
      <c r="M55" s="23"/>
    </row>
    <row r="56" spans="2:13" s="1" customFormat="1" ht="10.35" customHeight="1">
      <c r="B56" s="23"/>
      <c r="M56" s="23"/>
    </row>
    <row r="57" spans="2:47" s="1" customFormat="1" ht="22.9" customHeight="1">
      <c r="B57" s="23"/>
      <c r="C57" s="85" t="s">
        <v>85</v>
      </c>
      <c r="I57" s="55">
        <f aca="true" t="shared" si="0" ref="I57:J59">Q83</f>
        <v>0</v>
      </c>
      <c r="J57" s="55">
        <f t="shared" si="0"/>
        <v>0</v>
      </c>
      <c r="K57" s="55">
        <f>K83</f>
        <v>0</v>
      </c>
      <c r="M57" s="23"/>
      <c r="AU57" s="12" t="s">
        <v>86</v>
      </c>
    </row>
    <row r="58" spans="2:13" s="7" customFormat="1" ht="24.95" customHeight="1">
      <c r="B58" s="86"/>
      <c r="D58" s="87" t="s">
        <v>87</v>
      </c>
      <c r="E58" s="88"/>
      <c r="F58" s="88"/>
      <c r="G58" s="88"/>
      <c r="H58" s="88"/>
      <c r="I58" s="89">
        <f t="shared" si="0"/>
        <v>0</v>
      </c>
      <c r="J58" s="89">
        <f t="shared" si="0"/>
        <v>0</v>
      </c>
      <c r="K58" s="89">
        <f>K84</f>
        <v>0</v>
      </c>
      <c r="M58" s="86"/>
    </row>
    <row r="59" spans="2:13" s="8" customFormat="1" ht="19.9" customHeight="1">
      <c r="B59" s="90"/>
      <c r="D59" s="91" t="s">
        <v>88</v>
      </c>
      <c r="E59" s="92"/>
      <c r="F59" s="92"/>
      <c r="G59" s="92"/>
      <c r="H59" s="92"/>
      <c r="I59" s="93">
        <f t="shared" si="0"/>
        <v>0</v>
      </c>
      <c r="J59" s="93">
        <f t="shared" si="0"/>
        <v>0</v>
      </c>
      <c r="K59" s="93">
        <f>K85</f>
        <v>0</v>
      </c>
      <c r="M59" s="90"/>
    </row>
    <row r="60" spans="2:13" s="8" customFormat="1" ht="14.85" customHeight="1">
      <c r="B60" s="90"/>
      <c r="D60" s="91" t="s">
        <v>89</v>
      </c>
      <c r="E60" s="92"/>
      <c r="F60" s="92"/>
      <c r="G60" s="92"/>
      <c r="H60" s="92"/>
      <c r="I60" s="93">
        <f>Q87</f>
        <v>0</v>
      </c>
      <c r="J60" s="93">
        <f>R87</f>
        <v>0</v>
      </c>
      <c r="K60" s="93">
        <f>K87</f>
        <v>0</v>
      </c>
      <c r="M60" s="90"/>
    </row>
    <row r="61" spans="2:13" s="8" customFormat="1" ht="19.9" customHeight="1">
      <c r="B61" s="90"/>
      <c r="D61" s="91" t="s">
        <v>90</v>
      </c>
      <c r="E61" s="92"/>
      <c r="F61" s="92"/>
      <c r="G61" s="92"/>
      <c r="H61" s="92"/>
      <c r="I61" s="93">
        <f>Q89</f>
        <v>0</v>
      </c>
      <c r="J61" s="93">
        <f>R89</f>
        <v>0</v>
      </c>
      <c r="K61" s="93">
        <f>K89</f>
        <v>0</v>
      </c>
      <c r="M61" s="90"/>
    </row>
    <row r="62" spans="2:13" s="7" customFormat="1" ht="24.95" customHeight="1">
      <c r="B62" s="86"/>
      <c r="D62" s="87" t="s">
        <v>91</v>
      </c>
      <c r="E62" s="88"/>
      <c r="F62" s="88"/>
      <c r="G62" s="88"/>
      <c r="H62" s="88"/>
      <c r="I62" s="89">
        <f>Q94</f>
        <v>0</v>
      </c>
      <c r="J62" s="89">
        <f>R94</f>
        <v>0</v>
      </c>
      <c r="K62" s="89">
        <f>K94</f>
        <v>0</v>
      </c>
      <c r="M62" s="86"/>
    </row>
    <row r="63" spans="2:13" s="8" customFormat="1" ht="19.9" customHeight="1">
      <c r="B63" s="90"/>
      <c r="D63" s="91" t="s">
        <v>92</v>
      </c>
      <c r="E63" s="92"/>
      <c r="F63" s="92"/>
      <c r="G63" s="92"/>
      <c r="H63" s="92"/>
      <c r="I63" s="93">
        <f>Q95</f>
        <v>0</v>
      </c>
      <c r="J63" s="93">
        <f>R95</f>
        <v>0</v>
      </c>
      <c r="K63" s="93">
        <f>K95</f>
        <v>0</v>
      </c>
      <c r="M63" s="90"/>
    </row>
    <row r="64" spans="2:13" s="7" customFormat="1" ht="24.95" customHeight="1">
      <c r="B64" s="86"/>
      <c r="D64" s="87" t="s">
        <v>93</v>
      </c>
      <c r="E64" s="88"/>
      <c r="F64" s="88"/>
      <c r="G64" s="88"/>
      <c r="H64" s="88"/>
      <c r="I64" s="89">
        <f>Q114</f>
        <v>0</v>
      </c>
      <c r="J64" s="89">
        <f>R114</f>
        <v>0</v>
      </c>
      <c r="K64" s="89">
        <f>K114</f>
        <v>0</v>
      </c>
      <c r="M64" s="86"/>
    </row>
    <row r="65" spans="2:13" s="8" customFormat="1" ht="19.9" customHeight="1">
      <c r="B65" s="90"/>
      <c r="D65" s="91" t="s">
        <v>94</v>
      </c>
      <c r="E65" s="92"/>
      <c r="F65" s="92"/>
      <c r="G65" s="92"/>
      <c r="H65" s="92"/>
      <c r="I65" s="93">
        <f>Q115</f>
        <v>0</v>
      </c>
      <c r="J65" s="93">
        <f>R115</f>
        <v>0</v>
      </c>
      <c r="K65" s="93">
        <f>K115</f>
        <v>0</v>
      </c>
      <c r="M65" s="90"/>
    </row>
    <row r="66" spans="2:13" s="1" customFormat="1" ht="21.75" customHeight="1">
      <c r="B66" s="23"/>
      <c r="M66" s="23"/>
    </row>
    <row r="67" spans="2:13" s="1" customFormat="1" ht="6.95" customHeight="1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23"/>
    </row>
    <row r="71" spans="2:13" s="1" customFormat="1" ht="6.95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3"/>
    </row>
    <row r="72" spans="2:13" s="1" customFormat="1" ht="24.95" customHeight="1">
      <c r="B72" s="23"/>
      <c r="C72" s="16" t="s">
        <v>95</v>
      </c>
      <c r="M72" s="23"/>
    </row>
    <row r="73" spans="2:13" s="1" customFormat="1" ht="6.95" customHeight="1">
      <c r="B73" s="23"/>
      <c r="M73" s="23"/>
    </row>
    <row r="74" spans="2:13" s="1" customFormat="1" ht="12" customHeight="1">
      <c r="B74" s="23"/>
      <c r="C74" s="20" t="s">
        <v>15</v>
      </c>
      <c r="M74" s="23"/>
    </row>
    <row r="75" spans="2:13" s="1" customFormat="1" ht="16.5" customHeight="1">
      <c r="B75" s="23"/>
      <c r="E75" s="145" t="str">
        <f>E7</f>
        <v>STP kanceláře ÚJOP UK Praha 2</v>
      </c>
      <c r="F75" s="149"/>
      <c r="G75" s="149"/>
      <c r="H75" s="149"/>
      <c r="M75" s="23"/>
    </row>
    <row r="76" spans="2:13" s="1" customFormat="1" ht="6.95" customHeight="1">
      <c r="B76" s="23"/>
      <c r="M76" s="23"/>
    </row>
    <row r="77" spans="2:13" s="1" customFormat="1" ht="12" customHeight="1">
      <c r="B77" s="23"/>
      <c r="C77" s="20" t="s">
        <v>19</v>
      </c>
      <c r="F77" s="12" t="str">
        <f>F10</f>
        <v xml:space="preserve"> </v>
      </c>
      <c r="I77" s="20" t="s">
        <v>21</v>
      </c>
      <c r="J77" s="40" t="str">
        <f>IF(J10="","",J10)</f>
        <v>25. 5. 2019</v>
      </c>
      <c r="M77" s="23"/>
    </row>
    <row r="78" spans="2:13" s="1" customFormat="1" ht="6.95" customHeight="1">
      <c r="B78" s="23"/>
      <c r="M78" s="23"/>
    </row>
    <row r="79" spans="2:13" s="1" customFormat="1" ht="13.7" customHeight="1">
      <c r="B79" s="23"/>
      <c r="C79" s="20" t="s">
        <v>23</v>
      </c>
      <c r="F79" s="12" t="str">
        <f>E13</f>
        <v xml:space="preserve"> </v>
      </c>
      <c r="I79" s="20" t="s">
        <v>27</v>
      </c>
      <c r="J79" s="21" t="str">
        <f>E19</f>
        <v>Petr Kubala</v>
      </c>
      <c r="M79" s="23"/>
    </row>
    <row r="80" spans="2:13" s="1" customFormat="1" ht="13.7" customHeight="1">
      <c r="B80" s="23"/>
      <c r="C80" s="20" t="s">
        <v>26</v>
      </c>
      <c r="F80" s="12" t="str">
        <f>IF(E16="","",E16)</f>
        <v xml:space="preserve"> </v>
      </c>
      <c r="I80" s="20" t="s">
        <v>31</v>
      </c>
      <c r="J80" s="21" t="str">
        <f>E22</f>
        <v>Petr Kubala</v>
      </c>
      <c r="M80" s="23"/>
    </row>
    <row r="81" spans="2:13" s="1" customFormat="1" ht="10.35" customHeight="1">
      <c r="B81" s="23"/>
      <c r="M81" s="23"/>
    </row>
    <row r="82" spans="2:24" s="9" customFormat="1" ht="29.25" customHeight="1">
      <c r="B82" s="94"/>
      <c r="C82" s="95" t="s">
        <v>96</v>
      </c>
      <c r="D82" s="96" t="s">
        <v>52</v>
      </c>
      <c r="E82" s="96" t="s">
        <v>48</v>
      </c>
      <c r="F82" s="96" t="s">
        <v>49</v>
      </c>
      <c r="G82" s="96" t="s">
        <v>97</v>
      </c>
      <c r="H82" s="96" t="s">
        <v>98</v>
      </c>
      <c r="I82" s="96" t="s">
        <v>99</v>
      </c>
      <c r="J82" s="96" t="s">
        <v>100</v>
      </c>
      <c r="K82" s="96" t="s">
        <v>84</v>
      </c>
      <c r="L82" s="97" t="s">
        <v>101</v>
      </c>
      <c r="M82" s="94"/>
      <c r="N82" s="48" t="s">
        <v>1</v>
      </c>
      <c r="O82" s="49" t="s">
        <v>37</v>
      </c>
      <c r="P82" s="49" t="s">
        <v>102</v>
      </c>
      <c r="Q82" s="49" t="s">
        <v>103</v>
      </c>
      <c r="R82" s="49" t="s">
        <v>104</v>
      </c>
      <c r="S82" s="49" t="s">
        <v>105</v>
      </c>
      <c r="T82" s="49" t="s">
        <v>106</v>
      </c>
      <c r="U82" s="49" t="s">
        <v>107</v>
      </c>
      <c r="V82" s="49" t="s">
        <v>108</v>
      </c>
      <c r="W82" s="49" t="s">
        <v>109</v>
      </c>
      <c r="X82" s="50" t="s">
        <v>110</v>
      </c>
    </row>
    <row r="83" spans="2:63" s="1" customFormat="1" ht="22.9" customHeight="1">
      <c r="B83" s="23"/>
      <c r="C83" s="53" t="s">
        <v>111</v>
      </c>
      <c r="K83" s="98">
        <f>BK83</f>
        <v>0</v>
      </c>
      <c r="M83" s="23"/>
      <c r="N83" s="51"/>
      <c r="O83" s="41"/>
      <c r="P83" s="41"/>
      <c r="Q83" s="99">
        <f>Q84+Q94+Q114</f>
        <v>0</v>
      </c>
      <c r="R83" s="99">
        <f>R84+R94+R114</f>
        <v>0</v>
      </c>
      <c r="S83" s="41"/>
      <c r="T83" s="100">
        <f>T84+T94+T114</f>
        <v>105.32789999999999</v>
      </c>
      <c r="U83" s="41"/>
      <c r="V83" s="100">
        <f>V84+V94+V114</f>
        <v>185.183608</v>
      </c>
      <c r="W83" s="41"/>
      <c r="X83" s="101">
        <f>X84+X94+X114</f>
        <v>0.06</v>
      </c>
      <c r="AT83" s="12" t="s">
        <v>68</v>
      </c>
      <c r="AU83" s="12" t="s">
        <v>86</v>
      </c>
      <c r="BK83" s="102">
        <f>BK84+BK94+BK114</f>
        <v>0</v>
      </c>
    </row>
    <row r="84" spans="2:63" s="10" customFormat="1" ht="25.9" customHeight="1">
      <c r="B84" s="103"/>
      <c r="D84" s="104" t="s">
        <v>68</v>
      </c>
      <c r="E84" s="105" t="s">
        <v>112</v>
      </c>
      <c r="F84" s="105" t="s">
        <v>113</v>
      </c>
      <c r="K84" s="106">
        <f>BK84</f>
        <v>0</v>
      </c>
      <c r="M84" s="103"/>
      <c r="N84" s="107"/>
      <c r="O84" s="108"/>
      <c r="P84" s="108"/>
      <c r="Q84" s="109">
        <f>Q85+Q89</f>
        <v>0</v>
      </c>
      <c r="R84" s="109">
        <f>R85+R89</f>
        <v>0</v>
      </c>
      <c r="S84" s="108"/>
      <c r="T84" s="110">
        <f>T85+T89</f>
        <v>7.431899999999999</v>
      </c>
      <c r="U84" s="108"/>
      <c r="V84" s="110">
        <f>V85+V89</f>
        <v>0.024918</v>
      </c>
      <c r="W84" s="108"/>
      <c r="X84" s="111">
        <f>X85+X89</f>
        <v>0.06</v>
      </c>
      <c r="AR84" s="104" t="s">
        <v>74</v>
      </c>
      <c r="AT84" s="112" t="s">
        <v>68</v>
      </c>
      <c r="AU84" s="112" t="s">
        <v>69</v>
      </c>
      <c r="AY84" s="104" t="s">
        <v>114</v>
      </c>
      <c r="BK84" s="113">
        <f>BK85+BK89</f>
        <v>0</v>
      </c>
    </row>
    <row r="85" spans="2:63" s="10" customFormat="1" ht="22.9" customHeight="1">
      <c r="B85" s="103"/>
      <c r="D85" s="104" t="s">
        <v>68</v>
      </c>
      <c r="E85" s="114" t="s">
        <v>115</v>
      </c>
      <c r="F85" s="114" t="s">
        <v>116</v>
      </c>
      <c r="K85" s="115">
        <f>BK85</f>
        <v>0</v>
      </c>
      <c r="M85" s="103"/>
      <c r="N85" s="107"/>
      <c r="O85" s="108"/>
      <c r="P85" s="108"/>
      <c r="Q85" s="109">
        <f>Q86+Q87</f>
        <v>0</v>
      </c>
      <c r="R85" s="109">
        <f>R86+R87</f>
        <v>0</v>
      </c>
      <c r="S85" s="108"/>
      <c r="T85" s="110">
        <f>T86+T87</f>
        <v>7.164599999999999</v>
      </c>
      <c r="U85" s="108"/>
      <c r="V85" s="110">
        <f>V86+V87</f>
        <v>0.024918</v>
      </c>
      <c r="W85" s="108"/>
      <c r="X85" s="111">
        <f>X86+X87</f>
        <v>0.06</v>
      </c>
      <c r="AR85" s="104" t="s">
        <v>74</v>
      </c>
      <c r="AT85" s="112" t="s">
        <v>68</v>
      </c>
      <c r="AU85" s="112" t="s">
        <v>74</v>
      </c>
      <c r="AY85" s="104" t="s">
        <v>114</v>
      </c>
      <c r="BK85" s="113">
        <f>BK86+BK87</f>
        <v>0</v>
      </c>
    </row>
    <row r="86" spans="2:65" s="1" customFormat="1" ht="16.5" customHeight="1">
      <c r="B86" s="116"/>
      <c r="C86" s="117" t="s">
        <v>74</v>
      </c>
      <c r="D86" s="117" t="s">
        <v>117</v>
      </c>
      <c r="E86" s="118" t="s">
        <v>118</v>
      </c>
      <c r="F86" s="119" t="s">
        <v>119</v>
      </c>
      <c r="G86" s="120" t="s">
        <v>120</v>
      </c>
      <c r="H86" s="121">
        <v>30</v>
      </c>
      <c r="I86" s="142"/>
      <c r="J86" s="142"/>
      <c r="K86" s="122">
        <f>ROUND(P86*H86,2)</f>
        <v>0</v>
      </c>
      <c r="L86" s="119" t="s">
        <v>121</v>
      </c>
      <c r="M86" s="23"/>
      <c r="N86" s="43" t="s">
        <v>1</v>
      </c>
      <c r="O86" s="123" t="s">
        <v>38</v>
      </c>
      <c r="P86" s="124">
        <f>I86+J86</f>
        <v>0</v>
      </c>
      <c r="Q86" s="124">
        <f>ROUND(I86*H86,2)</f>
        <v>0</v>
      </c>
      <c r="R86" s="124">
        <f>ROUND(J86*H86,2)</f>
        <v>0</v>
      </c>
      <c r="S86" s="125">
        <v>0.205</v>
      </c>
      <c r="T86" s="125">
        <f>S86*H86</f>
        <v>6.1499999999999995</v>
      </c>
      <c r="U86" s="125">
        <v>0</v>
      </c>
      <c r="V86" s="125">
        <f>U86*H86</f>
        <v>0</v>
      </c>
      <c r="W86" s="125">
        <v>0.002</v>
      </c>
      <c r="X86" s="126">
        <f>W86*H86</f>
        <v>0.06</v>
      </c>
      <c r="AR86" s="12" t="s">
        <v>122</v>
      </c>
      <c r="AT86" s="12" t="s">
        <v>117</v>
      </c>
      <c r="AU86" s="12" t="s">
        <v>76</v>
      </c>
      <c r="AY86" s="12" t="s">
        <v>114</v>
      </c>
      <c r="BE86" s="127">
        <f>IF(O86="základní",K86,0)</f>
        <v>0</v>
      </c>
      <c r="BF86" s="127">
        <f>IF(O86="snížená",K86,0)</f>
        <v>0</v>
      </c>
      <c r="BG86" s="127">
        <f>IF(O86="zákl. přenesená",K86,0)</f>
        <v>0</v>
      </c>
      <c r="BH86" s="127">
        <f>IF(O86="sníž. přenesená",K86,0)</f>
        <v>0</v>
      </c>
      <c r="BI86" s="127">
        <f>IF(O86="nulová",K86,0)</f>
        <v>0</v>
      </c>
      <c r="BJ86" s="12" t="s">
        <v>74</v>
      </c>
      <c r="BK86" s="127">
        <f>ROUND(P86*H86,2)</f>
        <v>0</v>
      </c>
      <c r="BL86" s="12" t="s">
        <v>122</v>
      </c>
      <c r="BM86" s="12" t="s">
        <v>123</v>
      </c>
    </row>
    <row r="87" spans="2:63" s="10" customFormat="1" ht="20.85" customHeight="1">
      <c r="B87" s="103"/>
      <c r="D87" s="104" t="s">
        <v>68</v>
      </c>
      <c r="E87" s="114" t="s">
        <v>124</v>
      </c>
      <c r="F87" s="114" t="s">
        <v>125</v>
      </c>
      <c r="K87" s="115">
        <f>BK87</f>
        <v>0</v>
      </c>
      <c r="M87" s="103"/>
      <c r="N87" s="107"/>
      <c r="O87" s="108"/>
      <c r="P87" s="108"/>
      <c r="Q87" s="109">
        <f>Q88</f>
        <v>0</v>
      </c>
      <c r="R87" s="109">
        <f>R88</f>
        <v>0</v>
      </c>
      <c r="S87" s="108"/>
      <c r="T87" s="110">
        <f>T88</f>
        <v>1.0146</v>
      </c>
      <c r="U87" s="108"/>
      <c r="V87" s="110">
        <f>V88</f>
        <v>0.024918</v>
      </c>
      <c r="W87" s="108"/>
      <c r="X87" s="111">
        <f>X88</f>
        <v>0</v>
      </c>
      <c r="AR87" s="104" t="s">
        <v>74</v>
      </c>
      <c r="AT87" s="112" t="s">
        <v>68</v>
      </c>
      <c r="AU87" s="112" t="s">
        <v>76</v>
      </c>
      <c r="AY87" s="104" t="s">
        <v>114</v>
      </c>
      <c r="BK87" s="113">
        <f>BK88</f>
        <v>0</v>
      </c>
    </row>
    <row r="88" spans="2:65" s="1" customFormat="1" ht="16.5" customHeight="1">
      <c r="B88" s="116"/>
      <c r="C88" s="117" t="s">
        <v>76</v>
      </c>
      <c r="D88" s="117" t="s">
        <v>117</v>
      </c>
      <c r="E88" s="118" t="s">
        <v>126</v>
      </c>
      <c r="F88" s="119" t="s">
        <v>127</v>
      </c>
      <c r="G88" s="120" t="s">
        <v>128</v>
      </c>
      <c r="H88" s="121">
        <v>0.6</v>
      </c>
      <c r="I88" s="142"/>
      <c r="J88" s="142"/>
      <c r="K88" s="122">
        <f>ROUND(P88*H88,2)</f>
        <v>0</v>
      </c>
      <c r="L88" s="119" t="s">
        <v>121</v>
      </c>
      <c r="M88" s="23"/>
      <c r="N88" s="43" t="s">
        <v>1</v>
      </c>
      <c r="O88" s="123" t="s">
        <v>38</v>
      </c>
      <c r="P88" s="124">
        <f>I88+J88</f>
        <v>0</v>
      </c>
      <c r="Q88" s="124">
        <f>ROUND(I88*H88,2)</f>
        <v>0</v>
      </c>
      <c r="R88" s="124">
        <f>ROUND(J88*H88,2)</f>
        <v>0</v>
      </c>
      <c r="S88" s="125">
        <v>1.691</v>
      </c>
      <c r="T88" s="125">
        <f>S88*H88</f>
        <v>1.0146</v>
      </c>
      <c r="U88" s="125">
        <v>0.04153</v>
      </c>
      <c r="V88" s="125">
        <f>U88*H88</f>
        <v>0.024918</v>
      </c>
      <c r="W88" s="125">
        <v>0</v>
      </c>
      <c r="X88" s="126">
        <f>W88*H88</f>
        <v>0</v>
      </c>
      <c r="AR88" s="12" t="s">
        <v>122</v>
      </c>
      <c r="AT88" s="12" t="s">
        <v>117</v>
      </c>
      <c r="AU88" s="12" t="s">
        <v>129</v>
      </c>
      <c r="AY88" s="12" t="s">
        <v>114</v>
      </c>
      <c r="BE88" s="127">
        <f>IF(O88="základní",K88,0)</f>
        <v>0</v>
      </c>
      <c r="BF88" s="127">
        <f>IF(O88="snížená",K88,0)</f>
        <v>0</v>
      </c>
      <c r="BG88" s="127">
        <f>IF(O88="zákl. přenesená",K88,0)</f>
        <v>0</v>
      </c>
      <c r="BH88" s="127">
        <f>IF(O88="sníž. přenesená",K88,0)</f>
        <v>0</v>
      </c>
      <c r="BI88" s="127">
        <f>IF(O88="nulová",K88,0)</f>
        <v>0</v>
      </c>
      <c r="BJ88" s="12" t="s">
        <v>74</v>
      </c>
      <c r="BK88" s="127">
        <f>ROUND(P88*H88,2)</f>
        <v>0</v>
      </c>
      <c r="BL88" s="12" t="s">
        <v>122</v>
      </c>
      <c r="BM88" s="12" t="s">
        <v>130</v>
      </c>
    </row>
    <row r="89" spans="2:63" s="10" customFormat="1" ht="22.9" customHeight="1">
      <c r="B89" s="103"/>
      <c r="D89" s="104" t="s">
        <v>68</v>
      </c>
      <c r="E89" s="114" t="s">
        <v>131</v>
      </c>
      <c r="F89" s="114" t="s">
        <v>132</v>
      </c>
      <c r="K89" s="115">
        <f>BK89</f>
        <v>0</v>
      </c>
      <c r="M89" s="103"/>
      <c r="N89" s="107"/>
      <c r="O89" s="108"/>
      <c r="P89" s="108"/>
      <c r="Q89" s="109">
        <f>SUM(Q90:Q93)</f>
        <v>0</v>
      </c>
      <c r="R89" s="109">
        <f>SUM(R90:R93)</f>
        <v>0</v>
      </c>
      <c r="S89" s="108"/>
      <c r="T89" s="110">
        <f>SUM(T90:T93)</f>
        <v>0.2673</v>
      </c>
      <c r="U89" s="108"/>
      <c r="V89" s="110">
        <f>SUM(V90:V93)</f>
        <v>0</v>
      </c>
      <c r="W89" s="108"/>
      <c r="X89" s="111">
        <f>SUM(X90:X93)</f>
        <v>0</v>
      </c>
      <c r="AR89" s="104" t="s">
        <v>74</v>
      </c>
      <c r="AT89" s="112" t="s">
        <v>68</v>
      </c>
      <c r="AU89" s="112" t="s">
        <v>74</v>
      </c>
      <c r="AY89" s="104" t="s">
        <v>114</v>
      </c>
      <c r="BK89" s="113">
        <f>SUM(BK90:BK93)</f>
        <v>0</v>
      </c>
    </row>
    <row r="90" spans="2:65" s="1" customFormat="1" ht="16.5" customHeight="1">
      <c r="B90" s="116"/>
      <c r="C90" s="117" t="s">
        <v>129</v>
      </c>
      <c r="D90" s="117" t="s">
        <v>117</v>
      </c>
      <c r="E90" s="118" t="s">
        <v>133</v>
      </c>
      <c r="F90" s="119" t="s">
        <v>134</v>
      </c>
      <c r="G90" s="120" t="s">
        <v>135</v>
      </c>
      <c r="H90" s="121">
        <v>0.06</v>
      </c>
      <c r="I90" s="142"/>
      <c r="J90" s="142"/>
      <c r="K90" s="122">
        <f>ROUND(P90*H90,2)</f>
        <v>0</v>
      </c>
      <c r="L90" s="119" t="s">
        <v>121</v>
      </c>
      <c r="M90" s="23"/>
      <c r="N90" s="43" t="s">
        <v>1</v>
      </c>
      <c r="O90" s="123" t="s">
        <v>38</v>
      </c>
      <c r="P90" s="124">
        <f>I90+J90</f>
        <v>0</v>
      </c>
      <c r="Q90" s="124">
        <f>ROUND(I90*H90,2)</f>
        <v>0</v>
      </c>
      <c r="R90" s="124">
        <f>ROUND(J90*H90,2)</f>
        <v>0</v>
      </c>
      <c r="S90" s="125">
        <v>1.78</v>
      </c>
      <c r="T90" s="125">
        <f>S90*H90</f>
        <v>0.10679999999999999</v>
      </c>
      <c r="U90" s="125">
        <v>0</v>
      </c>
      <c r="V90" s="125">
        <f>U90*H90</f>
        <v>0</v>
      </c>
      <c r="W90" s="125">
        <v>0</v>
      </c>
      <c r="X90" s="126">
        <f>W90*H90</f>
        <v>0</v>
      </c>
      <c r="AR90" s="12" t="s">
        <v>122</v>
      </c>
      <c r="AT90" s="12" t="s">
        <v>117</v>
      </c>
      <c r="AU90" s="12" t="s">
        <v>76</v>
      </c>
      <c r="AY90" s="12" t="s">
        <v>114</v>
      </c>
      <c r="BE90" s="127">
        <f>IF(O90="základní",K90,0)</f>
        <v>0</v>
      </c>
      <c r="BF90" s="127">
        <f>IF(O90="snížená",K90,0)</f>
        <v>0</v>
      </c>
      <c r="BG90" s="127">
        <f>IF(O90="zákl. přenesená",K90,0)</f>
        <v>0</v>
      </c>
      <c r="BH90" s="127">
        <f>IF(O90="sníž. přenesená",K90,0)</f>
        <v>0</v>
      </c>
      <c r="BI90" s="127">
        <f>IF(O90="nulová",K90,0)</f>
        <v>0</v>
      </c>
      <c r="BJ90" s="12" t="s">
        <v>74</v>
      </c>
      <c r="BK90" s="127">
        <f>ROUND(P90*H90,2)</f>
        <v>0</v>
      </c>
      <c r="BL90" s="12" t="s">
        <v>122</v>
      </c>
      <c r="BM90" s="12" t="s">
        <v>136</v>
      </c>
    </row>
    <row r="91" spans="2:65" s="1" customFormat="1" ht="16.5" customHeight="1">
      <c r="B91" s="116"/>
      <c r="C91" s="117" t="s">
        <v>122</v>
      </c>
      <c r="D91" s="117" t="s">
        <v>117</v>
      </c>
      <c r="E91" s="118" t="s">
        <v>137</v>
      </c>
      <c r="F91" s="119" t="s">
        <v>138</v>
      </c>
      <c r="G91" s="120" t="s">
        <v>135</v>
      </c>
      <c r="H91" s="121">
        <v>0.06</v>
      </c>
      <c r="I91" s="142"/>
      <c r="J91" s="142"/>
      <c r="K91" s="122">
        <f>ROUND(P91*H91,2)</f>
        <v>0</v>
      </c>
      <c r="L91" s="119" t="s">
        <v>121</v>
      </c>
      <c r="M91" s="23"/>
      <c r="N91" s="43" t="s">
        <v>1</v>
      </c>
      <c r="O91" s="123" t="s">
        <v>38</v>
      </c>
      <c r="P91" s="124">
        <f>I91+J91</f>
        <v>0</v>
      </c>
      <c r="Q91" s="124">
        <f>ROUND(I91*H91,2)</f>
        <v>0</v>
      </c>
      <c r="R91" s="124">
        <f>ROUND(J91*H91,2)</f>
        <v>0</v>
      </c>
      <c r="S91" s="125">
        <v>0.125</v>
      </c>
      <c r="T91" s="125">
        <f>S91*H91</f>
        <v>0.0075</v>
      </c>
      <c r="U91" s="125">
        <v>0</v>
      </c>
      <c r="V91" s="125">
        <f>U91*H91</f>
        <v>0</v>
      </c>
      <c r="W91" s="125">
        <v>0</v>
      </c>
      <c r="X91" s="126">
        <f>W91*H91</f>
        <v>0</v>
      </c>
      <c r="AR91" s="12" t="s">
        <v>122</v>
      </c>
      <c r="AT91" s="12" t="s">
        <v>117</v>
      </c>
      <c r="AU91" s="12" t="s">
        <v>76</v>
      </c>
      <c r="AY91" s="12" t="s">
        <v>114</v>
      </c>
      <c r="BE91" s="127">
        <f>IF(O91="základní",K91,0)</f>
        <v>0</v>
      </c>
      <c r="BF91" s="127">
        <f>IF(O91="snížená",K91,0)</f>
        <v>0</v>
      </c>
      <c r="BG91" s="127">
        <f>IF(O91="zákl. přenesená",K91,0)</f>
        <v>0</v>
      </c>
      <c r="BH91" s="127">
        <f>IF(O91="sníž. přenesená",K91,0)</f>
        <v>0</v>
      </c>
      <c r="BI91" s="127">
        <f>IF(O91="nulová",K91,0)</f>
        <v>0</v>
      </c>
      <c r="BJ91" s="12" t="s">
        <v>74</v>
      </c>
      <c r="BK91" s="127">
        <f>ROUND(P91*H91,2)</f>
        <v>0</v>
      </c>
      <c r="BL91" s="12" t="s">
        <v>122</v>
      </c>
      <c r="BM91" s="12" t="s">
        <v>139</v>
      </c>
    </row>
    <row r="92" spans="2:65" s="1" customFormat="1" ht="16.5" customHeight="1">
      <c r="B92" s="116"/>
      <c r="C92" s="117" t="s">
        <v>140</v>
      </c>
      <c r="D92" s="117" t="s">
        <v>117</v>
      </c>
      <c r="E92" s="118" t="s">
        <v>141</v>
      </c>
      <c r="F92" s="119" t="s">
        <v>142</v>
      </c>
      <c r="G92" s="120" t="s">
        <v>135</v>
      </c>
      <c r="H92" s="121">
        <v>0.6</v>
      </c>
      <c r="I92" s="142"/>
      <c r="J92" s="142"/>
      <c r="K92" s="122">
        <f>ROUND(P92*H92,2)</f>
        <v>0</v>
      </c>
      <c r="L92" s="119" t="s">
        <v>121</v>
      </c>
      <c r="M92" s="23"/>
      <c r="N92" s="43" t="s">
        <v>1</v>
      </c>
      <c r="O92" s="123" t="s">
        <v>38</v>
      </c>
      <c r="P92" s="124">
        <f>I92+J92</f>
        <v>0</v>
      </c>
      <c r="Q92" s="124">
        <f>ROUND(I92*H92,2)</f>
        <v>0</v>
      </c>
      <c r="R92" s="124">
        <f>ROUND(J92*H92,2)</f>
        <v>0</v>
      </c>
      <c r="S92" s="125">
        <v>0.255</v>
      </c>
      <c r="T92" s="125">
        <f>S92*H92</f>
        <v>0.153</v>
      </c>
      <c r="U92" s="125">
        <v>0</v>
      </c>
      <c r="V92" s="125">
        <f>U92*H92</f>
        <v>0</v>
      </c>
      <c r="W92" s="125">
        <v>0</v>
      </c>
      <c r="X92" s="126">
        <f>W92*H92</f>
        <v>0</v>
      </c>
      <c r="AR92" s="12" t="s">
        <v>122</v>
      </c>
      <c r="AT92" s="12" t="s">
        <v>117</v>
      </c>
      <c r="AU92" s="12" t="s">
        <v>76</v>
      </c>
      <c r="AY92" s="12" t="s">
        <v>114</v>
      </c>
      <c r="BE92" s="127">
        <f>IF(O92="základní",K92,0)</f>
        <v>0</v>
      </c>
      <c r="BF92" s="127">
        <f>IF(O92="snížená",K92,0)</f>
        <v>0</v>
      </c>
      <c r="BG92" s="127">
        <f>IF(O92="zákl. přenesená",K92,0)</f>
        <v>0</v>
      </c>
      <c r="BH92" s="127">
        <f>IF(O92="sníž. přenesená",K92,0)</f>
        <v>0</v>
      </c>
      <c r="BI92" s="127">
        <f>IF(O92="nulová",K92,0)</f>
        <v>0</v>
      </c>
      <c r="BJ92" s="12" t="s">
        <v>74</v>
      </c>
      <c r="BK92" s="127">
        <f>ROUND(P92*H92,2)</f>
        <v>0</v>
      </c>
      <c r="BL92" s="12" t="s">
        <v>122</v>
      </c>
      <c r="BM92" s="12" t="s">
        <v>143</v>
      </c>
    </row>
    <row r="93" spans="2:65" s="1" customFormat="1" ht="16.5" customHeight="1">
      <c r="B93" s="116"/>
      <c r="C93" s="117" t="s">
        <v>124</v>
      </c>
      <c r="D93" s="117" t="s">
        <v>117</v>
      </c>
      <c r="E93" s="118" t="s">
        <v>144</v>
      </c>
      <c r="F93" s="119" t="s">
        <v>145</v>
      </c>
      <c r="G93" s="120" t="s">
        <v>135</v>
      </c>
      <c r="H93" s="121">
        <v>0.04</v>
      </c>
      <c r="I93" s="142"/>
      <c r="J93" s="142"/>
      <c r="K93" s="122">
        <f>ROUND(P93*H93,2)</f>
        <v>0</v>
      </c>
      <c r="L93" s="119" t="s">
        <v>121</v>
      </c>
      <c r="M93" s="23"/>
      <c r="N93" s="43" t="s">
        <v>1</v>
      </c>
      <c r="O93" s="123" t="s">
        <v>38</v>
      </c>
      <c r="P93" s="124">
        <f>I93+J93</f>
        <v>0</v>
      </c>
      <c r="Q93" s="124">
        <f>ROUND(I93*H93,2)</f>
        <v>0</v>
      </c>
      <c r="R93" s="124">
        <f>ROUND(J93*H93,2)</f>
        <v>0</v>
      </c>
      <c r="S93" s="125">
        <v>0</v>
      </c>
      <c r="T93" s="125">
        <f>S93*H93</f>
        <v>0</v>
      </c>
      <c r="U93" s="125">
        <v>0</v>
      </c>
      <c r="V93" s="125">
        <f>U93*H93</f>
        <v>0</v>
      </c>
      <c r="W93" s="125">
        <v>0</v>
      </c>
      <c r="X93" s="126">
        <f>W93*H93</f>
        <v>0</v>
      </c>
      <c r="AR93" s="12" t="s">
        <v>122</v>
      </c>
      <c r="AT93" s="12" t="s">
        <v>117</v>
      </c>
      <c r="AU93" s="12" t="s">
        <v>76</v>
      </c>
      <c r="AY93" s="12" t="s">
        <v>114</v>
      </c>
      <c r="BE93" s="127">
        <f>IF(O93="základní",K93,0)</f>
        <v>0</v>
      </c>
      <c r="BF93" s="127">
        <f>IF(O93="snížená",K93,0)</f>
        <v>0</v>
      </c>
      <c r="BG93" s="127">
        <f>IF(O93="zákl. přenesená",K93,0)</f>
        <v>0</v>
      </c>
      <c r="BH93" s="127">
        <f>IF(O93="sníž. přenesená",K93,0)</f>
        <v>0</v>
      </c>
      <c r="BI93" s="127">
        <f>IF(O93="nulová",K93,0)</f>
        <v>0</v>
      </c>
      <c r="BJ93" s="12" t="s">
        <v>74</v>
      </c>
      <c r="BK93" s="127">
        <f>ROUND(P93*H93,2)</f>
        <v>0</v>
      </c>
      <c r="BL93" s="12" t="s">
        <v>122</v>
      </c>
      <c r="BM93" s="12" t="s">
        <v>146</v>
      </c>
    </row>
    <row r="94" spans="2:63" s="10" customFormat="1" ht="25.9" customHeight="1">
      <c r="B94" s="103"/>
      <c r="D94" s="104" t="s">
        <v>68</v>
      </c>
      <c r="E94" s="105" t="s">
        <v>147</v>
      </c>
      <c r="F94" s="105" t="s">
        <v>148</v>
      </c>
      <c r="K94" s="106">
        <f>BK94</f>
        <v>0</v>
      </c>
      <c r="M94" s="103"/>
      <c r="N94" s="107"/>
      <c r="O94" s="108"/>
      <c r="P94" s="108"/>
      <c r="Q94" s="109">
        <f>Q95</f>
        <v>0</v>
      </c>
      <c r="R94" s="109">
        <f>R95</f>
        <v>0</v>
      </c>
      <c r="S94" s="108"/>
      <c r="T94" s="110">
        <f>T95</f>
        <v>97.89599999999999</v>
      </c>
      <c r="U94" s="108"/>
      <c r="V94" s="110">
        <f>V95</f>
        <v>185.15868999999998</v>
      </c>
      <c r="W94" s="108"/>
      <c r="X94" s="111">
        <f>X95</f>
        <v>0</v>
      </c>
      <c r="AR94" s="104" t="s">
        <v>76</v>
      </c>
      <c r="AT94" s="112" t="s">
        <v>68</v>
      </c>
      <c r="AU94" s="112" t="s">
        <v>69</v>
      </c>
      <c r="AY94" s="104" t="s">
        <v>114</v>
      </c>
      <c r="BK94" s="113">
        <f>BK95</f>
        <v>0</v>
      </c>
    </row>
    <row r="95" spans="2:63" s="10" customFormat="1" ht="22.9" customHeight="1">
      <c r="B95" s="103"/>
      <c r="D95" s="104" t="s">
        <v>68</v>
      </c>
      <c r="E95" s="114" t="s">
        <v>149</v>
      </c>
      <c r="F95" s="114" t="s">
        <v>150</v>
      </c>
      <c r="K95" s="115">
        <f>BK95</f>
        <v>0</v>
      </c>
      <c r="M95" s="103"/>
      <c r="N95" s="107"/>
      <c r="O95" s="108"/>
      <c r="P95" s="108"/>
      <c r="Q95" s="109">
        <f>SUM(Q96:Q113)</f>
        <v>0</v>
      </c>
      <c r="R95" s="109">
        <f>SUM(R96:R113)</f>
        <v>0</v>
      </c>
      <c r="S95" s="108"/>
      <c r="T95" s="110">
        <f>SUM(T96:T113)</f>
        <v>97.89599999999999</v>
      </c>
      <c r="U95" s="108"/>
      <c r="V95" s="110">
        <f>SUM(V96:V113)</f>
        <v>185.15868999999998</v>
      </c>
      <c r="W95" s="108"/>
      <c r="X95" s="111">
        <f>SUM(X96:X113)</f>
        <v>0</v>
      </c>
      <c r="AR95" s="104" t="s">
        <v>76</v>
      </c>
      <c r="AT95" s="112" t="s">
        <v>68</v>
      </c>
      <c r="AU95" s="112" t="s">
        <v>74</v>
      </c>
      <c r="AY95" s="104" t="s">
        <v>114</v>
      </c>
      <c r="BK95" s="113">
        <f>SUM(BK96:BK113)</f>
        <v>0</v>
      </c>
    </row>
    <row r="96" spans="2:65" s="1" customFormat="1" ht="16.5" customHeight="1">
      <c r="B96" s="116"/>
      <c r="C96" s="117" t="s">
        <v>151</v>
      </c>
      <c r="D96" s="117" t="s">
        <v>117</v>
      </c>
      <c r="E96" s="118" t="s">
        <v>152</v>
      </c>
      <c r="F96" s="119" t="s">
        <v>153</v>
      </c>
      <c r="G96" s="120" t="s">
        <v>120</v>
      </c>
      <c r="H96" s="121">
        <v>70</v>
      </c>
      <c r="I96" s="142"/>
      <c r="J96" s="142"/>
      <c r="K96" s="122">
        <f aca="true" t="shared" si="1" ref="K96:K113">ROUND(P96*H96,2)</f>
        <v>0</v>
      </c>
      <c r="L96" s="119" t="s">
        <v>121</v>
      </c>
      <c r="M96" s="23"/>
      <c r="N96" s="43" t="s">
        <v>1</v>
      </c>
      <c r="O96" s="123" t="s">
        <v>38</v>
      </c>
      <c r="P96" s="124">
        <f aca="true" t="shared" si="2" ref="P96:P113">I96+J96</f>
        <v>0</v>
      </c>
      <c r="Q96" s="124">
        <f aca="true" t="shared" si="3" ref="Q96:Q113">ROUND(I96*H96,2)</f>
        <v>0</v>
      </c>
      <c r="R96" s="124">
        <f aca="true" t="shared" si="4" ref="R96:R113">ROUND(J96*H96,2)</f>
        <v>0</v>
      </c>
      <c r="S96" s="125">
        <v>0.191</v>
      </c>
      <c r="T96" s="125">
        <f aca="true" t="shared" si="5" ref="T96:T113">S96*H96</f>
        <v>13.370000000000001</v>
      </c>
      <c r="U96" s="125">
        <v>0</v>
      </c>
      <c r="V96" s="125">
        <f aca="true" t="shared" si="6" ref="V96:V113">U96*H96</f>
        <v>0</v>
      </c>
      <c r="W96" s="125">
        <v>0</v>
      </c>
      <c r="X96" s="126">
        <f aca="true" t="shared" si="7" ref="X96:X113">W96*H96</f>
        <v>0</v>
      </c>
      <c r="AR96" s="12" t="s">
        <v>154</v>
      </c>
      <c r="AT96" s="12" t="s">
        <v>117</v>
      </c>
      <c r="AU96" s="12" t="s">
        <v>76</v>
      </c>
      <c r="AY96" s="12" t="s">
        <v>114</v>
      </c>
      <c r="BE96" s="127">
        <f aca="true" t="shared" si="8" ref="BE96:BE113">IF(O96="základní",K96,0)</f>
        <v>0</v>
      </c>
      <c r="BF96" s="127">
        <f aca="true" t="shared" si="9" ref="BF96:BF113">IF(O96="snížená",K96,0)</f>
        <v>0</v>
      </c>
      <c r="BG96" s="127">
        <f aca="true" t="shared" si="10" ref="BG96:BG113">IF(O96="zákl. přenesená",K96,0)</f>
        <v>0</v>
      </c>
      <c r="BH96" s="127">
        <f aca="true" t="shared" si="11" ref="BH96:BH113">IF(O96="sníž. přenesená",K96,0)</f>
        <v>0</v>
      </c>
      <c r="BI96" s="127">
        <f aca="true" t="shared" si="12" ref="BI96:BI113">IF(O96="nulová",K96,0)</f>
        <v>0</v>
      </c>
      <c r="BJ96" s="12" t="s">
        <v>74</v>
      </c>
      <c r="BK96" s="127">
        <f aca="true" t="shared" si="13" ref="BK96:BK113">ROUND(P96*H96,2)</f>
        <v>0</v>
      </c>
      <c r="BL96" s="12" t="s">
        <v>154</v>
      </c>
      <c r="BM96" s="12" t="s">
        <v>155</v>
      </c>
    </row>
    <row r="97" spans="2:65" s="1" customFormat="1" ht="16.5" customHeight="1">
      <c r="B97" s="116"/>
      <c r="C97" s="128" t="s">
        <v>156</v>
      </c>
      <c r="D97" s="128" t="s">
        <v>157</v>
      </c>
      <c r="E97" s="129" t="s">
        <v>158</v>
      </c>
      <c r="F97" s="130" t="s">
        <v>159</v>
      </c>
      <c r="G97" s="131" t="s">
        <v>120</v>
      </c>
      <c r="H97" s="132">
        <v>70</v>
      </c>
      <c r="I97" s="143"/>
      <c r="J97" s="144"/>
      <c r="K97" s="133">
        <f t="shared" si="1"/>
        <v>0</v>
      </c>
      <c r="L97" s="130" t="s">
        <v>121</v>
      </c>
      <c r="M97" s="134"/>
      <c r="N97" s="135" t="s">
        <v>1</v>
      </c>
      <c r="O97" s="123" t="s">
        <v>38</v>
      </c>
      <c r="P97" s="124">
        <f t="shared" si="2"/>
        <v>0</v>
      </c>
      <c r="Q97" s="124">
        <f t="shared" si="3"/>
        <v>0</v>
      </c>
      <c r="R97" s="124">
        <f t="shared" si="4"/>
        <v>0</v>
      </c>
      <c r="S97" s="125">
        <v>0</v>
      </c>
      <c r="T97" s="125">
        <f t="shared" si="5"/>
        <v>0</v>
      </c>
      <c r="U97" s="125">
        <v>0.00013</v>
      </c>
      <c r="V97" s="125">
        <f t="shared" si="6"/>
        <v>0.009099999999999999</v>
      </c>
      <c r="W97" s="125">
        <v>0</v>
      </c>
      <c r="X97" s="126">
        <f t="shared" si="7"/>
        <v>0</v>
      </c>
      <c r="AR97" s="12" t="s">
        <v>160</v>
      </c>
      <c r="AT97" s="12" t="s">
        <v>157</v>
      </c>
      <c r="AU97" s="12" t="s">
        <v>76</v>
      </c>
      <c r="AY97" s="12" t="s">
        <v>114</v>
      </c>
      <c r="BE97" s="127">
        <f t="shared" si="8"/>
        <v>0</v>
      </c>
      <c r="BF97" s="127">
        <f t="shared" si="9"/>
        <v>0</v>
      </c>
      <c r="BG97" s="127">
        <f t="shared" si="10"/>
        <v>0</v>
      </c>
      <c r="BH97" s="127">
        <f t="shared" si="11"/>
        <v>0</v>
      </c>
      <c r="BI97" s="127">
        <f t="shared" si="12"/>
        <v>0</v>
      </c>
      <c r="BJ97" s="12" t="s">
        <v>74</v>
      </c>
      <c r="BK97" s="127">
        <f t="shared" si="13"/>
        <v>0</v>
      </c>
      <c r="BL97" s="12" t="s">
        <v>154</v>
      </c>
      <c r="BM97" s="12" t="s">
        <v>161</v>
      </c>
    </row>
    <row r="98" spans="2:65" s="1" customFormat="1" ht="16.5" customHeight="1">
      <c r="B98" s="116"/>
      <c r="C98" s="117" t="s">
        <v>115</v>
      </c>
      <c r="D98" s="117" t="s">
        <v>117</v>
      </c>
      <c r="E98" s="118" t="s">
        <v>162</v>
      </c>
      <c r="F98" s="119" t="s">
        <v>163</v>
      </c>
      <c r="G98" s="120" t="s">
        <v>120</v>
      </c>
      <c r="H98" s="121">
        <v>140</v>
      </c>
      <c r="I98" s="142"/>
      <c r="J98" s="142"/>
      <c r="K98" s="122">
        <f t="shared" si="1"/>
        <v>0</v>
      </c>
      <c r="L98" s="119" t="s">
        <v>121</v>
      </c>
      <c r="M98" s="23"/>
      <c r="N98" s="43" t="s">
        <v>1</v>
      </c>
      <c r="O98" s="123" t="s">
        <v>38</v>
      </c>
      <c r="P98" s="124">
        <f t="shared" si="2"/>
        <v>0</v>
      </c>
      <c r="Q98" s="124">
        <f t="shared" si="3"/>
        <v>0</v>
      </c>
      <c r="R98" s="124">
        <f t="shared" si="4"/>
        <v>0</v>
      </c>
      <c r="S98" s="125">
        <v>0.078</v>
      </c>
      <c r="T98" s="125">
        <f t="shared" si="5"/>
        <v>10.92</v>
      </c>
      <c r="U98" s="125">
        <v>0</v>
      </c>
      <c r="V98" s="125">
        <f t="shared" si="6"/>
        <v>0</v>
      </c>
      <c r="W98" s="125">
        <v>0</v>
      </c>
      <c r="X98" s="126">
        <f t="shared" si="7"/>
        <v>0</v>
      </c>
      <c r="AR98" s="12" t="s">
        <v>154</v>
      </c>
      <c r="AT98" s="12" t="s">
        <v>117</v>
      </c>
      <c r="AU98" s="12" t="s">
        <v>76</v>
      </c>
      <c r="AY98" s="12" t="s">
        <v>114</v>
      </c>
      <c r="BE98" s="127">
        <f t="shared" si="8"/>
        <v>0</v>
      </c>
      <c r="BF98" s="127">
        <f t="shared" si="9"/>
        <v>0</v>
      </c>
      <c r="BG98" s="127">
        <f t="shared" si="10"/>
        <v>0</v>
      </c>
      <c r="BH98" s="127">
        <f t="shared" si="11"/>
        <v>0</v>
      </c>
      <c r="BI98" s="127">
        <f t="shared" si="12"/>
        <v>0</v>
      </c>
      <c r="BJ98" s="12" t="s">
        <v>74</v>
      </c>
      <c r="BK98" s="127">
        <f t="shared" si="13"/>
        <v>0</v>
      </c>
      <c r="BL98" s="12" t="s">
        <v>154</v>
      </c>
      <c r="BM98" s="12" t="s">
        <v>164</v>
      </c>
    </row>
    <row r="99" spans="2:65" s="1" customFormat="1" ht="16.5" customHeight="1">
      <c r="B99" s="116"/>
      <c r="C99" s="128" t="s">
        <v>165</v>
      </c>
      <c r="D99" s="128" t="s">
        <v>157</v>
      </c>
      <c r="E99" s="129" t="s">
        <v>166</v>
      </c>
      <c r="F99" s="130" t="s">
        <v>167</v>
      </c>
      <c r="G99" s="131" t="s">
        <v>120</v>
      </c>
      <c r="H99" s="132">
        <v>168</v>
      </c>
      <c r="I99" s="143"/>
      <c r="J99" s="144"/>
      <c r="K99" s="133">
        <f t="shared" si="1"/>
        <v>0</v>
      </c>
      <c r="L99" s="130" t="s">
        <v>121</v>
      </c>
      <c r="M99" s="134"/>
      <c r="N99" s="135" t="s">
        <v>1</v>
      </c>
      <c r="O99" s="123" t="s">
        <v>38</v>
      </c>
      <c r="P99" s="124">
        <f t="shared" si="2"/>
        <v>0</v>
      </c>
      <c r="Q99" s="124">
        <f t="shared" si="3"/>
        <v>0</v>
      </c>
      <c r="R99" s="124">
        <f t="shared" si="4"/>
        <v>0</v>
      </c>
      <c r="S99" s="125">
        <v>0</v>
      </c>
      <c r="T99" s="125">
        <f t="shared" si="5"/>
        <v>0</v>
      </c>
      <c r="U99" s="125">
        <v>7E-05</v>
      </c>
      <c r="V99" s="125">
        <f t="shared" si="6"/>
        <v>0.01176</v>
      </c>
      <c r="W99" s="125">
        <v>0</v>
      </c>
      <c r="X99" s="126">
        <f t="shared" si="7"/>
        <v>0</v>
      </c>
      <c r="AR99" s="12" t="s">
        <v>160</v>
      </c>
      <c r="AT99" s="12" t="s">
        <v>157</v>
      </c>
      <c r="AU99" s="12" t="s">
        <v>76</v>
      </c>
      <c r="AY99" s="12" t="s">
        <v>114</v>
      </c>
      <c r="BE99" s="127">
        <f t="shared" si="8"/>
        <v>0</v>
      </c>
      <c r="BF99" s="127">
        <f t="shared" si="9"/>
        <v>0</v>
      </c>
      <c r="BG99" s="127">
        <f t="shared" si="10"/>
        <v>0</v>
      </c>
      <c r="BH99" s="127">
        <f t="shared" si="11"/>
        <v>0</v>
      </c>
      <c r="BI99" s="127">
        <f t="shared" si="12"/>
        <v>0</v>
      </c>
      <c r="BJ99" s="12" t="s">
        <v>74</v>
      </c>
      <c r="BK99" s="127">
        <f t="shared" si="13"/>
        <v>0</v>
      </c>
      <c r="BL99" s="12" t="s">
        <v>154</v>
      </c>
      <c r="BM99" s="12" t="s">
        <v>168</v>
      </c>
    </row>
    <row r="100" spans="2:65" s="1" customFormat="1" ht="16.5" customHeight="1">
      <c r="B100" s="116"/>
      <c r="C100" s="117" t="s">
        <v>169</v>
      </c>
      <c r="D100" s="117" t="s">
        <v>117</v>
      </c>
      <c r="E100" s="118" t="s">
        <v>170</v>
      </c>
      <c r="F100" s="119" t="s">
        <v>171</v>
      </c>
      <c r="G100" s="120" t="s">
        <v>120</v>
      </c>
      <c r="H100" s="121">
        <v>60</v>
      </c>
      <c r="I100" s="142"/>
      <c r="J100" s="142"/>
      <c r="K100" s="122">
        <f t="shared" si="1"/>
        <v>0</v>
      </c>
      <c r="L100" s="119" t="s">
        <v>121</v>
      </c>
      <c r="M100" s="23"/>
      <c r="N100" s="43" t="s">
        <v>1</v>
      </c>
      <c r="O100" s="123" t="s">
        <v>38</v>
      </c>
      <c r="P100" s="124">
        <f t="shared" si="2"/>
        <v>0</v>
      </c>
      <c r="Q100" s="124">
        <f t="shared" si="3"/>
        <v>0</v>
      </c>
      <c r="R100" s="124">
        <f t="shared" si="4"/>
        <v>0</v>
      </c>
      <c r="S100" s="125">
        <v>0.09</v>
      </c>
      <c r="T100" s="125">
        <f t="shared" si="5"/>
        <v>5.3999999999999995</v>
      </c>
      <c r="U100" s="125">
        <v>0</v>
      </c>
      <c r="V100" s="125">
        <f t="shared" si="6"/>
        <v>0</v>
      </c>
      <c r="W100" s="125">
        <v>0</v>
      </c>
      <c r="X100" s="126">
        <f t="shared" si="7"/>
        <v>0</v>
      </c>
      <c r="AR100" s="12" t="s">
        <v>154</v>
      </c>
      <c r="AT100" s="12" t="s">
        <v>117</v>
      </c>
      <c r="AU100" s="12" t="s">
        <v>76</v>
      </c>
      <c r="AY100" s="12" t="s">
        <v>114</v>
      </c>
      <c r="BE100" s="127">
        <f t="shared" si="8"/>
        <v>0</v>
      </c>
      <c r="BF100" s="127">
        <f t="shared" si="9"/>
        <v>0</v>
      </c>
      <c r="BG100" s="127">
        <f t="shared" si="10"/>
        <v>0</v>
      </c>
      <c r="BH100" s="127">
        <f t="shared" si="11"/>
        <v>0</v>
      </c>
      <c r="BI100" s="127">
        <f t="shared" si="12"/>
        <v>0</v>
      </c>
      <c r="BJ100" s="12" t="s">
        <v>74</v>
      </c>
      <c r="BK100" s="127">
        <f t="shared" si="13"/>
        <v>0</v>
      </c>
      <c r="BL100" s="12" t="s">
        <v>154</v>
      </c>
      <c r="BM100" s="12" t="s">
        <v>172</v>
      </c>
    </row>
    <row r="101" spans="2:65" s="1" customFormat="1" ht="16.5" customHeight="1">
      <c r="B101" s="116"/>
      <c r="C101" s="128" t="s">
        <v>173</v>
      </c>
      <c r="D101" s="128" t="s">
        <v>157</v>
      </c>
      <c r="E101" s="129" t="s">
        <v>174</v>
      </c>
      <c r="F101" s="130" t="s">
        <v>175</v>
      </c>
      <c r="G101" s="131" t="s">
        <v>157</v>
      </c>
      <c r="H101" s="132">
        <v>66</v>
      </c>
      <c r="I101" s="143"/>
      <c r="J101" s="144"/>
      <c r="K101" s="133">
        <f t="shared" si="1"/>
        <v>0</v>
      </c>
      <c r="L101" s="130" t="s">
        <v>1</v>
      </c>
      <c r="M101" s="134"/>
      <c r="N101" s="135" t="s">
        <v>1</v>
      </c>
      <c r="O101" s="123" t="s">
        <v>38</v>
      </c>
      <c r="P101" s="124">
        <f t="shared" si="2"/>
        <v>0</v>
      </c>
      <c r="Q101" s="124">
        <f t="shared" si="3"/>
        <v>0</v>
      </c>
      <c r="R101" s="124">
        <f t="shared" si="4"/>
        <v>0</v>
      </c>
      <c r="S101" s="125">
        <v>0</v>
      </c>
      <c r="T101" s="125">
        <f t="shared" si="5"/>
        <v>0</v>
      </c>
      <c r="U101" s="125">
        <v>0</v>
      </c>
      <c r="V101" s="125">
        <f t="shared" si="6"/>
        <v>0</v>
      </c>
      <c r="W101" s="125">
        <v>0</v>
      </c>
      <c r="X101" s="126">
        <f t="shared" si="7"/>
        <v>0</v>
      </c>
      <c r="AR101" s="12" t="s">
        <v>160</v>
      </c>
      <c r="AT101" s="12" t="s">
        <v>157</v>
      </c>
      <c r="AU101" s="12" t="s">
        <v>76</v>
      </c>
      <c r="AY101" s="12" t="s">
        <v>114</v>
      </c>
      <c r="BE101" s="127">
        <f t="shared" si="8"/>
        <v>0</v>
      </c>
      <c r="BF101" s="127">
        <f t="shared" si="9"/>
        <v>0</v>
      </c>
      <c r="BG101" s="127">
        <f t="shared" si="10"/>
        <v>0</v>
      </c>
      <c r="BH101" s="127">
        <f t="shared" si="11"/>
        <v>0</v>
      </c>
      <c r="BI101" s="127">
        <f t="shared" si="12"/>
        <v>0</v>
      </c>
      <c r="BJ101" s="12" t="s">
        <v>74</v>
      </c>
      <c r="BK101" s="127">
        <f t="shared" si="13"/>
        <v>0</v>
      </c>
      <c r="BL101" s="12" t="s">
        <v>154</v>
      </c>
      <c r="BM101" s="12" t="s">
        <v>176</v>
      </c>
    </row>
    <row r="102" spans="2:65" s="1" customFormat="1" ht="16.5" customHeight="1">
      <c r="B102" s="116"/>
      <c r="C102" s="117" t="s">
        <v>177</v>
      </c>
      <c r="D102" s="117" t="s">
        <v>117</v>
      </c>
      <c r="E102" s="118" t="s">
        <v>178</v>
      </c>
      <c r="F102" s="119" t="s">
        <v>179</v>
      </c>
      <c r="G102" s="120" t="s">
        <v>180</v>
      </c>
      <c r="H102" s="121">
        <v>374</v>
      </c>
      <c r="I102" s="142"/>
      <c r="J102" s="142"/>
      <c r="K102" s="122">
        <f t="shared" si="1"/>
        <v>0</v>
      </c>
      <c r="L102" s="119" t="s">
        <v>121</v>
      </c>
      <c r="M102" s="23"/>
      <c r="N102" s="43" t="s">
        <v>1</v>
      </c>
      <c r="O102" s="123" t="s">
        <v>38</v>
      </c>
      <c r="P102" s="124">
        <f t="shared" si="2"/>
        <v>0</v>
      </c>
      <c r="Q102" s="124">
        <f t="shared" si="3"/>
        <v>0</v>
      </c>
      <c r="R102" s="124">
        <f t="shared" si="4"/>
        <v>0</v>
      </c>
      <c r="S102" s="125">
        <v>0.051</v>
      </c>
      <c r="T102" s="125">
        <f t="shared" si="5"/>
        <v>19.073999999999998</v>
      </c>
      <c r="U102" s="125">
        <v>0</v>
      </c>
      <c r="V102" s="125">
        <f t="shared" si="6"/>
        <v>0</v>
      </c>
      <c r="W102" s="125">
        <v>0</v>
      </c>
      <c r="X102" s="126">
        <f t="shared" si="7"/>
        <v>0</v>
      </c>
      <c r="AR102" s="12" t="s">
        <v>154</v>
      </c>
      <c r="AT102" s="12" t="s">
        <v>117</v>
      </c>
      <c r="AU102" s="12" t="s">
        <v>76</v>
      </c>
      <c r="AY102" s="12" t="s">
        <v>114</v>
      </c>
      <c r="BE102" s="127">
        <f t="shared" si="8"/>
        <v>0</v>
      </c>
      <c r="BF102" s="127">
        <f t="shared" si="9"/>
        <v>0</v>
      </c>
      <c r="BG102" s="127">
        <f t="shared" si="10"/>
        <v>0</v>
      </c>
      <c r="BH102" s="127">
        <f t="shared" si="11"/>
        <v>0</v>
      </c>
      <c r="BI102" s="127">
        <f t="shared" si="12"/>
        <v>0</v>
      </c>
      <c r="BJ102" s="12" t="s">
        <v>74</v>
      </c>
      <c r="BK102" s="127">
        <f t="shared" si="13"/>
        <v>0</v>
      </c>
      <c r="BL102" s="12" t="s">
        <v>154</v>
      </c>
      <c r="BM102" s="12" t="s">
        <v>181</v>
      </c>
    </row>
    <row r="103" spans="2:65" s="1" customFormat="1" ht="16.5" customHeight="1">
      <c r="B103" s="116"/>
      <c r="C103" s="128" t="s">
        <v>182</v>
      </c>
      <c r="D103" s="128" t="s">
        <v>157</v>
      </c>
      <c r="E103" s="129" t="s">
        <v>183</v>
      </c>
      <c r="F103" s="130" t="s">
        <v>184</v>
      </c>
      <c r="G103" s="131" t="s">
        <v>180</v>
      </c>
      <c r="H103" s="132">
        <v>93</v>
      </c>
      <c r="I103" s="143"/>
      <c r="J103" s="144"/>
      <c r="K103" s="133">
        <f t="shared" si="1"/>
        <v>0</v>
      </c>
      <c r="L103" s="130" t="s">
        <v>1</v>
      </c>
      <c r="M103" s="134"/>
      <c r="N103" s="135" t="s">
        <v>1</v>
      </c>
      <c r="O103" s="123" t="s">
        <v>38</v>
      </c>
      <c r="P103" s="124">
        <f t="shared" si="2"/>
        <v>0</v>
      </c>
      <c r="Q103" s="124">
        <f t="shared" si="3"/>
        <v>0</v>
      </c>
      <c r="R103" s="124">
        <f t="shared" si="4"/>
        <v>0</v>
      </c>
      <c r="S103" s="125">
        <v>0</v>
      </c>
      <c r="T103" s="125">
        <f t="shared" si="5"/>
        <v>0</v>
      </c>
      <c r="U103" s="125">
        <v>0.00401</v>
      </c>
      <c r="V103" s="125">
        <f t="shared" si="6"/>
        <v>0.37293</v>
      </c>
      <c r="W103" s="125">
        <v>0</v>
      </c>
      <c r="X103" s="126">
        <f t="shared" si="7"/>
        <v>0</v>
      </c>
      <c r="AR103" s="12" t="s">
        <v>160</v>
      </c>
      <c r="AT103" s="12" t="s">
        <v>157</v>
      </c>
      <c r="AU103" s="12" t="s">
        <v>76</v>
      </c>
      <c r="AY103" s="12" t="s">
        <v>114</v>
      </c>
      <c r="BE103" s="127">
        <f t="shared" si="8"/>
        <v>0</v>
      </c>
      <c r="BF103" s="127">
        <f t="shared" si="9"/>
        <v>0</v>
      </c>
      <c r="BG103" s="127">
        <f t="shared" si="10"/>
        <v>0</v>
      </c>
      <c r="BH103" s="127">
        <f t="shared" si="11"/>
        <v>0</v>
      </c>
      <c r="BI103" s="127">
        <f t="shared" si="12"/>
        <v>0</v>
      </c>
      <c r="BJ103" s="12" t="s">
        <v>74</v>
      </c>
      <c r="BK103" s="127">
        <f t="shared" si="13"/>
        <v>0</v>
      </c>
      <c r="BL103" s="12" t="s">
        <v>154</v>
      </c>
      <c r="BM103" s="12" t="s">
        <v>185</v>
      </c>
    </row>
    <row r="104" spans="2:65" s="1" customFormat="1" ht="16.5" customHeight="1">
      <c r="B104" s="116"/>
      <c r="C104" s="117" t="s">
        <v>9</v>
      </c>
      <c r="D104" s="117" t="s">
        <v>117</v>
      </c>
      <c r="E104" s="118" t="s">
        <v>186</v>
      </c>
      <c r="F104" s="119" t="s">
        <v>187</v>
      </c>
      <c r="G104" s="120" t="s">
        <v>180</v>
      </c>
      <c r="H104" s="121">
        <v>11</v>
      </c>
      <c r="I104" s="142"/>
      <c r="J104" s="142"/>
      <c r="K104" s="122">
        <f t="shared" si="1"/>
        <v>0</v>
      </c>
      <c r="L104" s="119" t="s">
        <v>121</v>
      </c>
      <c r="M104" s="23"/>
      <c r="N104" s="43" t="s">
        <v>1</v>
      </c>
      <c r="O104" s="123" t="s">
        <v>38</v>
      </c>
      <c r="P104" s="124">
        <f t="shared" si="2"/>
        <v>0</v>
      </c>
      <c r="Q104" s="124">
        <f t="shared" si="3"/>
        <v>0</v>
      </c>
      <c r="R104" s="124">
        <f t="shared" si="4"/>
        <v>0</v>
      </c>
      <c r="S104" s="125">
        <v>0.548</v>
      </c>
      <c r="T104" s="125">
        <f t="shared" si="5"/>
        <v>6.0280000000000005</v>
      </c>
      <c r="U104" s="125">
        <v>0</v>
      </c>
      <c r="V104" s="125">
        <f t="shared" si="6"/>
        <v>0</v>
      </c>
      <c r="W104" s="125">
        <v>0</v>
      </c>
      <c r="X104" s="126">
        <f t="shared" si="7"/>
        <v>0</v>
      </c>
      <c r="AR104" s="12" t="s">
        <v>154</v>
      </c>
      <c r="AT104" s="12" t="s">
        <v>117</v>
      </c>
      <c r="AU104" s="12" t="s">
        <v>76</v>
      </c>
      <c r="AY104" s="12" t="s">
        <v>114</v>
      </c>
      <c r="BE104" s="127">
        <f t="shared" si="8"/>
        <v>0</v>
      </c>
      <c r="BF104" s="127">
        <f t="shared" si="9"/>
        <v>0</v>
      </c>
      <c r="BG104" s="127">
        <f t="shared" si="10"/>
        <v>0</v>
      </c>
      <c r="BH104" s="127">
        <f t="shared" si="11"/>
        <v>0</v>
      </c>
      <c r="BI104" s="127">
        <f t="shared" si="12"/>
        <v>0</v>
      </c>
      <c r="BJ104" s="12" t="s">
        <v>74</v>
      </c>
      <c r="BK104" s="127">
        <f t="shared" si="13"/>
        <v>0</v>
      </c>
      <c r="BL104" s="12" t="s">
        <v>154</v>
      </c>
      <c r="BM104" s="12" t="s">
        <v>188</v>
      </c>
    </row>
    <row r="105" spans="2:65" s="1" customFormat="1" ht="16.5" customHeight="1">
      <c r="B105" s="116"/>
      <c r="C105" s="128" t="s">
        <v>154</v>
      </c>
      <c r="D105" s="128" t="s">
        <v>157</v>
      </c>
      <c r="E105" s="129" t="s">
        <v>189</v>
      </c>
      <c r="F105" s="130" t="s">
        <v>190</v>
      </c>
      <c r="G105" s="131" t="s">
        <v>180</v>
      </c>
      <c r="H105" s="132">
        <v>11</v>
      </c>
      <c r="I105" s="143"/>
      <c r="J105" s="144"/>
      <c r="K105" s="133">
        <f t="shared" si="1"/>
        <v>0</v>
      </c>
      <c r="L105" s="130" t="s">
        <v>1</v>
      </c>
      <c r="M105" s="134"/>
      <c r="N105" s="135" t="s">
        <v>1</v>
      </c>
      <c r="O105" s="123" t="s">
        <v>38</v>
      </c>
      <c r="P105" s="124">
        <f t="shared" si="2"/>
        <v>0</v>
      </c>
      <c r="Q105" s="124">
        <f t="shared" si="3"/>
        <v>0</v>
      </c>
      <c r="R105" s="124">
        <f t="shared" si="4"/>
        <v>0</v>
      </c>
      <c r="S105" s="125">
        <v>0</v>
      </c>
      <c r="T105" s="125">
        <f t="shared" si="5"/>
        <v>0</v>
      </c>
      <c r="U105" s="125">
        <v>0</v>
      </c>
      <c r="V105" s="125">
        <f t="shared" si="6"/>
        <v>0</v>
      </c>
      <c r="W105" s="125">
        <v>0</v>
      </c>
      <c r="X105" s="126">
        <f t="shared" si="7"/>
        <v>0</v>
      </c>
      <c r="AR105" s="12" t="s">
        <v>160</v>
      </c>
      <c r="AT105" s="12" t="s">
        <v>157</v>
      </c>
      <c r="AU105" s="12" t="s">
        <v>76</v>
      </c>
      <c r="AY105" s="12" t="s">
        <v>114</v>
      </c>
      <c r="BE105" s="127">
        <f t="shared" si="8"/>
        <v>0</v>
      </c>
      <c r="BF105" s="127">
        <f t="shared" si="9"/>
        <v>0</v>
      </c>
      <c r="BG105" s="127">
        <f t="shared" si="10"/>
        <v>0</v>
      </c>
      <c r="BH105" s="127">
        <f t="shared" si="11"/>
        <v>0</v>
      </c>
      <c r="BI105" s="127">
        <f t="shared" si="12"/>
        <v>0</v>
      </c>
      <c r="BJ105" s="12" t="s">
        <v>74</v>
      </c>
      <c r="BK105" s="127">
        <f t="shared" si="13"/>
        <v>0</v>
      </c>
      <c r="BL105" s="12" t="s">
        <v>154</v>
      </c>
      <c r="BM105" s="12" t="s">
        <v>191</v>
      </c>
    </row>
    <row r="106" spans="2:65" s="1" customFormat="1" ht="16.5" customHeight="1">
      <c r="B106" s="116"/>
      <c r="C106" s="117" t="s">
        <v>192</v>
      </c>
      <c r="D106" s="117" t="s">
        <v>117</v>
      </c>
      <c r="E106" s="118" t="s">
        <v>193</v>
      </c>
      <c r="F106" s="119" t="s">
        <v>194</v>
      </c>
      <c r="G106" s="120" t="s">
        <v>180</v>
      </c>
      <c r="H106" s="121">
        <v>31</v>
      </c>
      <c r="I106" s="142"/>
      <c r="J106" s="142"/>
      <c r="K106" s="122">
        <f t="shared" si="1"/>
        <v>0</v>
      </c>
      <c r="L106" s="119" t="s">
        <v>121</v>
      </c>
      <c r="M106" s="23"/>
      <c r="N106" s="43" t="s">
        <v>1</v>
      </c>
      <c r="O106" s="123" t="s">
        <v>38</v>
      </c>
      <c r="P106" s="124">
        <f t="shared" si="2"/>
        <v>0</v>
      </c>
      <c r="Q106" s="124">
        <f t="shared" si="3"/>
        <v>0</v>
      </c>
      <c r="R106" s="124">
        <f t="shared" si="4"/>
        <v>0</v>
      </c>
      <c r="S106" s="125">
        <v>0.828</v>
      </c>
      <c r="T106" s="125">
        <f t="shared" si="5"/>
        <v>25.668</v>
      </c>
      <c r="U106" s="125">
        <v>0</v>
      </c>
      <c r="V106" s="125">
        <f t="shared" si="6"/>
        <v>0</v>
      </c>
      <c r="W106" s="125">
        <v>0</v>
      </c>
      <c r="X106" s="126">
        <f t="shared" si="7"/>
        <v>0</v>
      </c>
      <c r="AR106" s="12" t="s">
        <v>154</v>
      </c>
      <c r="AT106" s="12" t="s">
        <v>117</v>
      </c>
      <c r="AU106" s="12" t="s">
        <v>76</v>
      </c>
      <c r="AY106" s="12" t="s">
        <v>114</v>
      </c>
      <c r="BE106" s="127">
        <f t="shared" si="8"/>
        <v>0</v>
      </c>
      <c r="BF106" s="127">
        <f t="shared" si="9"/>
        <v>0</v>
      </c>
      <c r="BG106" s="127">
        <f t="shared" si="10"/>
        <v>0</v>
      </c>
      <c r="BH106" s="127">
        <f t="shared" si="11"/>
        <v>0</v>
      </c>
      <c r="BI106" s="127">
        <f t="shared" si="12"/>
        <v>0</v>
      </c>
      <c r="BJ106" s="12" t="s">
        <v>74</v>
      </c>
      <c r="BK106" s="127">
        <f t="shared" si="13"/>
        <v>0</v>
      </c>
      <c r="BL106" s="12" t="s">
        <v>154</v>
      </c>
      <c r="BM106" s="12" t="s">
        <v>195</v>
      </c>
    </row>
    <row r="107" spans="2:65" s="1" customFormat="1" ht="16.5" customHeight="1">
      <c r="B107" s="116"/>
      <c r="C107" s="128" t="s">
        <v>196</v>
      </c>
      <c r="D107" s="128" t="s">
        <v>157</v>
      </c>
      <c r="E107" s="129" t="s">
        <v>197</v>
      </c>
      <c r="F107" s="130" t="s">
        <v>198</v>
      </c>
      <c r="G107" s="131" t="s">
        <v>180</v>
      </c>
      <c r="H107" s="132">
        <v>31</v>
      </c>
      <c r="I107" s="143"/>
      <c r="J107" s="144"/>
      <c r="K107" s="133">
        <f t="shared" si="1"/>
        <v>0</v>
      </c>
      <c r="L107" s="130" t="s">
        <v>1</v>
      </c>
      <c r="M107" s="134"/>
      <c r="N107" s="135" t="s">
        <v>1</v>
      </c>
      <c r="O107" s="123" t="s">
        <v>38</v>
      </c>
      <c r="P107" s="124">
        <f t="shared" si="2"/>
        <v>0</v>
      </c>
      <c r="Q107" s="124">
        <f t="shared" si="3"/>
        <v>0</v>
      </c>
      <c r="R107" s="124">
        <f t="shared" si="4"/>
        <v>0</v>
      </c>
      <c r="S107" s="125">
        <v>0</v>
      </c>
      <c r="T107" s="125">
        <f t="shared" si="5"/>
        <v>0</v>
      </c>
      <c r="U107" s="125">
        <v>5.25</v>
      </c>
      <c r="V107" s="125">
        <f t="shared" si="6"/>
        <v>162.75</v>
      </c>
      <c r="W107" s="125">
        <v>0</v>
      </c>
      <c r="X107" s="126">
        <f t="shared" si="7"/>
        <v>0</v>
      </c>
      <c r="AR107" s="12" t="s">
        <v>160</v>
      </c>
      <c r="AT107" s="12" t="s">
        <v>157</v>
      </c>
      <c r="AU107" s="12" t="s">
        <v>76</v>
      </c>
      <c r="AY107" s="12" t="s">
        <v>114</v>
      </c>
      <c r="BE107" s="127">
        <f t="shared" si="8"/>
        <v>0</v>
      </c>
      <c r="BF107" s="127">
        <f t="shared" si="9"/>
        <v>0</v>
      </c>
      <c r="BG107" s="127">
        <f t="shared" si="10"/>
        <v>0</v>
      </c>
      <c r="BH107" s="127">
        <f t="shared" si="11"/>
        <v>0</v>
      </c>
      <c r="BI107" s="127">
        <f t="shared" si="12"/>
        <v>0</v>
      </c>
      <c r="BJ107" s="12" t="s">
        <v>74</v>
      </c>
      <c r="BK107" s="127">
        <f t="shared" si="13"/>
        <v>0</v>
      </c>
      <c r="BL107" s="12" t="s">
        <v>154</v>
      </c>
      <c r="BM107" s="12" t="s">
        <v>199</v>
      </c>
    </row>
    <row r="108" spans="2:65" s="1" customFormat="1" ht="16.5" customHeight="1">
      <c r="B108" s="116"/>
      <c r="C108" s="117" t="s">
        <v>200</v>
      </c>
      <c r="D108" s="117" t="s">
        <v>117</v>
      </c>
      <c r="E108" s="118" t="s">
        <v>201</v>
      </c>
      <c r="F108" s="119" t="s">
        <v>202</v>
      </c>
      <c r="G108" s="120" t="s">
        <v>180</v>
      </c>
      <c r="H108" s="121">
        <v>62</v>
      </c>
      <c r="I108" s="142"/>
      <c r="J108" s="142"/>
      <c r="K108" s="122">
        <f t="shared" si="1"/>
        <v>0</v>
      </c>
      <c r="L108" s="119" t="s">
        <v>121</v>
      </c>
      <c r="M108" s="23"/>
      <c r="N108" s="43" t="s">
        <v>1</v>
      </c>
      <c r="O108" s="123" t="s">
        <v>38</v>
      </c>
      <c r="P108" s="124">
        <f t="shared" si="2"/>
        <v>0</v>
      </c>
      <c r="Q108" s="124">
        <f t="shared" si="3"/>
        <v>0</v>
      </c>
      <c r="R108" s="124">
        <f t="shared" si="4"/>
        <v>0</v>
      </c>
      <c r="S108" s="125">
        <v>0.073</v>
      </c>
      <c r="T108" s="125">
        <f t="shared" si="5"/>
        <v>4.526</v>
      </c>
      <c r="U108" s="125">
        <v>0</v>
      </c>
      <c r="V108" s="125">
        <f t="shared" si="6"/>
        <v>0</v>
      </c>
      <c r="W108" s="125">
        <v>0</v>
      </c>
      <c r="X108" s="126">
        <f t="shared" si="7"/>
        <v>0</v>
      </c>
      <c r="AR108" s="12" t="s">
        <v>203</v>
      </c>
      <c r="AT108" s="12" t="s">
        <v>117</v>
      </c>
      <c r="AU108" s="12" t="s">
        <v>76</v>
      </c>
      <c r="AY108" s="12" t="s">
        <v>114</v>
      </c>
      <c r="BE108" s="127">
        <f t="shared" si="8"/>
        <v>0</v>
      </c>
      <c r="BF108" s="127">
        <f t="shared" si="9"/>
        <v>0</v>
      </c>
      <c r="BG108" s="127">
        <f t="shared" si="10"/>
        <v>0</v>
      </c>
      <c r="BH108" s="127">
        <f t="shared" si="11"/>
        <v>0</v>
      </c>
      <c r="BI108" s="127">
        <f t="shared" si="12"/>
        <v>0</v>
      </c>
      <c r="BJ108" s="12" t="s">
        <v>74</v>
      </c>
      <c r="BK108" s="127">
        <f t="shared" si="13"/>
        <v>0</v>
      </c>
      <c r="BL108" s="12" t="s">
        <v>203</v>
      </c>
      <c r="BM108" s="12" t="s">
        <v>204</v>
      </c>
    </row>
    <row r="109" spans="2:65" s="1" customFormat="1" ht="16.5" customHeight="1">
      <c r="B109" s="116"/>
      <c r="C109" s="128" t="s">
        <v>205</v>
      </c>
      <c r="D109" s="128" t="s">
        <v>157</v>
      </c>
      <c r="E109" s="129" t="s">
        <v>206</v>
      </c>
      <c r="F109" s="130" t="s">
        <v>207</v>
      </c>
      <c r="G109" s="131" t="s">
        <v>180</v>
      </c>
      <c r="H109" s="132">
        <v>31</v>
      </c>
      <c r="I109" s="143"/>
      <c r="J109" s="144"/>
      <c r="K109" s="133">
        <f t="shared" si="1"/>
        <v>0</v>
      </c>
      <c r="L109" s="130" t="s">
        <v>1</v>
      </c>
      <c r="M109" s="134"/>
      <c r="N109" s="135" t="s">
        <v>1</v>
      </c>
      <c r="O109" s="123" t="s">
        <v>38</v>
      </c>
      <c r="P109" s="124">
        <f t="shared" si="2"/>
        <v>0</v>
      </c>
      <c r="Q109" s="124">
        <f t="shared" si="3"/>
        <v>0</v>
      </c>
      <c r="R109" s="124">
        <f t="shared" si="4"/>
        <v>0</v>
      </c>
      <c r="S109" s="125">
        <v>0</v>
      </c>
      <c r="T109" s="125">
        <f t="shared" si="5"/>
        <v>0</v>
      </c>
      <c r="U109" s="125">
        <v>0.652</v>
      </c>
      <c r="V109" s="125">
        <f t="shared" si="6"/>
        <v>20.212</v>
      </c>
      <c r="W109" s="125">
        <v>0</v>
      </c>
      <c r="X109" s="126">
        <f t="shared" si="7"/>
        <v>0</v>
      </c>
      <c r="AR109" s="12" t="s">
        <v>160</v>
      </c>
      <c r="AT109" s="12" t="s">
        <v>157</v>
      </c>
      <c r="AU109" s="12" t="s">
        <v>76</v>
      </c>
      <c r="AY109" s="12" t="s">
        <v>114</v>
      </c>
      <c r="BE109" s="127">
        <f t="shared" si="8"/>
        <v>0</v>
      </c>
      <c r="BF109" s="127">
        <f t="shared" si="9"/>
        <v>0</v>
      </c>
      <c r="BG109" s="127">
        <f t="shared" si="10"/>
        <v>0</v>
      </c>
      <c r="BH109" s="127">
        <f t="shared" si="11"/>
        <v>0</v>
      </c>
      <c r="BI109" s="127">
        <f t="shared" si="12"/>
        <v>0</v>
      </c>
      <c r="BJ109" s="12" t="s">
        <v>74</v>
      </c>
      <c r="BK109" s="127">
        <f t="shared" si="13"/>
        <v>0</v>
      </c>
      <c r="BL109" s="12" t="s">
        <v>154</v>
      </c>
      <c r="BM109" s="12" t="s">
        <v>208</v>
      </c>
    </row>
    <row r="110" spans="2:65" s="1" customFormat="1" ht="16.5" customHeight="1">
      <c r="B110" s="116"/>
      <c r="C110" s="117" t="s">
        <v>8</v>
      </c>
      <c r="D110" s="117" t="s">
        <v>117</v>
      </c>
      <c r="E110" s="118" t="s">
        <v>209</v>
      </c>
      <c r="F110" s="119" t="s">
        <v>210</v>
      </c>
      <c r="G110" s="120" t="s">
        <v>180</v>
      </c>
      <c r="H110" s="121">
        <v>1</v>
      </c>
      <c r="I110" s="142"/>
      <c r="J110" s="142"/>
      <c r="K110" s="122">
        <f t="shared" si="1"/>
        <v>0</v>
      </c>
      <c r="L110" s="119" t="s">
        <v>121</v>
      </c>
      <c r="M110" s="23"/>
      <c r="N110" s="43" t="s">
        <v>1</v>
      </c>
      <c r="O110" s="123" t="s">
        <v>38</v>
      </c>
      <c r="P110" s="124">
        <f t="shared" si="2"/>
        <v>0</v>
      </c>
      <c r="Q110" s="124">
        <f t="shared" si="3"/>
        <v>0</v>
      </c>
      <c r="R110" s="124">
        <f t="shared" si="4"/>
        <v>0</v>
      </c>
      <c r="S110" s="125">
        <v>0.512</v>
      </c>
      <c r="T110" s="125">
        <f t="shared" si="5"/>
        <v>0.512</v>
      </c>
      <c r="U110" s="125">
        <v>0</v>
      </c>
      <c r="V110" s="125">
        <f t="shared" si="6"/>
        <v>0</v>
      </c>
      <c r="W110" s="125">
        <v>0</v>
      </c>
      <c r="X110" s="126">
        <f t="shared" si="7"/>
        <v>0</v>
      </c>
      <c r="AR110" s="12" t="s">
        <v>154</v>
      </c>
      <c r="AT110" s="12" t="s">
        <v>117</v>
      </c>
      <c r="AU110" s="12" t="s">
        <v>76</v>
      </c>
      <c r="AY110" s="12" t="s">
        <v>114</v>
      </c>
      <c r="BE110" s="127">
        <f t="shared" si="8"/>
        <v>0</v>
      </c>
      <c r="BF110" s="127">
        <f t="shared" si="9"/>
        <v>0</v>
      </c>
      <c r="BG110" s="127">
        <f t="shared" si="10"/>
        <v>0</v>
      </c>
      <c r="BH110" s="127">
        <f t="shared" si="11"/>
        <v>0</v>
      </c>
      <c r="BI110" s="127">
        <f t="shared" si="12"/>
        <v>0</v>
      </c>
      <c r="BJ110" s="12" t="s">
        <v>74</v>
      </c>
      <c r="BK110" s="127">
        <f t="shared" si="13"/>
        <v>0</v>
      </c>
      <c r="BL110" s="12" t="s">
        <v>154</v>
      </c>
      <c r="BM110" s="12" t="s">
        <v>211</v>
      </c>
    </row>
    <row r="111" spans="2:65" s="1" customFormat="1" ht="16.5" customHeight="1">
      <c r="B111" s="116"/>
      <c r="C111" s="128" t="s">
        <v>212</v>
      </c>
      <c r="D111" s="128" t="s">
        <v>157</v>
      </c>
      <c r="E111" s="129" t="s">
        <v>213</v>
      </c>
      <c r="F111" s="130" t="s">
        <v>214</v>
      </c>
      <c r="G111" s="131" t="s">
        <v>180</v>
      </c>
      <c r="H111" s="132">
        <v>1</v>
      </c>
      <c r="I111" s="143"/>
      <c r="J111" s="144"/>
      <c r="K111" s="133">
        <f t="shared" si="1"/>
        <v>0</v>
      </c>
      <c r="L111" s="130" t="s">
        <v>1</v>
      </c>
      <c r="M111" s="134"/>
      <c r="N111" s="135" t="s">
        <v>1</v>
      </c>
      <c r="O111" s="123" t="s">
        <v>38</v>
      </c>
      <c r="P111" s="124">
        <f t="shared" si="2"/>
        <v>0</v>
      </c>
      <c r="Q111" s="124">
        <f t="shared" si="3"/>
        <v>0</v>
      </c>
      <c r="R111" s="124">
        <f t="shared" si="4"/>
        <v>0</v>
      </c>
      <c r="S111" s="125">
        <v>0</v>
      </c>
      <c r="T111" s="125">
        <f t="shared" si="5"/>
        <v>0</v>
      </c>
      <c r="U111" s="125">
        <v>1.8029</v>
      </c>
      <c r="V111" s="125">
        <f t="shared" si="6"/>
        <v>1.8029</v>
      </c>
      <c r="W111" s="125">
        <v>0</v>
      </c>
      <c r="X111" s="126">
        <f t="shared" si="7"/>
        <v>0</v>
      </c>
      <c r="AR111" s="12" t="s">
        <v>160</v>
      </c>
      <c r="AT111" s="12" t="s">
        <v>157</v>
      </c>
      <c r="AU111" s="12" t="s">
        <v>76</v>
      </c>
      <c r="AY111" s="12" t="s">
        <v>114</v>
      </c>
      <c r="BE111" s="127">
        <f t="shared" si="8"/>
        <v>0</v>
      </c>
      <c r="BF111" s="127">
        <f t="shared" si="9"/>
        <v>0</v>
      </c>
      <c r="BG111" s="127">
        <f t="shared" si="10"/>
        <v>0</v>
      </c>
      <c r="BH111" s="127">
        <f t="shared" si="11"/>
        <v>0</v>
      </c>
      <c r="BI111" s="127">
        <f t="shared" si="12"/>
        <v>0</v>
      </c>
      <c r="BJ111" s="12" t="s">
        <v>74</v>
      </c>
      <c r="BK111" s="127">
        <f t="shared" si="13"/>
        <v>0</v>
      </c>
      <c r="BL111" s="12" t="s">
        <v>154</v>
      </c>
      <c r="BM111" s="12" t="s">
        <v>215</v>
      </c>
    </row>
    <row r="112" spans="2:65" s="1" customFormat="1" ht="16.5" customHeight="1">
      <c r="B112" s="116"/>
      <c r="C112" s="117" t="s">
        <v>216</v>
      </c>
      <c r="D112" s="117" t="s">
        <v>117</v>
      </c>
      <c r="E112" s="118" t="s">
        <v>217</v>
      </c>
      <c r="F112" s="119" t="s">
        <v>218</v>
      </c>
      <c r="G112" s="120" t="s">
        <v>219</v>
      </c>
      <c r="H112" s="141"/>
      <c r="I112" s="142"/>
      <c r="J112" s="142"/>
      <c r="K112" s="122">
        <f t="shared" si="1"/>
        <v>0</v>
      </c>
      <c r="L112" s="119" t="s">
        <v>121</v>
      </c>
      <c r="M112" s="23"/>
      <c r="N112" s="43" t="s">
        <v>1</v>
      </c>
      <c r="O112" s="123" t="s">
        <v>38</v>
      </c>
      <c r="P112" s="124">
        <f t="shared" si="2"/>
        <v>0</v>
      </c>
      <c r="Q112" s="124">
        <f t="shared" si="3"/>
        <v>0</v>
      </c>
      <c r="R112" s="124">
        <f t="shared" si="4"/>
        <v>0</v>
      </c>
      <c r="S112" s="125">
        <v>0</v>
      </c>
      <c r="T112" s="125">
        <f t="shared" si="5"/>
        <v>0</v>
      </c>
      <c r="U112" s="125">
        <v>0</v>
      </c>
      <c r="V112" s="125">
        <f t="shared" si="6"/>
        <v>0</v>
      </c>
      <c r="W112" s="125">
        <v>0</v>
      </c>
      <c r="X112" s="126">
        <f t="shared" si="7"/>
        <v>0</v>
      </c>
      <c r="AR112" s="12" t="s">
        <v>154</v>
      </c>
      <c r="AT112" s="12" t="s">
        <v>117</v>
      </c>
      <c r="AU112" s="12" t="s">
        <v>76</v>
      </c>
      <c r="AY112" s="12" t="s">
        <v>114</v>
      </c>
      <c r="BE112" s="127">
        <f t="shared" si="8"/>
        <v>0</v>
      </c>
      <c r="BF112" s="127">
        <f t="shared" si="9"/>
        <v>0</v>
      </c>
      <c r="BG112" s="127">
        <f t="shared" si="10"/>
        <v>0</v>
      </c>
      <c r="BH112" s="127">
        <f t="shared" si="11"/>
        <v>0</v>
      </c>
      <c r="BI112" s="127">
        <f t="shared" si="12"/>
        <v>0</v>
      </c>
      <c r="BJ112" s="12" t="s">
        <v>74</v>
      </c>
      <c r="BK112" s="127">
        <f t="shared" si="13"/>
        <v>0</v>
      </c>
      <c r="BL112" s="12" t="s">
        <v>154</v>
      </c>
      <c r="BM112" s="12" t="s">
        <v>220</v>
      </c>
    </row>
    <row r="113" spans="2:65" s="1" customFormat="1" ht="16.5" customHeight="1">
      <c r="B113" s="116"/>
      <c r="C113" s="117" t="s">
        <v>221</v>
      </c>
      <c r="D113" s="117" t="s">
        <v>117</v>
      </c>
      <c r="E113" s="118" t="s">
        <v>222</v>
      </c>
      <c r="F113" s="119" t="s">
        <v>223</v>
      </c>
      <c r="G113" s="120" t="s">
        <v>180</v>
      </c>
      <c r="H113" s="121">
        <v>1</v>
      </c>
      <c r="I113" s="142"/>
      <c r="J113" s="142"/>
      <c r="K113" s="122">
        <f t="shared" si="1"/>
        <v>0</v>
      </c>
      <c r="L113" s="119" t="s">
        <v>121</v>
      </c>
      <c r="M113" s="23"/>
      <c r="N113" s="43" t="s">
        <v>1</v>
      </c>
      <c r="O113" s="123" t="s">
        <v>38</v>
      </c>
      <c r="P113" s="124">
        <f t="shared" si="2"/>
        <v>0</v>
      </c>
      <c r="Q113" s="124">
        <f t="shared" si="3"/>
        <v>0</v>
      </c>
      <c r="R113" s="124">
        <f t="shared" si="4"/>
        <v>0</v>
      </c>
      <c r="S113" s="125">
        <v>12.398</v>
      </c>
      <c r="T113" s="125">
        <f t="shared" si="5"/>
        <v>12.398</v>
      </c>
      <c r="U113" s="125">
        <v>0</v>
      </c>
      <c r="V113" s="125">
        <f t="shared" si="6"/>
        <v>0</v>
      </c>
      <c r="W113" s="125">
        <v>0</v>
      </c>
      <c r="X113" s="126">
        <f t="shared" si="7"/>
        <v>0</v>
      </c>
      <c r="AR113" s="12" t="s">
        <v>154</v>
      </c>
      <c r="AT113" s="12" t="s">
        <v>117</v>
      </c>
      <c r="AU113" s="12" t="s">
        <v>76</v>
      </c>
      <c r="AY113" s="12" t="s">
        <v>114</v>
      </c>
      <c r="BE113" s="127">
        <f t="shared" si="8"/>
        <v>0</v>
      </c>
      <c r="BF113" s="127">
        <f t="shared" si="9"/>
        <v>0</v>
      </c>
      <c r="BG113" s="127">
        <f t="shared" si="10"/>
        <v>0</v>
      </c>
      <c r="BH113" s="127">
        <f t="shared" si="11"/>
        <v>0</v>
      </c>
      <c r="BI113" s="127">
        <f t="shared" si="12"/>
        <v>0</v>
      </c>
      <c r="BJ113" s="12" t="s">
        <v>74</v>
      </c>
      <c r="BK113" s="127">
        <f t="shared" si="13"/>
        <v>0</v>
      </c>
      <c r="BL113" s="12" t="s">
        <v>154</v>
      </c>
      <c r="BM113" s="12" t="s">
        <v>224</v>
      </c>
    </row>
    <row r="114" spans="2:63" s="10" customFormat="1" ht="25.9" customHeight="1">
      <c r="B114" s="103"/>
      <c r="D114" s="104" t="s">
        <v>68</v>
      </c>
      <c r="E114" s="105" t="s">
        <v>225</v>
      </c>
      <c r="F114" s="105" t="s">
        <v>226</v>
      </c>
      <c r="K114" s="106">
        <f>BK114</f>
        <v>0</v>
      </c>
      <c r="M114" s="103"/>
      <c r="N114" s="107"/>
      <c r="O114" s="108"/>
      <c r="P114" s="108"/>
      <c r="Q114" s="109">
        <f>Q115</f>
        <v>0</v>
      </c>
      <c r="R114" s="109">
        <f>R115</f>
        <v>0</v>
      </c>
      <c r="S114" s="108"/>
      <c r="T114" s="110">
        <f>T115</f>
        <v>0</v>
      </c>
      <c r="U114" s="108"/>
      <c r="V114" s="110">
        <f>V115</f>
        <v>0</v>
      </c>
      <c r="W114" s="108"/>
      <c r="X114" s="111">
        <f>X115</f>
        <v>0</v>
      </c>
      <c r="AR114" s="104" t="s">
        <v>140</v>
      </c>
      <c r="AT114" s="112" t="s">
        <v>68</v>
      </c>
      <c r="AU114" s="112" t="s">
        <v>69</v>
      </c>
      <c r="AY114" s="104" t="s">
        <v>114</v>
      </c>
      <c r="BK114" s="113">
        <f>BK115</f>
        <v>0</v>
      </c>
    </row>
    <row r="115" spans="2:63" s="10" customFormat="1" ht="22.9" customHeight="1">
      <c r="B115" s="103"/>
      <c r="D115" s="104" t="s">
        <v>68</v>
      </c>
      <c r="E115" s="114" t="s">
        <v>227</v>
      </c>
      <c r="F115" s="114" t="s">
        <v>228</v>
      </c>
      <c r="K115" s="115">
        <f>BK115</f>
        <v>0</v>
      </c>
      <c r="M115" s="103"/>
      <c r="N115" s="107"/>
      <c r="O115" s="108"/>
      <c r="P115" s="108"/>
      <c r="Q115" s="109">
        <f>Q116</f>
        <v>0</v>
      </c>
      <c r="R115" s="109">
        <f>R116</f>
        <v>0</v>
      </c>
      <c r="S115" s="108"/>
      <c r="T115" s="110">
        <f>T116</f>
        <v>0</v>
      </c>
      <c r="U115" s="108"/>
      <c r="V115" s="110">
        <f>V116</f>
        <v>0</v>
      </c>
      <c r="W115" s="108"/>
      <c r="X115" s="111">
        <f>X116</f>
        <v>0</v>
      </c>
      <c r="AR115" s="104" t="s">
        <v>140</v>
      </c>
      <c r="AT115" s="112" t="s">
        <v>68</v>
      </c>
      <c r="AU115" s="112" t="s">
        <v>74</v>
      </c>
      <c r="AY115" s="104" t="s">
        <v>114</v>
      </c>
      <c r="BK115" s="113">
        <f>BK116</f>
        <v>0</v>
      </c>
    </row>
    <row r="116" spans="2:65" s="1" customFormat="1" ht="25.9" customHeight="1">
      <c r="B116" s="116"/>
      <c r="C116" s="117" t="s">
        <v>229</v>
      </c>
      <c r="D116" s="117" t="s">
        <v>117</v>
      </c>
      <c r="E116" s="118" t="s">
        <v>232</v>
      </c>
      <c r="F116" s="119" t="s">
        <v>233</v>
      </c>
      <c r="G116" s="120" t="s">
        <v>120</v>
      </c>
      <c r="H116" s="121">
        <v>67</v>
      </c>
      <c r="I116" s="142"/>
      <c r="J116" s="142"/>
      <c r="K116" s="122">
        <f>H116*I116+J116</f>
        <v>0</v>
      </c>
      <c r="L116" s="119" t="s">
        <v>121</v>
      </c>
      <c r="M116" s="23"/>
      <c r="N116" s="136" t="s">
        <v>1</v>
      </c>
      <c r="O116" s="137" t="s">
        <v>38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S116" s="139">
        <v>0</v>
      </c>
      <c r="T116" s="139">
        <f>S116*H116</f>
        <v>0</v>
      </c>
      <c r="U116" s="139">
        <v>0</v>
      </c>
      <c r="V116" s="139">
        <f>U116*H116</f>
        <v>0</v>
      </c>
      <c r="W116" s="139">
        <v>0</v>
      </c>
      <c r="X116" s="140">
        <f>W116*H116</f>
        <v>0</v>
      </c>
      <c r="AR116" s="12" t="s">
        <v>230</v>
      </c>
      <c r="AT116" s="12" t="s">
        <v>117</v>
      </c>
      <c r="AU116" s="12" t="s">
        <v>76</v>
      </c>
      <c r="AY116" s="12" t="s">
        <v>114</v>
      </c>
      <c r="BE116" s="127">
        <f>IF(O116="základní",K116,0)</f>
        <v>0</v>
      </c>
      <c r="BF116" s="127">
        <f>IF(O116="snížená",K116,0)</f>
        <v>0</v>
      </c>
      <c r="BG116" s="127">
        <f>IF(O116="zákl. přenesená",K116,0)</f>
        <v>0</v>
      </c>
      <c r="BH116" s="127">
        <f>IF(O116="sníž. přenesená",K116,0)</f>
        <v>0</v>
      </c>
      <c r="BI116" s="127">
        <f>IF(O116="nulová",K116,0)</f>
        <v>0</v>
      </c>
      <c r="BJ116" s="12" t="s">
        <v>74</v>
      </c>
      <c r="BK116" s="127">
        <f>ROUND(P116*H116,2)</f>
        <v>0</v>
      </c>
      <c r="BL116" s="12" t="s">
        <v>230</v>
      </c>
      <c r="BM116" s="12" t="s">
        <v>231</v>
      </c>
    </row>
    <row r="117" spans="2:13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23"/>
    </row>
  </sheetData>
  <autoFilter ref="C82:L116"/>
  <mergeCells count="6">
    <mergeCell ref="E75:H75"/>
    <mergeCell ref="M2:Z2"/>
    <mergeCell ref="E7:H7"/>
    <mergeCell ref="E16:H16"/>
    <mergeCell ref="E25:H25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hruskovar</cp:lastModifiedBy>
  <dcterms:created xsi:type="dcterms:W3CDTF">2019-05-30T15:57:16Z</dcterms:created>
  <dcterms:modified xsi:type="dcterms:W3CDTF">2019-10-15T09:11:06Z</dcterms:modified>
  <cp:category/>
  <cp:version/>
  <cp:contentType/>
  <cp:contentStatus/>
</cp:coreProperties>
</file>