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66925"/>
  <bookViews>
    <workbookView xWindow="65416" yWindow="65416" windowWidth="29040" windowHeight="15840" tabRatio="936" activeTab="0"/>
  </bookViews>
  <sheets>
    <sheet name="SOUHRN" sheetId="1" r:id="rId1"/>
    <sheet name="1 - Psyhiatrická kl." sheetId="2" r:id="rId2"/>
    <sheet name="2 - FÚP" sheetId="3" r:id="rId3"/>
    <sheet name="3 - Ústav histologie" sheetId="6" r:id="rId4"/>
    <sheet name="4 - Ši (býv. Biochemie) - C313" sheetId="4" r:id="rId5"/>
    <sheet name="5 - Ši (býv. Biochemie) - C303" sheetId="7" r:id="rId6"/>
    <sheet name="6 - Ši (býv. Biochemie) - C318" sheetId="10" r:id="rId7"/>
    <sheet name="7 - Ši (býv. Biochemie) - C305" sheetId="8" r:id="rId8"/>
    <sheet name="8 - Ši (býv. Biochemie) - C307" sheetId="9" r:id="rId9"/>
  </sheets>
  <definedNames>
    <definedName name="_xlnm.Print_Area" localSheetId="0">'SOUHRN'!$A$1:$D$21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<sst xmlns="http://schemas.openxmlformats.org/spreadsheetml/2006/main" count="468" uniqueCount="151">
  <si>
    <t>číslo místa plnění</t>
  </si>
  <si>
    <t>Označení místa plnění - pracoviště</t>
  </si>
  <si>
    <t>Nabídková cena 
bez DPH</t>
  </si>
  <si>
    <t>Nabídková cena 
s DPH</t>
  </si>
  <si>
    <t>Psychiatrická klinika</t>
  </si>
  <si>
    <t>List č. 1</t>
  </si>
  <si>
    <t>Místo plnění:</t>
  </si>
  <si>
    <r>
      <t>Záruční doba:</t>
    </r>
    <r>
      <rPr>
        <sz val="11"/>
        <color theme="1"/>
        <rFont val="Calibri"/>
        <family val="2"/>
        <scheme val="minor"/>
      </rPr>
      <t xml:space="preserve"> 24 měsíců</t>
    </r>
  </si>
  <si>
    <t>č. položky</t>
  </si>
  <si>
    <t>Název</t>
  </si>
  <si>
    <t>Popis</t>
  </si>
  <si>
    <t>jednotka</t>
  </si>
  <si>
    <t>množství</t>
  </si>
  <si>
    <t>Splněno</t>
  </si>
  <si>
    <t>Název a typ nabízeného plnění</t>
  </si>
  <si>
    <t>Cena za jednotku bez DPH</t>
  </si>
  <si>
    <t>Cena celkem bez DPH</t>
  </si>
  <si>
    <t>Počítač standardu PC</t>
  </si>
  <si>
    <t>ks</t>
  </si>
  <si>
    <t>Dotykový monitor k PC</t>
  </si>
  <si>
    <t>Úhlopříčka min. 23,8", Rozlišení Full HD (1920 x 1080p / 60Hz), Antireflexní povrch displeje, □10-bodová dotyková technologie bez skleněného povrchu, IPS panel, Konektivita VGA, HDMI, DisplayPort, možnost montáže na VESA držák, 2 roky NBD servis On-site poskytovaný výrobcem, preferována stejná značka jako
počítač.</t>
  </si>
  <si>
    <t>Bezdrátový prezentér</t>
  </si>
  <si>
    <t xml:space="preserve">Plug-and-play dálkový ovladač pro ovládání prezentací. Vestavěné červené laserové ukazovátko na vzdálenost až 20 m. Kompatibilita minimálně s OS Windows 10 a Microsoft Office 365. Připojení k počítači přes USB přijímač. </t>
  </si>
  <si>
    <t>Dataprojektor FullHD</t>
  </si>
  <si>
    <t>Laserový projektor, 3LCD, Rozlišení WUXGA (FullHD 1920 x 1200, 16 : 10), min. 4500 ANSI, simulace DICOM, kontrast min. 2200000:1, konektivita: VGA, HDMI, HDBaseT, LAN, USB 2.0. Možnost ovládání přes Extron/Crestron/AMX. Projekční vzdálenost 3,7 až 4,8 m při výšce obrazu 1,2 až 1,7 m. Stropní montáž.</t>
  </si>
  <si>
    <t>Držák projektoru</t>
  </si>
  <si>
    <t>Stropní držák projektoru modulární.</t>
  </si>
  <si>
    <t>Projekční plátno 122"</t>
  </si>
  <si>
    <t>Projekční plátno 122", 16:9, rozměr max.. 270 x 180 cm, elektrická roleta, bílá konstrukce, tubus zapuštěný do podhledu, velmi kvalitní barevné podání v širokých úhlech pohledu.</t>
  </si>
  <si>
    <t>Projekční plátno 95"</t>
  </si>
  <si>
    <t>Projekční plátno 95", 16:9, rozměr max.. 200 x 120 cm, elektrická roleta, bílá konstrukce, tubus zapuštěný do podhledu, velmi kvalitní barevné podání v širokých úhlech pohledu.</t>
  </si>
  <si>
    <t>Přípojné místo AV vestavné</t>
  </si>
  <si>
    <t>Vestavná kovová krabice s dvířky s pevnými konektory 1x HDMI, 1x USB-C, 1x VGA, 1x Jack 3,5 stereo, min. 1x zásuvka 230V.</t>
  </si>
  <si>
    <t>Prezentační AV přepínač se scalerem a výstupem HDBaseT</t>
  </si>
  <si>
    <t>Signálový AV procesor / přepínač / scaler až do 1080p. Výstupní signál až 1920x1200, včetně 1080p/60 a 2K. Podpora HDCP, vstupy alespoň 3x HDMI plus 1x univerzální analog. video (VGA, RGB, HDTV, S-Video), výstup HDBase-T až do vzdálenosti 100m, dálkové ovládání (RS-232, kontakty), Audio embedder a de-embedder.</t>
  </si>
  <si>
    <t>Ovládací panel AV přepínače</t>
  </si>
  <si>
    <t>Bezdrátová mikrofonní sestava</t>
  </si>
  <si>
    <t>Digitální bezdrátový set s dvoukanálovým přijímačem s 2x LAN porty s nativní podorou Dante a redundance nebo switchování, 1x ruční vysílač s dynamickou hlavou SM58 nebo ekvivalentní, 1x beltpack s kardioidní hlavovou sadou v tělové barvě. Anténní distribuční sada. Signál bude možno šifrovat min AES-256. Plná kompatibilita s přijímači ULXD-4D. Pásmo G51 - 470-534 MHz</t>
  </si>
  <si>
    <t>Audio matice s DSP</t>
  </si>
  <si>
    <t>Signálový procesor / maticový audio přepínač, alespoň 8 analogových vstupů Mic/Line, alespoň 8 analogových výstupů, nativní podpora a konektivita Dante, Room Combiner, Automix s eliminací zpětné vazby (Dugan), Acoustics Echo Canceller, Dynamické a frekvenční procesory (Comp., Ducker, Gate, Limiter,
GEQ, PEQ), Speaker procesor, Delay. Rozměry 19" x 2U.</t>
  </si>
  <si>
    <t>Ovládací panel Audio</t>
  </si>
  <si>
    <t>Plně konfigurovatelný ovládací panel s min. 3 otočnými regulátory a min. 4 tlačítky pro vzdálené ovládání audio matice. LED indikace provozního stavu. Připojení kabelem standardu Cat5 nebo vyšším, možnost průběžného zapojení nebo zapojení do hvězdy. Napájení ideálně přímo z audio matice.</t>
  </si>
  <si>
    <t>HUB k ovládacím panelům</t>
  </si>
  <si>
    <t>HUB umožňující kombinované zapojení digitálních ovládacích panelů Audio matice do hvězdy (Star) nebo průběžně (Daisy Chain).</t>
  </si>
  <si>
    <t>4-kanálový výkonový zesilovač s DSP</t>
  </si>
  <si>
    <t>4-kanálový digitální výkonový zesilovač min. 4x 190W při jmen. Impedanci reproboxů. Vestavěný DSP procesor s továrními presety pro optimalizaci provozních podmínek reproboxů - zesilovač i reproboxy od stejného výrobce. Vzdálená správa a monitoring zesilovače po síti standardu Ethernet. Řídící a kontrolní SW součástí dodávky. Výška max. 2U.</t>
  </si>
  <si>
    <t>Nástěnný reprobox</t>
  </si>
  <si>
    <t>Dvoupásmový pasívní systém, 5“ středobasový měnič a koaxiálně umístěný 1“ tlakový driver. Frekvenční rozsah cca. 90 Hz až 20 kHz s vyrovnanou tónovou odezvou, max. SPL min. 120dB, osově symetrická směrová charakteristika min. 100° bez sekundárních laloků, váha do 4 kg. Reproboxy i zesilovač od stejného výrobce.</t>
  </si>
  <si>
    <t>Držák reproboxu</t>
  </si>
  <si>
    <t>Držák reproboxu pro nástěnnou a/nebo stropní montáž certifikovaný výrobcem</t>
  </si>
  <si>
    <t>Kabeláž</t>
  </si>
  <si>
    <t>Doplnění kabelů Cat5e a HDMI kabelů.</t>
  </si>
  <si>
    <t>kpl</t>
  </si>
  <si>
    <t>Montáž položek vč. dopravy</t>
  </si>
  <si>
    <t>Montáž položek vč. dopravy, kabely budou vedeny ve stávajících
kabelových trasách nebo v lištách po povrchu.</t>
  </si>
  <si>
    <t>Ostatní náklady</t>
  </si>
  <si>
    <t>Ostatní náklady TG celku ( revize, vnitrostaveništní přesuny, zařízení
staveniště apod. )</t>
  </si>
  <si>
    <t>Cena celkem s DPH</t>
  </si>
  <si>
    <t>List č. 2</t>
  </si>
  <si>
    <t>areál Fakultní nemocnice Hradec Králové, Sokolská 581, 500 05 Hradec Králové, budova č. 5, místnost s označením „Vortelova posluchárna“</t>
  </si>
  <si>
    <t xml:space="preserve">Laserový projekto, 3LCD, Rozlišení WUXGA (FullHD 1920 x 1200, 16 : 10), min. 4500 ANSI, kontrast min. 2000000:1, konektivita: VGA, HDMI, LAN, USB 2.0. Možnost ovládání přes Extron/Crestron/AMX. </t>
  </si>
  <si>
    <t>Prezentační přepínač, scaler a vysílač DTP/HDBase-T</t>
  </si>
  <si>
    <t>Prezentační přepínač, min. 3x HDMI 2.0 vstup, DTP nebo HDBase-T výstup, integrovaný video scaler, podpora rozlišení až 1920x1200 včetně 1080p/60 a 2K, min. 1x stereo analog vstup, min. 1x stereo audio výstup, integrovaný audio deembedder, RS232, možnost ovládání kontakty (GPI), Ethernet, možná 19" rack montáž.</t>
  </si>
  <si>
    <t>Projekční plocha</t>
  </si>
  <si>
    <t xml:space="preserve">Pevné plátno na stěně o rozmněru - , projekční vzdálenost m, Lens shift - </t>
  </si>
  <si>
    <t xml:space="preserve"> Twisted Pair / HDMI Receiver</t>
  </si>
  <si>
    <t>Twisted Pair převodník, přijímací část, přenos HDMI 2.0b signálu po Catx kabeláži, podpora rozlišení 4k/60 @ 4:4:4, stereo audio de-embedding, podpora HDCP 2.2, možnost napájení po TP</t>
  </si>
  <si>
    <t>4K HDMI splitter</t>
  </si>
  <si>
    <t>4K HDMI - HDMI splitter 1x2 s rozlišením až 4K, HDCP kompatibilní.</t>
  </si>
  <si>
    <t>Vestavné přípojné místo</t>
  </si>
  <si>
    <t>Přípojné místo pro zabudování do desky stolu. Ocelový box s horními dvířky, osazeno průchodkami pro 1x kabel HDMI, 1x kabel VGA a 1x kabel Audio, zásuvka 230V.</t>
  </si>
  <si>
    <t>Bezdrátový mikrofon ruční</t>
  </si>
  <si>
    <t xml:space="preserve">Digitální bezdrátový systém s ručním mikrofonem s dynamickou kapslí. </t>
  </si>
  <si>
    <t>Výkonový mixážní zesilovač</t>
  </si>
  <si>
    <t>Zesilovač třídy D s vestavěnou vstupní mixážní jednotkou.</t>
  </si>
  <si>
    <t>Vestavný ovládací panel s 1 otočným regulátorem a 4 tlačítky pro vzdálené ovládání zesilovače. Připojení kabelem Cat5e nebo vyšší.</t>
  </si>
  <si>
    <t>Doplnění kabelů Cat5e a HDMI.</t>
  </si>
  <si>
    <t>Montáž položek vč. dopravy, kabely budou vedeny v lištách po povrchu. Kovová nebo zátěžová lišta na podlahu.</t>
  </si>
  <si>
    <t xml:space="preserve">Ostatní náklady </t>
  </si>
  <si>
    <t>Ostatní náklady TG celku ( revize, vnitrostaveništní přesuny, zařízení staveniště apod. )</t>
  </si>
  <si>
    <t>barevně označené buňky doplní dodavatel</t>
  </si>
  <si>
    <t>List č. 3</t>
  </si>
  <si>
    <t>Maximální cena za jednotku v Kč bez DPH</t>
  </si>
  <si>
    <t>Dataprojektor</t>
  </si>
  <si>
    <t>Min. FullHD (1920 x 1080p), 16:9 nebo 16:10, min. 4200 ANSI (dobrá viditelnost i ve světlé místnosti), kontrastní poměr min. 12000 : 1, projektor vhodný pro lékařské prezentace a výuku - režim simulace DICOM. Vstup min. 1x HDMI a 1x VGA.</t>
  </si>
  <si>
    <t>Stropní držák pro dataprojektor a projekce</t>
  </si>
  <si>
    <t xml:space="preserve">Bude využitý stávající držák. Vzdálenost držáku od projekční plochy je cca 3,3m. Maximální možný obraz je 250cm x 180cm. Projekce bude 16:9. Promítá se na zeď. Snaha využít maximum plochy. </t>
  </si>
  <si>
    <t>x</t>
  </si>
  <si>
    <t xml:space="preserve">Montáž položek vč. dopravy.  </t>
  </si>
  <si>
    <t>List č. 4</t>
  </si>
  <si>
    <t>Min. FullHD (1920 x 1080p), 16:9 nebo 16:10, min. 5500 ANSI (dobrá viditelnost i ve světlé místnosti), kontrast min. 15000:1, režim simulace DICOM, podpora HDBaseT a WiFi, připojení 2x HDMI, LAN, audio. Vzdálenost projektoru od projekční plochy cca. 4 m. Velikost obrazu max. 2,6 x 1,5 m.</t>
  </si>
  <si>
    <t xml:space="preserve">Držák projektoru </t>
  </si>
  <si>
    <t>Stropní držák projektoru.</t>
  </si>
  <si>
    <t>Projekční plátno</t>
  </si>
  <si>
    <t>Motorové promítací plátno, šířka 3m, poměr stran 1:1, hliníkový čtvercový tubus lakovaný RAL 9003, pohon plochy pomocí trubkového motoru, univerzální držáky pro instalaci na stěnu nebo stop, trapézový zatěžovací profil, koncové mikrospínače, zisk plátna min. 1.1, pozorovací úhel min. +/- 60°</t>
  </si>
  <si>
    <t>LED panel 55"</t>
  </si>
  <si>
    <t>Komerční LED panel 55", Rozlišení 1920 x 1080p (Full HD), D-LED, 16:9, odezva max. 6 ms, Kontrast alespoň 5000:1, Jas min. 350 cd/m2, vlastní OS, Wi-Fi, Konektivita D-Sub (VGA), DVI, HDMI, analog Audio, RS-232, LAN (RJ-45). Průměrná spotřeba max. 140 W, VESA 400 x 400 mm. Nesmí obsahovat TV tuner.</t>
  </si>
  <si>
    <t>Stropní držák pro LED panel</t>
  </si>
  <si>
    <t xml:space="preserve">Stropní držák pro TV a monitory. Plně nastavitelný: otáčení do stran, náklon, délka od stropu, korekce roviny, i na šikmé stropy +/-60°, možnost kolmého otočení úchytu a instalace i na svislé plochy. Celoocelová konstrukce s vynikající pevností, nosnost až 50kg, podpora VESA 400x400. </t>
  </si>
  <si>
    <t>DTP přijímač pro HDMI</t>
  </si>
  <si>
    <t>1x vstup DTP, 1x výstup HDMI. Vstup schopný přijímat HDMI, audio a RS-232 na vzdálenost až 70 m po jediném kabelu STP CATx. Podpora rozlišení min. Full HD 1080p @ 60Hz. Napájení z vysílače DTP.</t>
  </si>
  <si>
    <t xml:space="preserve">4-výstupový DTP distribuční zesilovač </t>
  </si>
  <si>
    <t>DTP distribuční zesilovač: 1x vstup HDMI, 1x výstup HDMI Loop, 4x výstup DTP kompatibilní s HDBaseT. Každý výstup schopný vysílat HDMI, audio a RS-232 na vzdálenost až 70 m po jediném kabelu STP CATx. Podpora rozlišení min. Full HD 1080p @ 60Hz. Každý výstup v režimu DTP schopný napájet alespoň jeden DTP přijímač.</t>
  </si>
  <si>
    <t>Nástěnné reproboxy</t>
  </si>
  <si>
    <t>Instalační reproboxy pro komerční prostory. Vysoká zvuková kvalita, snadná a bezpečná montáž na stěnu nebo strop.  Směrová charakter. 100°x100°. Osazení 8" woofer a 1" výškový měnič, výkon min. 170 W PGM, SPL min. 90 dB (1W; 1m v ose), výška boxu do 45 cm. Včetně montážního HW. Barva bílá.</t>
  </si>
  <si>
    <t>Výkonový zesilovač s integrovanou mixážní jednotkou</t>
  </si>
  <si>
    <t>Zesilovač třídy D s vestavěnou vstupní mixážní jednotkou. Výkon min. 2x 120W / 4Ω. Funkce Mix/Routing pro míchání vstupních signálů a jejich směrování na výstupní zóny (1x Stereo nebo 2x Mono). Automatický StandBy režim, vestavěný DSP procesor s funkcemi kompresor, EQ, hlídání úrovně, ducker a feedback suppressor. Vestavěné tovární presety pro optimalizaci provozu připojených reproboxů. Možnost dálkového ovládání hlasitosti. Nízký příkon.</t>
  </si>
  <si>
    <t>Výkonový zesilovač</t>
  </si>
  <si>
    <t>Zesilovač třídy D. Výkon min. 2x 120W / 4Ω. Automatický StandBy režim, vestavěný HPF a LPF filtr. Vestavěné tovární presety pro optimalizaci provozu připojených reproboxů. Možnost dálkového ovládání hlasitosti. Nízký příkon.</t>
  </si>
  <si>
    <t>Dálkový ovladač zvuku</t>
  </si>
  <si>
    <t>Digitální bezdrátový mikrofon</t>
  </si>
  <si>
    <t>Digitální bezdrátový systém se 2 ručními mikrofony s dynamickou kapslí. Frekvenční pásmo 2,4 GHz ISM, diverzitní systém (frekvence/čas/prostor), vzorkování audio 24 bit / 48 kHz, latence max. 3,9 ms. Dosah min. 50 m v otevřeném prostoru, neustálý monitoring 2,4 GHz pásma, snadné nastavení a obsluha. Možnost současného provozu více setů.</t>
  </si>
  <si>
    <t>Montáž položek vč. dopravy, kabely budou vedeny v lištách po povrchu.</t>
  </si>
  <si>
    <t>Dokumentace</t>
  </si>
  <si>
    <t xml:space="preserve">Montáž na stropní držák - cca 4m od plátna. Umístěno pro maximalizaci obrazu. </t>
  </si>
  <si>
    <t>Stropní/nástěné mechanické roletové plátno. Velikost 120". Promítaný obraz bude 16:9.</t>
  </si>
  <si>
    <t>Bílá keramická tabule</t>
  </si>
  <si>
    <t>Magnetická tabule 200x120 cm s dvouvrstvým keramickým povrchem nejvyšší kvality. Bílá barva povrchu pro popis fixem, rám z eloxovaného hliníku s plastovými rohy. Tloušťka tabule do 25 mm, sendvičová konstrukce. Včetně plastové odkládací poličky na popisovače a montážní sady pro upevnění na stěnu.</t>
  </si>
  <si>
    <t>Montáž položek, zapojení, uvedení do provozu, nastavení, zaškolení. Včetně dopravy na místo plnění.</t>
  </si>
  <si>
    <t>Stropní/nástěné mechanické roletové plátno. Velikost 120". Bez černých okrajů. Promítaný obraz bude 16:9.</t>
  </si>
  <si>
    <t>Laserový interaktivní projektor</t>
  </si>
  <si>
    <t>Multifunkční interaktivní laserový projektor s ultrakrátkou projekční vzdáleností. Min. FullHD (1920 x 1080p), 16:9, min. 4500 ANSI (dobrá viditelnost i ve světlé místnosti), kontrast min. 2400000:1, režim simulace DICOM, podpora HDBaseT a WiFi, připojení 2x HDMI, LAN, audio. Vzdálenost projektoru od projekční plochy do 60 cm při úhlopříčce 100". Dodávka včetně nástěnného držáku, dotykové jednotky s montážním držákem, digitálních per s náhradními hroty a nástěnným držákem a ovládacího panelu s nástěnným držákem.</t>
  </si>
  <si>
    <t>Veřejná zakázka s názvem: ,,LF HK - AV technika v r. 2020“</t>
  </si>
  <si>
    <r>
      <t xml:space="preserve">Dodavatel je povinen doplnit </t>
    </r>
    <r>
      <rPr>
        <u val="single"/>
        <sz val="11"/>
        <color theme="1"/>
        <rFont val="Calibri"/>
        <family val="2"/>
        <scheme val="minor"/>
      </rPr>
      <t>nabídkové ceny</t>
    </r>
    <r>
      <rPr>
        <sz val="11"/>
        <color theme="1"/>
        <rFont val="Calibri"/>
        <family val="2"/>
        <scheme val="minor"/>
      </rPr>
      <t xml:space="preserve"> v následujícíh </t>
    </r>
    <r>
      <rPr>
        <sz val="11"/>
        <color rgb="FF00B0F0"/>
        <rFont val="Calibri"/>
        <family val="2"/>
        <scheme val="minor"/>
      </rPr>
      <t>osmi listech</t>
    </r>
    <r>
      <rPr>
        <sz val="11"/>
        <color rgb="FF66FFFF"/>
        <rFont val="Calibri"/>
        <family val="2"/>
        <scheme val="minor"/>
      </rPr>
      <t xml:space="preserve"> </t>
    </r>
    <r>
      <rPr>
        <sz val="11"/>
        <color theme="1"/>
        <rFont val="Calibri"/>
        <family val="2"/>
        <scheme val="minor"/>
      </rPr>
      <t xml:space="preserve">označených číslem a místem plnění - pracovištěm a dále doplnit, zda nabízené plnění dodavatele </t>
    </r>
    <r>
      <rPr>
        <u val="single"/>
        <sz val="11"/>
        <color theme="1"/>
        <rFont val="Calibri"/>
        <family val="2"/>
        <scheme val="minor"/>
      </rPr>
      <t>splňuje minimální požadované parametry</t>
    </r>
    <r>
      <rPr>
        <sz val="11"/>
        <color theme="1"/>
        <rFont val="Calibri"/>
        <family val="2"/>
        <scheme val="minor"/>
      </rPr>
      <t xml:space="preserve"> a uvést </t>
    </r>
    <r>
      <rPr>
        <u val="single"/>
        <sz val="11"/>
        <color theme="1"/>
        <rFont val="Calibri"/>
        <family val="2"/>
        <scheme val="minor"/>
      </rPr>
      <t>název a typ nabízeného plnění</t>
    </r>
    <r>
      <rPr>
        <sz val="11"/>
        <color theme="1"/>
        <rFont val="Calibri"/>
        <family val="2"/>
        <scheme val="minor"/>
      </rPr>
      <t xml:space="preserve">. </t>
    </r>
  </si>
  <si>
    <t>List č. 5</t>
  </si>
  <si>
    <t>List č. 6</t>
  </si>
  <si>
    <t>List č. 7</t>
  </si>
  <si>
    <t>List č. 8</t>
  </si>
  <si>
    <t>areál Fakultní nemocnice Hradec Králové, Sokolská 581, 500 05 Hradec Králové, posluchárny psychiatrické kliniky v prostorách č. 1.405, 1.413 a 1.401</t>
  </si>
  <si>
    <t>Budova Šimkova - bývalá Biochemie (C313)</t>
  </si>
  <si>
    <t>Budova Šimkova - bývalá Biochemie (C303)</t>
  </si>
  <si>
    <t>Budova Šimkova - bývalá Biochemie (C318)</t>
  </si>
  <si>
    <t>Budova Šimkova - bývalá Biochemie (C305)</t>
  </si>
  <si>
    <t>Budova Šimkova - bývalá Biochemie (C307)</t>
  </si>
  <si>
    <t>Šimkova 870, 500 03 Hradec Králové, bývala Biochemie, místnost č. C-313</t>
  </si>
  <si>
    <t>Šimkova 870, 500 03 Hradec Králové, bývala Biochemie, místnost č. C-303</t>
  </si>
  <si>
    <t>Šimkova 870, 500 03 Hradec Králové, bývala Biochemie, místnost č. C-318</t>
  </si>
  <si>
    <t>Šimkova 870, 500 03 Hradec Králové, bývala Biochemie, místnost č. C-305</t>
  </si>
  <si>
    <t>Šimkova 870, 500 03 Hradec Králové, bývala Biochemie, místnost č. C-307</t>
  </si>
  <si>
    <t>Technický popis současného stavu a popis požadovaného řešení je uveden v Příloze č. 1 zadávací dokumentace.</t>
  </si>
  <si>
    <t xml:space="preserve">Technická specifikace je uvedena na následujících osmi listech označených číslem a místem plnění - pracovištěm. </t>
  </si>
  <si>
    <t>Příloha č. 1 zadávací dokumentace - Technická specifikace a položkový rozpočet</t>
  </si>
  <si>
    <t>Souhrnný list</t>
  </si>
  <si>
    <t xml:space="preserve">Ovládací panel s vestavěným procesingem pro ovládání AV techniky. Min. 6 podsvícených tlačítek s indikací stavu, 2 obousměrné porty RS-232, 2 relé. Plná konfigurace pomocí PC. Ovládací panel musí mít fyzická tlačítka - nepřipouští se alternativa dotykového displeje a tlačítek. </t>
  </si>
  <si>
    <t>Kabeláž bude v místě plnění již připravena (položka není předmětem VZ).</t>
  </si>
  <si>
    <t>Šimkova 870, 500 03 Hradec Králové, místnost s označením "Zasedací místnost Ústavu histologie a embryologie"</t>
  </si>
  <si>
    <t>Ústav histologie a embryologie</t>
  </si>
  <si>
    <t>Fingerlandův ústav patologie</t>
  </si>
  <si>
    <t>NABÍDKOVÁ CENA za celý předmět plnění</t>
  </si>
  <si>
    <t>Procesor CPU o výkonu min. 9200 bodů dle Passmark CPU Mark (www.cpubenchmark.net) v overall rating a min. 2500 v single thread rating
Pevný disk Min. 240 GB SSD PCIe NVMe
Pevný disk II.  volná pozice a SATA port pro druhý disk
Operační paměť 8 GB (1x8) s možností rozšíření až na 32 GB, 1 slot volný, DDR4
Grafická karta Integrovaná, podpora výstupu na dva monitory
Síťová karta Integrovaná s rychlostí 10/100/1000 Mbit/s, RJ45, PXE, Wake on LAN, podpora standardu 802.1x
Zvuková karta Integrovaná
Vstupní a výstupní porty min.4 x USB 3.1, min.3 x digitální výstup, z toho min.2x DP a 1 x HDMI, 1 x RJ-45
Optická mechanika Min. 8xDVD+/- RW, s rozhraním SATA
Klávesnice drátová USB CZ/US, včetně numerické části - min. 101 kláves, kompatibilní se základní sestavou
Myš drátová USB Optická s kolečkem, kompatibilní se základní sestavou
Operační systém Microsoft Windows 10, CZ, předinstalovaný na pevném disku
Ostatní SW zdarma ke stažení na webových stránkách výrobce, dostupný po celou dobu záruky počítače, umožňující automatický update ovladačů, firmware a podporu nastavení všech funkčních možností v BIOSu, diagnostiku jednotlivých komponent, podporu integrace vzdálené správy do MS SCCM
Provedení chassis Mini Tower o rozměrech max. 350 x 280 x160 mm a s objemem maximalně do 15 litrů
Zdroj Minimálně 260 W s účinností alespoň 85%
Zabezpečení dedikovaný hardwarový TPM 2.0 čip s certifikací TCG, otvor na uzamčení skříně lankem
Záruka 5 Let s opravou do druhého dne v místě zadavatele (NBD), dokončená oprava PC, klávesnice a myši nejpozději následující pracovní den po nahlášení závady, oprava monitoru, klávesnice a myši výměnným způsobem. Prodloužená záruka nad 12 měsíců musí být poskytnuta přímo výrobcem zařízení a musí být ověřitelná na veřejně přístupném webu výrobce. Možnost sledování servisních reportů prostřednictvím Internetu. Podpora poskytovaná prostřednictvím telefonní linky musí být dostupná v pracovní dny minimálně v době od 9:00 do 14:00 hod. Podpora prostřednictvím Internetu musí umožňovat stahování ovladačů a manuálů z internetu adresně pro konkrétní zadané sériové číslo zařízení.</t>
  </si>
  <si>
    <r>
      <t>Záruční doba:</t>
    </r>
    <r>
      <rPr>
        <sz val="11"/>
        <color theme="1"/>
        <rFont val="Calibri"/>
        <family val="2"/>
        <scheme val="minor"/>
      </rPr>
      <t xml:space="preserve"> 24 měsíců nebo specifická záruka uvedené u konkrétní položky soupisu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</si>
</sst>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č&quot;_-;\-* #,##0.00\ &quot;Kč&quot;_-;_-* &quot;-&quot;??\ &quot;Kč&quot;_-;_-@_-"/>
    <numFmt numFmtId="164" formatCode="_-* #,##0.00\ _K_č_-;\-* #,##0.00\ _K_č_-;_-* &quot;-&quot;??\ _K_č_-;_-@_-"/>
    <numFmt numFmtId="165" formatCode="#,##0.0"/>
    <numFmt numFmtId="166" formatCode="_ * #,##0_ ;_ * \-#,##0_ ;_ * &quot;-&quot;_ ;_ @_ "/>
    <numFmt numFmtId="167" formatCode="_ * #,##0.00_ ;_ * \-#,##0.00_ ;_ * &quot;-&quot;??_ ;_ @_ "/>
    <numFmt numFmtId="168" formatCode="_ &quot;Fr.&quot;\ * #,##0_ ;_ &quot;Fr.&quot;\ * \-#,##0_ ;_ &quot;Fr.&quot;\ * &quot;-&quot;_ ;_ @_ "/>
    <numFmt numFmtId="169" formatCode="_ &quot;Fr.&quot;\ * #,##0.00_ ;_ &quot;Fr.&quot;\ * \-#,##0.00_ ;_ &quot;Fr.&quot;\ * &quot;-&quot;??_ ;_ @_ "/>
    <numFmt numFmtId="170" formatCode="#,##0\ &quot;Kč&quot;"/>
  </numFmts>
  <fonts count="43">
    <font>
      <sz val="11"/>
      <color theme="1"/>
      <name val="Calibri"/>
      <family val="2"/>
      <scheme val="minor"/>
    </font>
    <font>
      <sz val="10"/>
      <name val="Arial"/>
      <family val="2"/>
    </font>
    <font>
      <b/>
      <sz val="11"/>
      <color theme="1"/>
      <name val="Calibri"/>
      <family val="2"/>
      <scheme val="minor"/>
    </font>
    <font>
      <sz val="12"/>
      <color indexed="8"/>
      <name val="Calibri"/>
      <family val="2"/>
    </font>
    <font>
      <b/>
      <sz val="10"/>
      <name val="Calibri"/>
      <family val="2"/>
      <scheme val="minor"/>
    </font>
    <font>
      <b/>
      <sz val="11"/>
      <name val="Calibri"/>
      <family val="2"/>
      <scheme val="minor"/>
    </font>
    <font>
      <b/>
      <sz val="11"/>
      <color indexed="8"/>
      <name val="Calibri"/>
      <family val="2"/>
      <scheme val="minor"/>
    </font>
    <font>
      <sz val="10"/>
      <name val="Calibri"/>
      <family val="2"/>
      <scheme val="minor"/>
    </font>
    <font>
      <sz val="10"/>
      <color indexed="8"/>
      <name val="Calibri"/>
      <family val="2"/>
      <scheme val="minor"/>
    </font>
    <font>
      <sz val="10"/>
      <color rgb="FF000000"/>
      <name val="Times New Roman"/>
      <family val="1"/>
    </font>
    <font>
      <sz val="12"/>
      <name val="Times New Roman CE"/>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Arial CE"/>
      <family val="2"/>
    </font>
    <font>
      <b/>
      <sz val="12"/>
      <name val="Arial CE"/>
      <family val="2"/>
    </font>
    <font>
      <b/>
      <sz val="24"/>
      <name val="Tahoma"/>
      <family val="2"/>
    </font>
    <font>
      <sz val="14"/>
      <name val="Tahoma"/>
      <family val="2"/>
    </font>
    <font>
      <b/>
      <sz val="10"/>
      <name val="Arial CE"/>
      <family val="2"/>
    </font>
    <font>
      <b/>
      <sz val="14"/>
      <name val="Arial CE"/>
      <family val="2"/>
    </font>
    <font>
      <b/>
      <sz val="10"/>
      <name val="Arial"/>
      <family val="2"/>
    </font>
    <font>
      <sz val="10"/>
      <color rgb="FF000000"/>
      <name val="Arial"/>
      <family val="2"/>
    </font>
    <font>
      <b/>
      <sz val="12"/>
      <color theme="1"/>
      <name val="Calibri"/>
      <family val="2"/>
      <scheme val="minor"/>
    </font>
    <font>
      <sz val="12"/>
      <color theme="1"/>
      <name val="Calibri"/>
      <family val="2"/>
      <scheme val="minor"/>
    </font>
    <font>
      <u val="single"/>
      <sz val="11"/>
      <color theme="1"/>
      <name val="Calibri"/>
      <family val="2"/>
      <scheme val="minor"/>
    </font>
    <font>
      <sz val="11"/>
      <name val="Calibri"/>
      <family val="2"/>
      <scheme val="minor"/>
    </font>
    <font>
      <sz val="11"/>
      <color rgb="FF66FFFF"/>
      <name val="Calibri"/>
      <family val="2"/>
      <scheme val="minor"/>
    </font>
    <font>
      <b/>
      <sz val="11"/>
      <color rgb="FFFF0000"/>
      <name val="Calibri"/>
      <family val="2"/>
      <scheme val="minor"/>
    </font>
    <font>
      <sz val="10"/>
      <color theme="1"/>
      <name val="Calibri"/>
      <family val="2"/>
      <scheme val="minor"/>
    </font>
    <font>
      <sz val="10"/>
      <color rgb="FFFF0000"/>
      <name val="Calibri"/>
      <family val="2"/>
      <scheme val="minor"/>
    </font>
    <font>
      <sz val="11"/>
      <color rgb="FF00B0F0"/>
      <name val="Calibri"/>
      <family val="2"/>
      <scheme val="minor"/>
    </font>
  </fonts>
  <fills count="21">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lightGray">
        <fgColor indexed="22"/>
      </patternFill>
    </fill>
    <fill>
      <patternFill patternType="lightGray">
        <fgColor indexed="22"/>
        <bgColor indexed="9"/>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7999799847602844"/>
        <bgColor indexed="64"/>
      </patternFill>
    </fill>
    <fill>
      <patternFill patternType="solid">
        <fgColor theme="5" tint="0.39998000860214233"/>
        <bgColor indexed="64"/>
      </patternFill>
    </fill>
    <fill>
      <patternFill patternType="solid">
        <fgColor rgb="FF66FFFF"/>
        <bgColor indexed="64"/>
      </patternFill>
    </fill>
  </fills>
  <borders count="20">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color theme="8" tint="0.39998000860214233"/>
      </top>
      <bottom style="thin">
        <color theme="8" tint="0.39998000860214233"/>
      </bottom>
    </border>
    <border>
      <left style="thin">
        <color rgb="FF0070C0"/>
      </left>
      <right style="thin">
        <color rgb="FF0070C0"/>
      </right>
      <top style="thin">
        <color rgb="FF0070C0"/>
      </top>
      <bottom style="thin">
        <color rgb="FF0070C0"/>
      </bottom>
    </border>
    <border>
      <left style="medium">
        <color rgb="FF0070C0"/>
      </left>
      <right/>
      <top style="medium">
        <color rgb="FF0070C0"/>
      </top>
      <bottom style="thin">
        <color rgb="FF0070C0"/>
      </bottom>
    </border>
    <border>
      <left/>
      <right style="medium">
        <color rgb="FF0070C0"/>
      </right>
      <top style="medium">
        <color rgb="FF0070C0"/>
      </top>
      <bottom style="thin">
        <color rgb="FF0070C0"/>
      </bottom>
    </border>
    <border>
      <left style="medium">
        <color rgb="FF0070C0"/>
      </left>
      <right/>
      <top style="thin">
        <color rgb="FF0070C0"/>
      </top>
      <bottom style="medium">
        <color rgb="FF0070C0"/>
      </bottom>
    </border>
    <border>
      <left/>
      <right style="medium">
        <color rgb="FF0070C0"/>
      </right>
      <top style="thin">
        <color rgb="FF0070C0"/>
      </top>
      <bottom style="medium">
        <color rgb="FF0070C0"/>
      </bottom>
    </border>
    <border>
      <left/>
      <right/>
      <top style="medium"/>
      <bottom style="medium"/>
    </border>
    <border>
      <left/>
      <right style="medium"/>
      <top style="medium"/>
      <bottom style="medium"/>
    </border>
    <border>
      <left style="medium"/>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3" fillId="0" borderId="0">
      <alignment/>
      <protection/>
    </xf>
    <xf numFmtId="0" fontId="9" fillId="0" borderId="0">
      <alignment/>
      <protection/>
    </xf>
    <xf numFmtId="164" fontId="0" fillId="0" borderId="0" applyFont="0" applyFill="0" applyBorder="0" applyAlignment="0" applyProtection="0"/>
    <xf numFmtId="0" fontId="10" fillId="0" borderId="0">
      <alignment/>
      <protection/>
    </xf>
    <xf numFmtId="0" fontId="12" fillId="0" borderId="1" applyNumberFormat="0" applyFill="0" applyAlignment="0" applyProtection="0"/>
    <xf numFmtId="166" fontId="1" fillId="0" borderId="0" applyFont="0" applyFill="0" applyBorder="0" applyAlignment="0" applyProtection="0"/>
    <xf numFmtId="167" fontId="1" fillId="0" borderId="0" applyFont="0" applyFill="0" applyBorder="0" applyAlignment="0" applyProtection="0"/>
    <xf numFmtId="0" fontId="27" fillId="0" borderId="0">
      <alignment/>
      <protection/>
    </xf>
    <xf numFmtId="0" fontId="28" fillId="0" borderId="0">
      <alignment/>
      <protection/>
    </xf>
    <xf numFmtId="0" fontId="13" fillId="2" borderId="2"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29" fillId="0" borderId="0">
      <alignment/>
      <protection/>
    </xf>
    <xf numFmtId="0" fontId="10" fillId="4" borderId="6" applyNumberFormat="0" applyFont="0" applyAlignment="0" applyProtection="0"/>
    <xf numFmtId="0" fontId="19" fillId="0" borderId="7" applyNumberFormat="0" applyFill="0" applyAlignment="0" applyProtection="0"/>
    <xf numFmtId="0" fontId="20" fillId="5" borderId="0" applyNumberFormat="0" applyBorder="0" applyAlignment="0" applyProtection="0"/>
    <xf numFmtId="0" fontId="1" fillId="0" borderId="0">
      <alignment/>
      <protection/>
    </xf>
    <xf numFmtId="0" fontId="30" fillId="6" borderId="0">
      <alignment horizontal="left"/>
      <protection/>
    </xf>
    <xf numFmtId="0" fontId="31" fillId="7" borderId="0">
      <alignment/>
      <protection/>
    </xf>
    <xf numFmtId="0" fontId="26" fillId="0" borderId="0" applyProtection="0">
      <alignment/>
    </xf>
    <xf numFmtId="0" fontId="21" fillId="0" borderId="0" applyNumberFormat="0" applyFill="0" applyBorder="0" applyAlignment="0" applyProtection="0"/>
    <xf numFmtId="0" fontId="30" fillId="0" borderId="0">
      <alignment/>
      <protection/>
    </xf>
    <xf numFmtId="165" fontId="32" fillId="0" borderId="8">
      <alignment horizontal="right" vertical="center"/>
      <protection/>
    </xf>
    <xf numFmtId="0" fontId="22" fillId="8" borderId="9" applyNumberFormat="0" applyAlignment="0" applyProtection="0"/>
    <xf numFmtId="0" fontId="23" fillId="9" borderId="9" applyNumberFormat="0" applyAlignment="0" applyProtection="0"/>
    <xf numFmtId="0" fontId="24" fillId="9" borderId="10" applyNumberFormat="0" applyAlignment="0" applyProtection="0"/>
    <xf numFmtId="0" fontId="25" fillId="0" borderId="0" applyNumberForma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26" fillId="0" borderId="0">
      <alignment/>
      <protection/>
    </xf>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3" fillId="0" borderId="0">
      <alignment/>
      <protection/>
    </xf>
  </cellStyleXfs>
  <cellXfs count="74">
    <xf numFmtId="0" fontId="0" fillId="0" borderId="0" xfId="0"/>
    <xf numFmtId="0" fontId="0" fillId="0" borderId="0" xfId="0" applyFont="1"/>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8" fillId="0" borderId="0" xfId="21" applyFont="1" applyBorder="1" applyAlignment="1">
      <alignment horizontal="left" vertical="top" wrapText="1"/>
      <protection/>
    </xf>
    <xf numFmtId="0" fontId="8" fillId="0" borderId="0" xfId="21" applyFont="1" applyBorder="1" applyAlignment="1">
      <alignment horizontal="left" vertical="center" wrapText="1"/>
      <protection/>
    </xf>
    <xf numFmtId="0" fontId="2" fillId="0" borderId="0" xfId="0" applyFont="1"/>
    <xf numFmtId="0" fontId="0" fillId="0" borderId="0" xfId="0" applyFont="1" applyAlignment="1">
      <alignment horizontal="left"/>
    </xf>
    <xf numFmtId="0" fontId="4" fillId="0" borderId="0" xfId="0" applyFont="1" applyAlignment="1">
      <alignment horizontal="left" vertical="center" wrapText="1"/>
    </xf>
    <xf numFmtId="0" fontId="8" fillId="0" borderId="0" xfId="21" applyFont="1" applyFill="1" applyAlignment="1">
      <alignment horizontal="left" vertical="center" wrapText="1"/>
      <protection/>
    </xf>
    <xf numFmtId="0" fontId="7" fillId="0" borderId="0" xfId="0" applyFont="1" applyAlignment="1">
      <alignment horizontal="center" vertical="center"/>
    </xf>
    <xf numFmtId="44" fontId="0" fillId="0" borderId="0" xfId="20" applyFont="1"/>
    <xf numFmtId="0" fontId="0" fillId="0" borderId="0" xfId="0"/>
    <xf numFmtId="0" fontId="4" fillId="0" borderId="0" xfId="0" applyFont="1" applyFill="1" applyBorder="1" applyAlignment="1">
      <alignment horizontal="left" vertical="center" wrapText="1"/>
    </xf>
    <xf numFmtId="0" fontId="7" fillId="16"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xf>
    <xf numFmtId="0" fontId="34" fillId="0" borderId="0" xfId="0" applyFont="1" applyAlignment="1">
      <alignment/>
    </xf>
    <xf numFmtId="0" fontId="35" fillId="0" borderId="0" xfId="0" applyFont="1" applyAlignment="1">
      <alignment/>
    </xf>
    <xf numFmtId="0" fontId="5" fillId="17" borderId="11"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Alignment="1">
      <alignment horizontal="center" vertical="center" wrapText="1"/>
    </xf>
    <xf numFmtId="0" fontId="7" fillId="18" borderId="12" xfId="0" applyFont="1" applyFill="1" applyBorder="1" applyAlignment="1">
      <alignment horizontal="center" vertical="center"/>
    </xf>
    <xf numFmtId="44" fontId="0" fillId="18" borderId="12" xfId="20" applyFont="1" applyFill="1" applyBorder="1"/>
    <xf numFmtId="0" fontId="2" fillId="0" borderId="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44" fontId="2" fillId="0" borderId="0" xfId="20" applyFont="1" applyBorder="1" applyAlignment="1">
      <alignment horizontal="center" vertical="center"/>
    </xf>
    <xf numFmtId="0" fontId="36" fillId="0" borderId="0" xfId="0" applyFont="1"/>
    <xf numFmtId="0" fontId="0" fillId="0" borderId="0" xfId="0" applyFont="1" applyAlignment="1">
      <alignment/>
    </xf>
    <xf numFmtId="0" fontId="5" fillId="0" borderId="0" xfId="0" applyFont="1" applyBorder="1" applyAlignment="1">
      <alignment horizontal="left" vertical="center"/>
    </xf>
    <xf numFmtId="0" fontId="0" fillId="0" borderId="0" xfId="0" applyFont="1" applyAlignment="1">
      <alignment horizontal="right"/>
    </xf>
    <xf numFmtId="0" fontId="37" fillId="0" borderId="0" xfId="0" applyFont="1"/>
    <xf numFmtId="44" fontId="0" fillId="18" borderId="12" xfId="20" applyNumberFormat="1" applyFont="1" applyFill="1" applyBorder="1"/>
    <xf numFmtId="0" fontId="8" fillId="0" borderId="0" xfId="21" applyFont="1" applyAlignment="1">
      <alignment horizontal="left" vertical="center" wrapText="1"/>
      <protection/>
    </xf>
    <xf numFmtId="0" fontId="40"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44" fontId="7" fillId="18" borderId="12" xfId="20" applyFont="1" applyFill="1" applyBorder="1" applyAlignment="1">
      <alignment horizontal="center" vertical="center"/>
    </xf>
    <xf numFmtId="0" fontId="0" fillId="0" borderId="0" xfId="0" applyFont="1" applyAlignment="1">
      <alignment horizontal="center" vertical="center"/>
    </xf>
    <xf numFmtId="44" fontId="2" fillId="0" borderId="0" xfId="20" applyNumberFormat="1" applyFont="1" applyAlignment="1">
      <alignment horizontal="center" vertical="center"/>
    </xf>
    <xf numFmtId="44" fontId="2" fillId="0" borderId="0" xfId="20" applyFont="1" applyAlignment="1">
      <alignment horizontal="center" vertical="center"/>
    </xf>
    <xf numFmtId="0" fontId="6" fillId="0" borderId="0" xfId="21" applyFont="1" applyFill="1" applyAlignment="1">
      <alignment horizontal="left" vertical="center" wrapText="1"/>
      <protection/>
    </xf>
    <xf numFmtId="0" fontId="7" fillId="0" borderId="0" xfId="21" applyFont="1" applyFill="1" applyAlignment="1">
      <alignment horizontal="left" vertical="center" wrapText="1"/>
      <protection/>
    </xf>
    <xf numFmtId="0" fontId="6" fillId="0" borderId="0" xfId="21" applyFont="1" applyFill="1" applyAlignment="1">
      <alignment horizontal="left" vertical="center" wrapText="1"/>
      <protection/>
    </xf>
    <xf numFmtId="44" fontId="2" fillId="0" borderId="0" xfId="20" applyNumberFormat="1" applyFont="1" applyAlignment="1">
      <alignment horizontal="center" vertical="center"/>
    </xf>
    <xf numFmtId="44" fontId="2" fillId="0" borderId="0" xfId="20" applyFont="1" applyAlignment="1">
      <alignment horizontal="center" vertical="center"/>
    </xf>
    <xf numFmtId="0" fontId="0" fillId="0" borderId="0" xfId="0" applyAlignment="1">
      <alignment/>
    </xf>
    <xf numFmtId="0" fontId="5" fillId="0" borderId="0" xfId="0" applyFont="1" applyAlignment="1">
      <alignment/>
    </xf>
    <xf numFmtId="0" fontId="37" fillId="0" borderId="0" xfId="0" applyFont="1" applyAlignment="1">
      <alignment vertical="center"/>
    </xf>
    <xf numFmtId="44" fontId="7" fillId="18" borderId="12" xfId="0" applyNumberFormat="1" applyFont="1" applyFill="1" applyBorder="1" applyAlignment="1">
      <alignment horizontal="center" vertical="center"/>
    </xf>
    <xf numFmtId="44" fontId="7" fillId="18" borderId="12" xfId="20" applyNumberFormat="1" applyFont="1" applyFill="1" applyBorder="1" applyAlignment="1">
      <alignment horizontal="center" vertical="center"/>
    </xf>
    <xf numFmtId="0" fontId="0" fillId="18" borderId="0" xfId="0" applyFont="1" applyFill="1" applyBorder="1"/>
    <xf numFmtId="0" fontId="0" fillId="0" borderId="13" xfId="0" applyFont="1" applyBorder="1"/>
    <xf numFmtId="44" fontId="0" fillId="18" borderId="14" xfId="20" applyFont="1" applyFill="1" applyBorder="1"/>
    <xf numFmtId="0" fontId="0" fillId="0" borderId="15" xfId="0" applyFont="1" applyBorder="1"/>
    <xf numFmtId="44" fontId="0" fillId="18" borderId="16" xfId="20" applyFont="1" applyFill="1" applyBorder="1"/>
    <xf numFmtId="44" fontId="2" fillId="19" borderId="17" xfId="20" applyFont="1" applyFill="1" applyBorder="1" applyAlignment="1">
      <alignment vertical="center"/>
    </xf>
    <xf numFmtId="44" fontId="2" fillId="19" borderId="18" xfId="20" applyFont="1" applyFill="1" applyBorder="1" applyAlignment="1">
      <alignment vertical="center"/>
    </xf>
    <xf numFmtId="170" fontId="41" fillId="0" borderId="0"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7" fillId="0" borderId="0" xfId="0" applyFont="1" applyAlignment="1">
      <alignment wrapText="1"/>
    </xf>
    <xf numFmtId="0" fontId="7" fillId="0" borderId="0" xfId="21" applyFont="1" applyBorder="1" applyAlignment="1">
      <alignment horizontal="left" vertical="center" wrapText="1"/>
      <protection/>
    </xf>
    <xf numFmtId="0" fontId="7" fillId="0" borderId="0" xfId="21" applyFont="1" applyBorder="1" applyAlignment="1">
      <alignment horizontal="left" vertical="top" wrapText="1"/>
      <protection/>
    </xf>
    <xf numFmtId="0" fontId="40" fillId="0" borderId="0" xfId="0" applyFont="1" applyAlignment="1">
      <alignment vertical="center"/>
    </xf>
    <xf numFmtId="0" fontId="0" fillId="20" borderId="0" xfId="0" applyFill="1" applyAlignment="1">
      <alignment horizontal="left" wrapText="1"/>
    </xf>
    <xf numFmtId="0" fontId="0" fillId="0" borderId="0" xfId="0" applyFont="1" applyFill="1" applyAlignment="1">
      <alignment horizontal="left" wrapText="1"/>
    </xf>
    <xf numFmtId="0" fontId="6" fillId="19" borderId="19" xfId="21" applyFont="1" applyFill="1" applyBorder="1" applyAlignment="1">
      <alignment horizontal="left" vertical="center" wrapText="1"/>
      <protection/>
    </xf>
    <xf numFmtId="0" fontId="6" fillId="19" borderId="17" xfId="21" applyFont="1" applyFill="1" applyBorder="1" applyAlignment="1">
      <alignment horizontal="left" vertical="center" wrapText="1"/>
      <protection/>
    </xf>
    <xf numFmtId="0" fontId="37" fillId="0" borderId="0" xfId="0" applyFont="1" applyFill="1"/>
    <xf numFmtId="0" fontId="0" fillId="0" borderId="0" xfId="0" applyFill="1"/>
  </cellXfs>
  <cellStyles count="49">
    <cellStyle name="Normal" xfId="0"/>
    <cellStyle name="Percent" xfId="15"/>
    <cellStyle name="Currency" xfId="16"/>
    <cellStyle name="Currency [0]" xfId="17"/>
    <cellStyle name="Comma" xfId="18"/>
    <cellStyle name="Comma [0]" xfId="19"/>
    <cellStyle name="Měna" xfId="20"/>
    <cellStyle name="Excel Built-in Normal" xfId="21"/>
    <cellStyle name="Normální 2" xfId="22"/>
    <cellStyle name="Čárka 2" xfId="23"/>
    <cellStyle name="Normální 2 2" xfId="24"/>
    <cellStyle name="Celkem 2" xfId="25"/>
    <cellStyle name="Dezimal [0]_Tabelle1" xfId="26"/>
    <cellStyle name="Dezimal_Tabelle1" xfId="27"/>
    <cellStyle name="Firma" xfId="28"/>
    <cellStyle name="Hlavní nadpis" xfId="29"/>
    <cellStyle name="Kontrolní buňka 2" xfId="30"/>
    <cellStyle name="Nadpis 1 2" xfId="31"/>
    <cellStyle name="Nadpis 2 2" xfId="32"/>
    <cellStyle name="Nadpis 3 2" xfId="33"/>
    <cellStyle name="Nadpis 4 2" xfId="34"/>
    <cellStyle name="Název 2" xfId="35"/>
    <cellStyle name="Neutrální 2" xfId="36"/>
    <cellStyle name="normal" xfId="37"/>
    <cellStyle name="Podnadpis" xfId="38"/>
    <cellStyle name="Poznámka 2" xfId="39"/>
    <cellStyle name="Propojená buňka 2" xfId="40"/>
    <cellStyle name="Správně 2" xfId="41"/>
    <cellStyle name="Standard_Tabelle1" xfId="42"/>
    <cellStyle name="Stín+tučně" xfId="43"/>
    <cellStyle name="Stín+tučně+velké písmo" xfId="44"/>
    <cellStyle name="Styl 1" xfId="45"/>
    <cellStyle name="Text upozornění 2" xfId="46"/>
    <cellStyle name="Tučně" xfId="47"/>
    <cellStyle name="TYP ŘÁDKU_4(sloupceJ-L)" xfId="48"/>
    <cellStyle name="Vstup 2" xfId="49"/>
    <cellStyle name="Výpočet 2" xfId="50"/>
    <cellStyle name="Výstup 2" xfId="51"/>
    <cellStyle name="Vysvětlující text 2" xfId="52"/>
    <cellStyle name="Währung [0]_Tabelle1" xfId="53"/>
    <cellStyle name="Währung_Tabelle1" xfId="54"/>
    <cellStyle name="základní" xfId="55"/>
    <cellStyle name="Zvýraznění 1 2" xfId="56"/>
    <cellStyle name="Zvýraznění 2 2" xfId="57"/>
    <cellStyle name="Zvýraznění 3 2" xfId="58"/>
    <cellStyle name="Zvýraznění 4 2" xfId="59"/>
    <cellStyle name="Zvýraznění 5 2" xfId="60"/>
    <cellStyle name="Zvýraznění 6 2" xfId="61"/>
    <cellStyle name="Normální 3" xfId="62"/>
  </cellStyles>
  <dxfs count="79">
    <dxf>
      <font>
        <b val="0"/>
        <i val="0"/>
        <u val="none"/>
        <strike val="0"/>
        <sz val="10"/>
        <name val="Calibri"/>
        <color auto="1"/>
        <condense val="0"/>
        <extend val="0"/>
      </font>
      <numFmt numFmtId="44" formatCode="_-* #,##0.00\ &quot;Kč&quot;_-;\-* #,##0.00\ &quot;Kč&quot;_-;_-* &quot;-&quot;??\ &quot;Kč&quot;_-;_-@_-"/>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indexed="8"/>
        <condense val="0"/>
        <extend val="0"/>
      </font>
      <alignment horizontal="left" vertical="center" textRotation="0" wrapText="1" shrinkToFit="1" readingOrder="0"/>
    </dxf>
    <dxf>
      <font>
        <b/>
        <i val="0"/>
        <u val="none"/>
        <strike val="0"/>
        <sz val="10"/>
        <name val="Calibri"/>
        <color auto="1"/>
        <condense val="0"/>
        <extend val="0"/>
      </font>
      <alignment horizontal="left" vertical="center" textRotation="0" wrapText="1" shrinkToFit="1" readingOrder="0"/>
    </dxf>
    <dxf>
      <font>
        <b/>
        <i val="0"/>
        <u val="none"/>
        <strike val="0"/>
        <sz val="11"/>
        <name val="Calibri"/>
        <color auto="1"/>
        <condense val="0"/>
        <extend val="0"/>
      </font>
      <alignment horizontal="center" vertical="center" textRotation="0" wrapText="1" shrinkToFit="1" readingOrder="0"/>
    </dxf>
    <dxf>
      <font>
        <b val="0"/>
        <i val="0"/>
        <u val="none"/>
        <strike val="0"/>
        <sz val="10"/>
        <name val="Calibri"/>
        <color auto="1"/>
        <condense val="0"/>
        <extend val="0"/>
      </font>
      <numFmt numFmtId="44" formatCode="_-* #,##0.00\ &quot;Kč&quot;_-;\-* #,##0.00\ &quot;Kč&quot;_-;_-* &quot;-&quot;??\ &quot;Kč&quot;_-;_-@_-"/>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indexed="8"/>
        <condense val="0"/>
        <extend val="0"/>
      </font>
      <alignment horizontal="left" vertical="center" textRotation="0" wrapText="1" shrinkToFit="1" readingOrder="0"/>
    </dxf>
    <dxf>
      <font>
        <b/>
        <i val="0"/>
        <u val="none"/>
        <strike val="0"/>
        <sz val="10"/>
        <name val="Calibri"/>
        <color auto="1"/>
        <condense val="0"/>
        <extend val="0"/>
      </font>
      <alignment horizontal="left" vertical="center" textRotation="0" wrapText="1" shrinkToFit="1" readingOrder="0"/>
    </dxf>
    <dxf>
      <font>
        <b/>
        <i val="0"/>
        <u val="none"/>
        <strike val="0"/>
        <sz val="11"/>
        <name val="Calibri"/>
        <color auto="1"/>
        <condense val="0"/>
        <extend val="0"/>
      </font>
      <alignment horizontal="center" vertical="center" textRotation="0" wrapText="1" shrinkToFit="1" readingOrder="0"/>
    </dxf>
    <dxf>
      <font>
        <b val="0"/>
        <i val="0"/>
        <u val="none"/>
        <strike val="0"/>
        <sz val="10"/>
        <name val="Calibri"/>
        <color auto="1"/>
        <condense val="0"/>
        <extend val="0"/>
      </font>
      <numFmt numFmtId="44" formatCode="_-* #,##0.00\ &quot;Kč&quot;_-;\-* #,##0.00\ &quot;Kč&quot;_-;_-* &quot;-&quot;??\ &quot;Kč&quot;_-;_-@_-"/>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indexed="8"/>
        <condense val="0"/>
        <extend val="0"/>
      </font>
      <fill>
        <patternFill patternType="none"/>
      </fill>
      <alignment horizontal="left" vertical="center" textRotation="0" wrapText="1" shrinkToFit="1" readingOrder="0"/>
    </dxf>
    <dxf>
      <font>
        <b/>
        <i val="0"/>
        <u val="none"/>
        <strike val="0"/>
        <sz val="10"/>
        <name val="Calibri"/>
        <color auto="1"/>
        <condense val="0"/>
        <extend val="0"/>
      </font>
      <alignment horizontal="left" vertical="center" textRotation="0" wrapText="1" shrinkToFit="1" readingOrder="0"/>
    </dxf>
    <dxf>
      <font>
        <b/>
        <i val="0"/>
        <u val="none"/>
        <strike val="0"/>
        <sz val="11"/>
        <name val="Calibri"/>
        <color auto="1"/>
        <condense val="0"/>
        <extend val="0"/>
      </font>
      <alignment horizontal="center" vertical="center" textRotation="0" wrapText="1" shrinkToFit="1" readingOrder="0"/>
    </dxf>
    <dxf>
      <font>
        <b val="0"/>
        <i val="0"/>
        <u val="none"/>
        <strike val="0"/>
        <sz val="10"/>
        <name val="Calibri"/>
        <color auto="1"/>
        <condense val="0"/>
        <extend val="0"/>
      </font>
      <numFmt numFmtId="44" formatCode="_-* #,##0.00\ &quot;Kč&quot;_-;\-* #,##0.00\ &quot;Kč&quot;_-;_-* &quot;-&quot;??\ &quot;Kč&quot;_-;_-@_-"/>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indexed="8"/>
        <condense val="0"/>
        <extend val="0"/>
      </font>
      <alignment horizontal="left" vertical="center" textRotation="0" wrapText="1" shrinkToFit="1" readingOrder="0"/>
    </dxf>
    <dxf>
      <font>
        <b/>
        <i val="0"/>
        <u val="none"/>
        <strike val="0"/>
        <sz val="10"/>
        <name val="Calibri"/>
        <color auto="1"/>
        <condense val="0"/>
        <extend val="0"/>
      </font>
      <alignment horizontal="left" vertical="center" textRotation="0" wrapText="1" shrinkToFit="1" readingOrder="0"/>
    </dxf>
    <dxf>
      <font>
        <b/>
        <i val="0"/>
        <u val="none"/>
        <strike val="0"/>
        <sz val="11"/>
        <name val="Calibri"/>
        <color auto="1"/>
        <condense val="0"/>
        <extend val="0"/>
      </font>
      <alignment horizontal="center" vertical="center" textRotation="0" wrapText="1" shrinkToFit="1" readingOrder="0"/>
    </dxf>
    <dxf>
      <font>
        <b val="0"/>
        <i val="0"/>
        <u val="none"/>
        <strike val="0"/>
        <sz val="10"/>
        <name val="Calibri"/>
        <color auto="1"/>
        <condense val="0"/>
        <extend val="0"/>
      </font>
      <numFmt numFmtId="44" formatCode="_-* #,##0.00\ &quot;Kč&quot;_-;\-* #,##0.00\ &quot;Kč&quot;_-;_-* &quot;-&quot;??\ &quot;Kč&quot;_-;_-@_-"/>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indexed="8"/>
        <condense val="0"/>
        <extend val="0"/>
      </font>
      <alignment horizontal="left" vertical="center" textRotation="0" wrapText="1" shrinkToFit="1" readingOrder="0"/>
    </dxf>
    <dxf>
      <font>
        <b/>
        <i val="0"/>
        <u val="none"/>
        <strike val="0"/>
        <sz val="10"/>
        <name val="Calibri"/>
        <color auto="1"/>
        <condense val="0"/>
        <extend val="0"/>
      </font>
      <alignment horizontal="left" vertical="center" textRotation="0" wrapText="1" shrinkToFit="1" readingOrder="0"/>
    </dxf>
    <dxf>
      <font>
        <b/>
        <i val="0"/>
        <u val="none"/>
        <strike val="0"/>
        <sz val="11"/>
        <name val="Calibri"/>
        <color auto="1"/>
        <condense val="0"/>
        <extend val="0"/>
      </font>
      <alignment horizontal="center" vertical="center" textRotation="0" wrapText="1" shrinkToFit="1" readingOrder="0"/>
    </dxf>
    <dxf>
      <font>
        <b val="0"/>
        <i val="0"/>
        <u val="none"/>
        <strike val="0"/>
        <sz val="10"/>
        <name val="Calibri"/>
        <color auto="1"/>
        <condense val="0"/>
        <extend val="0"/>
      </font>
      <numFmt numFmtId="44" formatCode="_-* #,##0.00\ &quot;Kč&quot;_-;\-* #,##0.00\ &quot;Kč&quot;_-;_-* &quot;-&quot;??\ &quot;Kč&quot;_-;_-@_-"/>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right style="thin">
          <color rgb="FF0070C0"/>
        </right>
        <top style="thin">
          <color rgb="FF0070C0"/>
        </top>
        <bottom style="thin">
          <color rgb="FF0070C0"/>
        </bottom>
      </border>
    </dxf>
    <dxf>
      <font>
        <b val="0"/>
        <i val="0"/>
        <u val="none"/>
        <strike val="0"/>
        <sz val="10"/>
        <name val="Calibri"/>
        <family val="2"/>
        <color rgb="FFFF0000"/>
        <condense val="0"/>
        <extend val="0"/>
      </font>
      <numFmt numFmtId="170" formatCode="#,##0\ &quot;Kč&quo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indexed="8"/>
        <condense val="0"/>
        <extend val="0"/>
      </font>
      <alignment horizontal="left" vertical="center" textRotation="0" wrapText="1" shrinkToFit="1" readingOrder="0"/>
    </dxf>
    <dxf>
      <font>
        <b/>
        <i val="0"/>
        <u val="none"/>
        <strike val="0"/>
        <sz val="10"/>
        <name val="Calibri"/>
        <color auto="1"/>
        <condense val="0"/>
        <extend val="0"/>
      </font>
      <alignment horizontal="left" vertical="center" textRotation="0" wrapText="1" shrinkToFit="1" readingOrder="0"/>
    </dxf>
    <dxf>
      <font>
        <b/>
        <i val="0"/>
        <u val="none"/>
        <strike val="0"/>
        <sz val="11"/>
        <name val="Calibri"/>
        <color auto="1"/>
        <condense val="0"/>
        <extend val="0"/>
      </font>
      <alignment horizontal="center" vertical="center" textRotation="0" wrapText="1" shrinkToFit="1" readingOrder="0"/>
    </dxf>
    <dxf>
      <font>
        <b val="0"/>
        <i val="0"/>
        <u val="none"/>
        <strike val="0"/>
        <sz val="10"/>
        <name val="Calibri"/>
        <color auto="1"/>
        <condense val="0"/>
        <extend val="0"/>
      </font>
      <numFmt numFmtId="44" formatCode="_-* #,##0.00\ &quot;Kč&quot;_-;\-* #,##0.00\ &quot;Kč&quot;_-;_-* &quot;-&quot;??\ &quot;Kč&quot;_-;_-@_-"/>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horizontal/>
      </border>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indexed="8"/>
        <condense val="0"/>
        <extend val="0"/>
      </font>
      <alignment horizontal="left" vertical="center" textRotation="0" wrapText="1" shrinkToFit="1" readingOrder="0"/>
    </dxf>
    <dxf>
      <font>
        <b/>
        <i val="0"/>
        <u val="none"/>
        <strike val="0"/>
        <sz val="10"/>
        <name val="Calibri"/>
        <color auto="1"/>
        <condense val="0"/>
        <extend val="0"/>
      </font>
      <alignment horizontal="left" vertical="center" textRotation="0" wrapText="1" shrinkToFit="1" readingOrder="0"/>
    </dxf>
    <dxf>
      <font>
        <b/>
        <i val="0"/>
        <u val="none"/>
        <strike val="0"/>
        <sz val="11"/>
        <name val="Calibri"/>
        <color auto="1"/>
        <condense val="0"/>
        <extend val="0"/>
      </font>
      <alignment horizontal="left" vertical="bottom" textRotation="0" wrapText="1" shrinkToFit="1" readingOrder="0"/>
      <border>
        <left style="thin"/>
        <right style="thin"/>
        <top/>
        <bottom/>
      </border>
    </dxf>
    <dxf>
      <font>
        <b val="0"/>
        <i val="0"/>
        <u val="none"/>
        <strike val="0"/>
        <sz val="11"/>
        <name val="Calibri"/>
        <color theme="1"/>
        <condense val="0"/>
        <extend val="0"/>
      </font>
      <numFmt numFmtId="44" formatCode="_-* #,##0.00\ &quot;Kč&quot;_-;\-* #,##0.00\ &quot;Kč&quot;_-;_-* &quot;-&quot;??\ &quot;Kč&quot;_-;_-@_-"/>
      <fill>
        <patternFill patternType="solid">
          <bgColor theme="7" tint="0.7999799847602844"/>
        </patternFill>
      </fill>
      <border>
        <left style="thin">
          <color rgb="FF0070C0"/>
        </left>
        <right style="thin">
          <color rgb="FF0070C0"/>
        </right>
        <top style="thin">
          <color rgb="FF0070C0"/>
        </top>
        <bottom style="thin">
          <color rgb="FF0070C0"/>
        </bottom>
      </border>
    </dxf>
    <dxf>
      <font>
        <b val="0"/>
        <i val="0"/>
        <u val="none"/>
        <strike val="0"/>
        <sz val="11"/>
        <name val="Calibri"/>
        <color theme="1"/>
        <condense val="0"/>
        <extend val="0"/>
      </font>
      <fill>
        <patternFill patternType="solid">
          <bgColor theme="7" tint="0.7999799847602844"/>
        </patternFill>
      </fill>
      <border>
        <left style="thin">
          <color rgb="FF0070C0"/>
        </left>
        <right style="thin">
          <color rgb="FF0070C0"/>
        </right>
        <top style="thin">
          <color rgb="FF0070C0"/>
        </top>
        <bottom style="thin">
          <color rgb="FF0070C0"/>
        </bottom>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style="thin">
          <color rgb="FF0070C0"/>
        </vertical>
        <horizontal style="thin">
          <color rgb="FF0070C0"/>
        </horizontal>
      </border>
    </dxf>
    <dxf>
      <font>
        <b val="0"/>
        <i val="0"/>
        <u val="none"/>
        <strike val="0"/>
        <sz val="10"/>
        <name val="Calibri"/>
        <color auto="1"/>
        <condense val="0"/>
        <extend val="0"/>
      </font>
      <fill>
        <patternFill patternType="solid">
          <bgColor theme="7" tint="0.7999799847602844"/>
        </patternFill>
      </fill>
      <alignment horizontal="center" vertical="center" textRotation="0" wrapText="1" shrinkToFit="1" readingOrder="0"/>
      <border>
        <left style="thin">
          <color rgb="FF0070C0"/>
        </left>
        <right style="thin">
          <color rgb="FF0070C0"/>
        </right>
        <top style="thin">
          <color rgb="FF0070C0"/>
        </top>
        <bottom style="thin">
          <color rgb="FF0070C0"/>
        </bottom>
        <vertical style="thin">
          <color rgb="FF0070C0"/>
        </vertical>
        <horizontal style="thin">
          <color rgb="FF0070C0"/>
        </horizontal>
      </border>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auto="1"/>
        <condense val="0"/>
        <extend val="0"/>
      </font>
      <alignment horizontal="center" vertical="center" textRotation="0" wrapText="1" shrinkToFit="1" readingOrder="0"/>
    </dxf>
    <dxf>
      <font>
        <b val="0"/>
        <i val="0"/>
        <u val="none"/>
        <strike val="0"/>
        <sz val="10"/>
        <name val="Calibri"/>
        <color indexed="8"/>
        <condense val="0"/>
        <extend val="0"/>
      </font>
      <alignment horizontal="left" vertical="center" textRotation="0" wrapText="1" shrinkToFit="1" readingOrder="0"/>
    </dxf>
    <dxf>
      <font>
        <b/>
        <i val="0"/>
        <u val="none"/>
        <strike val="0"/>
        <sz val="10"/>
        <name val="Calibri"/>
        <family val="2"/>
        <color auto="1"/>
        <condense val="0"/>
        <extend val="0"/>
      </font>
      <fill>
        <patternFill patternType="none"/>
      </fill>
      <alignment horizontal="left" vertical="center" textRotation="0" wrapText="1" shrinkToFit="1" readingOrder="0"/>
    </dxf>
    <dxf>
      <font>
        <b/>
        <i val="0"/>
        <u val="none"/>
        <strike val="0"/>
        <sz val="11"/>
        <name val="Calibri"/>
        <color auto="1"/>
        <condense val="0"/>
        <extend val="0"/>
      </font>
      <alignment horizontal="center" vertical="center" textRotation="0" wrapText="1" shrinkToFit="1" readingOrder="0"/>
      <border>
        <left style="thin"/>
        <right style="thin"/>
        <top/>
        <bottom/>
      </border>
    </dxf>
    <dxf>
      <font>
        <b/>
        <i val="0"/>
        <u val="none"/>
        <strike val="0"/>
        <sz val="11"/>
        <name val="Calibri"/>
        <color theme="1"/>
        <condense val="0"/>
        <extend val="0"/>
      </font>
      <alignment horizontal="center" vertical="center" textRotation="0" wrapText="1" shrinkToFit="1" readingOrder="0"/>
    </dxf>
    <dxf>
      <font>
        <b/>
        <i val="0"/>
        <u val="none"/>
        <strike val="0"/>
        <sz val="11"/>
        <name val="Calibri"/>
        <color theme="1"/>
        <condense val="0"/>
        <extend val="0"/>
      </font>
      <numFmt numFmtId="44" formatCode="_-* #,##0.00\ &quot;Kč&quot;_-;\-* #,##0.00\ &quot;Kč&quot;_-;_-* &quot;-&quot;??\ &quot;Kč&quot;_-;_-@_-"/>
      <alignment horizontal="center" vertical="center" textRotation="0" wrapText="1" shrinkToFit="1" readingOrder="0"/>
    </dxf>
    <dxf>
      <font>
        <b/>
        <i val="0"/>
        <u val="none"/>
        <strike val="0"/>
        <sz val="11"/>
        <name val="Calibri"/>
        <color indexed="8"/>
        <condense val="0"/>
        <extend val="0"/>
      </font>
      <fill>
        <patternFill patternType="none"/>
      </fill>
      <alignment horizontal="left" vertical="center" textRotation="0" wrapText="1" shrinkToFit="1" readingOrder="0"/>
    </dxf>
    <dxf>
      <font>
        <b val="0"/>
        <i val="0"/>
        <u val="none"/>
        <strike val="0"/>
        <sz val="11"/>
        <name val="Calibri"/>
        <color theme="1"/>
        <condense val="0"/>
        <extend val="0"/>
      </font>
      <alignment horizontal="center" vertical="center" textRotation="0" wrapText="1" shrinkToFit="1" readingOrder="0"/>
    </dxf>
    <dxf>
      <font>
        <b/>
        <i val="0"/>
        <u val="none"/>
        <strike val="0"/>
        <sz val="11"/>
        <name val="Calibri"/>
        <color theme="1"/>
        <condense val="0"/>
        <extend val="0"/>
      </font>
      <alignment horizontal="center" vertical="center" textRotation="0" wrapText="1" shrinkToFit="1" readingOrder="0"/>
    </dxf>
    <dxf>
      <font>
        <b/>
        <i val="0"/>
        <u val="none"/>
        <strike val="0"/>
        <name val="Calibri"/>
      </font>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ables/table1.xml><?xml version="1.0" encoding="utf-8"?>
<table xmlns="http://schemas.openxmlformats.org/spreadsheetml/2006/main" id="1" name="Tabulka1" displayName="Tabulka1" ref="A6:D14" totalsRowShown="0" headerRowDxfId="78" dataDxfId="77">
  <autoFilter ref="A6:D14"/>
  <tableColumns count="4">
    <tableColumn id="1" name="číslo místa plnění" dataDxfId="76"/>
    <tableColumn id="2" name="Označení místa plnění - pracoviště" dataDxfId="75"/>
    <tableColumn id="3" name="Nabídková cena _x000A_bez DPH" dataDxfId="74">
      <calculatedColumnFormula>#REF!</calculatedColumnFormula>
    </tableColumn>
    <tableColumn id="4" name="Nabídková cena _x000A_s DPH" dataDxfId="73">
      <calculatedColumnFormula>C7*1.21</calculatedColumnFormula>
    </tableColumn>
  </tableColumns>
  <tableStyleInfo name="TableStyleMedium3" showFirstColumn="0" showLastColumn="0" showRowStripes="1" showColumnStripes="0"/>
</table>
</file>

<file path=xl/tables/table2.xml><?xml version="1.0" encoding="utf-8"?>
<table xmlns="http://schemas.openxmlformats.org/spreadsheetml/2006/main" id="2" name="Tabulka2" displayName="Tabulka2" ref="B13:I33" totalsRowShown="0" headerRowDxfId="72">
  <autoFilter ref="B13:I33"/>
  <tableColumns count="8">
    <tableColumn id="1" name="Název" dataDxfId="71"/>
    <tableColumn id="2" name="Popis" dataDxfId="70"/>
    <tableColumn id="3" name="jednotka" dataDxfId="69"/>
    <tableColumn id="4" name="množství" dataDxfId="68"/>
    <tableColumn id="9" name="Splněno" dataDxfId="67"/>
    <tableColumn id="7" name="Název a typ nabízeného plnění" dataDxfId="66"/>
    <tableColumn id="5" name="Cena za jednotku bez DPH" dataDxfId="65"/>
    <tableColumn id="6" name="Cena celkem bez DPH" dataDxfId="64">
      <calculatedColumnFormula>Tabulka2[[#This Row],[množství]]*Tabulka2[[#This Row],[Cena za jednotku bez DPH]]</calculatedColumnFormula>
    </tableColumn>
  </tableColumns>
  <tableStyleInfo name="TableStyleMedium6" showFirstColumn="0" showLastColumn="0" showRowStripes="1" showColumnStripes="0"/>
</table>
</file>

<file path=xl/tables/table3.xml><?xml version="1.0" encoding="utf-8"?>
<table xmlns="http://schemas.openxmlformats.org/spreadsheetml/2006/main" id="5" name="Tabulka26" displayName="Tabulka26" ref="B13:I26" totalsRowShown="0" headerRowDxfId="63">
  <autoFilter ref="B13:I26"/>
  <tableColumns count="8">
    <tableColumn id="1" name="Název" dataDxfId="62"/>
    <tableColumn id="2" name="Popis" dataDxfId="61"/>
    <tableColumn id="3" name="jednotka" dataDxfId="60"/>
    <tableColumn id="4" name="množství" dataDxfId="59"/>
    <tableColumn id="8" name="Splněno" dataDxfId="58"/>
    <tableColumn id="7" name="Název a typ nabízeného plnění" dataDxfId="57"/>
    <tableColumn id="5" name="Cena za jednotku bez DPH" dataDxfId="56"/>
    <tableColumn id="6" name="Cena celkem bez DPH" dataDxfId="55">
      <calculatedColumnFormula>Tabulka26[[#This Row],[množství]]*Tabulka26[[#This Row],[Cena za jednotku bez DPH]]</calculatedColumnFormula>
    </tableColumn>
  </tableColumns>
  <tableStyleInfo name="TableStyleMedium6" showFirstColumn="0" showLastColumn="0" showRowStripes="1" showColumnStripes="0"/>
</table>
</file>

<file path=xl/tables/table4.xml><?xml version="1.0" encoding="utf-8"?>
<table xmlns="http://schemas.openxmlformats.org/spreadsheetml/2006/main" id="11" name="Tabulka2681012" displayName="Tabulka2681012" ref="B13:J16" totalsRowShown="0" headerRowDxfId="54">
  <autoFilter ref="B13:J16"/>
  <tableColumns count="9">
    <tableColumn id="1" name="Název" dataDxfId="53"/>
    <tableColumn id="2" name="Popis" dataDxfId="52"/>
    <tableColumn id="3" name="jednotka" dataDxfId="51"/>
    <tableColumn id="4" name="množství" dataDxfId="50"/>
    <tableColumn id="8" name="Maximální cena za jednotku v Kč bez DPH" dataDxfId="49"/>
    <tableColumn id="9" name="Splněno" dataDxfId="48"/>
    <tableColumn id="7" name="Název a typ nabízeného plnění" dataDxfId="47"/>
    <tableColumn id="5" name="Cena za jednotku bez DPH" dataDxfId="46"/>
    <tableColumn id="6" name="Cena celkem bez DPH" dataDxfId="45">
      <calculatedColumnFormula>Tabulka2681012[[#This Row],[množství]]*Tabulka2681012[[#This Row],[Cena za jednotku bez DPH]]</calculatedColumnFormula>
    </tableColumn>
  </tableColumns>
  <tableStyleInfo name="TableStyleMedium6" showFirstColumn="0" showLastColumn="0" showRowStripes="1" showColumnStripes="0"/>
</table>
</file>

<file path=xl/tables/table5.xml><?xml version="1.0" encoding="utf-8"?>
<table xmlns="http://schemas.openxmlformats.org/spreadsheetml/2006/main" id="7" name="Tabulka268" displayName="Tabulka268" ref="B13:I29" totalsRowShown="0" headerRowDxfId="44">
  <autoFilter ref="B13:I29"/>
  <tableColumns count="8">
    <tableColumn id="1" name="Název" dataDxfId="43"/>
    <tableColumn id="2" name="Popis" dataDxfId="42"/>
    <tableColumn id="3" name="jednotka" dataDxfId="41"/>
    <tableColumn id="4" name="množství" dataDxfId="40"/>
    <tableColumn id="8" name="Splněno" dataDxfId="39"/>
    <tableColumn id="7" name="Název a typ nabízeného plnění" dataDxfId="38"/>
    <tableColumn id="5" name="Cena za jednotku bez DPH" dataDxfId="37"/>
    <tableColumn id="6" name="Cena celkem bez DPH" dataDxfId="36"/>
  </tableColumns>
  <tableStyleInfo name="TableStyleMedium6" showFirstColumn="0" showLastColumn="0" showRowStripes="1" showColumnStripes="0"/>
</table>
</file>

<file path=xl/tables/table6.xml><?xml version="1.0" encoding="utf-8"?>
<table xmlns="http://schemas.openxmlformats.org/spreadsheetml/2006/main" id="3" name="Tabulka2684" displayName="Tabulka2684" ref="B13:I24" totalsRowShown="0" headerRowDxfId="35">
  <autoFilter ref="B13:I24"/>
  <tableColumns count="8">
    <tableColumn id="1" name="Název" dataDxfId="34"/>
    <tableColumn id="2" name="Popis" dataDxfId="33"/>
    <tableColumn id="3" name="jednotka" dataDxfId="32"/>
    <tableColumn id="4" name="množství" dataDxfId="31"/>
    <tableColumn id="8" name="Splněno" dataDxfId="30"/>
    <tableColumn id="7" name="Název a typ nabízeného plnění" dataDxfId="29"/>
    <tableColumn id="5" name="Cena za jednotku bez DPH" dataDxfId="28"/>
    <tableColumn id="6" name="Cena celkem bez DPH" dataDxfId="27"/>
  </tableColumns>
  <tableStyleInfo name="TableStyleMedium6" showFirstColumn="0" showLastColumn="0" showRowStripes="1" showColumnStripes="0"/>
</table>
</file>

<file path=xl/tables/table7.xml><?xml version="1.0" encoding="utf-8"?>
<table xmlns="http://schemas.openxmlformats.org/spreadsheetml/2006/main" id="8" name="Tabulka26849" displayName="Tabulka26849" ref="B13:I24" totalsRowShown="0" headerRowDxfId="26">
  <autoFilter ref="B13:I24"/>
  <tableColumns count="8">
    <tableColumn id="1" name="Název" dataDxfId="25"/>
    <tableColumn id="2" name="Popis" dataDxfId="24"/>
    <tableColumn id="3" name="jednotka" dataDxfId="23"/>
    <tableColumn id="4" name="množství" dataDxfId="22"/>
    <tableColumn id="8" name="Splněno" dataDxfId="21"/>
    <tableColumn id="7" name="Název a typ nabízeného plnění" dataDxfId="20"/>
    <tableColumn id="5" name="Cena za jednotku bez DPH" dataDxfId="19"/>
    <tableColumn id="6" name="Cena celkem bez DPH" dataDxfId="18"/>
  </tableColumns>
  <tableStyleInfo name="TableStyleMedium6" showFirstColumn="0" showLastColumn="0" showRowStripes="1" showColumnStripes="0"/>
</table>
</file>

<file path=xl/tables/table8.xml><?xml version="1.0" encoding="utf-8"?>
<table xmlns="http://schemas.openxmlformats.org/spreadsheetml/2006/main" id="4" name="Tabulka26845" displayName="Tabulka26845" ref="B13:I22" totalsRowShown="0" headerRowDxfId="17">
  <autoFilter ref="B13:I22"/>
  <tableColumns count="8">
    <tableColumn id="1" name="Název" dataDxfId="16"/>
    <tableColumn id="2" name="Popis" dataDxfId="15"/>
    <tableColumn id="3" name="jednotka" dataDxfId="14"/>
    <tableColumn id="4" name="množství" dataDxfId="13"/>
    <tableColumn id="8" name="Splněno" dataDxfId="12"/>
    <tableColumn id="7" name="Název a typ nabízeného plnění" dataDxfId="11"/>
    <tableColumn id="5" name="Cena za jednotku bez DPH" dataDxfId="10"/>
    <tableColumn id="6" name="Cena celkem bez DPH" dataDxfId="9"/>
  </tableColumns>
  <tableStyleInfo name="TableStyleMedium6" showFirstColumn="0" showLastColumn="0" showRowStripes="1" showColumnStripes="0"/>
</table>
</file>

<file path=xl/tables/table9.xml><?xml version="1.0" encoding="utf-8"?>
<table xmlns="http://schemas.openxmlformats.org/spreadsheetml/2006/main" id="6" name="Tabulka268457" displayName="Tabulka268457" ref="B13:I22" totalsRowShown="0" headerRowDxfId="8">
  <autoFilter ref="B13:I22"/>
  <tableColumns count="8">
    <tableColumn id="1" name="Název" dataDxfId="7"/>
    <tableColumn id="2" name="Popis" dataDxfId="6"/>
    <tableColumn id="3" name="jednotka" dataDxfId="5"/>
    <tableColumn id="4" name="množství" dataDxfId="4"/>
    <tableColumn id="8" name="Splněno" dataDxfId="3"/>
    <tableColumn id="7" name="Název a typ nabízeného plnění" dataDxfId="2"/>
    <tableColumn id="5" name="Cena za jednotku bez DPH" dataDxfId="1"/>
    <tableColumn id="6" name="Cena celkem bez DPH" dataDxfId="0"/>
  </tableColumns>
  <tableStyleInfo name="TableStyleMedium6"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showRowColHeaders="0" tabSelected="1" view="pageLayout" zoomScaleSheetLayoutView="100" workbookViewId="0" topLeftCell="A1">
      <selection activeCell="D15" sqref="D15"/>
    </sheetView>
  </sheetViews>
  <sheetFormatPr defaultColWidth="9.140625" defaultRowHeight="15"/>
  <cols>
    <col min="1" max="1" width="11.140625" style="1" customWidth="1"/>
    <col min="2" max="2" width="51.00390625" style="1" customWidth="1"/>
    <col min="3" max="3" width="19.421875" style="1" customWidth="1"/>
    <col min="4" max="4" width="18.140625" style="1" customWidth="1"/>
    <col min="5" max="16384" width="9.140625" style="1" customWidth="1"/>
  </cols>
  <sheetData>
    <row r="1" ht="15">
      <c r="A1" s="51" t="s">
        <v>122</v>
      </c>
    </row>
    <row r="2" ht="15">
      <c r="A2" s="17"/>
    </row>
    <row r="3" ht="15.75">
      <c r="A3" s="19" t="s">
        <v>141</v>
      </c>
    </row>
    <row r="4" ht="15.75">
      <c r="A4" s="18" t="s">
        <v>142</v>
      </c>
    </row>
    <row r="6" spans="1:4" s="23" customFormat="1" ht="36" customHeight="1">
      <c r="A6" s="26" t="s">
        <v>0</v>
      </c>
      <c r="B6" s="26" t="s">
        <v>1</v>
      </c>
      <c r="C6" s="26" t="s">
        <v>2</v>
      </c>
      <c r="D6" s="26" t="s">
        <v>3</v>
      </c>
    </row>
    <row r="7" spans="1:4" s="27" customFormat="1" ht="33" customHeight="1">
      <c r="A7" s="28">
        <v>1</v>
      </c>
      <c r="B7" s="2" t="s">
        <v>4</v>
      </c>
      <c r="C7" s="29">
        <f>'1 - Psyhiatrická kl.'!I35</f>
        <v>0</v>
      </c>
      <c r="D7" s="29">
        <f>C7*1.21</f>
        <v>0</v>
      </c>
    </row>
    <row r="8" spans="1:4" s="27" customFormat="1" ht="33" customHeight="1">
      <c r="A8" s="28">
        <v>2</v>
      </c>
      <c r="B8" s="2" t="s">
        <v>147</v>
      </c>
      <c r="C8" s="29">
        <f>'2 - FÚP'!I28</f>
        <v>0</v>
      </c>
      <c r="D8" s="29">
        <f aca="true" t="shared" si="0" ref="D8:D12">C8*1.21</f>
        <v>0</v>
      </c>
    </row>
    <row r="9" spans="1:4" s="27" customFormat="1" ht="33" customHeight="1">
      <c r="A9" s="28">
        <v>3</v>
      </c>
      <c r="B9" s="2" t="s">
        <v>146</v>
      </c>
      <c r="C9" s="29">
        <f>'3 - Ústav histologie'!J18</f>
        <v>0</v>
      </c>
      <c r="D9" s="29">
        <f t="shared" si="0"/>
        <v>0</v>
      </c>
    </row>
    <row r="10" spans="1:4" s="27" customFormat="1" ht="33" customHeight="1">
      <c r="A10" s="28">
        <v>4</v>
      </c>
      <c r="B10" s="45" t="s">
        <v>129</v>
      </c>
      <c r="C10" s="29">
        <f>'4 - Ši (býv. Biochemie) - C313'!I31</f>
        <v>0</v>
      </c>
      <c r="D10" s="29">
        <f t="shared" si="0"/>
        <v>0</v>
      </c>
    </row>
    <row r="11" spans="1:4" s="27" customFormat="1" ht="33" customHeight="1">
      <c r="A11" s="42">
        <v>5</v>
      </c>
      <c r="B11" s="45" t="s">
        <v>130</v>
      </c>
      <c r="C11" s="43">
        <f>'5 - Ši (býv. Biochemie) - C303'!I26</f>
        <v>0</v>
      </c>
      <c r="D11" s="44">
        <f>C11*1.21</f>
        <v>0</v>
      </c>
    </row>
    <row r="12" spans="1:4" s="27" customFormat="1" ht="33" customHeight="1">
      <c r="A12" s="27">
        <v>6</v>
      </c>
      <c r="B12" s="47" t="s">
        <v>131</v>
      </c>
      <c r="C12" s="48">
        <f>'6 - Ši (býv. Biochemie) - C318'!I26</f>
        <v>0</v>
      </c>
      <c r="D12" s="29">
        <f t="shared" si="0"/>
        <v>0</v>
      </c>
    </row>
    <row r="13" spans="1:4" s="27" customFormat="1" ht="33" customHeight="1">
      <c r="A13" s="27">
        <v>7</v>
      </c>
      <c r="B13" s="47" t="s">
        <v>132</v>
      </c>
      <c r="C13" s="48">
        <f>'7 - Ši (býv. Biochemie) - C305'!I24</f>
        <v>0</v>
      </c>
      <c r="D13" s="49">
        <f>C13*1.21</f>
        <v>0</v>
      </c>
    </row>
    <row r="14" spans="1:4" s="27" customFormat="1" ht="33" customHeight="1" thickBot="1">
      <c r="A14" s="42">
        <v>8</v>
      </c>
      <c r="B14" s="45" t="s">
        <v>133</v>
      </c>
      <c r="C14" s="43">
        <f>'8 - Ši (býv. Biochemie) - C307'!I24</f>
        <v>0</v>
      </c>
      <c r="D14" s="44">
        <f>C14*1.21</f>
        <v>0</v>
      </c>
    </row>
    <row r="15" spans="1:4" s="27" customFormat="1" ht="33" customHeight="1" thickBot="1">
      <c r="A15" s="70" t="s">
        <v>148</v>
      </c>
      <c r="B15" s="71"/>
      <c r="C15" s="60">
        <f>SUM(C7:C14)</f>
        <v>0</v>
      </c>
      <c r="D15" s="61">
        <f>SUM(D7:D14)</f>
        <v>0</v>
      </c>
    </row>
    <row r="16" spans="1:4" s="27" customFormat="1" ht="33" customHeight="1">
      <c r="A16" s="1"/>
      <c r="B16" s="1"/>
      <c r="C16" s="33"/>
      <c r="D16" s="33"/>
    </row>
    <row r="17" spans="1:4" s="27" customFormat="1" ht="33" customHeight="1">
      <c r="A17" s="1"/>
      <c r="B17" s="1"/>
      <c r="C17" s="1"/>
      <c r="D17" s="1"/>
    </row>
    <row r="18" spans="1:4" s="27" customFormat="1" ht="15">
      <c r="A18" s="68" t="s">
        <v>140</v>
      </c>
      <c r="B18" s="68"/>
      <c r="C18" s="68"/>
      <c r="D18" s="68"/>
    </row>
    <row r="19" spans="1:4" s="27" customFormat="1" ht="47.25" customHeight="1">
      <c r="A19" s="69" t="s">
        <v>123</v>
      </c>
      <c r="B19" s="69"/>
      <c r="C19" s="69"/>
      <c r="D19" s="69"/>
    </row>
    <row r="20" spans="1:4" s="27" customFormat="1" ht="33" customHeight="1">
      <c r="A20" s="1"/>
      <c r="B20" s="1"/>
      <c r="C20" s="1"/>
      <c r="D20" s="1"/>
    </row>
    <row r="21" spans="1:4" s="27" customFormat="1" ht="33" customHeight="1">
      <c r="A21" s="1"/>
      <c r="B21" s="1"/>
      <c r="C21" s="1"/>
      <c r="D21" s="1"/>
    </row>
    <row r="26" ht="29.25" customHeight="1"/>
    <row r="27" ht="49.5" customHeight="1"/>
  </sheetData>
  <mergeCells count="3">
    <mergeCell ref="A18:D18"/>
    <mergeCell ref="A19:D19"/>
    <mergeCell ref="A15:B15"/>
  </mergeCells>
  <printOptions/>
  <pageMargins left="0.7" right="0.7" top="0.787401575" bottom="0.787401575" header="0.3" footer="0.3"/>
  <pageSetup horizontalDpi="600" verticalDpi="600" orientation="portrait" paperSize="9" scale="87" r:id="rId2"/>
  <headerFooter>
    <oddHeader>&amp;R&amp;"-,Kurzíva"Příloha č. 1 zadávací dokumentace - Technická specifikace a položkový rozpočet</oddHeader>
  </headerFooter>
  <colBreaks count="1" manualBreakCount="1">
    <brk id="4" max="16383" man="1"/>
  </colBreaks>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8000860214233"/>
  </sheetPr>
  <dimension ref="A1:I38"/>
  <sheetViews>
    <sheetView zoomScale="85" zoomScaleNormal="85" zoomScaleSheetLayoutView="160" workbookViewId="0" topLeftCell="A1">
      <pane ySplit="13" topLeftCell="A14" activePane="bottomLeft" state="frozen"/>
      <selection pane="bottomLeft" activeCell="A10" sqref="A10"/>
    </sheetView>
  </sheetViews>
  <sheetFormatPr defaultColWidth="9.140625" defaultRowHeight="15"/>
  <cols>
    <col min="1" max="1" width="12.7109375" style="1" customWidth="1"/>
    <col min="2" max="2" width="22.7109375" style="38" customWidth="1"/>
    <col min="3" max="3" width="84.421875" style="1" customWidth="1"/>
    <col min="4" max="5" width="9.140625" style="1" customWidth="1"/>
    <col min="6" max="6" width="11.421875" style="8" customWidth="1"/>
    <col min="7" max="7" width="30.140625" style="1" customWidth="1"/>
    <col min="8" max="8" width="21.57421875" style="1" customWidth="1"/>
    <col min="9" max="9" width="19.7109375" style="1" customWidth="1"/>
    <col min="10" max="16384" width="9.140625" style="1" customWidth="1"/>
  </cols>
  <sheetData>
    <row r="1" ht="15">
      <c r="A1" s="51" t="s">
        <v>122</v>
      </c>
    </row>
    <row r="2" ht="15">
      <c r="A2" s="17"/>
    </row>
    <row r="3" ht="15">
      <c r="A3" s="31" t="s">
        <v>141</v>
      </c>
    </row>
    <row r="4" ht="15">
      <c r="A4" s="31" t="s">
        <v>5</v>
      </c>
    </row>
    <row r="6" spans="1:2" ht="15">
      <c r="A6" s="30" t="s">
        <v>6</v>
      </c>
      <c r="B6" s="39" t="str">
        <f>SOUHRN!B7</f>
        <v>Psychiatrická klinika</v>
      </c>
    </row>
    <row r="7" spans="1:2" ht="15">
      <c r="A7" s="7"/>
      <c r="B7" s="50" t="s">
        <v>128</v>
      </c>
    </row>
    <row r="8" spans="1:2" ht="15">
      <c r="A8" s="7"/>
      <c r="B8" s="40"/>
    </row>
    <row r="9" spans="1:2" ht="15">
      <c r="A9" s="30" t="s">
        <v>150</v>
      </c>
      <c r="B9" s="40"/>
    </row>
    <row r="10" spans="1:2" ht="15">
      <c r="A10" s="30"/>
      <c r="B10" s="40"/>
    </row>
    <row r="11" spans="1:2" ht="15">
      <c r="A11" s="52" t="s">
        <v>139</v>
      </c>
      <c r="B11" s="40"/>
    </row>
    <row r="12" spans="1:2" ht="15">
      <c r="A12" s="30"/>
      <c r="B12" s="40"/>
    </row>
    <row r="13" spans="1:9" s="23" customFormat="1" ht="30">
      <c r="A13" s="20" t="s">
        <v>8</v>
      </c>
      <c r="B13" s="21" t="s">
        <v>9</v>
      </c>
      <c r="C13" s="21" t="s">
        <v>10</v>
      </c>
      <c r="D13" s="21" t="s">
        <v>11</v>
      </c>
      <c r="E13" s="21" t="s">
        <v>12</v>
      </c>
      <c r="F13" s="21" t="s">
        <v>13</v>
      </c>
      <c r="G13" s="21" t="s">
        <v>14</v>
      </c>
      <c r="H13" s="22" t="s">
        <v>15</v>
      </c>
      <c r="I13" s="22" t="s">
        <v>16</v>
      </c>
    </row>
    <row r="14" spans="1:9" ht="360.75" customHeight="1">
      <c r="A14" s="67">
        <v>1</v>
      </c>
      <c r="B14" s="14" t="s">
        <v>17</v>
      </c>
      <c r="C14" s="36" t="s">
        <v>149</v>
      </c>
      <c r="D14" s="4" t="s">
        <v>18</v>
      </c>
      <c r="E14" s="4">
        <v>2</v>
      </c>
      <c r="F14" s="24"/>
      <c r="G14" s="24"/>
      <c r="H14" s="25"/>
      <c r="I14" s="35">
        <f>Tabulka2[[#This Row],[množství]]*Tabulka2[[#This Row],[Cena za jednotku bez DPH]]</f>
        <v>0</v>
      </c>
    </row>
    <row r="15" spans="1:9" ht="63.75">
      <c r="A15" s="67">
        <v>2</v>
      </c>
      <c r="B15" s="14" t="s">
        <v>19</v>
      </c>
      <c r="C15" s="5" t="s">
        <v>20</v>
      </c>
      <c r="D15" s="4" t="s">
        <v>18</v>
      </c>
      <c r="E15" s="4">
        <v>2</v>
      </c>
      <c r="F15" s="24"/>
      <c r="G15" s="24"/>
      <c r="H15" s="25"/>
      <c r="I15" s="35">
        <f>Tabulka2[[#This Row],[množství]]*Tabulka2[[#This Row],[Cena za jednotku bez DPH]]</f>
        <v>0</v>
      </c>
    </row>
    <row r="16" spans="1:9" ht="38.25">
      <c r="A16" s="67">
        <v>3</v>
      </c>
      <c r="B16" s="14" t="s">
        <v>21</v>
      </c>
      <c r="C16" s="6" t="s">
        <v>22</v>
      </c>
      <c r="D16" s="4" t="s">
        <v>18</v>
      </c>
      <c r="E16" s="4">
        <v>2</v>
      </c>
      <c r="F16" s="24"/>
      <c r="G16" s="24"/>
      <c r="H16" s="25"/>
      <c r="I16" s="35">
        <f>Tabulka2[[#This Row],[množství]]*Tabulka2[[#This Row],[Cena za jednotku bez DPH]]</f>
        <v>0</v>
      </c>
    </row>
    <row r="17" spans="1:9" ht="51">
      <c r="A17" s="67">
        <v>4</v>
      </c>
      <c r="B17" s="14" t="s">
        <v>23</v>
      </c>
      <c r="C17" s="5" t="s">
        <v>24</v>
      </c>
      <c r="D17" s="4" t="s">
        <v>18</v>
      </c>
      <c r="E17" s="4">
        <v>2</v>
      </c>
      <c r="F17" s="24"/>
      <c r="G17" s="24"/>
      <c r="H17" s="25"/>
      <c r="I17" s="35">
        <f>Tabulka2[[#This Row],[množství]]*Tabulka2[[#This Row],[Cena za jednotku bez DPH]]</f>
        <v>0</v>
      </c>
    </row>
    <row r="18" spans="1:9" ht="15">
      <c r="A18" s="67">
        <v>5</v>
      </c>
      <c r="B18" s="14" t="s">
        <v>25</v>
      </c>
      <c r="C18" s="37" t="s">
        <v>26</v>
      </c>
      <c r="D18" s="4" t="s">
        <v>18</v>
      </c>
      <c r="E18" s="4">
        <v>2</v>
      </c>
      <c r="F18" s="24"/>
      <c r="G18" s="24"/>
      <c r="H18" s="25"/>
      <c r="I18" s="35">
        <f>Tabulka2[[#This Row],[množství]]*Tabulka2[[#This Row],[Cena za jednotku bez DPH]]</f>
        <v>0</v>
      </c>
    </row>
    <row r="19" spans="1:9" ht="26.25">
      <c r="A19" s="67">
        <v>6</v>
      </c>
      <c r="B19" s="14" t="s">
        <v>27</v>
      </c>
      <c r="C19" s="37" t="s">
        <v>28</v>
      </c>
      <c r="D19" s="4" t="s">
        <v>18</v>
      </c>
      <c r="E19" s="4">
        <v>1</v>
      </c>
      <c r="F19" s="24"/>
      <c r="G19" s="24"/>
      <c r="H19" s="25"/>
      <c r="I19" s="35">
        <f>Tabulka2[[#This Row],[množství]]*Tabulka2[[#This Row],[Cena za jednotku bez DPH]]</f>
        <v>0</v>
      </c>
    </row>
    <row r="20" spans="1:9" ht="26.25">
      <c r="A20" s="67">
        <v>7</v>
      </c>
      <c r="B20" s="14" t="s">
        <v>29</v>
      </c>
      <c r="C20" s="37" t="s">
        <v>30</v>
      </c>
      <c r="D20" s="4" t="s">
        <v>18</v>
      </c>
      <c r="E20" s="4">
        <v>1</v>
      </c>
      <c r="F20" s="24"/>
      <c r="G20" s="24"/>
      <c r="H20" s="25"/>
      <c r="I20" s="35">
        <f>Tabulka2[[#This Row],[množství]]*Tabulka2[[#This Row],[Cena za jednotku bez DPH]]</f>
        <v>0</v>
      </c>
    </row>
    <row r="21" spans="1:9" ht="26.25">
      <c r="A21" s="67">
        <v>8</v>
      </c>
      <c r="B21" s="14" t="s">
        <v>31</v>
      </c>
      <c r="C21" s="37" t="s">
        <v>32</v>
      </c>
      <c r="D21" s="4" t="s">
        <v>18</v>
      </c>
      <c r="E21" s="4">
        <v>2</v>
      </c>
      <c r="F21" s="24"/>
      <c r="G21" s="24"/>
      <c r="H21" s="25"/>
      <c r="I21" s="35">
        <f>Tabulka2[[#This Row],[množství]]*Tabulka2[[#This Row],[Cena za jednotku bez DPH]]</f>
        <v>0</v>
      </c>
    </row>
    <row r="22" spans="1:9" ht="51.75">
      <c r="A22" s="67">
        <v>9</v>
      </c>
      <c r="B22" s="14" t="s">
        <v>33</v>
      </c>
      <c r="C22" s="37" t="s">
        <v>34</v>
      </c>
      <c r="D22" s="4" t="s">
        <v>18</v>
      </c>
      <c r="E22" s="4">
        <v>2</v>
      </c>
      <c r="F22" s="24"/>
      <c r="G22" s="24"/>
      <c r="H22" s="25"/>
      <c r="I22" s="35">
        <f>Tabulka2[[#This Row],[množství]]*Tabulka2[[#This Row],[Cena za jednotku bez DPH]]</f>
        <v>0</v>
      </c>
    </row>
    <row r="23" spans="1:9" ht="39">
      <c r="A23" s="67">
        <v>10</v>
      </c>
      <c r="B23" s="14" t="s">
        <v>35</v>
      </c>
      <c r="C23" s="64" t="s">
        <v>143</v>
      </c>
      <c r="D23" s="4" t="s">
        <v>18</v>
      </c>
      <c r="E23" s="4">
        <v>2</v>
      </c>
      <c r="F23" s="24"/>
      <c r="G23" s="24"/>
      <c r="H23" s="25"/>
      <c r="I23" s="35">
        <f>Tabulka2[[#This Row],[množství]]*Tabulka2[[#This Row],[Cena za jednotku bez DPH]]</f>
        <v>0</v>
      </c>
    </row>
    <row r="24" spans="1:9" ht="51.75">
      <c r="A24" s="67">
        <v>11</v>
      </c>
      <c r="B24" s="14" t="s">
        <v>36</v>
      </c>
      <c r="C24" s="37" t="s">
        <v>37</v>
      </c>
      <c r="D24" s="4" t="s">
        <v>18</v>
      </c>
      <c r="E24" s="4">
        <v>1</v>
      </c>
      <c r="F24" s="24"/>
      <c r="G24" s="24"/>
      <c r="H24" s="25"/>
      <c r="I24" s="35">
        <f>Tabulka2[[#This Row],[množství]]*Tabulka2[[#This Row],[Cena za jednotku bez DPH]]</f>
        <v>0</v>
      </c>
    </row>
    <row r="25" spans="1:9" ht="64.5">
      <c r="A25" s="67">
        <v>12</v>
      </c>
      <c r="B25" s="14" t="s">
        <v>38</v>
      </c>
      <c r="C25" s="37" t="s">
        <v>39</v>
      </c>
      <c r="D25" s="4" t="s">
        <v>18</v>
      </c>
      <c r="E25" s="4">
        <v>1</v>
      </c>
      <c r="F25" s="24"/>
      <c r="G25" s="24"/>
      <c r="H25" s="25"/>
      <c r="I25" s="35">
        <f>Tabulka2[[#This Row],[množství]]*Tabulka2[[#This Row],[Cena za jednotku bez DPH]]</f>
        <v>0</v>
      </c>
    </row>
    <row r="26" spans="1:9" ht="39">
      <c r="A26" s="67">
        <v>13</v>
      </c>
      <c r="B26" s="14" t="s">
        <v>40</v>
      </c>
      <c r="C26" s="37" t="s">
        <v>41</v>
      </c>
      <c r="D26" s="4" t="s">
        <v>18</v>
      </c>
      <c r="E26" s="4">
        <v>2</v>
      </c>
      <c r="F26" s="24"/>
      <c r="G26" s="24"/>
      <c r="H26" s="25"/>
      <c r="I26" s="35">
        <f>Tabulka2[[#This Row],[množství]]*Tabulka2[[#This Row],[Cena za jednotku bez DPH]]</f>
        <v>0</v>
      </c>
    </row>
    <row r="27" spans="1:9" ht="26.25">
      <c r="A27" s="67">
        <v>14</v>
      </c>
      <c r="B27" s="14" t="s">
        <v>42</v>
      </c>
      <c r="C27" s="37" t="s">
        <v>43</v>
      </c>
      <c r="D27" s="4" t="s">
        <v>18</v>
      </c>
      <c r="E27" s="4">
        <v>1</v>
      </c>
      <c r="F27" s="24"/>
      <c r="G27" s="24"/>
      <c r="H27" s="25"/>
      <c r="I27" s="35">
        <f>Tabulka2[[#This Row],[množství]]*Tabulka2[[#This Row],[Cena za jednotku bez DPH]]</f>
        <v>0</v>
      </c>
    </row>
    <row r="28" spans="1:9" ht="51.75">
      <c r="A28" s="67">
        <v>15</v>
      </c>
      <c r="B28" s="14" t="s">
        <v>44</v>
      </c>
      <c r="C28" s="37" t="s">
        <v>45</v>
      </c>
      <c r="D28" s="4" t="s">
        <v>18</v>
      </c>
      <c r="E28" s="4">
        <v>1</v>
      </c>
      <c r="F28" s="24"/>
      <c r="G28" s="24"/>
      <c r="H28" s="25"/>
      <c r="I28" s="35">
        <f>Tabulka2[[#This Row],[množství]]*Tabulka2[[#This Row],[Cena za jednotku bez DPH]]</f>
        <v>0</v>
      </c>
    </row>
    <row r="29" spans="1:9" ht="51.75">
      <c r="A29" s="67">
        <v>16</v>
      </c>
      <c r="B29" s="14" t="s">
        <v>46</v>
      </c>
      <c r="C29" s="37" t="s">
        <v>47</v>
      </c>
      <c r="D29" s="4" t="s">
        <v>18</v>
      </c>
      <c r="E29" s="4">
        <v>4</v>
      </c>
      <c r="F29" s="24"/>
      <c r="G29" s="24"/>
      <c r="H29" s="25"/>
      <c r="I29" s="35">
        <f>Tabulka2[[#This Row],[množství]]*Tabulka2[[#This Row],[Cena za jednotku bez DPH]]</f>
        <v>0</v>
      </c>
    </row>
    <row r="30" spans="1:9" ht="15">
      <c r="A30" s="67">
        <v>17</v>
      </c>
      <c r="B30" s="14" t="s">
        <v>48</v>
      </c>
      <c r="C30" s="37" t="s">
        <v>49</v>
      </c>
      <c r="D30" s="4" t="s">
        <v>18</v>
      </c>
      <c r="E30" s="4"/>
      <c r="F30" s="24"/>
      <c r="G30" s="24"/>
      <c r="H30" s="25"/>
      <c r="I30" s="35">
        <f>Tabulka2[[#This Row],[množství]]*Tabulka2[[#This Row],[Cena za jednotku bez DPH]]</f>
        <v>0</v>
      </c>
    </row>
    <row r="31" spans="1:9" ht="15">
      <c r="A31" s="67">
        <v>18</v>
      </c>
      <c r="B31" s="14" t="s">
        <v>50</v>
      </c>
      <c r="C31" s="37" t="s">
        <v>51</v>
      </c>
      <c r="D31" s="4" t="s">
        <v>52</v>
      </c>
      <c r="E31" s="4">
        <v>1</v>
      </c>
      <c r="F31" s="24"/>
      <c r="G31" s="24"/>
      <c r="H31" s="25"/>
      <c r="I31" s="35">
        <f>Tabulka2[[#This Row],[množství]]*Tabulka2[[#This Row],[Cena za jednotku bez DPH]]</f>
        <v>0</v>
      </c>
    </row>
    <row r="32" spans="1:9" ht="26.25">
      <c r="A32" s="67">
        <v>19</v>
      </c>
      <c r="B32" s="14" t="s">
        <v>53</v>
      </c>
      <c r="C32" s="37" t="s">
        <v>54</v>
      </c>
      <c r="D32" s="4" t="s">
        <v>52</v>
      </c>
      <c r="E32" s="4">
        <v>1</v>
      </c>
      <c r="F32" s="24"/>
      <c r="G32" s="24"/>
      <c r="H32" s="25"/>
      <c r="I32" s="35">
        <f>Tabulka2[[#This Row],[množství]]*Tabulka2[[#This Row],[Cena za jednotku bez DPH]]</f>
        <v>0</v>
      </c>
    </row>
    <row r="33" spans="1:9" ht="26.25">
      <c r="A33" s="67">
        <v>20</v>
      </c>
      <c r="B33" s="14" t="s">
        <v>55</v>
      </c>
      <c r="C33" s="37" t="s">
        <v>56</v>
      </c>
      <c r="D33" s="4" t="s">
        <v>52</v>
      </c>
      <c r="E33" s="4">
        <v>1</v>
      </c>
      <c r="F33" s="24"/>
      <c r="G33" s="24"/>
      <c r="H33" s="25"/>
      <c r="I33" s="35">
        <f>Tabulka2[[#This Row],[množství]]*Tabulka2[[#This Row],[Cena za jednotku bez DPH]]</f>
        <v>0</v>
      </c>
    </row>
    <row r="34" ht="15.75" thickBot="1"/>
    <row r="35" spans="8:9" ht="15">
      <c r="H35" s="56" t="s">
        <v>16</v>
      </c>
      <c r="I35" s="57">
        <f>SUM(Tabulka2[Cena celkem bez DPH])</f>
        <v>0</v>
      </c>
    </row>
    <row r="36" spans="8:9" ht="15.75" thickBot="1">
      <c r="H36" s="58" t="s">
        <v>57</v>
      </c>
      <c r="I36" s="59">
        <f>I35*1.21</f>
        <v>0</v>
      </c>
    </row>
    <row r="38" spans="1:2" ht="15">
      <c r="A38" s="55"/>
      <c r="B38" s="1" t="s">
        <v>80</v>
      </c>
    </row>
  </sheetData>
  <printOptions/>
  <pageMargins left="0.7" right="0.7" top="0.787401575" bottom="0.787401575" header="0.3" footer="0.3"/>
  <pageSetup horizontalDpi="600" verticalDpi="600" orientation="landscape" paperSize="9" scale="56"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8000860214233"/>
  </sheetPr>
  <dimension ref="A1:I31"/>
  <sheetViews>
    <sheetView view="pageBreakPreview" zoomScaleSheetLayoutView="100" workbookViewId="0" topLeftCell="A1">
      <pane ySplit="13" topLeftCell="A14" activePane="bottomLeft" state="frozen"/>
      <selection pane="bottomLeft" activeCell="A9" sqref="A9"/>
    </sheetView>
  </sheetViews>
  <sheetFormatPr defaultColWidth="9.140625" defaultRowHeight="15"/>
  <cols>
    <col min="1" max="1" width="12.8515625" style="0" customWidth="1"/>
    <col min="2" max="2" width="22.7109375" style="0" customWidth="1"/>
    <col min="3" max="3" width="107.00390625" style="0" customWidth="1"/>
    <col min="6" max="6" width="9.140625" style="13" customWidth="1"/>
    <col min="7" max="7" width="20.421875" style="0" customWidth="1"/>
    <col min="8" max="8" width="19.8515625" style="0" customWidth="1"/>
    <col min="9" max="9" width="22.140625" style="0" customWidth="1"/>
  </cols>
  <sheetData>
    <row r="1" spans="1:2" s="13" customFormat="1" ht="15">
      <c r="A1" s="51" t="s">
        <v>122</v>
      </c>
      <c r="B1" s="1"/>
    </row>
    <row r="2" spans="1:2" s="13" customFormat="1" ht="15">
      <c r="A2" s="17"/>
      <c r="B2" s="1"/>
    </row>
    <row r="3" spans="1:2" s="13" customFormat="1" ht="15">
      <c r="A3" s="31" t="s">
        <v>141</v>
      </c>
      <c r="B3" s="1"/>
    </row>
    <row r="4" spans="1:2" s="13" customFormat="1" ht="15">
      <c r="A4" s="31" t="s">
        <v>58</v>
      </c>
      <c r="B4" s="1"/>
    </row>
    <row r="5" spans="1:2" s="13" customFormat="1" ht="15">
      <c r="A5" s="1"/>
      <c r="B5" s="1"/>
    </row>
    <row r="6" spans="1:2" s="13" customFormat="1" ht="15">
      <c r="A6" s="30" t="s">
        <v>6</v>
      </c>
      <c r="B6" s="32" t="str">
        <f>SOUHRN!B8</f>
        <v>Fingerlandův ústav patologie</v>
      </c>
    </row>
    <row r="7" spans="1:2" s="13" customFormat="1" ht="15">
      <c r="A7" s="7"/>
      <c r="B7" s="13" t="s">
        <v>59</v>
      </c>
    </row>
    <row r="8" s="13" customFormat="1" ht="15">
      <c r="A8" s="7"/>
    </row>
    <row r="9" s="13" customFormat="1" ht="15">
      <c r="A9" s="30" t="s">
        <v>7</v>
      </c>
    </row>
    <row r="10" s="13" customFormat="1" ht="15">
      <c r="A10" s="30"/>
    </row>
    <row r="11" s="13" customFormat="1" ht="15">
      <c r="A11" s="52" t="s">
        <v>139</v>
      </c>
    </row>
    <row r="12" spans="1:9" ht="15">
      <c r="A12" s="13"/>
      <c r="B12" s="1"/>
      <c r="C12" s="1"/>
      <c r="D12" s="1"/>
      <c r="E12" s="1"/>
      <c r="F12" s="1"/>
      <c r="G12" s="1"/>
      <c r="H12" s="1"/>
      <c r="I12" s="1"/>
    </row>
    <row r="13" spans="1:9" ht="30">
      <c r="A13" s="20" t="s">
        <v>8</v>
      </c>
      <c r="B13" s="21" t="s">
        <v>9</v>
      </c>
      <c r="C13" s="21" t="s">
        <v>10</v>
      </c>
      <c r="D13" s="21" t="s">
        <v>11</v>
      </c>
      <c r="E13" s="21" t="s">
        <v>12</v>
      </c>
      <c r="F13" s="21" t="s">
        <v>13</v>
      </c>
      <c r="G13" s="21" t="s">
        <v>14</v>
      </c>
      <c r="H13" s="22" t="s">
        <v>15</v>
      </c>
      <c r="I13" s="22" t="s">
        <v>16</v>
      </c>
    </row>
    <row r="14" spans="1:9" ht="25.5">
      <c r="A14" s="15">
        <f>'1 - Psyhiatrická kl.'!A33+1</f>
        <v>21</v>
      </c>
      <c r="B14" s="3" t="s">
        <v>21</v>
      </c>
      <c r="C14" s="6" t="s">
        <v>22</v>
      </c>
      <c r="D14" s="4" t="s">
        <v>18</v>
      </c>
      <c r="E14" s="4">
        <v>1</v>
      </c>
      <c r="F14" s="24"/>
      <c r="G14" s="24"/>
      <c r="H14" s="24"/>
      <c r="I14" s="53">
        <f>Tabulka26[[#This Row],[množství]]*Tabulka26[[#This Row],[Cena za jednotku bez DPH]]</f>
        <v>0</v>
      </c>
    </row>
    <row r="15" spans="1:9" ht="25.5">
      <c r="A15" s="16">
        <f>A14+1</f>
        <v>22</v>
      </c>
      <c r="B15" s="3" t="s">
        <v>23</v>
      </c>
      <c r="C15" s="5" t="s">
        <v>60</v>
      </c>
      <c r="D15" s="4" t="s">
        <v>18</v>
      </c>
      <c r="E15" s="4">
        <v>1</v>
      </c>
      <c r="F15" s="24"/>
      <c r="G15" s="24"/>
      <c r="H15" s="24"/>
      <c r="I15" s="53">
        <f>Tabulka26[[#This Row],[množství]]*Tabulka26[[#This Row],[Cena za jednotku bez DPH]]</f>
        <v>0</v>
      </c>
    </row>
    <row r="16" spans="1:9" ht="38.25">
      <c r="A16" s="16">
        <f aca="true" t="shared" si="0" ref="A16:A26">A15+1</f>
        <v>23</v>
      </c>
      <c r="B16" s="3" t="s">
        <v>61</v>
      </c>
      <c r="C16" s="65" t="s">
        <v>62</v>
      </c>
      <c r="D16" s="4" t="s">
        <v>18</v>
      </c>
      <c r="E16" s="4">
        <v>1</v>
      </c>
      <c r="F16" s="24"/>
      <c r="G16" s="24"/>
      <c r="H16" s="24"/>
      <c r="I16" s="53">
        <f>Tabulka26[[#This Row],[množství]]*Tabulka26[[#This Row],[Cena za jednotku bez DPH]]</f>
        <v>0</v>
      </c>
    </row>
    <row r="17" spans="1:9" s="13" customFormat="1" ht="15">
      <c r="A17" s="16">
        <f t="shared" si="0"/>
        <v>24</v>
      </c>
      <c r="B17" s="3" t="s">
        <v>63</v>
      </c>
      <c r="C17" s="46" t="s">
        <v>64</v>
      </c>
      <c r="D17" s="4"/>
      <c r="E17" s="4"/>
      <c r="F17" s="24"/>
      <c r="G17" s="24"/>
      <c r="H17" s="41"/>
      <c r="I17" s="54">
        <f>Tabulka26[[#This Row],[množství]]*Tabulka26[[#This Row],[Cena za jednotku bez DPH]]</f>
        <v>0</v>
      </c>
    </row>
    <row r="18" spans="1:9" ht="25.5">
      <c r="A18" s="16">
        <f t="shared" si="0"/>
        <v>25</v>
      </c>
      <c r="B18" s="3" t="s">
        <v>65</v>
      </c>
      <c r="C18" s="66" t="s">
        <v>66</v>
      </c>
      <c r="D18" s="4" t="s">
        <v>18</v>
      </c>
      <c r="E18" s="4">
        <v>1</v>
      </c>
      <c r="F18" s="24"/>
      <c r="G18" s="24"/>
      <c r="H18" s="24"/>
      <c r="I18" s="53">
        <f>Tabulka26[[#This Row],[množství]]*Tabulka26[[#This Row],[Cena za jednotku bez DPH]]</f>
        <v>0</v>
      </c>
    </row>
    <row r="19" spans="1:9" ht="15">
      <c r="A19" s="16">
        <f t="shared" si="0"/>
        <v>26</v>
      </c>
      <c r="B19" s="3" t="s">
        <v>67</v>
      </c>
      <c r="C19" s="65" t="s">
        <v>68</v>
      </c>
      <c r="D19" s="4" t="s">
        <v>18</v>
      </c>
      <c r="E19" s="4">
        <v>1</v>
      </c>
      <c r="F19" s="24"/>
      <c r="G19" s="24"/>
      <c r="H19" s="24"/>
      <c r="I19" s="53">
        <f>Tabulka26[[#This Row],[množství]]*Tabulka26[[#This Row],[Cena za jednotku bez DPH]]</f>
        <v>0</v>
      </c>
    </row>
    <row r="20" spans="1:9" ht="25.5">
      <c r="A20" s="16">
        <f t="shared" si="0"/>
        <v>27</v>
      </c>
      <c r="B20" s="9" t="s">
        <v>69</v>
      </c>
      <c r="C20" s="46" t="s">
        <v>70</v>
      </c>
      <c r="D20" s="11" t="s">
        <v>18</v>
      </c>
      <c r="E20" s="11">
        <v>1</v>
      </c>
      <c r="F20" s="24"/>
      <c r="G20" s="24"/>
      <c r="H20" s="24"/>
      <c r="I20" s="53">
        <f>Tabulka26[[#This Row],[množství]]*Tabulka26[[#This Row],[Cena za jednotku bez DPH]]</f>
        <v>0</v>
      </c>
    </row>
    <row r="21" spans="1:9" ht="15">
      <c r="A21" s="16">
        <f t="shared" si="0"/>
        <v>28</v>
      </c>
      <c r="B21" s="9" t="s">
        <v>71</v>
      </c>
      <c r="C21" s="46" t="s">
        <v>72</v>
      </c>
      <c r="D21" s="11" t="s">
        <v>18</v>
      </c>
      <c r="E21" s="11">
        <v>1</v>
      </c>
      <c r="F21" s="24"/>
      <c r="G21" s="24"/>
      <c r="H21" s="24"/>
      <c r="I21" s="53">
        <f>Tabulka26[[#This Row],[množství]]*Tabulka26[[#This Row],[Cena za jednotku bez DPH]]</f>
        <v>0</v>
      </c>
    </row>
    <row r="22" spans="1:9" ht="15">
      <c r="A22" s="16">
        <f t="shared" si="0"/>
        <v>29</v>
      </c>
      <c r="B22" s="9" t="s">
        <v>73</v>
      </c>
      <c r="C22" s="46" t="s">
        <v>74</v>
      </c>
      <c r="D22" s="11" t="s">
        <v>18</v>
      </c>
      <c r="E22" s="11">
        <v>1</v>
      </c>
      <c r="F22" s="24"/>
      <c r="G22" s="24"/>
      <c r="H22" s="41"/>
      <c r="I22" s="54">
        <f>Tabulka26[[#This Row],[množství]]*Tabulka26[[#This Row],[Cena za jednotku bez DPH]]</f>
        <v>0</v>
      </c>
    </row>
    <row r="23" spans="1:9" ht="25.5">
      <c r="A23" s="16">
        <f t="shared" si="0"/>
        <v>30</v>
      </c>
      <c r="B23" s="9" t="s">
        <v>40</v>
      </c>
      <c r="C23" s="10" t="s">
        <v>75</v>
      </c>
      <c r="D23" s="11" t="s">
        <v>18</v>
      </c>
      <c r="E23" s="11">
        <v>1</v>
      </c>
      <c r="F23" s="24"/>
      <c r="G23" s="24"/>
      <c r="H23" s="41"/>
      <c r="I23" s="54">
        <f>Tabulka26[[#This Row],[množství]]*Tabulka26[[#This Row],[Cena za jednotku bez DPH]]</f>
        <v>0</v>
      </c>
    </row>
    <row r="24" spans="1:9" ht="15">
      <c r="A24" s="16">
        <f t="shared" si="0"/>
        <v>31</v>
      </c>
      <c r="B24" s="9" t="s">
        <v>50</v>
      </c>
      <c r="C24" s="10" t="s">
        <v>76</v>
      </c>
      <c r="D24" s="11" t="s">
        <v>52</v>
      </c>
      <c r="E24" s="11">
        <v>1</v>
      </c>
      <c r="F24" s="24"/>
      <c r="G24" s="24"/>
      <c r="H24" s="41"/>
      <c r="I24" s="54">
        <f>Tabulka26[[#This Row],[množství]]*Tabulka26[[#This Row],[Cena za jednotku bez DPH]]</f>
        <v>0</v>
      </c>
    </row>
    <row r="25" spans="1:9" ht="25.5">
      <c r="A25" s="16">
        <f t="shared" si="0"/>
        <v>32</v>
      </c>
      <c r="B25" s="9" t="s">
        <v>53</v>
      </c>
      <c r="C25" s="10" t="s">
        <v>77</v>
      </c>
      <c r="D25" s="11" t="s">
        <v>52</v>
      </c>
      <c r="E25" s="11">
        <v>1</v>
      </c>
      <c r="F25" s="24"/>
      <c r="G25" s="24"/>
      <c r="H25" s="41"/>
      <c r="I25" s="54">
        <f>Tabulka26[[#This Row],[množství]]*Tabulka26[[#This Row],[Cena za jednotku bez DPH]]</f>
        <v>0</v>
      </c>
    </row>
    <row r="26" spans="1:9" ht="15">
      <c r="A26" s="16">
        <f t="shared" si="0"/>
        <v>33</v>
      </c>
      <c r="B26" s="9" t="s">
        <v>78</v>
      </c>
      <c r="C26" s="10" t="s">
        <v>79</v>
      </c>
      <c r="D26" s="11" t="s">
        <v>52</v>
      </c>
      <c r="E26" s="11">
        <v>1</v>
      </c>
      <c r="F26" s="24"/>
      <c r="G26" s="24"/>
      <c r="H26" s="41"/>
      <c r="I26" s="54">
        <f>Tabulka26[[#This Row],[množství]]*Tabulka26[[#This Row],[Cena za jednotku bez DPH]]</f>
        <v>0</v>
      </c>
    </row>
    <row r="27" spans="1:9" s="13" customFormat="1" ht="15.75" thickBot="1">
      <c r="A27" s="4"/>
      <c r="B27" s="9"/>
      <c r="C27" s="10"/>
      <c r="D27" s="11"/>
      <c r="E27" s="11"/>
      <c r="F27" s="1"/>
      <c r="G27" s="1"/>
      <c r="H27" s="1"/>
      <c r="I27" s="1"/>
    </row>
    <row r="28" spans="1:9" ht="15">
      <c r="A28" s="13"/>
      <c r="B28" s="1"/>
      <c r="C28" s="1"/>
      <c r="D28" s="1"/>
      <c r="E28" s="1"/>
      <c r="F28" s="1"/>
      <c r="G28" s="1"/>
      <c r="H28" s="56" t="s">
        <v>16</v>
      </c>
      <c r="I28" s="57">
        <f>SUM(Tabulka26[Cena celkem bez DPH])</f>
        <v>0</v>
      </c>
    </row>
    <row r="29" spans="1:9" ht="15.75" thickBot="1">
      <c r="A29" s="13"/>
      <c r="B29" s="13"/>
      <c r="C29" s="13"/>
      <c r="D29" s="13"/>
      <c r="E29" s="13"/>
      <c r="G29" s="13"/>
      <c r="H29" s="58" t="s">
        <v>57</v>
      </c>
      <c r="I29" s="59">
        <f>I28*1.21</f>
        <v>0</v>
      </c>
    </row>
    <row r="31" spans="1:9" ht="15">
      <c r="A31" s="55"/>
      <c r="B31" s="1" t="s">
        <v>80</v>
      </c>
      <c r="C31" s="13"/>
      <c r="D31" s="13"/>
      <c r="E31" s="13"/>
      <c r="G31" s="13"/>
      <c r="H31" s="13"/>
      <c r="I31" s="13"/>
    </row>
  </sheetData>
  <printOptions/>
  <pageMargins left="0.7" right="0.7" top="0.787401575" bottom="0.787401575" header="0.3" footer="0.3"/>
  <pageSetup horizontalDpi="600" verticalDpi="600" orientation="landscape" paperSize="9" scale="56"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8000860214233"/>
  </sheetPr>
  <dimension ref="A1:J21"/>
  <sheetViews>
    <sheetView view="pageBreakPreview" zoomScaleSheetLayoutView="100" workbookViewId="0" topLeftCell="A1">
      <pane ySplit="13" topLeftCell="A14" activePane="bottomLeft" state="frozen"/>
      <selection pane="bottomLeft" activeCell="C9" sqref="C9"/>
    </sheetView>
  </sheetViews>
  <sheetFormatPr defaultColWidth="9.140625" defaultRowHeight="15"/>
  <cols>
    <col min="1" max="1" width="12.7109375" style="0" customWidth="1"/>
    <col min="2" max="2" width="22.7109375" style="0" customWidth="1"/>
    <col min="3" max="3" width="107.00390625" style="0" customWidth="1"/>
    <col min="6" max="6" width="13.7109375" style="34" customWidth="1"/>
    <col min="7" max="7" width="13.7109375" style="13" customWidth="1"/>
    <col min="8" max="8" width="20.421875" style="0" customWidth="1"/>
    <col min="9" max="9" width="19.8515625" style="0" customWidth="1"/>
    <col min="10" max="10" width="18.8515625" style="0" customWidth="1"/>
  </cols>
  <sheetData>
    <row r="1" spans="1:6" s="13" customFormat="1" ht="15">
      <c r="A1" s="51" t="s">
        <v>122</v>
      </c>
      <c r="B1" s="1"/>
      <c r="F1" s="34"/>
    </row>
    <row r="2" spans="1:6" s="13" customFormat="1" ht="15">
      <c r="A2" s="17"/>
      <c r="B2" s="1"/>
      <c r="F2" s="34"/>
    </row>
    <row r="3" spans="1:6" s="13" customFormat="1" ht="15">
      <c r="A3" s="31" t="s">
        <v>141</v>
      </c>
      <c r="B3" s="1"/>
      <c r="F3" s="34"/>
    </row>
    <row r="4" spans="1:6" s="13" customFormat="1" ht="15">
      <c r="A4" s="31" t="s">
        <v>81</v>
      </c>
      <c r="B4" s="1"/>
      <c r="F4" s="34"/>
    </row>
    <row r="5" spans="1:6" s="13" customFormat="1" ht="15">
      <c r="A5" s="1"/>
      <c r="B5" s="1"/>
      <c r="F5" s="34"/>
    </row>
    <row r="6" spans="1:6" s="13" customFormat="1" ht="15">
      <c r="A6" s="30" t="s">
        <v>6</v>
      </c>
      <c r="B6" s="7" t="str">
        <f>SOUHRN!B9</f>
        <v>Ústav histologie a embryologie</v>
      </c>
      <c r="F6" s="34"/>
    </row>
    <row r="7" spans="1:6" s="13" customFormat="1" ht="15">
      <c r="A7" s="7"/>
      <c r="B7" s="72" t="s">
        <v>145</v>
      </c>
      <c r="C7" s="73"/>
      <c r="F7" s="34"/>
    </row>
    <row r="8" spans="1:6" s="13" customFormat="1" ht="15">
      <c r="A8" s="7"/>
      <c r="B8" s="34"/>
      <c r="F8" s="34"/>
    </row>
    <row r="9" spans="1:6" s="13" customFormat="1" ht="15">
      <c r="A9" s="30" t="s">
        <v>7</v>
      </c>
      <c r="B9" s="34"/>
      <c r="F9" s="34"/>
    </row>
    <row r="10" spans="1:6" s="13" customFormat="1" ht="15">
      <c r="A10" s="30"/>
      <c r="B10" s="34"/>
      <c r="F10" s="34"/>
    </row>
    <row r="11" spans="1:6" s="13" customFormat="1" ht="15">
      <c r="A11" s="52" t="s">
        <v>139</v>
      </c>
      <c r="B11" s="34"/>
      <c r="F11" s="34"/>
    </row>
    <row r="12" spans="1:10" ht="15">
      <c r="A12" s="13"/>
      <c r="B12" s="1"/>
      <c r="C12" s="1"/>
      <c r="D12" s="1"/>
      <c r="E12" s="1"/>
      <c r="G12" s="1"/>
      <c r="H12" s="1"/>
      <c r="I12" s="1"/>
      <c r="J12" s="1"/>
    </row>
    <row r="13" spans="1:10" ht="60">
      <c r="A13" s="20" t="s">
        <v>8</v>
      </c>
      <c r="B13" s="21" t="s">
        <v>9</v>
      </c>
      <c r="C13" s="21" t="s">
        <v>10</v>
      </c>
      <c r="D13" s="21" t="s">
        <v>11</v>
      </c>
      <c r="E13" s="21" t="s">
        <v>12</v>
      </c>
      <c r="F13" s="63" t="s">
        <v>82</v>
      </c>
      <c r="G13" s="21" t="s">
        <v>13</v>
      </c>
      <c r="H13" s="21" t="s">
        <v>14</v>
      </c>
      <c r="I13" s="22" t="s">
        <v>15</v>
      </c>
      <c r="J13" s="22" t="s">
        <v>16</v>
      </c>
    </row>
    <row r="14" spans="1:10" ht="25.5">
      <c r="A14" s="15">
        <f>'2 - FÚP'!A26+1</f>
        <v>34</v>
      </c>
      <c r="B14" s="9" t="s">
        <v>83</v>
      </c>
      <c r="C14" s="46" t="s">
        <v>84</v>
      </c>
      <c r="D14" s="11" t="s">
        <v>18</v>
      </c>
      <c r="E14" s="11">
        <v>1</v>
      </c>
      <c r="F14" s="62">
        <v>33057</v>
      </c>
      <c r="G14" s="24"/>
      <c r="H14" s="24"/>
      <c r="I14" s="24"/>
      <c r="J14" s="53">
        <f>Tabulka2681012[[#This Row],[množství]]*Tabulka2681012[[#This Row],[Cena za jednotku bez DPH]]</f>
        <v>0</v>
      </c>
    </row>
    <row r="15" spans="1:10" ht="25.5">
      <c r="A15" s="16">
        <f>A14+1</f>
        <v>35</v>
      </c>
      <c r="B15" s="9" t="s">
        <v>85</v>
      </c>
      <c r="C15" s="46" t="s">
        <v>86</v>
      </c>
      <c r="D15" s="11" t="s">
        <v>18</v>
      </c>
      <c r="E15" s="11">
        <v>1</v>
      </c>
      <c r="F15" s="62" t="s">
        <v>87</v>
      </c>
      <c r="G15" s="24"/>
      <c r="H15" s="24"/>
      <c r="I15" s="24"/>
      <c r="J15" s="53">
        <f>Tabulka2681012[[#This Row],[množství]]*Tabulka2681012[[#This Row],[Cena za jednotku bez DPH]]</f>
        <v>0</v>
      </c>
    </row>
    <row r="16" spans="1:10" ht="25.5">
      <c r="A16" s="16">
        <f>A15+1</f>
        <v>36</v>
      </c>
      <c r="B16" s="9" t="s">
        <v>53</v>
      </c>
      <c r="C16" s="10" t="s">
        <v>88</v>
      </c>
      <c r="D16" s="11" t="s">
        <v>52</v>
      </c>
      <c r="E16" s="11">
        <v>1</v>
      </c>
      <c r="F16" s="62" t="s">
        <v>87</v>
      </c>
      <c r="G16" s="24"/>
      <c r="H16" s="24"/>
      <c r="I16" s="24"/>
      <c r="J16" s="53">
        <f>Tabulka2681012[[#This Row],[množství]]*Tabulka2681012[[#This Row],[Cena za jednotku bez DPH]]</f>
        <v>0</v>
      </c>
    </row>
    <row r="17" spans="1:10" ht="15.75" thickBot="1">
      <c r="A17" s="4"/>
      <c r="B17" s="13"/>
      <c r="C17" s="13"/>
      <c r="D17" s="13"/>
      <c r="E17" s="13"/>
      <c r="H17" s="13"/>
      <c r="I17" s="13"/>
      <c r="J17" s="13"/>
    </row>
    <row r="18" spans="1:10" ht="15">
      <c r="A18" s="13"/>
      <c r="B18" s="13"/>
      <c r="C18" s="13"/>
      <c r="D18" s="13"/>
      <c r="E18" s="13"/>
      <c r="H18" s="13"/>
      <c r="I18" s="56" t="s">
        <v>16</v>
      </c>
      <c r="J18" s="57">
        <f>SUM(Tabulka2681012[Cena celkem bez DPH])</f>
        <v>0</v>
      </c>
    </row>
    <row r="19" spans="1:10" ht="15.75" thickBot="1">
      <c r="A19" s="13"/>
      <c r="B19" s="13"/>
      <c r="C19" s="13"/>
      <c r="D19" s="13"/>
      <c r="E19" s="13"/>
      <c r="H19" s="13"/>
      <c r="I19" s="58" t="s">
        <v>57</v>
      </c>
      <c r="J19" s="59">
        <f>J18*1.21</f>
        <v>0</v>
      </c>
    </row>
    <row r="20" spans="1:10" ht="15">
      <c r="A20" s="13"/>
      <c r="B20" s="13"/>
      <c r="C20" s="13"/>
      <c r="D20" s="13"/>
      <c r="E20" s="13"/>
      <c r="H20" s="13"/>
      <c r="I20" s="13"/>
      <c r="J20" s="13"/>
    </row>
    <row r="21" spans="1:10" ht="15">
      <c r="A21" s="55"/>
      <c r="B21" s="1" t="s">
        <v>80</v>
      </c>
      <c r="C21" s="13"/>
      <c r="D21" s="13"/>
      <c r="E21" s="13"/>
      <c r="H21" s="13"/>
      <c r="I21" s="13"/>
      <c r="J21" s="13"/>
    </row>
  </sheetData>
  <printOptions/>
  <pageMargins left="0.7" right="0.7" top="0.787401575" bottom="0.787401575" header="0.3" footer="0.3"/>
  <pageSetup horizontalDpi="600" verticalDpi="600" orientation="landscape" paperSize="9" scale="52"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8000860214233"/>
  </sheetPr>
  <dimension ref="A1:I34"/>
  <sheetViews>
    <sheetView view="pageBreakPreview" zoomScaleSheetLayoutView="100" workbookViewId="0" topLeftCell="A1">
      <pane ySplit="13" topLeftCell="A20" activePane="bottomLeft" state="frozen"/>
      <selection pane="bottomLeft" activeCell="I31" sqref="I31"/>
    </sheetView>
  </sheetViews>
  <sheetFormatPr defaultColWidth="9.140625" defaultRowHeight="15"/>
  <cols>
    <col min="1" max="1" width="12.8515625" style="0" customWidth="1"/>
    <col min="2" max="2" width="22.7109375" style="0" customWidth="1"/>
    <col min="3" max="3" width="98.57421875" style="0" customWidth="1"/>
    <col min="6" max="6" width="9.140625" style="13" customWidth="1"/>
    <col min="7" max="7" width="20.421875" style="0" customWidth="1"/>
    <col min="8" max="8" width="19.8515625" style="0" customWidth="1"/>
    <col min="9" max="9" width="22.140625" style="0" customWidth="1"/>
  </cols>
  <sheetData>
    <row r="1" spans="1:2" s="13" customFormat="1" ht="15">
      <c r="A1" s="51" t="s">
        <v>122</v>
      </c>
      <c r="B1" s="1"/>
    </row>
    <row r="2" spans="1:2" s="13" customFormat="1" ht="15">
      <c r="A2" s="17"/>
      <c r="B2" s="1"/>
    </row>
    <row r="3" spans="1:2" s="13" customFormat="1" ht="15">
      <c r="A3" s="31" t="s">
        <v>141</v>
      </c>
      <c r="B3" s="1"/>
    </row>
    <row r="4" spans="1:2" s="13" customFormat="1" ht="15">
      <c r="A4" s="31" t="s">
        <v>89</v>
      </c>
      <c r="B4" s="1"/>
    </row>
    <row r="5" spans="1:2" s="13" customFormat="1" ht="15">
      <c r="A5" s="1"/>
      <c r="B5" s="1"/>
    </row>
    <row r="6" spans="1:2" s="13" customFormat="1" ht="15">
      <c r="A6" s="30" t="s">
        <v>6</v>
      </c>
      <c r="B6" s="7" t="str">
        <f>SOUHRN!B10</f>
        <v>Budova Šimkova - bývalá Biochemie (C313)</v>
      </c>
    </row>
    <row r="7" spans="1:2" s="13" customFormat="1" ht="15">
      <c r="A7" s="7"/>
      <c r="B7" s="34" t="s">
        <v>134</v>
      </c>
    </row>
    <row r="8" s="13" customFormat="1" ht="15">
      <c r="A8" s="7"/>
    </row>
    <row r="9" s="13" customFormat="1" ht="15">
      <c r="A9" s="30" t="s">
        <v>7</v>
      </c>
    </row>
    <row r="10" s="13" customFormat="1" ht="15">
      <c r="A10" s="30"/>
    </row>
    <row r="11" s="13" customFormat="1" ht="15">
      <c r="A11" s="52" t="s">
        <v>139</v>
      </c>
    </row>
    <row r="12" s="13" customFormat="1" ht="15"/>
    <row r="13" spans="1:9" ht="30">
      <c r="A13" s="20" t="s">
        <v>8</v>
      </c>
      <c r="B13" s="21" t="s">
        <v>9</v>
      </c>
      <c r="C13" s="21" t="s">
        <v>10</v>
      </c>
      <c r="D13" s="21" t="s">
        <v>11</v>
      </c>
      <c r="E13" s="21" t="s">
        <v>12</v>
      </c>
      <c r="F13" s="21" t="s">
        <v>13</v>
      </c>
      <c r="G13" s="21" t="s">
        <v>14</v>
      </c>
      <c r="H13" s="22" t="s">
        <v>15</v>
      </c>
      <c r="I13" s="22" t="s">
        <v>16</v>
      </c>
    </row>
    <row r="14" spans="1:9" ht="38.25">
      <c r="A14" s="15">
        <f>'3 - Ústav histologie'!A16+1</f>
        <v>37</v>
      </c>
      <c r="B14" s="3" t="s">
        <v>83</v>
      </c>
      <c r="C14" s="5" t="s">
        <v>90</v>
      </c>
      <c r="D14" s="4" t="s">
        <v>18</v>
      </c>
      <c r="E14" s="4">
        <v>1</v>
      </c>
      <c r="F14" s="24"/>
      <c r="G14" s="24"/>
      <c r="H14" s="24"/>
      <c r="I14" s="53">
        <f>Tabulka268[[#This Row],[množství]]*Tabulka268[[#This Row],[Cena za jednotku bez DPH]]</f>
        <v>0</v>
      </c>
    </row>
    <row r="15" spans="1:9" ht="15">
      <c r="A15" s="16">
        <f>A14+1</f>
        <v>38</v>
      </c>
      <c r="B15" s="3" t="s">
        <v>91</v>
      </c>
      <c r="C15" s="5" t="s">
        <v>92</v>
      </c>
      <c r="D15" s="4" t="s">
        <v>18</v>
      </c>
      <c r="E15" s="4">
        <v>1</v>
      </c>
      <c r="F15" s="24"/>
      <c r="G15" s="24"/>
      <c r="H15" s="24"/>
      <c r="I15" s="53">
        <f>Tabulka268[[#This Row],[množství]]*Tabulka268[[#This Row],[Cena za jednotku bez DPH]]</f>
        <v>0</v>
      </c>
    </row>
    <row r="16" spans="1:9" ht="38.25">
      <c r="A16" s="16">
        <f aca="true" t="shared" si="0" ref="A16:A29">A15+1</f>
        <v>39</v>
      </c>
      <c r="B16" s="3" t="s">
        <v>93</v>
      </c>
      <c r="C16" s="5" t="s">
        <v>94</v>
      </c>
      <c r="D16" s="4" t="s">
        <v>18</v>
      </c>
      <c r="E16" s="4">
        <v>1</v>
      </c>
      <c r="F16" s="24"/>
      <c r="G16" s="24"/>
      <c r="H16" s="24"/>
      <c r="I16" s="53">
        <f>Tabulka268[[#This Row],[množství]]*Tabulka268[[#This Row],[Cena za jednotku bez DPH]]</f>
        <v>0</v>
      </c>
    </row>
    <row r="17" spans="1:9" ht="38.25">
      <c r="A17" s="16">
        <f t="shared" si="0"/>
        <v>40</v>
      </c>
      <c r="B17" s="9" t="s">
        <v>95</v>
      </c>
      <c r="C17" s="10" t="s">
        <v>96</v>
      </c>
      <c r="D17" s="11" t="s">
        <v>18</v>
      </c>
      <c r="E17" s="11">
        <v>2</v>
      </c>
      <c r="F17" s="24"/>
      <c r="G17" s="24"/>
      <c r="H17" s="24"/>
      <c r="I17" s="53">
        <f>Tabulka268[[#This Row],[množství]]*Tabulka268[[#This Row],[Cena za jednotku bez DPH]]</f>
        <v>0</v>
      </c>
    </row>
    <row r="18" spans="1:9" ht="38.25">
      <c r="A18" s="16">
        <f t="shared" si="0"/>
        <v>41</v>
      </c>
      <c r="B18" s="9" t="s">
        <v>97</v>
      </c>
      <c r="C18" s="10" t="s">
        <v>98</v>
      </c>
      <c r="D18" s="11" t="s">
        <v>18</v>
      </c>
      <c r="E18" s="11">
        <v>2</v>
      </c>
      <c r="F18" s="24"/>
      <c r="G18" s="24"/>
      <c r="H18" s="24"/>
      <c r="I18" s="53">
        <f>Tabulka268[[#This Row],[množství]]*Tabulka268[[#This Row],[Cena za jednotku bez DPH]]</f>
        <v>0</v>
      </c>
    </row>
    <row r="19" spans="1:9" ht="25.5">
      <c r="A19" s="16">
        <f t="shared" si="0"/>
        <v>42</v>
      </c>
      <c r="B19" s="9" t="s">
        <v>99</v>
      </c>
      <c r="C19" s="10" t="s">
        <v>100</v>
      </c>
      <c r="D19" s="11" t="s">
        <v>18</v>
      </c>
      <c r="E19" s="11">
        <v>2</v>
      </c>
      <c r="F19" s="24"/>
      <c r="G19" s="24"/>
      <c r="H19" s="41"/>
      <c r="I19" s="54">
        <f>Tabulka268[[#This Row],[množství]]*Tabulka268[[#This Row],[Cena za jednotku bez DPH]]</f>
        <v>0</v>
      </c>
    </row>
    <row r="20" spans="1:9" ht="38.25">
      <c r="A20" s="16">
        <f t="shared" si="0"/>
        <v>43</v>
      </c>
      <c r="B20" s="9" t="s">
        <v>101</v>
      </c>
      <c r="C20" s="10" t="s">
        <v>102</v>
      </c>
      <c r="D20" s="11" t="s">
        <v>18</v>
      </c>
      <c r="E20" s="11">
        <v>1</v>
      </c>
      <c r="F20" s="24"/>
      <c r="G20" s="24"/>
      <c r="H20" s="41"/>
      <c r="I20" s="54">
        <f>Tabulka268[[#This Row],[množství]]*Tabulka268[[#This Row],[Cena za jednotku bez DPH]]</f>
        <v>0</v>
      </c>
    </row>
    <row r="21" spans="1:9" ht="38.25">
      <c r="A21" s="16">
        <f t="shared" si="0"/>
        <v>44</v>
      </c>
      <c r="B21" s="9" t="s">
        <v>103</v>
      </c>
      <c r="C21" s="10" t="s">
        <v>104</v>
      </c>
      <c r="D21" s="11" t="s">
        <v>18</v>
      </c>
      <c r="E21" s="11">
        <v>4</v>
      </c>
      <c r="F21" s="24"/>
      <c r="G21" s="24"/>
      <c r="H21" s="41"/>
      <c r="I21" s="54">
        <f>Tabulka268[[#This Row],[množství]]*Tabulka268[[#This Row],[Cena za jednotku bez DPH]]</f>
        <v>0</v>
      </c>
    </row>
    <row r="22" spans="1:9" ht="51">
      <c r="A22" s="16">
        <f t="shared" si="0"/>
        <v>45</v>
      </c>
      <c r="B22" s="9" t="s">
        <v>105</v>
      </c>
      <c r="C22" s="10" t="s">
        <v>106</v>
      </c>
      <c r="D22" s="11" t="s">
        <v>18</v>
      </c>
      <c r="E22" s="11">
        <v>1</v>
      </c>
      <c r="F22" s="24"/>
      <c r="G22" s="24"/>
      <c r="H22" s="41"/>
      <c r="I22" s="54">
        <f>Tabulka268[[#This Row],[množství]]*Tabulka268[[#This Row],[Cena za jednotku bez DPH]]</f>
        <v>0</v>
      </c>
    </row>
    <row r="23" spans="1:9" ht="25.5">
      <c r="A23" s="16">
        <f t="shared" si="0"/>
        <v>46</v>
      </c>
      <c r="B23" s="9" t="s">
        <v>107</v>
      </c>
      <c r="C23" s="10" t="s">
        <v>108</v>
      </c>
      <c r="D23" s="11" t="s">
        <v>18</v>
      </c>
      <c r="E23" s="11">
        <v>1</v>
      </c>
      <c r="F23" s="24"/>
      <c r="G23" s="24"/>
      <c r="H23" s="41"/>
      <c r="I23" s="54">
        <f>Tabulka268[[#This Row],[množství]]*Tabulka268[[#This Row],[Cena za jednotku bez DPH]]</f>
        <v>0</v>
      </c>
    </row>
    <row r="24" spans="1:9" ht="25.5">
      <c r="A24" s="16">
        <f t="shared" si="0"/>
        <v>47</v>
      </c>
      <c r="B24" s="9" t="s">
        <v>109</v>
      </c>
      <c r="C24" s="10" t="s">
        <v>75</v>
      </c>
      <c r="D24" s="11" t="s">
        <v>18</v>
      </c>
      <c r="E24" s="11">
        <v>1</v>
      </c>
      <c r="F24" s="24"/>
      <c r="G24" s="24"/>
      <c r="H24" s="41"/>
      <c r="I24" s="54">
        <f>Tabulka268[[#This Row],[množství]]*Tabulka268[[#This Row],[Cena za jednotku bez DPH]]</f>
        <v>0</v>
      </c>
    </row>
    <row r="25" spans="1:9" ht="38.25">
      <c r="A25" s="16">
        <f t="shared" si="0"/>
        <v>48</v>
      </c>
      <c r="B25" s="9" t="s">
        <v>110</v>
      </c>
      <c r="C25" s="10" t="s">
        <v>111</v>
      </c>
      <c r="D25" s="11" t="s">
        <v>18</v>
      </c>
      <c r="E25" s="11">
        <v>1</v>
      </c>
      <c r="F25" s="24"/>
      <c r="G25" s="24"/>
      <c r="H25" s="41"/>
      <c r="I25" s="54">
        <f>Tabulka268[[#This Row],[množství]]*Tabulka268[[#This Row],[Cena za jednotku bez DPH]]</f>
        <v>0</v>
      </c>
    </row>
    <row r="26" spans="1:9" s="34" customFormat="1" ht="15">
      <c r="A26" s="16">
        <f t="shared" si="0"/>
        <v>49</v>
      </c>
      <c r="B26" s="9" t="s">
        <v>50</v>
      </c>
      <c r="C26" s="46" t="s">
        <v>144</v>
      </c>
      <c r="D26" s="11" t="s">
        <v>52</v>
      </c>
      <c r="E26" s="11">
        <v>1</v>
      </c>
      <c r="F26" s="24" t="s">
        <v>87</v>
      </c>
      <c r="G26" s="24" t="s">
        <v>87</v>
      </c>
      <c r="H26" s="41" t="s">
        <v>87</v>
      </c>
      <c r="I26" s="54" t="s">
        <v>87</v>
      </c>
    </row>
    <row r="27" spans="1:9" ht="25.5">
      <c r="A27" s="16">
        <f t="shared" si="0"/>
        <v>50</v>
      </c>
      <c r="B27" s="9" t="s">
        <v>53</v>
      </c>
      <c r="C27" s="10" t="s">
        <v>112</v>
      </c>
      <c r="D27" s="11" t="s">
        <v>52</v>
      </c>
      <c r="E27" s="11">
        <v>1</v>
      </c>
      <c r="F27" s="24"/>
      <c r="G27" s="24"/>
      <c r="H27" s="41"/>
      <c r="I27" s="54">
        <f>Tabulka268[[#This Row],[množství]]*Tabulka268[[#This Row],[Cena za jednotku bez DPH]]</f>
        <v>0</v>
      </c>
    </row>
    <row r="28" spans="1:9" ht="15">
      <c r="A28" s="16">
        <f t="shared" si="0"/>
        <v>51</v>
      </c>
      <c r="B28" s="9" t="s">
        <v>113</v>
      </c>
      <c r="C28" s="10" t="s">
        <v>113</v>
      </c>
      <c r="D28" s="11" t="s">
        <v>52</v>
      </c>
      <c r="E28" s="11">
        <v>1</v>
      </c>
      <c r="F28" s="24"/>
      <c r="G28" s="24"/>
      <c r="H28" s="41"/>
      <c r="I28" s="54">
        <f>Tabulka268[[#This Row],[množství]]*Tabulka268[[#This Row],[Cena za jednotku bez DPH]]</f>
        <v>0</v>
      </c>
    </row>
    <row r="29" spans="1:9" ht="15">
      <c r="A29" s="16">
        <f t="shared" si="0"/>
        <v>52</v>
      </c>
      <c r="B29" s="9" t="s">
        <v>78</v>
      </c>
      <c r="C29" s="10" t="s">
        <v>79</v>
      </c>
      <c r="D29" s="11" t="s">
        <v>52</v>
      </c>
      <c r="E29" s="11">
        <v>1</v>
      </c>
      <c r="F29" s="24"/>
      <c r="G29" s="24"/>
      <c r="H29" s="41"/>
      <c r="I29" s="54">
        <f>Tabulka268[[#This Row],[množství]]*Tabulka268[[#This Row],[Cena za jednotku bez DPH]]</f>
        <v>0</v>
      </c>
    </row>
    <row r="30" spans="1:9" ht="15.75" thickBot="1">
      <c r="A30" s="13"/>
      <c r="B30" s="13"/>
      <c r="C30" s="13"/>
      <c r="D30" s="13"/>
      <c r="E30" s="13"/>
      <c r="G30" s="13"/>
      <c r="H30" s="13"/>
      <c r="I30" s="12"/>
    </row>
    <row r="31" spans="1:9" ht="15">
      <c r="A31" s="13"/>
      <c r="B31" s="13"/>
      <c r="C31" s="13"/>
      <c r="D31" s="13"/>
      <c r="E31" s="13"/>
      <c r="G31" s="13"/>
      <c r="H31" s="56" t="s">
        <v>16</v>
      </c>
      <c r="I31" s="57">
        <f>SUM(Tabulka268[Cena celkem bez DPH])</f>
        <v>0</v>
      </c>
    </row>
    <row r="32" spans="1:9" ht="15.75" thickBot="1">
      <c r="A32" s="13"/>
      <c r="B32" s="13"/>
      <c r="C32" s="13"/>
      <c r="D32" s="13"/>
      <c r="E32" s="13"/>
      <c r="G32" s="13"/>
      <c r="H32" s="58" t="s">
        <v>57</v>
      </c>
      <c r="I32" s="59">
        <f>I31*1.21</f>
        <v>0</v>
      </c>
    </row>
    <row r="34" spans="1:9" ht="15">
      <c r="A34" s="55"/>
      <c r="B34" s="1" t="s">
        <v>80</v>
      </c>
      <c r="C34" s="13"/>
      <c r="D34" s="13"/>
      <c r="E34" s="13"/>
      <c r="G34" s="13"/>
      <c r="H34" s="13"/>
      <c r="I34" s="13"/>
    </row>
  </sheetData>
  <printOptions/>
  <pageMargins left="0.7" right="0.7" top="0.787401575" bottom="0.787401575" header="0.3" footer="0.3"/>
  <pageSetup horizontalDpi="600" verticalDpi="600" orientation="landscape" paperSize="9" scale="56"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8F270-7B3F-46F2-9C02-0D3971BB0181}">
  <sheetPr>
    <tabColor theme="9" tint="0.39998000860214233"/>
  </sheetPr>
  <dimension ref="A1:I29"/>
  <sheetViews>
    <sheetView view="pageBreakPreview" zoomScaleSheetLayoutView="100" workbookViewId="0" topLeftCell="A1">
      <pane ySplit="13" topLeftCell="A14" activePane="bottomLeft" state="frozen"/>
      <selection pane="bottomLeft" activeCell="C21" sqref="C21"/>
    </sheetView>
  </sheetViews>
  <sheetFormatPr defaultColWidth="9.140625" defaultRowHeight="15"/>
  <cols>
    <col min="1" max="1" width="12.8515625" style="13" customWidth="1"/>
    <col min="2" max="2" width="22.7109375" style="13" customWidth="1"/>
    <col min="3" max="3" width="98.57421875" style="13" customWidth="1"/>
    <col min="4" max="6" width="9.140625" style="13" customWidth="1"/>
    <col min="7" max="7" width="20.421875" style="13" customWidth="1"/>
    <col min="8" max="8" width="19.8515625" style="13" customWidth="1"/>
    <col min="9" max="9" width="22.140625" style="13" customWidth="1"/>
    <col min="10" max="16384" width="9.140625" style="13" customWidth="1"/>
  </cols>
  <sheetData>
    <row r="1" spans="1:2" ht="15">
      <c r="A1" s="51" t="s">
        <v>122</v>
      </c>
      <c r="B1" s="1"/>
    </row>
    <row r="2" spans="1:2" ht="15">
      <c r="A2" s="17"/>
      <c r="B2" s="1"/>
    </row>
    <row r="3" spans="1:2" ht="15">
      <c r="A3" s="31" t="s">
        <v>141</v>
      </c>
      <c r="B3" s="1"/>
    </row>
    <row r="4" spans="1:2" ht="15">
      <c r="A4" s="31" t="s">
        <v>124</v>
      </c>
      <c r="B4" s="1"/>
    </row>
    <row r="5" spans="1:2" ht="15">
      <c r="A5" s="1"/>
      <c r="B5" s="1"/>
    </row>
    <row r="6" spans="1:2" ht="15">
      <c r="A6" s="30" t="s">
        <v>6</v>
      </c>
      <c r="B6" s="7" t="str">
        <f>SOUHRN!B11</f>
        <v>Budova Šimkova - bývalá Biochemie (C303)</v>
      </c>
    </row>
    <row r="7" spans="1:2" ht="15">
      <c r="A7" s="7"/>
      <c r="B7" s="34" t="s">
        <v>135</v>
      </c>
    </row>
    <row r="8" ht="15">
      <c r="A8" s="7"/>
    </row>
    <row r="9" ht="15">
      <c r="A9" s="30" t="s">
        <v>7</v>
      </c>
    </row>
    <row r="10" ht="15">
      <c r="A10" s="30"/>
    </row>
    <row r="11" ht="15">
      <c r="A11" s="52" t="s">
        <v>139</v>
      </c>
    </row>
    <row r="13" spans="1:9" ht="30">
      <c r="A13" s="20" t="s">
        <v>8</v>
      </c>
      <c r="B13" s="21" t="s">
        <v>9</v>
      </c>
      <c r="C13" s="21" t="s">
        <v>10</v>
      </c>
      <c r="D13" s="21" t="s">
        <v>11</v>
      </c>
      <c r="E13" s="21" t="s">
        <v>12</v>
      </c>
      <c r="F13" s="21" t="s">
        <v>13</v>
      </c>
      <c r="G13" s="21" t="s">
        <v>14</v>
      </c>
      <c r="H13" s="22" t="s">
        <v>15</v>
      </c>
      <c r="I13" s="22" t="s">
        <v>16</v>
      </c>
    </row>
    <row r="14" spans="1:9" ht="25.5">
      <c r="A14" s="15">
        <f>'4 - Ši (býv. Biochemie) - C313'!A29+1</f>
        <v>53</v>
      </c>
      <c r="B14" s="3" t="s">
        <v>83</v>
      </c>
      <c r="C14" s="5" t="s">
        <v>84</v>
      </c>
      <c r="D14" s="4" t="s">
        <v>18</v>
      </c>
      <c r="E14" s="4">
        <v>1</v>
      </c>
      <c r="F14" s="24"/>
      <c r="G14" s="24"/>
      <c r="H14" s="24"/>
      <c r="I14" s="53">
        <f>Tabulka2684[[#This Row],[množství]]*Tabulka2684[[#This Row],[Cena za jednotku bez DPH]]</f>
        <v>0</v>
      </c>
    </row>
    <row r="15" spans="1:9" ht="25.5">
      <c r="A15" s="15">
        <f>A14+1</f>
        <v>54</v>
      </c>
      <c r="B15" s="3" t="s">
        <v>85</v>
      </c>
      <c r="C15" s="5" t="s">
        <v>114</v>
      </c>
      <c r="D15" s="4" t="s">
        <v>18</v>
      </c>
      <c r="E15" s="4">
        <v>1</v>
      </c>
      <c r="F15" s="24"/>
      <c r="G15" s="24"/>
      <c r="H15" s="24"/>
      <c r="I15" s="53">
        <f>Tabulka2684[[#This Row],[množství]]*Tabulka2684[[#This Row],[Cena za jednotku bez DPH]]</f>
        <v>0</v>
      </c>
    </row>
    <row r="16" spans="1:9" ht="15">
      <c r="A16" s="15">
        <f aca="true" t="shared" si="0" ref="A16:A24">A15+1</f>
        <v>55</v>
      </c>
      <c r="B16" s="3" t="s">
        <v>93</v>
      </c>
      <c r="C16" s="46" t="s">
        <v>115</v>
      </c>
      <c r="D16" s="4" t="s">
        <v>18</v>
      </c>
      <c r="E16" s="4">
        <v>1</v>
      </c>
      <c r="F16" s="24"/>
      <c r="G16" s="24"/>
      <c r="H16" s="41"/>
      <c r="I16" s="53">
        <f>Tabulka2684[[#This Row],[množství]]*Tabulka2684[[#This Row],[Cena za jednotku bez DPH]]</f>
        <v>0</v>
      </c>
    </row>
    <row r="17" spans="1:9" ht="38.25">
      <c r="A17" s="15">
        <f t="shared" si="0"/>
        <v>56</v>
      </c>
      <c r="B17" s="3" t="s">
        <v>116</v>
      </c>
      <c r="C17" s="5" t="s">
        <v>117</v>
      </c>
      <c r="D17" s="4" t="s">
        <v>18</v>
      </c>
      <c r="E17" s="4">
        <v>1</v>
      </c>
      <c r="F17" s="24"/>
      <c r="G17" s="24"/>
      <c r="H17" s="41"/>
      <c r="I17" s="53">
        <f>Tabulka2684[[#This Row],[množství]]*Tabulka2684[[#This Row],[Cena za jednotku bez DPH]]</f>
        <v>0</v>
      </c>
    </row>
    <row r="18" spans="1:9" ht="38.25">
      <c r="A18" s="15">
        <f t="shared" si="0"/>
        <v>57</v>
      </c>
      <c r="B18" s="3" t="s">
        <v>103</v>
      </c>
      <c r="C18" s="5" t="s">
        <v>104</v>
      </c>
      <c r="D18" s="4" t="s">
        <v>18</v>
      </c>
      <c r="E18" s="4">
        <v>2</v>
      </c>
      <c r="F18" s="24"/>
      <c r="G18" s="24"/>
      <c r="H18" s="24"/>
      <c r="I18" s="53">
        <f>Tabulka2684[[#This Row],[množství]]*Tabulka2684[[#This Row],[Cena za jednotku bez DPH]]</f>
        <v>0</v>
      </c>
    </row>
    <row r="19" spans="1:9" ht="51">
      <c r="A19" s="15">
        <f t="shared" si="0"/>
        <v>58</v>
      </c>
      <c r="B19" s="9" t="s">
        <v>105</v>
      </c>
      <c r="C19" s="10" t="s">
        <v>106</v>
      </c>
      <c r="D19" s="11" t="s">
        <v>18</v>
      </c>
      <c r="E19" s="11">
        <v>1</v>
      </c>
      <c r="F19" s="24"/>
      <c r="G19" s="24"/>
      <c r="H19" s="24"/>
      <c r="I19" s="53">
        <f>Tabulka2684[[#This Row],[množství]]*Tabulka2684[[#This Row],[Cena za jednotku bez DPH]]</f>
        <v>0</v>
      </c>
    </row>
    <row r="20" spans="1:9" ht="25.5">
      <c r="A20" s="15">
        <f t="shared" si="0"/>
        <v>59</v>
      </c>
      <c r="B20" s="9" t="s">
        <v>109</v>
      </c>
      <c r="C20" s="10" t="s">
        <v>75</v>
      </c>
      <c r="D20" s="11" t="s">
        <v>18</v>
      </c>
      <c r="E20" s="11">
        <v>1</v>
      </c>
      <c r="F20" s="24"/>
      <c r="G20" s="24"/>
      <c r="H20" s="24"/>
      <c r="I20" s="53">
        <f>Tabulka2684[[#This Row],[množství]]*Tabulka2684[[#This Row],[Cena za jednotku bez DPH]]</f>
        <v>0</v>
      </c>
    </row>
    <row r="21" spans="1:9" ht="15">
      <c r="A21" s="15">
        <f t="shared" si="0"/>
        <v>60</v>
      </c>
      <c r="B21" s="9" t="s">
        <v>50</v>
      </c>
      <c r="C21" s="46" t="s">
        <v>144</v>
      </c>
      <c r="D21" s="11" t="s">
        <v>52</v>
      </c>
      <c r="E21" s="11">
        <v>1</v>
      </c>
      <c r="F21" s="24" t="s">
        <v>87</v>
      </c>
      <c r="G21" s="24" t="s">
        <v>87</v>
      </c>
      <c r="H21" s="41" t="s">
        <v>87</v>
      </c>
      <c r="I21" s="54" t="s">
        <v>87</v>
      </c>
    </row>
    <row r="22" spans="1:9" ht="25.5">
      <c r="A22" s="15">
        <f t="shared" si="0"/>
        <v>61</v>
      </c>
      <c r="B22" s="9" t="s">
        <v>53</v>
      </c>
      <c r="C22" s="10" t="s">
        <v>118</v>
      </c>
      <c r="D22" s="11" t="s">
        <v>52</v>
      </c>
      <c r="E22" s="11">
        <v>1</v>
      </c>
      <c r="F22" s="24"/>
      <c r="G22" s="24"/>
      <c r="H22" s="41"/>
      <c r="I22" s="53">
        <f>Tabulka2684[[#This Row],[množství]]*Tabulka2684[[#This Row],[Cena za jednotku bez DPH]]</f>
        <v>0</v>
      </c>
    </row>
    <row r="23" spans="1:9" ht="15">
      <c r="A23" s="15">
        <f t="shared" si="0"/>
        <v>62</v>
      </c>
      <c r="B23" s="9" t="s">
        <v>113</v>
      </c>
      <c r="C23" s="10" t="s">
        <v>113</v>
      </c>
      <c r="D23" s="11" t="s">
        <v>52</v>
      </c>
      <c r="E23" s="11">
        <v>1</v>
      </c>
      <c r="F23" s="24"/>
      <c r="G23" s="24"/>
      <c r="H23" s="41"/>
      <c r="I23" s="53">
        <f>Tabulka2684[[#This Row],[množství]]*Tabulka2684[[#This Row],[Cena za jednotku bez DPH]]</f>
        <v>0</v>
      </c>
    </row>
    <row r="24" spans="1:9" ht="15">
      <c r="A24" s="15">
        <f t="shared" si="0"/>
        <v>63</v>
      </c>
      <c r="B24" s="9" t="s">
        <v>78</v>
      </c>
      <c r="C24" s="10" t="s">
        <v>79</v>
      </c>
      <c r="D24" s="11" t="s">
        <v>52</v>
      </c>
      <c r="E24" s="11">
        <v>1</v>
      </c>
      <c r="F24" s="24"/>
      <c r="G24" s="24"/>
      <c r="H24" s="41"/>
      <c r="I24" s="53">
        <f>Tabulka2684[[#This Row],[množství]]*Tabulka2684[[#This Row],[Cena za jednotku bez DPH]]</f>
        <v>0</v>
      </c>
    </row>
    <row r="25" ht="15.75" thickBot="1">
      <c r="I25" s="12"/>
    </row>
    <row r="26" spans="8:9" ht="15">
      <c r="H26" s="56" t="s">
        <v>16</v>
      </c>
      <c r="I26" s="57">
        <f>SUM(Tabulka2684[Cena celkem bez DPH])</f>
        <v>0</v>
      </c>
    </row>
    <row r="27" spans="8:9" ht="15.75" thickBot="1">
      <c r="H27" s="58" t="s">
        <v>57</v>
      </c>
      <c r="I27" s="59">
        <f>I26*1.21</f>
        <v>0</v>
      </c>
    </row>
    <row r="29" spans="1:2" ht="15">
      <c r="A29" s="55"/>
      <c r="B29" s="1" t="s">
        <v>80</v>
      </c>
    </row>
  </sheetData>
  <printOptions/>
  <pageMargins left="0.7" right="0.7" top="0.787401575" bottom="0.787401575" header="0.3" footer="0.3"/>
  <pageSetup horizontalDpi="600" verticalDpi="600" orientation="landscape" paperSize="9" scale="56" r:id="rId2"/>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ADE6-59C8-4A12-8C0A-2BC1A59BA60F}">
  <sheetPr>
    <tabColor theme="9" tint="0.39998000860214233"/>
  </sheetPr>
  <dimension ref="A1:I29"/>
  <sheetViews>
    <sheetView view="pageBreakPreview" zoomScaleSheetLayoutView="100" workbookViewId="0" topLeftCell="A1">
      <pane ySplit="13" topLeftCell="A14" activePane="bottomLeft" state="frozen"/>
      <selection pane="bottomLeft" activeCell="C21" sqref="C21"/>
    </sheetView>
  </sheetViews>
  <sheetFormatPr defaultColWidth="9.140625" defaultRowHeight="15"/>
  <cols>
    <col min="1" max="1" width="12.8515625" style="13" customWidth="1"/>
    <col min="2" max="2" width="22.7109375" style="13" customWidth="1"/>
    <col min="3" max="3" width="98.57421875" style="13" customWidth="1"/>
    <col min="4" max="6" width="9.140625" style="13" customWidth="1"/>
    <col min="7" max="7" width="20.421875" style="13" customWidth="1"/>
    <col min="8" max="8" width="19.8515625" style="13" customWidth="1"/>
    <col min="9" max="9" width="22.140625" style="13" customWidth="1"/>
    <col min="10" max="16384" width="9.140625" style="13" customWidth="1"/>
  </cols>
  <sheetData>
    <row r="1" spans="1:2" ht="15">
      <c r="A1" s="51" t="s">
        <v>122</v>
      </c>
      <c r="B1" s="1"/>
    </row>
    <row r="2" spans="1:2" ht="15">
      <c r="A2" s="17"/>
      <c r="B2" s="1"/>
    </row>
    <row r="3" spans="1:2" ht="15">
      <c r="A3" s="31" t="s">
        <v>141</v>
      </c>
      <c r="B3" s="1"/>
    </row>
    <row r="4" spans="1:2" ht="15">
      <c r="A4" s="31" t="s">
        <v>125</v>
      </c>
      <c r="B4" s="1"/>
    </row>
    <row r="5" spans="1:2" ht="15">
      <c r="A5" s="1"/>
      <c r="B5" s="1"/>
    </row>
    <row r="6" spans="1:2" ht="15">
      <c r="A6" s="30" t="s">
        <v>6</v>
      </c>
      <c r="B6" s="7" t="str">
        <f>SOUHRN!B12</f>
        <v>Budova Šimkova - bývalá Biochemie (C318)</v>
      </c>
    </row>
    <row r="7" spans="1:2" ht="15">
      <c r="A7" s="7"/>
      <c r="B7" s="34" t="s">
        <v>136</v>
      </c>
    </row>
    <row r="8" ht="15">
      <c r="A8" s="7"/>
    </row>
    <row r="9" ht="15">
      <c r="A9" s="30" t="s">
        <v>7</v>
      </c>
    </row>
    <row r="10" ht="15">
      <c r="A10" s="30"/>
    </row>
    <row r="11" ht="15">
      <c r="A11" s="52" t="s">
        <v>139</v>
      </c>
    </row>
    <row r="13" spans="1:9" ht="30">
      <c r="A13" s="20" t="s">
        <v>8</v>
      </c>
      <c r="B13" s="21" t="s">
        <v>9</v>
      </c>
      <c r="C13" s="21" t="s">
        <v>10</v>
      </c>
      <c r="D13" s="21" t="s">
        <v>11</v>
      </c>
      <c r="E13" s="21" t="s">
        <v>12</v>
      </c>
      <c r="F13" s="21" t="s">
        <v>13</v>
      </c>
      <c r="G13" s="21" t="s">
        <v>14</v>
      </c>
      <c r="H13" s="22" t="s">
        <v>15</v>
      </c>
      <c r="I13" s="22" t="s">
        <v>16</v>
      </c>
    </row>
    <row r="14" spans="1:9" ht="25.5">
      <c r="A14" s="15">
        <f>'5 - Ši (býv. Biochemie) - C303'!A24+1</f>
        <v>64</v>
      </c>
      <c r="B14" s="3" t="s">
        <v>83</v>
      </c>
      <c r="C14" s="5" t="s">
        <v>84</v>
      </c>
      <c r="D14" s="4" t="s">
        <v>18</v>
      </c>
      <c r="E14" s="4">
        <v>1</v>
      </c>
      <c r="F14" s="24"/>
      <c r="G14" s="24"/>
      <c r="H14" s="24"/>
      <c r="I14" s="53">
        <f>Tabulka26849[[#This Row],[množství]]*Tabulka26849[[#This Row],[Cena za jednotku bez DPH]]</f>
        <v>0</v>
      </c>
    </row>
    <row r="15" spans="1:9" ht="25.5">
      <c r="A15" s="15">
        <f>A14+1</f>
        <v>65</v>
      </c>
      <c r="B15" s="3" t="s">
        <v>85</v>
      </c>
      <c r="C15" s="5" t="s">
        <v>114</v>
      </c>
      <c r="D15" s="4" t="s">
        <v>18</v>
      </c>
      <c r="E15" s="4">
        <v>1</v>
      </c>
      <c r="F15" s="24"/>
      <c r="G15" s="24"/>
      <c r="H15" s="24"/>
      <c r="I15" s="53">
        <f>Tabulka26849[[#This Row],[množství]]*Tabulka26849[[#This Row],[Cena za jednotku bez DPH]]</f>
        <v>0</v>
      </c>
    </row>
    <row r="16" spans="1:9" ht="15">
      <c r="A16" s="15">
        <f aca="true" t="shared" si="0" ref="A16:A24">A15+1</f>
        <v>66</v>
      </c>
      <c r="B16" s="3" t="s">
        <v>93</v>
      </c>
      <c r="C16" s="10" t="s">
        <v>119</v>
      </c>
      <c r="D16" s="4" t="s">
        <v>18</v>
      </c>
      <c r="E16" s="4">
        <v>1</v>
      </c>
      <c r="F16" s="24"/>
      <c r="G16" s="24"/>
      <c r="H16" s="24"/>
      <c r="I16" s="53">
        <f>Tabulka26849[[#This Row],[množství]]*Tabulka26849[[#This Row],[Cena za jednotku bez DPH]]</f>
        <v>0</v>
      </c>
    </row>
    <row r="17" spans="1:9" ht="38.25">
      <c r="A17" s="15">
        <f t="shared" si="0"/>
        <v>67</v>
      </c>
      <c r="B17" s="3" t="s">
        <v>116</v>
      </c>
      <c r="C17" s="5" t="s">
        <v>117</v>
      </c>
      <c r="D17" s="4" t="s">
        <v>18</v>
      </c>
      <c r="E17" s="4">
        <v>1</v>
      </c>
      <c r="F17" s="24"/>
      <c r="G17" s="24"/>
      <c r="H17" s="24"/>
      <c r="I17" s="53">
        <f>Tabulka26849[[#This Row],[množství]]*Tabulka26849[[#This Row],[Cena za jednotku bez DPH]]</f>
        <v>0</v>
      </c>
    </row>
    <row r="18" spans="1:9" ht="38.25">
      <c r="A18" s="15">
        <f t="shared" si="0"/>
        <v>68</v>
      </c>
      <c r="B18" s="3" t="s">
        <v>103</v>
      </c>
      <c r="C18" s="5" t="s">
        <v>104</v>
      </c>
      <c r="D18" s="4" t="s">
        <v>18</v>
      </c>
      <c r="E18" s="4">
        <v>2</v>
      </c>
      <c r="F18" s="24"/>
      <c r="G18" s="24"/>
      <c r="H18" s="24"/>
      <c r="I18" s="53">
        <f>Tabulka26849[[#This Row],[množství]]*Tabulka26849[[#This Row],[Cena za jednotku bez DPH]]</f>
        <v>0</v>
      </c>
    </row>
    <row r="19" spans="1:9" ht="51">
      <c r="A19" s="15">
        <f t="shared" si="0"/>
        <v>69</v>
      </c>
      <c r="B19" s="9" t="s">
        <v>105</v>
      </c>
      <c r="C19" s="10" t="s">
        <v>106</v>
      </c>
      <c r="D19" s="11" t="s">
        <v>18</v>
      </c>
      <c r="E19" s="11">
        <v>1</v>
      </c>
      <c r="F19" s="24"/>
      <c r="G19" s="24"/>
      <c r="H19" s="41"/>
      <c r="I19" s="53">
        <f>Tabulka26849[[#This Row],[množství]]*Tabulka26849[[#This Row],[Cena za jednotku bez DPH]]</f>
        <v>0</v>
      </c>
    </row>
    <row r="20" spans="1:9" ht="25.5">
      <c r="A20" s="15">
        <f t="shared" si="0"/>
        <v>70</v>
      </c>
      <c r="B20" s="9" t="s">
        <v>109</v>
      </c>
      <c r="C20" s="10" t="s">
        <v>75</v>
      </c>
      <c r="D20" s="11" t="s">
        <v>18</v>
      </c>
      <c r="E20" s="11">
        <v>1</v>
      </c>
      <c r="F20" s="24"/>
      <c r="G20" s="24"/>
      <c r="H20" s="41"/>
      <c r="I20" s="53">
        <f>Tabulka26849[[#This Row],[množství]]*Tabulka26849[[#This Row],[Cena za jednotku bez DPH]]</f>
        <v>0</v>
      </c>
    </row>
    <row r="21" spans="1:9" ht="15">
      <c r="A21" s="15">
        <f t="shared" si="0"/>
        <v>71</v>
      </c>
      <c r="B21" s="9" t="s">
        <v>50</v>
      </c>
      <c r="C21" s="46" t="s">
        <v>144</v>
      </c>
      <c r="D21" s="11" t="s">
        <v>52</v>
      </c>
      <c r="E21" s="11">
        <v>1</v>
      </c>
      <c r="F21" s="24" t="s">
        <v>87</v>
      </c>
      <c r="G21" s="24" t="s">
        <v>87</v>
      </c>
      <c r="H21" s="41" t="s">
        <v>87</v>
      </c>
      <c r="I21" s="54" t="s">
        <v>87</v>
      </c>
    </row>
    <row r="22" spans="1:9" ht="25.5">
      <c r="A22" s="15">
        <f t="shared" si="0"/>
        <v>72</v>
      </c>
      <c r="B22" s="9" t="s">
        <v>53</v>
      </c>
      <c r="C22" s="10" t="s">
        <v>118</v>
      </c>
      <c r="D22" s="11" t="s">
        <v>52</v>
      </c>
      <c r="E22" s="11">
        <v>1</v>
      </c>
      <c r="F22" s="24"/>
      <c r="G22" s="24"/>
      <c r="H22" s="41"/>
      <c r="I22" s="53">
        <f>Tabulka26849[[#This Row],[množství]]*Tabulka26849[[#This Row],[Cena za jednotku bez DPH]]</f>
        <v>0</v>
      </c>
    </row>
    <row r="23" spans="1:9" ht="15">
      <c r="A23" s="15">
        <f t="shared" si="0"/>
        <v>73</v>
      </c>
      <c r="B23" s="9" t="s">
        <v>113</v>
      </c>
      <c r="C23" s="10" t="s">
        <v>113</v>
      </c>
      <c r="D23" s="11" t="s">
        <v>52</v>
      </c>
      <c r="E23" s="11">
        <v>1</v>
      </c>
      <c r="F23" s="24"/>
      <c r="G23" s="24"/>
      <c r="H23" s="41"/>
      <c r="I23" s="53">
        <f>Tabulka26849[[#This Row],[množství]]*Tabulka26849[[#This Row],[Cena za jednotku bez DPH]]</f>
        <v>0</v>
      </c>
    </row>
    <row r="24" spans="1:9" ht="15">
      <c r="A24" s="15">
        <f t="shared" si="0"/>
        <v>74</v>
      </c>
      <c r="B24" s="9" t="s">
        <v>78</v>
      </c>
      <c r="C24" s="10" t="s">
        <v>79</v>
      </c>
      <c r="D24" s="11" t="s">
        <v>52</v>
      </c>
      <c r="E24" s="11">
        <v>1</v>
      </c>
      <c r="F24" s="24"/>
      <c r="G24" s="24"/>
      <c r="H24" s="41"/>
      <c r="I24" s="53">
        <f>Tabulka26849[[#This Row],[množství]]*Tabulka26849[[#This Row],[Cena za jednotku bez DPH]]</f>
        <v>0</v>
      </c>
    </row>
    <row r="25" spans="2:9" ht="15.75" thickBot="1">
      <c r="B25" s="9"/>
      <c r="C25" s="10"/>
      <c r="D25" s="11"/>
      <c r="E25" s="11"/>
      <c r="I25" s="12"/>
    </row>
    <row r="26" spans="2:9" ht="15">
      <c r="B26" s="9"/>
      <c r="C26" s="10"/>
      <c r="D26" s="11"/>
      <c r="E26" s="11"/>
      <c r="H26" s="56" t="s">
        <v>16</v>
      </c>
      <c r="I26" s="57">
        <f>SUM(Tabulka26849[Cena celkem bez DPH])</f>
        <v>0</v>
      </c>
    </row>
    <row r="27" spans="8:9" ht="15.75" thickBot="1">
      <c r="H27" s="58" t="s">
        <v>57</v>
      </c>
      <c r="I27" s="59">
        <f>I26*1.21</f>
        <v>0</v>
      </c>
    </row>
    <row r="29" spans="1:2" ht="15">
      <c r="A29" s="55"/>
      <c r="B29" s="1" t="s">
        <v>80</v>
      </c>
    </row>
  </sheetData>
  <printOptions/>
  <pageMargins left="0.7" right="0.7" top="0.787401575" bottom="0.787401575" header="0.3" footer="0.3"/>
  <pageSetup horizontalDpi="600" verticalDpi="600" orientation="landscape" paperSize="9" scale="56" r:id="rId2"/>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E944-223B-41F3-AD84-29874F86C07A}">
  <sheetPr>
    <tabColor theme="9" tint="0.39998000860214233"/>
  </sheetPr>
  <dimension ref="A1:I27"/>
  <sheetViews>
    <sheetView view="pageBreakPreview" zoomScaleSheetLayoutView="100" workbookViewId="0" topLeftCell="A1">
      <pane ySplit="13" topLeftCell="A17" activePane="bottomLeft" state="frozen"/>
      <selection pane="bottomLeft" activeCell="C19" sqref="C19"/>
    </sheetView>
  </sheetViews>
  <sheetFormatPr defaultColWidth="9.140625" defaultRowHeight="15"/>
  <cols>
    <col min="1" max="1" width="12.8515625" style="13" customWidth="1"/>
    <col min="2" max="2" width="22.7109375" style="13" customWidth="1"/>
    <col min="3" max="3" width="98.57421875" style="13" customWidth="1"/>
    <col min="4" max="6" width="9.140625" style="13" customWidth="1"/>
    <col min="7" max="7" width="20.421875" style="13" customWidth="1"/>
    <col min="8" max="8" width="19.8515625" style="13" customWidth="1"/>
    <col min="9" max="9" width="22.140625" style="13" customWidth="1"/>
    <col min="10" max="16384" width="9.140625" style="13" customWidth="1"/>
  </cols>
  <sheetData>
    <row r="1" spans="1:2" ht="15">
      <c r="A1" s="51" t="s">
        <v>122</v>
      </c>
      <c r="B1" s="1"/>
    </row>
    <row r="2" spans="1:2" ht="15">
      <c r="A2" s="17"/>
      <c r="B2" s="1"/>
    </row>
    <row r="3" spans="1:2" ht="15">
      <c r="A3" s="31" t="s">
        <v>141</v>
      </c>
      <c r="B3" s="1"/>
    </row>
    <row r="4" spans="1:2" ht="15">
      <c r="A4" s="31" t="s">
        <v>126</v>
      </c>
      <c r="B4" s="1"/>
    </row>
    <row r="5" spans="1:2" ht="15">
      <c r="A5" s="1"/>
      <c r="B5" s="1"/>
    </row>
    <row r="6" spans="1:2" ht="15">
      <c r="A6" s="30" t="s">
        <v>6</v>
      </c>
      <c r="B6" s="7" t="str">
        <f>SOUHRN!B13</f>
        <v>Budova Šimkova - bývalá Biochemie (C305)</v>
      </c>
    </row>
    <row r="7" spans="1:2" ht="15">
      <c r="A7" s="7"/>
      <c r="B7" s="34" t="s">
        <v>137</v>
      </c>
    </row>
    <row r="8" ht="15">
      <c r="A8" s="7"/>
    </row>
    <row r="9" ht="15">
      <c r="A9" s="30" t="s">
        <v>7</v>
      </c>
    </row>
    <row r="10" ht="15">
      <c r="A10" s="30"/>
    </row>
    <row r="11" ht="15">
      <c r="A11" s="52" t="s">
        <v>139</v>
      </c>
    </row>
    <row r="13" spans="1:9" ht="30">
      <c r="A13" s="20" t="s">
        <v>8</v>
      </c>
      <c r="B13" s="21" t="s">
        <v>9</v>
      </c>
      <c r="C13" s="21" t="s">
        <v>10</v>
      </c>
      <c r="D13" s="21" t="s">
        <v>11</v>
      </c>
      <c r="E13" s="21" t="s">
        <v>12</v>
      </c>
      <c r="F13" s="21" t="s">
        <v>13</v>
      </c>
      <c r="G13" s="21" t="s">
        <v>14</v>
      </c>
      <c r="H13" s="22" t="s">
        <v>15</v>
      </c>
      <c r="I13" s="22" t="s">
        <v>16</v>
      </c>
    </row>
    <row r="14" spans="1:9" ht="63.75">
      <c r="A14" s="15">
        <f>'6 - Ši (býv. Biochemie) - C318'!A24+1</f>
        <v>75</v>
      </c>
      <c r="B14" s="3" t="s">
        <v>120</v>
      </c>
      <c r="C14" s="5" t="s">
        <v>121</v>
      </c>
      <c r="D14" s="4" t="s">
        <v>18</v>
      </c>
      <c r="E14" s="4">
        <v>1</v>
      </c>
      <c r="F14" s="24"/>
      <c r="G14" s="24"/>
      <c r="H14" s="24"/>
      <c r="I14" s="53">
        <f>Tabulka26845[[#This Row],[množství]]*Tabulka26845[[#This Row],[Cena za jednotku bez DPH]]</f>
        <v>0</v>
      </c>
    </row>
    <row r="15" spans="1:9" ht="38.25">
      <c r="A15" s="16">
        <f>A14+1</f>
        <v>76</v>
      </c>
      <c r="B15" s="3" t="s">
        <v>116</v>
      </c>
      <c r="C15" s="5" t="s">
        <v>117</v>
      </c>
      <c r="D15" s="4" t="s">
        <v>18</v>
      </c>
      <c r="E15" s="4">
        <v>1</v>
      </c>
      <c r="F15" s="24"/>
      <c r="G15" s="24"/>
      <c r="H15" s="24"/>
      <c r="I15" s="53">
        <f>Tabulka26845[[#This Row],[množství]]*Tabulka26845[[#This Row],[Cena za jednotku bez DPH]]</f>
        <v>0</v>
      </c>
    </row>
    <row r="16" spans="1:9" ht="38.25">
      <c r="A16" s="16">
        <f aca="true" t="shared" si="0" ref="A16:A22">A15+1</f>
        <v>77</v>
      </c>
      <c r="B16" s="9" t="s">
        <v>103</v>
      </c>
      <c r="C16" s="10" t="s">
        <v>104</v>
      </c>
      <c r="D16" s="11" t="s">
        <v>18</v>
      </c>
      <c r="E16" s="11">
        <v>2</v>
      </c>
      <c r="F16" s="24"/>
      <c r="G16" s="24"/>
      <c r="H16" s="24"/>
      <c r="I16" s="53">
        <f>Tabulka26845[[#This Row],[množství]]*Tabulka26845[[#This Row],[Cena za jednotku bez DPH]]</f>
        <v>0</v>
      </c>
    </row>
    <row r="17" spans="1:9" ht="51">
      <c r="A17" s="16">
        <f t="shared" si="0"/>
        <v>78</v>
      </c>
      <c r="B17" s="9" t="s">
        <v>105</v>
      </c>
      <c r="C17" s="10" t="s">
        <v>106</v>
      </c>
      <c r="D17" s="11" t="s">
        <v>18</v>
      </c>
      <c r="E17" s="11">
        <v>1</v>
      </c>
      <c r="F17" s="24"/>
      <c r="G17" s="24"/>
      <c r="H17" s="41"/>
      <c r="I17" s="53">
        <f>Tabulka26845[[#This Row],[množství]]*Tabulka26845[[#This Row],[Cena za jednotku bez DPH]]</f>
        <v>0</v>
      </c>
    </row>
    <row r="18" spans="1:9" ht="25.5">
      <c r="A18" s="16">
        <f t="shared" si="0"/>
        <v>79</v>
      </c>
      <c r="B18" s="9" t="s">
        <v>109</v>
      </c>
      <c r="C18" s="10" t="s">
        <v>75</v>
      </c>
      <c r="D18" s="11" t="s">
        <v>18</v>
      </c>
      <c r="E18" s="11">
        <v>1</v>
      </c>
      <c r="F18" s="24"/>
      <c r="G18" s="24"/>
      <c r="H18" s="41"/>
      <c r="I18" s="53">
        <f>Tabulka26845[[#This Row],[množství]]*Tabulka26845[[#This Row],[Cena za jednotku bez DPH]]</f>
        <v>0</v>
      </c>
    </row>
    <row r="19" spans="1:9" ht="15">
      <c r="A19" s="16">
        <f t="shared" si="0"/>
        <v>80</v>
      </c>
      <c r="B19" s="9" t="s">
        <v>50</v>
      </c>
      <c r="C19" s="46" t="s">
        <v>144</v>
      </c>
      <c r="D19" s="11" t="s">
        <v>52</v>
      </c>
      <c r="E19" s="11">
        <v>1</v>
      </c>
      <c r="F19" s="24" t="s">
        <v>87</v>
      </c>
      <c r="G19" s="24" t="s">
        <v>87</v>
      </c>
      <c r="H19" s="41" t="s">
        <v>87</v>
      </c>
      <c r="I19" s="54" t="s">
        <v>87</v>
      </c>
    </row>
    <row r="20" spans="1:9" ht="25.5">
      <c r="A20" s="16">
        <f t="shared" si="0"/>
        <v>81</v>
      </c>
      <c r="B20" s="9" t="s">
        <v>53</v>
      </c>
      <c r="C20" s="10" t="s">
        <v>118</v>
      </c>
      <c r="D20" s="11" t="s">
        <v>52</v>
      </c>
      <c r="E20" s="11">
        <v>1</v>
      </c>
      <c r="F20" s="24"/>
      <c r="G20" s="24"/>
      <c r="H20" s="41"/>
      <c r="I20" s="53">
        <f>Tabulka26845[[#This Row],[množství]]*Tabulka26845[[#This Row],[Cena za jednotku bez DPH]]</f>
        <v>0</v>
      </c>
    </row>
    <row r="21" spans="1:9" ht="15">
      <c r="A21" s="16">
        <f t="shared" si="0"/>
        <v>82</v>
      </c>
      <c r="B21" s="9" t="s">
        <v>113</v>
      </c>
      <c r="C21" s="10" t="s">
        <v>113</v>
      </c>
      <c r="D21" s="11" t="s">
        <v>52</v>
      </c>
      <c r="E21" s="11">
        <v>1</v>
      </c>
      <c r="F21" s="24"/>
      <c r="G21" s="24"/>
      <c r="H21" s="41"/>
      <c r="I21" s="53">
        <f>Tabulka26845[[#This Row],[množství]]*Tabulka26845[[#This Row],[Cena za jednotku bez DPH]]</f>
        <v>0</v>
      </c>
    </row>
    <row r="22" spans="1:9" ht="15">
      <c r="A22" s="16">
        <f t="shared" si="0"/>
        <v>83</v>
      </c>
      <c r="B22" s="9" t="s">
        <v>78</v>
      </c>
      <c r="C22" s="10" t="s">
        <v>79</v>
      </c>
      <c r="D22" s="11" t="s">
        <v>52</v>
      </c>
      <c r="E22" s="11">
        <v>1</v>
      </c>
      <c r="F22" s="24"/>
      <c r="G22" s="24"/>
      <c r="H22" s="41"/>
      <c r="I22" s="53">
        <f>Tabulka26845[[#This Row],[množství]]*Tabulka26845[[#This Row],[Cena za jednotku bez DPH]]</f>
        <v>0</v>
      </c>
    </row>
    <row r="23" ht="15.75" thickBot="1">
      <c r="I23" s="12"/>
    </row>
    <row r="24" spans="8:9" ht="15">
      <c r="H24" s="56" t="s">
        <v>16</v>
      </c>
      <c r="I24" s="57">
        <f>SUM(Tabulka26845[Cena celkem bez DPH])</f>
        <v>0</v>
      </c>
    </row>
    <row r="25" spans="8:9" ht="15.75" thickBot="1">
      <c r="H25" s="58" t="s">
        <v>57</v>
      </c>
      <c r="I25" s="59">
        <f>I24*1.21</f>
        <v>0</v>
      </c>
    </row>
    <row r="27" spans="1:2" ht="15">
      <c r="A27" s="55"/>
      <c r="B27" s="1" t="s">
        <v>80</v>
      </c>
    </row>
  </sheetData>
  <printOptions/>
  <pageMargins left="0.7" right="0.7" top="0.787401575" bottom="0.787401575" header="0.3" footer="0.3"/>
  <pageSetup horizontalDpi="600" verticalDpi="600" orientation="landscape" paperSize="9" scale="56" r:id="rId2"/>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63171-72D0-44FB-8762-BECBB9F53B51}">
  <sheetPr>
    <tabColor theme="9" tint="0.39998000860214233"/>
  </sheetPr>
  <dimension ref="A1:I27"/>
  <sheetViews>
    <sheetView view="pageBreakPreview" zoomScaleSheetLayoutView="100" workbookViewId="0" topLeftCell="A1">
      <pane ySplit="13" topLeftCell="A17" activePane="bottomLeft" state="frozen"/>
      <selection pane="bottomLeft" activeCell="C19" sqref="C19"/>
    </sheetView>
  </sheetViews>
  <sheetFormatPr defaultColWidth="9.140625" defaultRowHeight="15"/>
  <cols>
    <col min="1" max="1" width="12.8515625" style="13" customWidth="1"/>
    <col min="2" max="2" width="22.7109375" style="13" customWidth="1"/>
    <col min="3" max="3" width="98.57421875" style="13" customWidth="1"/>
    <col min="4" max="6" width="9.140625" style="13" customWidth="1"/>
    <col min="7" max="7" width="20.421875" style="13" customWidth="1"/>
    <col min="8" max="8" width="19.8515625" style="13" customWidth="1"/>
    <col min="9" max="9" width="22.140625" style="13" customWidth="1"/>
    <col min="10" max="16384" width="9.140625" style="13" customWidth="1"/>
  </cols>
  <sheetData>
    <row r="1" spans="1:2" ht="15">
      <c r="A1" s="51" t="s">
        <v>122</v>
      </c>
      <c r="B1" s="1"/>
    </row>
    <row r="2" spans="1:2" ht="15">
      <c r="A2" s="17"/>
      <c r="B2" s="1"/>
    </row>
    <row r="3" spans="1:2" ht="15">
      <c r="A3" s="31" t="s">
        <v>141</v>
      </c>
      <c r="B3" s="1"/>
    </row>
    <row r="4" spans="1:2" ht="15">
      <c r="A4" s="31" t="s">
        <v>127</v>
      </c>
      <c r="B4" s="1"/>
    </row>
    <row r="5" spans="1:2" ht="15">
      <c r="A5" s="1"/>
      <c r="B5" s="1"/>
    </row>
    <row r="6" spans="1:2" ht="15">
      <c r="A6" s="30" t="s">
        <v>6</v>
      </c>
      <c r="B6" s="7" t="str">
        <f>SOUHRN!B14</f>
        <v>Budova Šimkova - bývalá Biochemie (C307)</v>
      </c>
    </row>
    <row r="7" spans="1:2" ht="15">
      <c r="A7" s="7"/>
      <c r="B7" s="34" t="s">
        <v>138</v>
      </c>
    </row>
    <row r="8" ht="15">
      <c r="A8" s="7"/>
    </row>
    <row r="9" ht="15">
      <c r="A9" s="30" t="s">
        <v>7</v>
      </c>
    </row>
    <row r="10" ht="15">
      <c r="A10" s="30"/>
    </row>
    <row r="11" ht="15">
      <c r="A11" s="52" t="s">
        <v>139</v>
      </c>
    </row>
    <row r="13" spans="1:9" ht="30">
      <c r="A13" s="20" t="s">
        <v>8</v>
      </c>
      <c r="B13" s="21" t="s">
        <v>9</v>
      </c>
      <c r="C13" s="21" t="s">
        <v>10</v>
      </c>
      <c r="D13" s="21" t="s">
        <v>11</v>
      </c>
      <c r="E13" s="21" t="s">
        <v>12</v>
      </c>
      <c r="F13" s="21" t="s">
        <v>13</v>
      </c>
      <c r="G13" s="21" t="s">
        <v>14</v>
      </c>
      <c r="H13" s="22" t="s">
        <v>15</v>
      </c>
      <c r="I13" s="22" t="s">
        <v>16</v>
      </c>
    </row>
    <row r="14" spans="1:9" ht="63.75">
      <c r="A14" s="15">
        <f>'7 - Ši (býv. Biochemie) - C305'!A22+1</f>
        <v>84</v>
      </c>
      <c r="B14" s="3" t="s">
        <v>120</v>
      </c>
      <c r="C14" s="5" t="s">
        <v>121</v>
      </c>
      <c r="D14" s="4" t="s">
        <v>18</v>
      </c>
      <c r="E14" s="4">
        <v>1</v>
      </c>
      <c r="F14" s="24"/>
      <c r="G14" s="24"/>
      <c r="H14" s="24"/>
      <c r="I14" s="53">
        <f>Tabulka268457[[#This Row],[množství]]*Tabulka268457[[#This Row],[Cena za jednotku bez DPH]]</f>
        <v>0</v>
      </c>
    </row>
    <row r="15" spans="1:9" ht="38.25">
      <c r="A15" s="16">
        <f>A14+1</f>
        <v>85</v>
      </c>
      <c r="B15" s="3" t="s">
        <v>116</v>
      </c>
      <c r="C15" s="5" t="s">
        <v>117</v>
      </c>
      <c r="D15" s="4" t="s">
        <v>18</v>
      </c>
      <c r="E15" s="4">
        <v>1</v>
      </c>
      <c r="F15" s="24"/>
      <c r="G15" s="24"/>
      <c r="H15" s="24"/>
      <c r="I15" s="53">
        <f>Tabulka268457[[#This Row],[množství]]*Tabulka268457[[#This Row],[Cena za jednotku bez DPH]]</f>
        <v>0</v>
      </c>
    </row>
    <row r="16" spans="1:9" ht="38.25">
      <c r="A16" s="16">
        <f aca="true" t="shared" si="0" ref="A16:A22">A15+1</f>
        <v>86</v>
      </c>
      <c r="B16" s="3" t="s">
        <v>103</v>
      </c>
      <c r="C16" s="5" t="s">
        <v>104</v>
      </c>
      <c r="D16" s="4" t="s">
        <v>18</v>
      </c>
      <c r="E16" s="4">
        <v>2</v>
      </c>
      <c r="F16" s="24"/>
      <c r="G16" s="24"/>
      <c r="H16" s="24"/>
      <c r="I16" s="53">
        <f>Tabulka268457[[#This Row],[množství]]*Tabulka268457[[#This Row],[Cena za jednotku bez DPH]]</f>
        <v>0</v>
      </c>
    </row>
    <row r="17" spans="1:9" ht="51">
      <c r="A17" s="16">
        <f t="shared" si="0"/>
        <v>87</v>
      </c>
      <c r="B17" s="9" t="s">
        <v>105</v>
      </c>
      <c r="C17" s="10" t="s">
        <v>106</v>
      </c>
      <c r="D17" s="11" t="s">
        <v>18</v>
      </c>
      <c r="E17" s="11">
        <v>1</v>
      </c>
      <c r="F17" s="24"/>
      <c r="G17" s="24"/>
      <c r="H17" s="24"/>
      <c r="I17" s="53">
        <f>Tabulka268457[[#This Row],[množství]]*Tabulka268457[[#This Row],[Cena za jednotku bez DPH]]</f>
        <v>0</v>
      </c>
    </row>
    <row r="18" spans="1:9" ht="25.5">
      <c r="A18" s="16">
        <f t="shared" si="0"/>
        <v>88</v>
      </c>
      <c r="B18" s="9" t="s">
        <v>109</v>
      </c>
      <c r="C18" s="10" t="s">
        <v>75</v>
      </c>
      <c r="D18" s="11" t="s">
        <v>18</v>
      </c>
      <c r="E18" s="11">
        <v>1</v>
      </c>
      <c r="F18" s="24"/>
      <c r="G18" s="24"/>
      <c r="H18" s="24"/>
      <c r="I18" s="53">
        <f>Tabulka268457[[#This Row],[množství]]*Tabulka268457[[#This Row],[Cena za jednotku bez DPH]]</f>
        <v>0</v>
      </c>
    </row>
    <row r="19" spans="1:9" ht="15">
      <c r="A19" s="16">
        <f t="shared" si="0"/>
        <v>89</v>
      </c>
      <c r="B19" s="9" t="s">
        <v>50</v>
      </c>
      <c r="C19" s="46" t="s">
        <v>144</v>
      </c>
      <c r="D19" s="11" t="s">
        <v>52</v>
      </c>
      <c r="E19" s="11">
        <v>1</v>
      </c>
      <c r="F19" s="24" t="s">
        <v>87</v>
      </c>
      <c r="G19" s="24" t="s">
        <v>87</v>
      </c>
      <c r="H19" s="41" t="s">
        <v>87</v>
      </c>
      <c r="I19" s="54" t="s">
        <v>87</v>
      </c>
    </row>
    <row r="20" spans="1:9" ht="25.5">
      <c r="A20" s="16">
        <f t="shared" si="0"/>
        <v>90</v>
      </c>
      <c r="B20" s="9" t="s">
        <v>53</v>
      </c>
      <c r="C20" s="10" t="s">
        <v>118</v>
      </c>
      <c r="D20" s="11" t="s">
        <v>52</v>
      </c>
      <c r="E20" s="11">
        <v>1</v>
      </c>
      <c r="F20" s="24"/>
      <c r="G20" s="24"/>
      <c r="H20" s="41"/>
      <c r="I20" s="53">
        <f>Tabulka268457[[#This Row],[množství]]*Tabulka268457[[#This Row],[Cena za jednotku bez DPH]]</f>
        <v>0</v>
      </c>
    </row>
    <row r="21" spans="1:9" ht="15">
      <c r="A21" s="16">
        <f t="shared" si="0"/>
        <v>91</v>
      </c>
      <c r="B21" s="9" t="s">
        <v>113</v>
      </c>
      <c r="C21" s="10" t="s">
        <v>113</v>
      </c>
      <c r="D21" s="11" t="s">
        <v>52</v>
      </c>
      <c r="E21" s="11">
        <v>1</v>
      </c>
      <c r="F21" s="24"/>
      <c r="G21" s="24"/>
      <c r="H21" s="41"/>
      <c r="I21" s="53">
        <f>Tabulka268457[[#This Row],[množství]]*Tabulka268457[[#This Row],[Cena za jednotku bez DPH]]</f>
        <v>0</v>
      </c>
    </row>
    <row r="22" spans="1:9" ht="15">
      <c r="A22" s="16">
        <f t="shared" si="0"/>
        <v>92</v>
      </c>
      <c r="B22" s="9" t="s">
        <v>78</v>
      </c>
      <c r="C22" s="10" t="s">
        <v>79</v>
      </c>
      <c r="D22" s="11" t="s">
        <v>52</v>
      </c>
      <c r="E22" s="11">
        <v>1</v>
      </c>
      <c r="F22" s="24"/>
      <c r="G22" s="24"/>
      <c r="H22" s="41"/>
      <c r="I22" s="53">
        <f>Tabulka268457[[#This Row],[množství]]*Tabulka268457[[#This Row],[Cena za jednotku bez DPH]]</f>
        <v>0</v>
      </c>
    </row>
    <row r="23" ht="15.75" thickBot="1">
      <c r="I23" s="12"/>
    </row>
    <row r="24" spans="8:9" ht="15">
      <c r="H24" s="56" t="s">
        <v>16</v>
      </c>
      <c r="I24" s="57">
        <f>SUM(Tabulka268457[Cena celkem bez DPH])</f>
        <v>0</v>
      </c>
    </row>
    <row r="25" spans="8:9" ht="15.75" thickBot="1">
      <c r="H25" s="58" t="s">
        <v>57</v>
      </c>
      <c r="I25" s="59">
        <f>I24*1.21</f>
        <v>0</v>
      </c>
    </row>
    <row r="27" spans="1:2" ht="15">
      <c r="A27" s="55"/>
      <c r="B27" s="1" t="s">
        <v>80</v>
      </c>
    </row>
  </sheetData>
  <printOptions/>
  <pageMargins left="0.7" right="0.7" top="0.787401575" bottom="0.787401575" header="0.3" footer="0.3"/>
  <pageSetup horizontalDpi="600" verticalDpi="600" orientation="landscape" paperSize="9" scale="56"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fb6dfe8-97b8-4440-9a42-88401c43eece">
      <UserInfo>
        <DisplayName>Vik, Matěj</DisplayName>
        <AccountId>22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9F5B2E1E0A686479DD317A7125C4147" ma:contentTypeVersion="4" ma:contentTypeDescription="Vytvoří nový dokument" ma:contentTypeScope="" ma:versionID="bd8d0f400f343a243864c578efdf81f9">
  <xsd:schema xmlns:xsd="http://www.w3.org/2001/XMLSchema" xmlns:xs="http://www.w3.org/2001/XMLSchema" xmlns:p="http://schemas.microsoft.com/office/2006/metadata/properties" xmlns:ns2="e16ad96b-79ac-4f4a-9f2e-a39b9f30fa0c" xmlns:ns3="bfb6dfe8-97b8-4440-9a42-88401c43eece" targetNamespace="http://schemas.microsoft.com/office/2006/metadata/properties" ma:root="true" ma:fieldsID="56f814624339e507cd72064e6e6ff244" ns2:_="" ns3:_="">
    <xsd:import namespace="e16ad96b-79ac-4f4a-9f2e-a39b9f30fa0c"/>
    <xsd:import namespace="bfb6dfe8-97b8-4440-9a42-88401c43ee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6ad96b-79ac-4f4a-9f2e-a39b9f30f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b6dfe8-97b8-4440-9a42-88401c43eece"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06D37C-712E-4A3E-BCF2-B315EB987064}">
  <ds:schemaRefs>
    <ds:schemaRef ds:uri="http://purl.org/dc/dcmitype/"/>
    <ds:schemaRef ds:uri="http://www.w3.org/XML/1998/namespace"/>
    <ds:schemaRef ds:uri="http://purl.org/dc/terms/"/>
    <ds:schemaRef ds:uri="http://schemas.microsoft.com/office/2006/documentManagement/types"/>
    <ds:schemaRef ds:uri="http://purl.org/dc/elements/1.1/"/>
    <ds:schemaRef ds:uri="bfb6dfe8-97b8-4440-9a42-88401c43eece"/>
    <ds:schemaRef ds:uri="e16ad96b-79ac-4f4a-9f2e-a39b9f30fa0c"/>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7FED055-E620-4E0D-A9EF-1B76CD157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6ad96b-79ac-4f4a-9f2e-a39b9f30fa0c"/>
    <ds:schemaRef ds:uri="bfb6dfe8-97b8-4440-9a42-88401c43e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F08F00-01FF-42AA-AFBF-149B839888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Špulák, Jiří</dc:creator>
  <cp:keywords/>
  <dc:description/>
  <cp:lastModifiedBy>Hanzlová, Hana</cp:lastModifiedBy>
  <dcterms:created xsi:type="dcterms:W3CDTF">2019-08-23T05:51:20Z</dcterms:created>
  <dcterms:modified xsi:type="dcterms:W3CDTF">2020-07-15T11:36:53Z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0x010100A9F5B2E1E0A686479DD317A7125C4147</vt:lpwstr>
  </property>
</Properties>
</file>