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customXml/itemProps1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/>
  <bookViews>
    <workbookView xWindow="0" yWindow="0" windowWidth="19420" windowHeight="11020" activeTab="0"/>
  </bookViews>
  <sheets>
    <sheet name="Rekapitulace stavby" sheetId="1" r:id="rId1"/>
    <sheet name="SO-01 - Architektonicko-s..." sheetId="2" r:id="rId2"/>
  </sheets>
  <definedNames>
    <definedName name="_xlnm.Print_Area" localSheetId="0">'Rekapitulace stavby'!$C$4:$AP$70,'Rekapitulace stavby'!$C$76:$AP$96</definedName>
    <definedName name="_xlnm.Print_Area" localSheetId="1">'SO-01 - Architektonicko-s...'!$C$4:$Q$70,'SO-01 - Architektonicko-s...'!$C$76:$Q$115,'SO-01 - Architektonicko-s...'!$C$121:$Q$471</definedName>
    <definedName name="_xlnm.Print_Titles" localSheetId="0">'Rekapitulace stavby'!$85:$85</definedName>
    <definedName name="_xlnm.Print_Titles" localSheetId="1">'SO-01 - Architektonicko-s...'!$131:$131</definedName>
  </definedNames>
  <calcPr fullCalcOnLoad="1"/>
</workbook>
</file>

<file path=xl/sharedStrings.xml><?xml version="1.0" encoding="utf-8"?>
<sst xmlns="http://schemas.openxmlformats.org/spreadsheetml/2006/main" count="3658" uniqueCount="762">
  <si>
    <t>2012</t>
  </si>
  <si>
    <t>List obsahuje:</t>
  </si>
  <si>
    <t>2.0</t>
  </si>
  <si>
    <t>ZAMOK</t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</si>
  <si>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</si>
  <si>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</si>
  <si>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</si>
  <si>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</si>
  <si>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</si>
  <si>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</si>
  <si>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</si>
  <si>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</si>
  <si>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Návod na vyplnění</t>
  </si>
  <si>
    <t>0,001</t>
  </si>
  <si>
    <t>Kód:</t>
  </si>
  <si>
    <t>2015_063P</t>
  </si>
  <si>
    <t>Měnit lze pouze buňky se žlutým podbarvením!
1) na prvním listu Rekapitulace stavby vyplňte v sestavě
    a) Souhrnný list
       - údaje o Zhotoviteli
         (přenesou se do ostatních sestav i v jiných listech)
    b) Rekapitulace objektů
       - potřebné Ostatní náklady
2) na vybraných listech vyplňte v sestavě
    a) Krycí list
       - údaje o Zhotoviteli, pokud se liší od údajů o Zhotoviteli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případe potřeby poznámku (ta je v skrytém sloupci)</t>
  </si>
  <si>
    <t>Stavba:</t>
  </si>
  <si>
    <t>Zateplení obvodového pláště koleje Bolevecká, Plzeň</t>
  </si>
  <si>
    <t>0,1</t>
  </si>
  <si>
    <t>JKSO:</t>
  </si>
  <si>
    <t/>
  </si>
  <si>
    <t>CC-CZ:</t>
  </si>
  <si>
    <t>1</t>
  </si>
  <si>
    <t>Místo:</t>
  </si>
  <si>
    <t>Bolevecká 34, Plzeň</t>
  </si>
  <si>
    <t>Datum:</t>
  </si>
  <si>
    <t>10</t>
  </si>
  <si>
    <t>100</t>
  </si>
  <si>
    <t>Objednatel:</t>
  </si>
  <si>
    <t>IČ:</t>
  </si>
  <si>
    <t>Univerzita Karlova v Praze, Koleje a menzy</t>
  </si>
  <si>
    <t>DIČ:</t>
  </si>
  <si>
    <t>Zhotovitel:</t>
  </si>
  <si>
    <t>Vyplň údaj</t>
  </si>
  <si>
    <t>Projektant:</t>
  </si>
  <si>
    <t>MILOTA Kladno, spol. s r.o.</t>
  </si>
  <si>
    <t>True</t>
  </si>
  <si>
    <t>Zpracovatel:</t>
  </si>
  <si>
    <t>Vít Včeliš, 724538658, vitvcelis(a)seznam.cz</t>
  </si>
  <si>
    <t>Poznámka:</t>
  </si>
  <si>
    <t>Kvalitativní standard provedení objektů je uveden v textových částech projektové dokumentace
Rozpočet vytvořen programem KROS Plus v.17.20 licence 56e520f5
Cenová úroveň 2014/I.
Vypracoval: Vít Včeliš, 724538658, vitvcelis@seznam.cz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</si>
  <si>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</si>
  <si>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</si>
  <si>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</si>
  <si>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</si>
  <si>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</si>
  <si>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</si>
  <si>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</si>
  <si>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</si>
  <si>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</si>
  <si>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</si>
  <si>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</si>
  <si>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</si>
  <si>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</si>
  <si>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</si>
  <si>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</si>
  <si>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</si>
  <si>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</si>
  <si>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</si>
  <si>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</si>
  <si>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</si>
  <si>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</si>
  <si>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</si>
  <si>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</si>
  <si>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</si>
  <si>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</si>
  <si>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</si>
  <si>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</si>
  <si>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</si>
  <si>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</si>
  <si>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</si>
  <si>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</si>
  <si>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</si>
  <si>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</si>
  <si>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</si>
  <si>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</si>
  <si>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</si>
  <si>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</si>
  <si>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</si>
  <si>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</si>
  <si>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</si>
  <si>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###NOIMPORT###</t>
  </si>
  <si>
    <t>IMPORT</t>
  </si>
  <si>
    <t>{45f9c26f-48b8-4f23-afd3-6789f48df45c}</t>
  </si>
  <si>
    <t>{00000000-0000-0000-0000-000000000000}</t>
  </si>
  <si>
    <t>SO-01</t>
  </si>
  <si>
    <t>Architektonicko-stavební řešení</t>
  </si>
  <si>
    <t>{ca8bd6fc-1e4b-4065-965f-ecc3ce7035f7}</t>
  </si>
  <si>
    <t>2) Ostatní náklady ze souhrnného listu</t>
  </si>
  <si>
    <t>Procent. zadání
[% nákladů rozpočtu]</t>
  </si>
  <si>
    <t>Zařazení nákladů</t>
  </si>
  <si>
    <t>Ostatní náklady</t>
  </si>
  <si>
    <t>stavební čast</t>
  </si>
  <si>
    <t>OSTATNENAKLADY</t>
  </si>
  <si>
    <t>Vyplň vlastní</t>
  </si>
  <si>
    <t>OSTATNENAKLADYVLASTNE</t>
  </si>
  <si>
    <t>Celkové náklady za stavbu 1) + 2)</t>
  </si>
  <si>
    <t>Zpět na list:</t>
  </si>
  <si>
    <t>2</t>
  </si>
  <si>
    <t>KRYCÍ LIST ROZPOČTU</t>
  </si>
  <si>
    <t>Objekt:</t>
  </si>
  <si>
    <t>SO-01 - Architektonicko-stavební řešení</t>
  </si>
  <si>
    <t>Náklady z rozpočtu</t>
  </si>
  <si>
    <t>REKAPITULACE ROZPOČTU</t>
  </si>
  <si>
    <t>Kód - Popis</t>
  </si>
  <si>
    <t>Cena celkem [CZK]</t>
  </si>
  <si>
    <t>1) Náklady z rozpočtu</t>
  </si>
  <si>
    <t>-1</t>
  </si>
  <si>
    <t>HSV - Práce a dodávky HSV</t>
  </si>
  <si>
    <t xml:space="preserve">    1 - Zemní práce</t>
  </si>
  <si>
    <t xml:space="preserve">    6 - Úpravy povrchů, podlahy a osazování výplní</t>
  </si>
  <si>
    <t xml:space="preserve">    9 - Ostatní konstrukce a práce-bourání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</si>
  <si>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</si>
  <si>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</si>
  <si>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</si>
  <si>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</si>
  <si>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713 - Izolace tepelné</t>
  </si>
  <si>
    <t xml:space="preserve">    743 - Elektromontáže - hrubá montáž</t>
  </si>
  <si>
    <t xml:space="preserve">    751 - Vzduchotechnika</t>
  </si>
  <si>
    <t xml:space="preserve">    764 - Konstrukce klempířské</t>
  </si>
  <si>
    <t xml:space="preserve">    766 - Konstrukce truhlářské</t>
  </si>
  <si>
    <t xml:space="preserve">    767 - Konstrukce zámečnické</t>
  </si>
  <si>
    <t>VRN - Vedlejší rozpočtové náklady</t>
  </si>
  <si>
    <t xml:space="preserve">    VRN3 - Zařízení staveniště</t>
  </si>
  <si>
    <t>VP -   Vícepráce</t>
  </si>
  <si>
    <t>2) Ostatní náklady</t>
  </si>
  <si>
    <t>Zařízení staveniště</t>
  </si>
  <si>
    <t>VRN</t>
  </si>
  <si>
    <t>Projektové práce</t>
  </si>
  <si>
    <t>Územní vlivy</t>
  </si>
  <si>
    <t>Provozní vlivy</t>
  </si>
  <si>
    <t>Jiné VRN</t>
  </si>
  <si>
    <t>Kompletační činnost</t>
  </si>
  <si>
    <t>KOMPLETACNA</t>
  </si>
  <si>
    <t>ROZPOČET</t>
  </si>
  <si>
    <t>PČ</t>
  </si>
  <si>
    <t>Typ</t>
  </si>
  <si>
    <t>Popis</t>
  </si>
  <si>
    <t>MJ</t>
  </si>
  <si>
    <t>Množství</t>
  </si>
  <si>
    <t>J.cena [CZK]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</si>
  <si>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</si>
  <si>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</si>
  <si>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</si>
  <si>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</si>
  <si>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</si>
  <si>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</si>
  <si>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</si>
  <si>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ROZPOCET</t>
  </si>
  <si>
    <t>K</t>
  </si>
  <si>
    <t>132201202</t>
  </si>
  <si>
    <t>Hloubení rýh š do 2000 mm v hornině tř. 3 objemu do 1000 m3</t>
  </si>
  <si>
    <t>m3</t>
  </si>
  <si>
    <t>4</t>
  </si>
  <si>
    <t>-718604946</t>
  </si>
  <si>
    <t>"západní" 0,80*7,20*0,30</t>
  </si>
  <si>
    <t>VV</t>
  </si>
  <si>
    <t>0,80*7,20*1,40</t>
  </si>
  <si>
    <t>0,80*14,60*1,80</t>
  </si>
  <si>
    <t>"východní" 0,80*3,80*1,00</t>
  </si>
  <si>
    <t>Součet</t>
  </si>
  <si>
    <t>132201209</t>
  </si>
  <si>
    <t>Příplatek za lepivost k hloubení rýh š do 2000 mm v hornině tř. 3</t>
  </si>
  <si>
    <t>1403964933</t>
  </si>
  <si>
    <t>3</t>
  </si>
  <si>
    <t>161101101</t>
  </si>
  <si>
    <t>Svislé přemístění výkopku z horniny tř. 1 až 4 hl výkopu do 2,5 m</t>
  </si>
  <si>
    <t>-1054193978</t>
  </si>
  <si>
    <t>174101101</t>
  </si>
  <si>
    <t>Zásyp jam, šachet rýh nebo kolem objektů sypaninou se zhutněním</t>
  </si>
  <si>
    <t>-169906191</t>
  </si>
  <si>
    <t>5</t>
  </si>
  <si>
    <t>621142001</t>
  </si>
  <si>
    <t>(VN.07) Potažení vnějších podhledů sklovláknitým pletivem vtlačeným do tenkovrstvé hmoty</t>
  </si>
  <si>
    <t>m2</t>
  </si>
  <si>
    <t>-754553670</t>
  </si>
  <si>
    <t>"VN.07 jižní" 18*1,10*1,05</t>
  </si>
  <si>
    <t>2*3,20*0,75</t>
  </si>
  <si>
    <t>2*1,20*0,75</t>
  </si>
  <si>
    <t>"VN.07 severní" 20*1,10*1,05</t>
  </si>
  <si>
    <t>6</t>
  </si>
  <si>
    <t>622142001</t>
  </si>
  <si>
    <t>(VN.07) Potažení vnějších stěn sklovláknitým pletivem vtlačeným do tenkovrstvé hmoty</t>
  </si>
  <si>
    <t>-336994358</t>
  </si>
  <si>
    <t>0,18*1,10*40</t>
  </si>
  <si>
    <t>0,18*3,30*19</t>
  </si>
  <si>
    <t>0,25*(11,05+6*0,60)</t>
  </si>
  <si>
    <t>7</t>
  </si>
  <si>
    <t>621211001</t>
  </si>
  <si>
    <t>Montáž zateplení vnějších ostění z polystyrénových desek tl do 40 mm</t>
  </si>
  <si>
    <t>-77538788</t>
  </si>
  <si>
    <t>8</t>
  </si>
  <si>
    <t>M</t>
  </si>
  <si>
    <t>283723030</t>
  </si>
  <si>
    <t>deska z pěnového polystyrenu bílá EPS 100 S 1000 x 1000 x 40 mm</t>
  </si>
  <si>
    <t>-309967319</t>
  </si>
  <si>
    <t>9</t>
  </si>
  <si>
    <t>622211021</t>
  </si>
  <si>
    <t>Montáž zateplení vnějších stěn z polystyrénových desek tl do 120 mm</t>
  </si>
  <si>
    <t>-2099004112</t>
  </si>
  <si>
    <t>283764230.1</t>
  </si>
  <si>
    <t>(VN.01 + VN.03) deska z extrudovaného polystyrénu BACHL XPS 30 SF 120 mm</t>
  </si>
  <si>
    <t>94324178</t>
  </si>
  <si>
    <t>137,77</t>
  </si>
  <si>
    <t>11</t>
  </si>
  <si>
    <t>622211031</t>
  </si>
  <si>
    <t>Montáž zateplení vnějších stěn z polystyrénových desek tl do 160 mm</t>
  </si>
  <si>
    <t>1155749446</t>
  </si>
  <si>
    <t>12</t>
  </si>
  <si>
    <t>283764240</t>
  </si>
  <si>
    <t>(VN.02+VN.04) deska z extrudovaného polystyrénu BACHL XPS 30 SF 140 mm</t>
  </si>
  <si>
    <t>344069605</t>
  </si>
  <si>
    <t>182,66</t>
  </si>
  <si>
    <t>13</t>
  </si>
  <si>
    <t>622221031</t>
  </si>
  <si>
    <t>Montáž zateplení vnějších stěn z minerální vlny s podélnou orientací vláken tl do 160 mm</t>
  </si>
  <si>
    <t>-910992607</t>
  </si>
  <si>
    <t>14</t>
  </si>
  <si>
    <t>631515310.1</t>
  </si>
  <si>
    <t>(VN.05+VN.06) deska minerální izolační ISOVER TWINNER tl. 140 mm</t>
  </si>
  <si>
    <t>-2127483765</t>
  </si>
  <si>
    <t>2246,675</t>
  </si>
  <si>
    <t>622252001</t>
  </si>
  <si>
    <t>Montáž zakládacích soklových lišt zateplení</t>
  </si>
  <si>
    <t>m</t>
  </si>
  <si>
    <t>-790532453</t>
  </si>
  <si>
    <t>16</t>
  </si>
  <si>
    <t>590516190</t>
  </si>
  <si>
    <t>lišta soklová zakládací U 15 cm, 0,8/200 cm</t>
  </si>
  <si>
    <t>-1612824278</t>
  </si>
  <si>
    <t>123,50</t>
  </si>
  <si>
    <t>17</t>
  </si>
  <si>
    <t>622252002</t>
  </si>
  <si>
    <t>Montáž ostatních lišt zateplení</t>
  </si>
  <si>
    <t>702336490</t>
  </si>
  <si>
    <t>18</t>
  </si>
  <si>
    <t>590514740</t>
  </si>
  <si>
    <t>lišta rohový Al s prolisem délka 2,5 m</t>
  </si>
  <si>
    <t>-522342579</t>
  </si>
  <si>
    <t>"viz jako APU lišty" 1378,720</t>
  </si>
  <si>
    <t>19</t>
  </si>
  <si>
    <t>590514760</t>
  </si>
  <si>
    <t>profil okenní s tkaninou APU lišta 9 mm</t>
  </si>
  <si>
    <t>889901176</t>
  </si>
  <si>
    <t>"jižní" 20*(1,10+2*2,45)</t>
  </si>
  <si>
    <t>10*(6,99+2*1,52)</t>
  </si>
  <si>
    <t>1*(0,84+2*1,97)</t>
  </si>
  <si>
    <t>"západní" 10*(6,84+2*1,54)</t>
  </si>
  <si>
    <t>10*(7,14+2*1,54)</t>
  </si>
  <si>
    <t>10*(14,34+2*1,54)</t>
  </si>
  <si>
    <t>10*(2,59+2*2,59)</t>
  </si>
  <si>
    <t>4*(0,84+2*0,87)</t>
  </si>
  <si>
    <t>24*(0,54+2*0,57)</t>
  </si>
  <si>
    <t>"severní" 20*(1,10+2*2,45)</t>
  </si>
  <si>
    <t>2*(0,84+2*0,57)</t>
  </si>
  <si>
    <t>4*(0,54+2*0,57)</t>
  </si>
  <si>
    <t>"východní" 10*(6,84+2*1,54)</t>
  </si>
  <si>
    <t>10*(6,84+2*1,54)</t>
  </si>
  <si>
    <t>10*(14,05+2*1,54)</t>
  </si>
  <si>
    <t>17*(0,54+2*0,57)</t>
  </si>
  <si>
    <t>10*(3,30+2*2,59)</t>
  </si>
  <si>
    <t>1*(3,30+2*3,97)</t>
  </si>
  <si>
    <t>2*(2,40+2*2,40)</t>
  </si>
  <si>
    <t>20</t>
  </si>
  <si>
    <t>590514800</t>
  </si>
  <si>
    <t>lišta rohová Al 10/10 cm s tkaninou bal. 2,5 m</t>
  </si>
  <si>
    <t>-1884963143</t>
  </si>
  <si>
    <t>"jižní" 6*29,00</t>
  </si>
  <si>
    <t>"západní" 4*29,00</t>
  </si>
  <si>
    <t>"severní" 6*31,40+4*31,00</t>
  </si>
  <si>
    <t>"východní" 2*34,05+5*31,25</t>
  </si>
  <si>
    <t>590514920</t>
  </si>
  <si>
    <t>profil zakončovací s okapničkou a tkaninou 100/150 mm, délka 2 m</t>
  </si>
  <si>
    <t>-1977461936</t>
  </si>
  <si>
    <t>"jižní" 20*(1,10)</t>
  </si>
  <si>
    <t>10*(6,99)</t>
  </si>
  <si>
    <t>1*(0,84)</t>
  </si>
  <si>
    <t>"západní" 10*(6,84)</t>
  </si>
  <si>
    <t>10*(7,14)</t>
  </si>
  <si>
    <t>10*(14,34)</t>
  </si>
  <si>
    <t>10*(2,59)</t>
  </si>
  <si>
    <t>4*(0,84)</t>
  </si>
  <si>
    <t>24*(0,54)</t>
  </si>
  <si>
    <t>"severní" 20*(1,10)</t>
  </si>
  <si>
    <t>2*(0,84)</t>
  </si>
  <si>
    <t>4*(0,54)</t>
  </si>
  <si>
    <t>"východní" 10*(6,84)</t>
  </si>
  <si>
    <t>10*(6,84)</t>
  </si>
  <si>
    <t>10*(14,05)</t>
  </si>
  <si>
    <t>17*(0,54)</t>
  </si>
  <si>
    <t>10*(3,30)</t>
  </si>
  <si>
    <t>1*(3,30)</t>
  </si>
  <si>
    <t>2*(2,40)</t>
  </si>
  <si>
    <t>22</t>
  </si>
  <si>
    <t>621531021</t>
  </si>
  <si>
    <t>Tenkovrstvá silikonová zrnitá omítka tl. 2,0 mm včetně penetrace vnějších podhledů</t>
  </si>
  <si>
    <t>-1247820892</t>
  </si>
  <si>
    <t>"VN.07" 50,490</t>
  </si>
  <si>
    <t>106</t>
  </si>
  <si>
    <t>985131111</t>
  </si>
  <si>
    <t>Očištění ploch stěn, rubu kleneb a podlah tlakovou vodou</t>
  </si>
  <si>
    <t>2024786797</t>
  </si>
  <si>
    <t>104</t>
  </si>
  <si>
    <t>622111121</t>
  </si>
  <si>
    <t>Vyspravení lokální cementovou maltou vnějších stěn betonových nebo železobetonových</t>
  </si>
  <si>
    <t>1776084337</t>
  </si>
  <si>
    <t>105</t>
  </si>
  <si>
    <t>623111121</t>
  </si>
  <si>
    <t>Vyspravení lokální cementovou maltou vnějších ostění oken a pilířů, pilířů nebo sloupů betonových nebo železobetonových</t>
  </si>
  <si>
    <t>-490469259</t>
  </si>
  <si>
    <t>23</t>
  </si>
  <si>
    <t>622531021</t>
  </si>
  <si>
    <t>Tenkovrstvá silikonová zrnitá omítka tl. 2,0 mm včetně penetrace vnějších stěn</t>
  </si>
  <si>
    <t>-432357999</t>
  </si>
  <si>
    <t>"VN.02+VN.04" 182,66</t>
  </si>
  <si>
    <t>"VN.05+VN.06" 2246,675</t>
  </si>
  <si>
    <t>"VN.07" 22,869</t>
  </si>
  <si>
    <t>24</t>
  </si>
  <si>
    <t>623531021</t>
  </si>
  <si>
    <t>Tenkovrstvá silikonová zrnitá omítka tl. 2,0 mm včetně penetrace vnějších ostění oken a dveří, pilířů nebo sloupů</t>
  </si>
  <si>
    <t>-1081105944</t>
  </si>
  <si>
    <t>"jižní" 20*(1,10+2*2,45)*0,20</t>
  </si>
  <si>
    <t>10*(6,99+2*1,52)*0,30</t>
  </si>
  <si>
    <t>1*(0,84+2*1,97)*0,30</t>
  </si>
  <si>
    <t>"západní" 10*(6,84+2*1,54)*0,30</t>
  </si>
  <si>
    <t>10*(7,14+2*1,54)*0,30</t>
  </si>
  <si>
    <t>10*(14,34+2*1,54)*0,30</t>
  </si>
  <si>
    <t>10*(2,59+2*2,59)*0,30</t>
  </si>
  <si>
    <t>4*(0,84+2*0,87)*0,30</t>
  </si>
  <si>
    <t>24*(0,54+2*0,57)*0,30</t>
  </si>
  <si>
    <t>"severní" 20*(1,10+2*2,45)*0,20</t>
  </si>
  <si>
    <t>2*(0,84+2*0,57)*0,30</t>
  </si>
  <si>
    <t>4*(0,54+2*0,57)*0,30</t>
  </si>
  <si>
    <t>"východní" 10*(6,84+2*1,54)*0,30</t>
  </si>
  <si>
    <t>10*(6,84+2*1,54)*0,30</t>
  </si>
  <si>
    <t>10*(14,05+2*1,54)*0,30</t>
  </si>
  <si>
    <t>17*(0,54+2*0,57)*0,30</t>
  </si>
  <si>
    <t>10*(3,30+2*2,59)*0,30</t>
  </si>
  <si>
    <t>1*(3,30+2*3,97)*0,30</t>
  </si>
  <si>
    <t>2*(2,40+2*2,40)*0,30</t>
  </si>
  <si>
    <t>25</t>
  </si>
  <si>
    <t>631311124</t>
  </si>
  <si>
    <t>Mazanina tl do 120 mm z betonu prostého tř. C 16/20</t>
  </si>
  <si>
    <t>1231160490</t>
  </si>
  <si>
    <t>"SN.01" 558,80*0,10</t>
  </si>
  <si>
    <t>"SN.02" 132,30*0,10</t>
  </si>
  <si>
    <t>26</t>
  </si>
  <si>
    <t>631319012</t>
  </si>
  <si>
    <t>Příplatek k mazanině tl do 120 mm za přehlazení povrchu</t>
  </si>
  <si>
    <t>-1029112043</t>
  </si>
  <si>
    <t>27</t>
  </si>
  <si>
    <t>631319183</t>
  </si>
  <si>
    <t>Příplatek k mazanině tl do 120 mm za sklon do 35°</t>
  </si>
  <si>
    <t>957697451</t>
  </si>
  <si>
    <t>28</t>
  </si>
  <si>
    <t>457541111</t>
  </si>
  <si>
    <t>Filtrační vrstvy ze štěrkodrti bez zhutnění frakce od 0 až 22 do 0 až 63 mm</t>
  </si>
  <si>
    <t>-174317392</t>
  </si>
  <si>
    <t>"SN.01" 598,30*0,053</t>
  </si>
  <si>
    <t>29</t>
  </si>
  <si>
    <t>637211122</t>
  </si>
  <si>
    <t>Okapový chodník z betonových dlaždic tl 60 mm kladených do písku se zalitím spár MC</t>
  </si>
  <si>
    <t>-1890559426</t>
  </si>
  <si>
    <t>0,50*(0,50+22,30+0,50+8,20+1,00+1,25+4,25+1,25+7,20+1,25+7,20+7,50+7,50+0,50)</t>
  </si>
  <si>
    <t>0,50*(0,50+14,50+1,25+4,00+3,60+7,20+1,50+7,20)</t>
  </si>
  <si>
    <t>30</t>
  </si>
  <si>
    <t>592456200</t>
  </si>
  <si>
    <t>dlažba desková betonová 50x50x6 cm šedá</t>
  </si>
  <si>
    <t>322197653</t>
  </si>
  <si>
    <t>"předpoklad výměna cca 20%" 55,075*0,20</t>
  </si>
  <si>
    <t>31</t>
  </si>
  <si>
    <t>941321113</t>
  </si>
  <si>
    <t>Montáž lešení řadového modulového těžkého zatížení do 300 kg/m2 š do 1,2 m v do 40 m</t>
  </si>
  <si>
    <t>2028247287</t>
  </si>
  <si>
    <t>31,50*123,50</t>
  </si>
  <si>
    <t>4*1,50</t>
  </si>
  <si>
    <t>32</t>
  </si>
  <si>
    <t>941321211</t>
  </si>
  <si>
    <t>Příplatek k lešení řadovému modulovému těžkému š 1,2 m v do 25 m za první a ZKD den použití</t>
  </si>
  <si>
    <t>1134864402</t>
  </si>
  <si>
    <t>"předpoklad 92 dní" 3896,250*92</t>
  </si>
  <si>
    <t>33</t>
  </si>
  <si>
    <t>941321813</t>
  </si>
  <si>
    <t>Demontáž lešení řadového modulového těžkého zatížení do 300 kg/m2 š do 1,2 m v do 40 m</t>
  </si>
  <si>
    <t>258406566</t>
  </si>
  <si>
    <t>34</t>
  </si>
  <si>
    <t>941955001</t>
  </si>
  <si>
    <t>Lešení lehké pomocné, výška podlahy do 1,2 m bez materiálu</t>
  </si>
  <si>
    <t>1596774655</t>
  </si>
  <si>
    <t>35</t>
  </si>
  <si>
    <t>963051110</t>
  </si>
  <si>
    <t>Bourání ŽB stropů deskových tl do 80 mm</t>
  </si>
  <si>
    <t>1037545654</t>
  </si>
  <si>
    <t>"SN.01 střešní deska" 558,80*0,08</t>
  </si>
  <si>
    <t>36</t>
  </si>
  <si>
    <t>965042141</t>
  </si>
  <si>
    <t>Bourání podkladů pod dlažby nebo mazanin betonových nebo z litého asfaltu tl do 100 mm pl přes 4 m2</t>
  </si>
  <si>
    <t>-665534870</t>
  </si>
  <si>
    <t>"SN.02 cem.potěr" 145,80*0,04</t>
  </si>
  <si>
    <t>"SN.03 cem.potěr" 31,10*0,04</t>
  </si>
  <si>
    <t>37</t>
  </si>
  <si>
    <t>965049111</t>
  </si>
  <si>
    <t>Příplatek k bourání betonových mazanin za bourání se svařovanou sítí tl do 100 mm</t>
  </si>
  <si>
    <t>-1290808546</t>
  </si>
  <si>
    <t>38</t>
  </si>
  <si>
    <t>968082018</t>
  </si>
  <si>
    <t>Vybourání plastových rámů oken dvojitých včetně křídel plochy přes 4 m2</t>
  </si>
  <si>
    <t>417596846</t>
  </si>
  <si>
    <t>"západní" 9*3,25*2,65</t>
  </si>
  <si>
    <t>"východní" 9*3,60*2,65</t>
  </si>
  <si>
    <t>"východní" 1*3,60*4,05</t>
  </si>
  <si>
    <t>39</t>
  </si>
  <si>
    <t>968082022</t>
  </si>
  <si>
    <t>Vybourání plastových zárubní dveří plochy do 4 m2</t>
  </si>
  <si>
    <t>-1354612549</t>
  </si>
  <si>
    <t>"západní" 1*3,25*2,65</t>
  </si>
  <si>
    <t>"východní" 1*3,60*2,65</t>
  </si>
  <si>
    <t>40</t>
  </si>
  <si>
    <t>113106121</t>
  </si>
  <si>
    <t>Rozebrání dlažeb komunikací pro pěší z betonových nebo kamenných dlaždic</t>
  </si>
  <si>
    <t>-1378631605</t>
  </si>
  <si>
    <t>41</t>
  </si>
  <si>
    <t>979054441</t>
  </si>
  <si>
    <t>Očištění vybouraných z desek nebo dlaždic s původním spárováním z kameniva těženého</t>
  </si>
  <si>
    <t>-1585394426</t>
  </si>
  <si>
    <t>42</t>
  </si>
  <si>
    <t>997013120</t>
  </si>
  <si>
    <t>Vnitrostaveništní doprava suti a vybouraných hmot pro budovy v do 36 m s použitím mechanizace</t>
  </si>
  <si>
    <t>t</t>
  </si>
  <si>
    <t>752848739</t>
  </si>
  <si>
    <t>43</t>
  </si>
  <si>
    <t>997013501</t>
  </si>
  <si>
    <t>Odvoz suti na skládku a vybouraných hmot nebo meziskládku do 1 km se složením</t>
  </si>
  <si>
    <t>1989596176</t>
  </si>
  <si>
    <t>44</t>
  </si>
  <si>
    <t>997013509</t>
  </si>
  <si>
    <t>Příplatek k odvozu suti a vybouraných hmot na skládku ZKD 1 km přes 1 km (předpoklad +15km)</t>
  </si>
  <si>
    <t>1344038939</t>
  </si>
  <si>
    <t>45</t>
  </si>
  <si>
    <t>997013831</t>
  </si>
  <si>
    <t>Poplatek za uložení stavebního směsného odpadu na skládce (skládkovné)</t>
  </si>
  <si>
    <t>-245196726</t>
  </si>
  <si>
    <t>165,523-20,545-11,277</t>
  </si>
  <si>
    <t>108</t>
  </si>
  <si>
    <t>997013813</t>
  </si>
  <si>
    <t>Poplatek za uložení stavebního odpadu z plastických hmot na skládce (skládkovné)</t>
  </si>
  <si>
    <t>-1191682026</t>
  </si>
  <si>
    <t>109</t>
  </si>
  <si>
    <t>997221845</t>
  </si>
  <si>
    <t>Poplatek za uložení odpadu z asfaltových povrchů na skládce (skládkovné)</t>
  </si>
  <si>
    <t>124693481</t>
  </si>
  <si>
    <t>46</t>
  </si>
  <si>
    <t>998017004</t>
  </si>
  <si>
    <t>Přesun hmot s omezením mechanizace pro budovy v do 36 m</t>
  </si>
  <si>
    <t>-2022083795</t>
  </si>
  <si>
    <t>47</t>
  </si>
  <si>
    <t>711131811</t>
  </si>
  <si>
    <t>Odstranění izolace proti zemní vlhkosti vodorovné</t>
  </si>
  <si>
    <t>-257042751</t>
  </si>
  <si>
    <t>"SN.01 Foalbit" 598,30</t>
  </si>
  <si>
    <t>"SN.01 Aralebit" 598,30</t>
  </si>
  <si>
    <t>"SN.01 bitagit-S1" 598,30</t>
  </si>
  <si>
    <t>"SN.02 R500/H" 132,30</t>
  </si>
  <si>
    <t>"SN.02 asf. papír" 132,30</t>
  </si>
  <si>
    <t>"SN.02 A400/H" 145,80</t>
  </si>
  <si>
    <t>"SN.02 Foalbit" 145,80</t>
  </si>
  <si>
    <t>"SN.02 Aralebit" 145,80</t>
  </si>
  <si>
    <t>"SN.02 bitagit-S1" 145,80</t>
  </si>
  <si>
    <t>"SN.03 R500/H" 26,10</t>
  </si>
  <si>
    <t>"SN.03 asf. papír" 26,10</t>
  </si>
  <si>
    <t>"SN.03 A400/H" 31,10</t>
  </si>
  <si>
    <t>"SN.03 Foalbit" 31,10</t>
  </si>
  <si>
    <t>"SN.03 Aralebit" 31,10</t>
  </si>
  <si>
    <t>"SN.03 bitagit-S1" 31,10</t>
  </si>
  <si>
    <t>48</t>
  </si>
  <si>
    <t>713291122</t>
  </si>
  <si>
    <t>Montáž izolace tepelné parotěsné zábrany stropů vrchem asfaltovým pásem</t>
  </si>
  <si>
    <t>249224446</t>
  </si>
  <si>
    <t>49</t>
  </si>
  <si>
    <t>628522540</t>
  </si>
  <si>
    <t>pás asfaltovaný modifikovaný SBS Glastek 40 Special mineral</t>
  </si>
  <si>
    <t>1803846815</t>
  </si>
  <si>
    <t>50</t>
  </si>
  <si>
    <t>712341559</t>
  </si>
  <si>
    <t>Provedení povlakové krytiny střech do 10° pásy NAIP přitavením v plné ploše</t>
  </si>
  <si>
    <t>-1472698344</t>
  </si>
  <si>
    <t>51</t>
  </si>
  <si>
    <t>628522640</t>
  </si>
  <si>
    <t>pás s modifikovaným asfaltem Glastek 30 Sticker Plus</t>
  </si>
  <si>
    <t>1502287720</t>
  </si>
  <si>
    <t>"SN.01" 598,30</t>
  </si>
  <si>
    <t>"SN.02" 145,80</t>
  </si>
  <si>
    <t>"SN.03" 31,10</t>
  </si>
  <si>
    <t>52</t>
  </si>
  <si>
    <t>1470916280</t>
  </si>
  <si>
    <t>53</t>
  </si>
  <si>
    <t>71319113R</t>
  </si>
  <si>
    <t>Montáž izolace tepelné podlah, stropů vrchem nebo střech překrytí geotextílií</t>
  </si>
  <si>
    <t>-36340935</t>
  </si>
  <si>
    <t>110</t>
  </si>
  <si>
    <t>721233213</t>
  </si>
  <si>
    <t>Střešní vtok polypropylen PP pro pochůzné střechy svislý odtok DN 125</t>
  </si>
  <si>
    <t>kus</t>
  </si>
  <si>
    <t>218510787</t>
  </si>
  <si>
    <t>54</t>
  </si>
  <si>
    <t>693110640</t>
  </si>
  <si>
    <t>geotextilie netkaná geoNetex M, 500 g/m2, šíře 300 cm</t>
  </si>
  <si>
    <t>1009387772</t>
  </si>
  <si>
    <t>55</t>
  </si>
  <si>
    <t>998711203</t>
  </si>
  <si>
    <t>Přesun hmot procentní pro izolace proti vodě, vlhkosti a plynům v objektech v do 60 m</t>
  </si>
  <si>
    <t>%</t>
  </si>
  <si>
    <t>-211155697</t>
  </si>
  <si>
    <t>56</t>
  </si>
  <si>
    <t>713140811</t>
  </si>
  <si>
    <t>Odstranění tepelné izolace střech nadstřešní volně kladených z vláknitých tl do 100 mm</t>
  </si>
  <si>
    <t>-1086506300</t>
  </si>
  <si>
    <t>"SN.01 rohož 80 mm" 558,80</t>
  </si>
  <si>
    <t>57</t>
  </si>
  <si>
    <t>713140821</t>
  </si>
  <si>
    <t>Odstranění tepelné izolace střech nadstřešní volně kladených z polystyrenu tl do 100 mm</t>
  </si>
  <si>
    <t>2128330777</t>
  </si>
  <si>
    <t>"SN.02 pol.lehčený 40 mm" 132,30</t>
  </si>
  <si>
    <t>"SN.02 Lignopor 50 mm" 132,30</t>
  </si>
  <si>
    <t>"SN.03 pol.lehčený 40 mm" 26,10</t>
  </si>
  <si>
    <t>"SN.03 Lignopor 50 mm" 26,10</t>
  </si>
  <si>
    <t>58</t>
  </si>
  <si>
    <t>713190817</t>
  </si>
  <si>
    <t>Odstranění tepelné izolace keramzitového lože tloušťky do 150 mm</t>
  </si>
  <si>
    <t>389768745</t>
  </si>
  <si>
    <t>"SN.02 keramzit" 132,20</t>
  </si>
  <si>
    <t>"SN.03 keramzit" 26,10</t>
  </si>
  <si>
    <t>59</t>
  </si>
  <si>
    <t>713141135</t>
  </si>
  <si>
    <t>Montáž izolace tepelné střech plochých lepené za studena bodově 1 vrstva rohoží, pásů, dílců, desek</t>
  </si>
  <si>
    <t>802513149</t>
  </si>
  <si>
    <t>60</t>
  </si>
  <si>
    <t>28376422R</t>
  </si>
  <si>
    <t>deska z extrudovaného polystyrénu Roofmate SL 260 mm</t>
  </si>
  <si>
    <t>2123103597</t>
  </si>
  <si>
    <t>"SN.01" 558,80</t>
  </si>
  <si>
    <t>"SN.02" 132,30</t>
  </si>
  <si>
    <t>61</t>
  </si>
  <si>
    <t>998713204</t>
  </si>
  <si>
    <t>Přesun hmot procentní pro izolace tepelné v objektech v do 36 m</t>
  </si>
  <si>
    <t>1452361224</t>
  </si>
  <si>
    <t>62</t>
  </si>
  <si>
    <t>74362112R</t>
  </si>
  <si>
    <t>Demontáž drát nebo lano hromosvodné svodové D přes 10mm s podpěrou - k opětovné montáži</t>
  </si>
  <si>
    <t>-602677858</t>
  </si>
  <si>
    <t>"jižní" 29,60+29,00+29,00+29,00+29,00</t>
  </si>
  <si>
    <t>"severní" 31,40+31,40+31,40+31,40</t>
  </si>
  <si>
    <t>"střecha" (125,60-4,00)+49,20+(24,00-3,95)</t>
  </si>
  <si>
    <t>63</t>
  </si>
  <si>
    <t>743621120</t>
  </si>
  <si>
    <t>Montáž drát nebo lano hromosvodné svodové D přes 10mm s podpěrou -zpětná motnáž s doplněním poškozeného materiálu a spojovacích a montážních prostředcích, úprava dle platných norem, revize</t>
  </si>
  <si>
    <t>-1845286702</t>
  </si>
  <si>
    <t>64</t>
  </si>
  <si>
    <t>580105041</t>
  </si>
  <si>
    <t>Kontrola stavu ochrany před úderem blesku objektu výšky přes 30 m</t>
  </si>
  <si>
    <t>svod</t>
  </si>
  <si>
    <t>1906708615</t>
  </si>
  <si>
    <t>65</t>
  </si>
  <si>
    <t>044002000</t>
  </si>
  <si>
    <t>Revize</t>
  </si>
  <si>
    <t>soubor</t>
  </si>
  <si>
    <t>1024</t>
  </si>
  <si>
    <t>-1481256577</t>
  </si>
  <si>
    <t>66</t>
  </si>
  <si>
    <t>7513980R1</t>
  </si>
  <si>
    <t>Dmtž protidešťové žaluzie potrubí do 0,750 m2</t>
  </si>
  <si>
    <t>-1712866342</t>
  </si>
  <si>
    <t>67</t>
  </si>
  <si>
    <t>7513980R2</t>
  </si>
  <si>
    <t>Repase protidešťové žaluzie potrubí do 0,750 m2</t>
  </si>
  <si>
    <t>-1189228816</t>
  </si>
  <si>
    <t>68</t>
  </si>
  <si>
    <t>751398055</t>
  </si>
  <si>
    <t>Mtž protidešťové žaluzie potrubí do 0,750 m2</t>
  </si>
  <si>
    <t>1956625515</t>
  </si>
  <si>
    <t>69</t>
  </si>
  <si>
    <t>764002851</t>
  </si>
  <si>
    <t>Demontáž oplechování parapetů do suti</t>
  </si>
  <si>
    <t>1015885148</t>
  </si>
  <si>
    <t>"jižní" 10*7,20</t>
  </si>
  <si>
    <t>"západní" 10*7,03</t>
  </si>
  <si>
    <t>"západní" 10*7,20</t>
  </si>
  <si>
    <t>"západní" 9*3,25</t>
  </si>
  <si>
    <t>"západní" 10*14,40</t>
  </si>
  <si>
    <t>"západní" 24*0,60</t>
  </si>
  <si>
    <t>"severní" 2*0,90</t>
  </si>
  <si>
    <t>"severní" 4*0,60</t>
  </si>
  <si>
    <t>"severní" 10*4,80</t>
  </si>
  <si>
    <t>"východní" 4*0,90</t>
  </si>
  <si>
    <t>"východní" 10*14,23</t>
  </si>
  <si>
    <t>"východní" 10*3,60</t>
  </si>
  <si>
    <t>"východní" 20*7,03</t>
  </si>
  <si>
    <t>"východní" 17*0,60</t>
  </si>
  <si>
    <t>12,00</t>
  </si>
  <si>
    <t>70</t>
  </si>
  <si>
    <t>764002841</t>
  </si>
  <si>
    <t>Demontáž oplechování horních ploch zdí a nadezdívek do suti</t>
  </si>
  <si>
    <t>-1308994617</t>
  </si>
  <si>
    <t>120,44+70,55</t>
  </si>
  <si>
    <t>71</t>
  </si>
  <si>
    <t>764004863</t>
  </si>
  <si>
    <t>Demontáž svodu k dalšímu použití</t>
  </si>
  <si>
    <t>-1135475600</t>
  </si>
  <si>
    <t>72</t>
  </si>
  <si>
    <t>764246305.1</t>
  </si>
  <si>
    <t>K.01Oplechování rovných parapetů mechanicky kotvené z TiZn lesklého plechu  rš 375 mm</t>
  </si>
  <si>
    <t>-719046598</t>
  </si>
  <si>
    <t>73</t>
  </si>
  <si>
    <t>764246303.1</t>
  </si>
  <si>
    <t>K.02 Oplechování rovných parapetů mechanicky kotvené z TiZn lesklého plechu  rš 250 mm</t>
  </si>
  <si>
    <t>1047192755</t>
  </si>
  <si>
    <t>74</t>
  </si>
  <si>
    <t>764246305.2</t>
  </si>
  <si>
    <t>K.03 Oplechování rovných parapetů mechanicky kotvené z TiZn lesklého plechu  rš 400 mm</t>
  </si>
  <si>
    <t>98893959</t>
  </si>
  <si>
    <t>75</t>
  </si>
  <si>
    <t>764246305.3</t>
  </si>
  <si>
    <t>K.03a Oplechování rovných parapetů mechanicky kotvené z TiZn lesklého plechu  rš 450 mm</t>
  </si>
  <si>
    <t>-1578144759</t>
  </si>
  <si>
    <t>76</t>
  </si>
  <si>
    <t>764246304.1</t>
  </si>
  <si>
    <t>K.04 Oplechování rovných parapetů mechanicky kotvené z TiZn lesklého plechu  rš 330 mm</t>
  </si>
  <si>
    <t>-138600329</t>
  </si>
  <si>
    <t>77</t>
  </si>
  <si>
    <t>764246307.1</t>
  </si>
  <si>
    <t>K.05 Oplechování rovných parapetů mechanicky kotvené z TiZn lesklého plechu  rš 650 mm</t>
  </si>
  <si>
    <t>-1373653942</t>
  </si>
  <si>
    <t>78</t>
  </si>
  <si>
    <t>764244307.1</t>
  </si>
  <si>
    <t>K.06 Oplechování horních ploch a nadezdívek bez rohů z TiZn lesklého plechu kotvené rš 670 mm</t>
  </si>
  <si>
    <t>-328191619</t>
  </si>
  <si>
    <t>79</t>
  </si>
  <si>
    <t>764244303.1</t>
  </si>
  <si>
    <t>K.07 Oplechování horních ploch a nadezdívek bez rohů z TiZn lesklého plechu kotvené rš 185 mm</t>
  </si>
  <si>
    <t>-1484105063</t>
  </si>
  <si>
    <t>80</t>
  </si>
  <si>
    <t>764548323</t>
  </si>
  <si>
    <t>Svody kruhové včetně objímek, kolen, odskoků - zpětná montáž</t>
  </si>
  <si>
    <t>-697383239</t>
  </si>
  <si>
    <t>81</t>
  </si>
  <si>
    <t>998764204</t>
  </si>
  <si>
    <t>Přesun hmot procentní pro konstrukce klempířské v objektech v do 36 m</t>
  </si>
  <si>
    <t>-2024756980</t>
  </si>
  <si>
    <t>82</t>
  </si>
  <si>
    <t>766441821</t>
  </si>
  <si>
    <t>Demontáž parapetních desek dřevěných, laminovaných šířky do 30 cm délky přes 1,0 m</t>
  </si>
  <si>
    <t>1394593040</t>
  </si>
  <si>
    <t>83</t>
  </si>
  <si>
    <t>766621111</t>
  </si>
  <si>
    <t>Montáž oken dvojitých otevíravých výšky do 1,5m s rámem do zdiva</t>
  </si>
  <si>
    <t>1693064307</t>
  </si>
  <si>
    <t>"O.01" 1*3,36*2,59</t>
  </si>
  <si>
    <t>"O.02" 9*3,36*2,61</t>
  </si>
  <si>
    <t>"O.03" 1*3,36*4,02</t>
  </si>
  <si>
    <t>"O.04" 1*3,01*2,62</t>
  </si>
  <si>
    <t>"O.05" 9*3,01*2,62</t>
  </si>
  <si>
    <t>84</t>
  </si>
  <si>
    <t>611400R01</t>
  </si>
  <si>
    <t>O.01 sestava - vstupní dveře 336 x 259 cm</t>
  </si>
  <si>
    <t>992469833</t>
  </si>
  <si>
    <t>85</t>
  </si>
  <si>
    <t>611400R02</t>
  </si>
  <si>
    <t>O.02 sestava - okno 336 x 261 cm</t>
  </si>
  <si>
    <t>-46713803</t>
  </si>
  <si>
    <t>86</t>
  </si>
  <si>
    <t>611400R03.1</t>
  </si>
  <si>
    <t>O.03 sestava - okno 336 x 402 cm</t>
  </si>
  <si>
    <t>940841830</t>
  </si>
  <si>
    <t>87</t>
  </si>
  <si>
    <t>611400R03.2</t>
  </si>
  <si>
    <t>O.04  sestava - vstupní dveře 301 x 262 cm</t>
  </si>
  <si>
    <t>-828647481</t>
  </si>
  <si>
    <t>88</t>
  </si>
  <si>
    <t>611400R04</t>
  </si>
  <si>
    <t>O.05 sestava - okno 301 x 262 cm</t>
  </si>
  <si>
    <t>816789484</t>
  </si>
  <si>
    <t>89</t>
  </si>
  <si>
    <t>766694114</t>
  </si>
  <si>
    <t>Montáž parapetních desek dřevěných, laminovaných šířky do 30 cm délky přes 2,6 m</t>
  </si>
  <si>
    <t>-1968879389</t>
  </si>
  <si>
    <t>90</t>
  </si>
  <si>
    <t>611444000</t>
  </si>
  <si>
    <t>parapet plastový vnitřní - Deceuninck komůrkový 18 x 2 x 100 cm (alternativně mat.MDF)</t>
  </si>
  <si>
    <t>-1275601406</t>
  </si>
  <si>
    <t>"O.02" 9*3,36</t>
  </si>
  <si>
    <t>"O.03" 1*3,36</t>
  </si>
  <si>
    <t>"O.05" 9*3,01</t>
  </si>
  <si>
    <t>91</t>
  </si>
  <si>
    <t>998766203</t>
  </si>
  <si>
    <t>Přesun hmot procentní pro konstrukce truhlářské v objektech v do 24 m</t>
  </si>
  <si>
    <t>-1044674261</t>
  </si>
  <si>
    <t>92</t>
  </si>
  <si>
    <t>767996801</t>
  </si>
  <si>
    <t>Demontáž atypických zámečnických konstrukcí rozebráním hmotnosti jednotlivých dílů do 50 kg</t>
  </si>
  <si>
    <t>-2127955448</t>
  </si>
  <si>
    <t>"žebřík" 5,50</t>
  </si>
  <si>
    <t>93</t>
  </si>
  <si>
    <t>767833100</t>
  </si>
  <si>
    <t>Montáž žebříků do zdi s bočnicemi s profilové oceli</t>
  </si>
  <si>
    <t>488383290</t>
  </si>
  <si>
    <t>94</t>
  </si>
  <si>
    <t>76789199R</t>
  </si>
  <si>
    <t>Repase zámečnických konstrukcí  - žebřík</t>
  </si>
  <si>
    <t>98196044</t>
  </si>
  <si>
    <t>95</t>
  </si>
  <si>
    <t>767161813</t>
  </si>
  <si>
    <t>Demontáž zábradlí rovného nerozebíratelného hmotnosti 1m zábradlí do 20 kg</t>
  </si>
  <si>
    <t>1367663275</t>
  </si>
  <si>
    <t>1,10*38</t>
  </si>
  <si>
    <t>96</t>
  </si>
  <si>
    <t>767161111</t>
  </si>
  <si>
    <t>Montáž zábradlí rovného z trubek do zdi hmotnosti do 20 kg</t>
  </si>
  <si>
    <t>380609010</t>
  </si>
  <si>
    <t>97</t>
  </si>
  <si>
    <t>76789190R</t>
  </si>
  <si>
    <t>Úpravy zámečnických konstrukcí  - balkónové zábradlí</t>
  </si>
  <si>
    <t>-1677724277</t>
  </si>
  <si>
    <t>98</t>
  </si>
  <si>
    <t>767122111</t>
  </si>
  <si>
    <t>Montáž stěn balkonového zábradlí s výplní z drátěné sítě, šroubované</t>
  </si>
  <si>
    <t>559760255</t>
  </si>
  <si>
    <t>99</t>
  </si>
  <si>
    <t>3132454R1</t>
  </si>
  <si>
    <t>pletivo nerezové (balkonové výplně)</t>
  </si>
  <si>
    <t>-489073912</t>
  </si>
  <si>
    <t>1,10*1,15*38</t>
  </si>
  <si>
    <t>107</t>
  </si>
  <si>
    <t>76789198R</t>
  </si>
  <si>
    <t>Demontáž, repase a zpětná montáž ostatních zámečnických konstrukcí</t>
  </si>
  <si>
    <t>kpl</t>
  </si>
  <si>
    <t>1041059339</t>
  </si>
  <si>
    <t>998767204</t>
  </si>
  <si>
    <t>Přesun hmot procentní pro zámečnické konstrukce v objektech v do 36 m</t>
  </si>
  <si>
    <t>1412884018</t>
  </si>
  <si>
    <t>101</t>
  </si>
  <si>
    <t>030001000</t>
  </si>
  <si>
    <t>Kč</t>
  </si>
  <si>
    <t>-134632614</t>
  </si>
  <si>
    <t>102</t>
  </si>
  <si>
    <t>034403000</t>
  </si>
  <si>
    <t>Dopravní značení na staveništi</t>
  </si>
  <si>
    <t>118329932</t>
  </si>
  <si>
    <t>103</t>
  </si>
  <si>
    <t>034503000</t>
  </si>
  <si>
    <t>Informační tabule na staveništi</t>
  </si>
  <si>
    <t>1869489633</t>
  </si>
  <si>
    <t>VP - Vícepráce</t>
  </si>
  <si>
    <t>PN</t>
  </si>
  <si>
    <t>1) Souhrnný list stavby</t>
  </si>
  <si>
    <t>2) Rekapitulace objektů</t>
  </si>
  <si>
    <t>/</t>
  </si>
  <si>
    <t>1) Krycí list rozpočtu</t>
  </si>
  <si>
    <t>2) Rekapitulace rozpočtu</t>
  </si>
  <si>
    <t>3) Rozpočet</t>
  </si>
  <si>
    <t>Rekapitulace stavby</t>
  </si>
  <si>
    <t>revize 01 - 22-02-2017</t>
  </si>
</sst>
</file>

<file path=xl/styles.xml><?xml version="1.0" encoding="utf-8"?>
<styleSheet xmlns="http://schemas.openxmlformats.org/spreadsheetml/2006/main">
  <numFmts count="4">
    <numFmt numFmtId="172" formatCode="#,##0.00%"/>
    <numFmt numFmtId="173" formatCode="dd\.mm\.yyyy"/>
    <numFmt numFmtId="174" formatCode="#,##0.00000"/>
    <numFmt numFmtId="175" formatCode="#,##0.000"/>
  </numFmts>
  <fonts count="38">
    <font>
      <sz val="8"/>
      <name val="Trebuchet MS"/>
      <family val="2"/>
    </font>
    <font>
      <sz val="10"/>
      <name val="Arial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b/>
      <sz val="16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name val="Trebuchet MS"/>
      <family val="2"/>
    </font>
    <font>
      <b/>
      <sz val="8"/>
      <name val="Trebuchet MS"/>
      <family val="2"/>
    </font>
    <font>
      <u val="single"/>
      <sz val="11"/>
      <color theme="10"/>
      <name val="Calibri"/>
      <family val="2"/>
    </font>
    <font>
      <sz val="8"/>
      <color rgb="FF969696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FAE682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sz val="10"/>
      <color rgb="FF464646"/>
      <name val="Trebuchet MS"/>
      <family val="2"/>
    </font>
    <font>
      <b/>
      <sz val="10"/>
      <color rgb="FF464646"/>
      <name val="Trebuchet MS"/>
      <family val="2"/>
    </font>
    <font>
      <sz val="10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color rgb="FF969696"/>
      <name val="Trebuchet MS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sz val="11"/>
      <color rgb="FF969696"/>
      <name val="Trebuchet MS"/>
      <family val="2"/>
    </font>
    <font>
      <b/>
      <sz val="12"/>
      <color rgb="FF800000"/>
      <name val="Trebuchet MS"/>
      <family val="2"/>
    </font>
    <font>
      <sz val="8"/>
      <color rgb="FF960000"/>
      <name val="Trebuchet MS"/>
      <family val="2"/>
    </font>
    <font>
      <i/>
      <sz val="8"/>
      <color rgb="FF0000FF"/>
      <name val="Trebuchet MS"/>
      <family val="2"/>
    </font>
    <font>
      <sz val="18"/>
      <color theme="10"/>
      <name val="Wingdings 2"/>
      <family val="1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b/>
      <sz val="8"/>
      <color rgb="FF969696"/>
      <name val="Trebuchet MS"/>
      <family val="2"/>
    </font>
    <font>
      <sz val="9"/>
      <color rgb="FF000000"/>
      <name val="Trebuchet MS"/>
      <family val="2"/>
    </font>
  </fonts>
  <fills count="7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dotted">
        <color rgb="FF000000"/>
      </top>
      <bottom/>
    </border>
    <border>
      <left/>
      <right/>
      <top/>
      <bottom style="dotted">
        <color rgb="FF000000"/>
      </bottom>
    </border>
    <border>
      <left style="dotted">
        <color rgb="FF000000"/>
      </left>
      <right/>
      <top style="dotted">
        <color rgb="FF000000"/>
      </top>
      <bottom style="dotted">
        <color rgb="FF000000"/>
      </bottom>
    </border>
    <border>
      <left/>
      <right/>
      <top style="dotted">
        <color rgb="FF000000"/>
      </top>
      <bottom style="dotted">
        <color rgb="FF000000"/>
      </bottom>
    </border>
    <border>
      <left style="dotted">
        <color rgb="FF969696"/>
      </left>
      <right/>
      <top style="dotted">
        <color rgb="FF969696"/>
      </top>
      <bottom/>
    </border>
    <border>
      <left/>
      <right/>
      <top style="dotted">
        <color rgb="FF969696"/>
      </top>
      <bottom/>
    </border>
    <border>
      <left/>
      <right style="dotted">
        <color rgb="FF969696"/>
      </right>
      <top style="dotted">
        <color rgb="FF969696"/>
      </top>
      <bottom/>
    </border>
    <border>
      <left style="dotted">
        <color rgb="FF969696"/>
      </left>
      <right/>
      <top/>
      <bottom/>
    </border>
    <border>
      <left/>
      <right style="dotted">
        <color rgb="FF969696"/>
      </right>
      <top/>
      <bottom/>
    </border>
    <border>
      <left style="dotted">
        <color rgb="FF969696"/>
      </left>
      <right/>
      <top/>
      <bottom style="dotted">
        <color rgb="FF969696"/>
      </bottom>
    </border>
    <border>
      <left/>
      <right/>
      <top/>
      <bottom style="dotted">
        <color rgb="FF969696"/>
      </bottom>
    </border>
    <border>
      <left/>
      <right style="dotted">
        <color rgb="FF969696"/>
      </right>
      <top/>
      <bottom style="dotted">
        <color rgb="FF969696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dotted">
        <color rgb="FF969696"/>
      </left>
      <right/>
      <top style="dotted">
        <color rgb="FF969696"/>
      </top>
      <bottom style="dotted">
        <color rgb="FF969696"/>
      </bottom>
    </border>
    <border>
      <left/>
      <right/>
      <top style="dotted">
        <color rgb="FF969696"/>
      </top>
      <bottom style="dotted">
        <color rgb="FF969696"/>
      </bottom>
    </border>
    <border>
      <left/>
      <right style="dotted">
        <color rgb="FF969696"/>
      </right>
      <top style="dotted">
        <color rgb="FF969696"/>
      </top>
      <bottom style="dotted">
        <color rgb="FF969696"/>
      </bottom>
    </border>
    <border>
      <left style="dotted">
        <color rgb="FF969696"/>
      </left>
      <right style="dotted">
        <color rgb="FF969696"/>
      </right>
      <top style="dotted">
        <color rgb="FF969696"/>
      </top>
      <bottom style="dotted">
        <color rgb="FF969696"/>
      </bottom>
    </border>
    <border>
      <left/>
      <right style="dotted">
        <color rgb="FF000000"/>
      </right>
      <top style="dotted">
        <color rgb="FF000000"/>
      </top>
      <bottom style="dotted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281">
    <xf numFmtId="0" fontId="0" fillId="0" borderId="0" xfId="0" applyFont="1"/>
    <xf numFmtId="0" fontId="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15" fillId="0" borderId="0" xfId="0" applyFont="1" applyAlignment="1">
      <alignment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8" fillId="2" borderId="0" xfId="0" applyFont="1" applyFill="1" applyAlignment="1">
      <alignment horizontal="left" vertical="center"/>
    </xf>
    <xf numFmtId="0" fontId="0" fillId="2" borderId="0" xfId="0" applyFont="1" applyFill="1"/>
    <xf numFmtId="0" fontId="18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Font="1" applyBorder="1"/>
    <xf numFmtId="0" fontId="0" fillId="0" borderId="2" xfId="0" applyFont="1" applyBorder="1"/>
    <xf numFmtId="0" fontId="0" fillId="0" borderId="3" xfId="0" applyFont="1" applyBorder="1"/>
    <xf numFmtId="0" fontId="0" fillId="0" borderId="4" xfId="0" applyFont="1" applyBorder="1"/>
    <xf numFmtId="0" fontId="0" fillId="0" borderId="0" xfId="0" applyFont="1" applyBorder="1"/>
    <xf numFmtId="0" fontId="0" fillId="0" borderId="5" xfId="0" applyFont="1" applyBorder="1"/>
    <xf numFmtId="0" fontId="19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1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top"/>
    </xf>
    <xf numFmtId="0" fontId="21" fillId="0" borderId="0" xfId="0" applyFont="1" applyBorder="1" applyAlignment="1">
      <alignment horizontal="left" vertical="center"/>
    </xf>
    <xf numFmtId="0" fontId="2" fillId="3" borderId="0" xfId="0" applyFont="1" applyFill="1" applyBorder="1" applyAlignment="1" applyProtection="1">
      <alignment horizontal="left" vertical="center"/>
      <protection locked="0"/>
    </xf>
    <xf numFmtId="49" fontId="2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Font="1" applyBorder="1"/>
    <xf numFmtId="0" fontId="22" fillId="0" borderId="0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7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12" fillId="0" borderId="4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172" fontId="12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2" fillId="0" borderId="5" xfId="0" applyFont="1" applyBorder="1" applyAlignment="1">
      <alignment vertical="center"/>
    </xf>
    <xf numFmtId="0" fontId="0" fillId="4" borderId="0" xfId="0" applyFont="1" applyFill="1" applyBorder="1" applyAlignment="1">
      <alignment vertical="center"/>
    </xf>
    <xf numFmtId="0" fontId="3" fillId="4" borderId="8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0" fontId="3" fillId="4" borderId="9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/>
    <xf numFmtId="0" fontId="0" fillId="0" borderId="14" xfId="0" applyFont="1" applyBorder="1"/>
    <xf numFmtId="0" fontId="24" fillId="0" borderId="15" xfId="0" applyFont="1" applyBorder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24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173" fontId="2" fillId="0" borderId="0" xfId="0" applyNumberFormat="1" applyFont="1" applyBorder="1" applyAlignment="1">
      <alignment horizontal="left"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5" borderId="9" xfId="0" applyFont="1" applyFill="1" applyBorder="1" applyAlignment="1">
      <alignment vertical="center"/>
    </xf>
    <xf numFmtId="0" fontId="21" fillId="0" borderId="21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vertical="center"/>
    </xf>
    <xf numFmtId="4" fontId="26" fillId="0" borderId="13" xfId="0" applyNumberFormat="1" applyFont="1" applyBorder="1" applyAlignment="1">
      <alignment vertical="center"/>
    </xf>
    <xf numFmtId="4" fontId="26" fillId="0" borderId="0" xfId="0" applyNumberFormat="1" applyFont="1" applyBorder="1" applyAlignment="1">
      <alignment vertical="center"/>
    </xf>
    <xf numFmtId="174" fontId="26" fillId="0" borderId="0" xfId="0" applyNumberFormat="1" applyFont="1" applyBorder="1" applyAlignment="1">
      <alignment vertical="center"/>
    </xf>
    <xf numFmtId="4" fontId="26" fillId="0" borderId="14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4" fontId="29" fillId="0" borderId="15" xfId="0" applyNumberFormat="1" applyFont="1" applyBorder="1" applyAlignment="1">
      <alignment vertical="center"/>
    </xf>
    <xf numFmtId="4" fontId="29" fillId="0" borderId="16" xfId="0" applyNumberFormat="1" applyFont="1" applyBorder="1" applyAlignment="1">
      <alignment vertical="center"/>
    </xf>
    <xf numFmtId="174" fontId="29" fillId="0" borderId="16" xfId="0" applyNumberFormat="1" applyFont="1" applyBorder="1" applyAlignment="1">
      <alignment vertical="center"/>
    </xf>
    <xf numFmtId="4" fontId="29" fillId="0" borderId="17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172" fontId="24" fillId="3" borderId="10" xfId="0" applyNumberFormat="1" applyFont="1" applyFill="1" applyBorder="1" applyAlignment="1" applyProtection="1">
      <alignment horizontal="center" vertical="center"/>
      <protection locked="0"/>
    </xf>
    <xf numFmtId="0" fontId="24" fillId="3" borderId="11" xfId="0" applyFont="1" applyFill="1" applyBorder="1" applyAlignment="1" applyProtection="1">
      <alignment horizontal="center" vertical="center"/>
      <protection locked="0"/>
    </xf>
    <xf numFmtId="4" fontId="24" fillId="0" borderId="12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172" fontId="24" fillId="3" borderId="13" xfId="0" applyNumberFormat="1" applyFont="1" applyFill="1" applyBorder="1" applyAlignment="1" applyProtection="1">
      <alignment horizontal="center" vertical="center"/>
      <protection locked="0"/>
    </xf>
    <xf numFmtId="0" fontId="24" fillId="3" borderId="0" xfId="0" applyFont="1" applyFill="1" applyBorder="1" applyAlignment="1" applyProtection="1">
      <alignment horizontal="center" vertical="center"/>
      <protection locked="0"/>
    </xf>
    <xf numFmtId="4" fontId="24" fillId="0" borderId="14" xfId="0" applyNumberFormat="1" applyFont="1" applyBorder="1" applyAlignment="1">
      <alignment vertical="center"/>
    </xf>
    <xf numFmtId="172" fontId="24" fillId="3" borderId="15" xfId="0" applyNumberFormat="1" applyFont="1" applyFill="1" applyBorder="1" applyAlignment="1" applyProtection="1">
      <alignment horizontal="center" vertical="center"/>
      <protection locked="0"/>
    </xf>
    <xf numFmtId="0" fontId="24" fillId="3" borderId="16" xfId="0" applyFont="1" applyFill="1" applyBorder="1" applyAlignment="1" applyProtection="1">
      <alignment horizontal="center" vertical="center"/>
      <protection locked="0"/>
    </xf>
    <xf numFmtId="4" fontId="24" fillId="0" borderId="17" xfId="0" applyNumberFormat="1" applyFont="1" applyBorder="1" applyAlignment="1">
      <alignment vertical="center"/>
    </xf>
    <xf numFmtId="0" fontId="25" fillId="5" borderId="0" xfId="0" applyFont="1" applyFill="1" applyBorder="1" applyAlignment="1">
      <alignment horizontal="left" vertical="center"/>
    </xf>
    <xf numFmtId="0" fontId="0" fillId="5" borderId="0" xfId="0" applyFont="1" applyFill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right" vertical="center"/>
    </xf>
    <xf numFmtId="0" fontId="3" fillId="5" borderId="8" xfId="0" applyFont="1" applyFill="1" applyBorder="1" applyAlignment="1">
      <alignment horizontal="left" vertical="center"/>
    </xf>
    <xf numFmtId="0" fontId="3" fillId="5" borderId="9" xfId="0" applyFont="1" applyFill="1" applyBorder="1" applyAlignment="1">
      <alignment horizontal="right" vertical="center"/>
    </xf>
    <xf numFmtId="0" fontId="3" fillId="5" borderId="9" xfId="0" applyFont="1" applyFill="1" applyBorder="1" applyAlignment="1">
      <alignment horizontal="center" vertical="center"/>
    </xf>
    <xf numFmtId="0" fontId="30" fillId="0" borderId="0" xfId="0" applyFont="1" applyBorder="1" applyAlignment="1">
      <alignment horizontal="left" vertical="center"/>
    </xf>
    <xf numFmtId="0" fontId="13" fillId="0" borderId="4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left" vertical="center"/>
    </xf>
    <xf numFmtId="0" fontId="13" fillId="0" borderId="5" xfId="0" applyFont="1" applyBorder="1" applyAlignment="1">
      <alignment vertical="center"/>
    </xf>
    <xf numFmtId="0" fontId="14" fillId="0" borderId="4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5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21" fillId="0" borderId="24" xfId="0" applyFont="1" applyBorder="1" applyAlignment="1">
      <alignment horizontal="center" vertical="center"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 locked="0"/>
    </xf>
    <xf numFmtId="0" fontId="0" fillId="0" borderId="13" xfId="0" applyFont="1" applyBorder="1" applyAlignment="1" applyProtection="1">
      <alignment vertical="center"/>
      <protection/>
    </xf>
    <xf numFmtId="0" fontId="24" fillId="0" borderId="14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14" fillId="0" borderId="0" xfId="0" applyFont="1" applyBorder="1" applyAlignment="1" applyProtection="1">
      <alignment horizontal="left"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4" fillId="0" borderId="17" xfId="0" applyFont="1" applyBorder="1" applyAlignment="1" applyProtection="1">
      <alignment horizontal="center" vertical="center"/>
      <protection/>
    </xf>
    <xf numFmtId="0" fontId="0" fillId="0" borderId="4" xfId="0" applyFont="1" applyBorder="1" applyAlignment="1">
      <alignment horizontal="center" vertical="center" wrapText="1"/>
    </xf>
    <xf numFmtId="0" fontId="2" fillId="5" borderId="21" xfId="0" applyFont="1" applyFill="1" applyBorder="1" applyAlignment="1">
      <alignment horizontal="center" vertical="center" wrapText="1"/>
    </xf>
    <xf numFmtId="0" fontId="2" fillId="5" borderId="22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174" fontId="31" fillId="0" borderId="11" xfId="0" applyNumberFormat="1" applyFont="1" applyBorder="1" applyAlignment="1">
      <alignment/>
    </xf>
    <xf numFmtId="174" fontId="31" fillId="0" borderId="12" xfId="0" applyNumberFormat="1" applyFont="1" applyBorder="1" applyAlignment="1">
      <alignment/>
    </xf>
    <xf numFmtId="4" fontId="10" fillId="0" borderId="0" xfId="0" applyNumberFormat="1" applyFont="1" applyAlignment="1">
      <alignment vertical="center"/>
    </xf>
    <xf numFmtId="0" fontId="15" fillId="0" borderId="4" xfId="0" applyFont="1" applyBorder="1" applyAlignment="1">
      <alignment/>
    </xf>
    <xf numFmtId="0" fontId="15" fillId="0" borderId="0" xfId="0" applyFont="1" applyBorder="1" applyAlignment="1">
      <alignment/>
    </xf>
    <xf numFmtId="0" fontId="13" fillId="0" borderId="0" xfId="0" applyFont="1" applyBorder="1" applyAlignment="1">
      <alignment horizontal="left"/>
    </xf>
    <xf numFmtId="0" fontId="15" fillId="0" borderId="5" xfId="0" applyFont="1" applyBorder="1" applyAlignment="1">
      <alignment/>
    </xf>
    <xf numFmtId="0" fontId="15" fillId="0" borderId="13" xfId="0" applyFont="1" applyBorder="1" applyAlignment="1">
      <alignment/>
    </xf>
    <xf numFmtId="174" fontId="15" fillId="0" borderId="0" xfId="0" applyNumberFormat="1" applyFont="1" applyBorder="1" applyAlignment="1">
      <alignment/>
    </xf>
    <xf numFmtId="174" fontId="15" fillId="0" borderId="14" xfId="0" applyNumberFormat="1" applyFont="1" applyBorder="1" applyAlignment="1">
      <alignment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4" fontId="15" fillId="0" borderId="0" xfId="0" applyNumberFormat="1" applyFont="1" applyAlignment="1">
      <alignment vertical="center"/>
    </xf>
    <xf numFmtId="0" fontId="14" fillId="0" borderId="0" xfId="0" applyFont="1" applyBorder="1" applyAlignment="1">
      <alignment horizontal="left"/>
    </xf>
    <xf numFmtId="0" fontId="0" fillId="0" borderId="24" xfId="0" applyFont="1" applyBorder="1" applyAlignment="1" applyProtection="1">
      <alignment horizontal="center" vertical="center"/>
      <protection/>
    </xf>
    <xf numFmtId="49" fontId="0" fillId="0" borderId="24" xfId="0" applyNumberFormat="1" applyFont="1" applyBorder="1" applyAlignment="1" applyProtection="1">
      <alignment horizontal="left" vertical="center" wrapText="1"/>
      <protection/>
    </xf>
    <xf numFmtId="0" fontId="0" fillId="0" borderId="24" xfId="0" applyFont="1" applyBorder="1" applyAlignment="1" applyProtection="1">
      <alignment horizontal="center" vertical="center" wrapText="1"/>
      <protection/>
    </xf>
    <xf numFmtId="175" fontId="0" fillId="0" borderId="24" xfId="0" applyNumberFormat="1" applyFont="1" applyBorder="1" applyAlignment="1" applyProtection="1">
      <alignment vertical="center"/>
      <protection/>
    </xf>
    <xf numFmtId="0" fontId="12" fillId="3" borderId="24" xfId="0" applyFont="1" applyFill="1" applyBorder="1" applyAlignment="1" applyProtection="1">
      <alignment horizontal="left" vertical="center"/>
      <protection locked="0"/>
    </xf>
    <xf numFmtId="174" fontId="12" fillId="0" borderId="0" xfId="0" applyNumberFormat="1" applyFont="1" applyBorder="1" applyAlignment="1">
      <alignment vertical="center"/>
    </xf>
    <xf numFmtId="174" fontId="12" fillId="0" borderId="14" xfId="0" applyNumberFormat="1" applyFont="1" applyBorder="1" applyAlignment="1">
      <alignment vertical="center"/>
    </xf>
    <xf numFmtId="0" fontId="16" fillId="0" borderId="4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0" xfId="0" applyFont="1" applyBorder="1" applyAlignment="1">
      <alignment horizontal="left" vertical="center"/>
    </xf>
    <xf numFmtId="175" fontId="16" fillId="0" borderId="0" xfId="0" applyNumberFormat="1" applyFont="1" applyBorder="1" applyAlignment="1">
      <alignment vertical="center"/>
    </xf>
    <xf numFmtId="0" fontId="16" fillId="0" borderId="5" xfId="0" applyFont="1" applyBorder="1" applyAlignment="1">
      <alignment vertical="center"/>
    </xf>
    <xf numFmtId="0" fontId="16" fillId="0" borderId="13" xfId="0" applyFont="1" applyBorder="1" applyAlignment="1">
      <alignment vertical="center"/>
    </xf>
    <xf numFmtId="0" fontId="16" fillId="0" borderId="14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0" fontId="17" fillId="0" borderId="4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0" xfId="0" applyFont="1" applyBorder="1" applyAlignment="1">
      <alignment horizontal="left" vertical="center"/>
    </xf>
    <xf numFmtId="175" fontId="17" fillId="0" borderId="0" xfId="0" applyNumberFormat="1" applyFont="1" applyBorder="1" applyAlignment="1">
      <alignment vertical="center"/>
    </xf>
    <xf numFmtId="0" fontId="17" fillId="0" borderId="5" xfId="0" applyFont="1" applyBorder="1" applyAlignment="1">
      <alignment vertical="center"/>
    </xf>
    <xf numFmtId="0" fontId="17" fillId="0" borderId="13" xfId="0" applyFont="1" applyBorder="1" applyAlignment="1">
      <alignment vertical="center"/>
    </xf>
    <xf numFmtId="0" fontId="17" fillId="0" borderId="14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32" fillId="0" borderId="24" xfId="0" applyFont="1" applyBorder="1" applyAlignment="1" applyProtection="1">
      <alignment horizontal="center" vertical="center"/>
      <protection/>
    </xf>
    <xf numFmtId="49" fontId="32" fillId="0" borderId="24" xfId="0" applyNumberFormat="1" applyFont="1" applyBorder="1" applyAlignment="1" applyProtection="1">
      <alignment horizontal="left" vertical="center" wrapText="1"/>
      <protection/>
    </xf>
    <xf numFmtId="0" fontId="32" fillId="0" borderId="24" xfId="0" applyFont="1" applyBorder="1" applyAlignment="1" applyProtection="1">
      <alignment horizontal="center" vertical="center" wrapText="1"/>
      <protection/>
    </xf>
    <xf numFmtId="175" fontId="32" fillId="0" borderId="24" xfId="0" applyNumberFormat="1" applyFont="1" applyBorder="1" applyAlignment="1" applyProtection="1">
      <alignment vertical="center"/>
      <protection/>
    </xf>
    <xf numFmtId="175" fontId="0" fillId="3" borderId="24" xfId="0" applyNumberFormat="1" applyFont="1" applyFill="1" applyBorder="1" applyAlignment="1" applyProtection="1">
      <alignment vertical="center"/>
      <protection locked="0"/>
    </xf>
    <xf numFmtId="0" fontId="0" fillId="3" borderId="24" xfId="0" applyFont="1" applyFill="1" applyBorder="1" applyAlignment="1" applyProtection="1">
      <alignment horizontal="center" vertical="center"/>
      <protection locked="0"/>
    </xf>
    <xf numFmtId="49" fontId="0" fillId="3" borderId="24" xfId="0" applyNumberFormat="1" applyFont="1" applyFill="1" applyBorder="1" applyAlignment="1" applyProtection="1">
      <alignment horizontal="left" vertical="center" wrapText="1"/>
      <protection locked="0"/>
    </xf>
    <xf numFmtId="0" fontId="0" fillId="3" borderId="24" xfId="0" applyFont="1" applyFill="1" applyBorder="1" applyAlignment="1" applyProtection="1">
      <alignment horizontal="center" vertical="center" wrapText="1"/>
      <protection locked="0"/>
    </xf>
    <xf numFmtId="0" fontId="12" fillId="3" borderId="24" xfId="0" applyFont="1" applyFill="1" applyBorder="1" applyAlignment="1" applyProtection="1">
      <alignment horizontal="center" vertical="center"/>
      <protection locked="0"/>
    </xf>
    <xf numFmtId="0" fontId="33" fillId="0" borderId="0" xfId="20" applyFont="1" applyAlignment="1">
      <alignment horizontal="center" vertical="center"/>
    </xf>
    <xf numFmtId="0" fontId="18" fillId="2" borderId="0" xfId="0" applyFont="1" applyFill="1" applyAlignment="1" applyProtection="1">
      <alignment horizontal="left" vertical="center"/>
      <protection/>
    </xf>
    <xf numFmtId="0" fontId="6" fillId="2" borderId="0" xfId="0" applyFont="1" applyFill="1" applyAlignment="1" applyProtection="1">
      <alignment vertical="center"/>
      <protection/>
    </xf>
    <xf numFmtId="0" fontId="34" fillId="2" borderId="0" xfId="0" applyFont="1" applyFill="1" applyAlignment="1" applyProtection="1">
      <alignment horizontal="left" vertical="center"/>
      <protection/>
    </xf>
    <xf numFmtId="0" fontId="35" fillId="2" borderId="0" xfId="20" applyFont="1" applyFill="1" applyAlignment="1" applyProtection="1">
      <alignment vertical="center"/>
      <protection/>
    </xf>
    <xf numFmtId="0" fontId="0" fillId="2" borderId="0" xfId="0" applyFont="1" applyFill="1" applyProtection="1">
      <protection/>
    </xf>
    <xf numFmtId="0" fontId="19" fillId="0" borderId="0" xfId="0" applyFont="1" applyBorder="1" applyAlignment="1">
      <alignment horizontal="center" vertical="center"/>
    </xf>
    <xf numFmtId="0" fontId="0" fillId="0" borderId="0" xfId="0" applyFont="1"/>
    <xf numFmtId="0" fontId="5" fillId="0" borderId="0" xfId="0" applyFont="1" applyBorder="1" applyAlignment="1">
      <alignment horizontal="center" vertical="center"/>
    </xf>
    <xf numFmtId="0" fontId="0" fillId="0" borderId="0" xfId="0" applyFont="1" applyBorder="1"/>
    <xf numFmtId="0" fontId="36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top" wrapText="1"/>
    </xf>
    <xf numFmtId="49" fontId="2" fillId="3" borderId="0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>
      <alignment horizontal="left" vertical="center" wrapText="1"/>
    </xf>
    <xf numFmtId="4" fontId="6" fillId="0" borderId="0" xfId="0" applyNumberFormat="1" applyFont="1" applyBorder="1" applyAlignment="1">
      <alignment vertical="center"/>
    </xf>
    <xf numFmtId="4" fontId="7" fillId="0" borderId="7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172" fontId="12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4" fontId="36" fillId="0" borderId="0" xfId="0" applyNumberFormat="1" applyFont="1" applyBorder="1" applyAlignment="1">
      <alignment vertical="center"/>
    </xf>
    <xf numFmtId="0" fontId="3" fillId="4" borderId="9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4" fontId="3" fillId="4" borderId="9" xfId="0" applyNumberFormat="1" applyFont="1" applyFill="1" applyBorder="1" applyAlignment="1">
      <alignment vertical="center"/>
    </xf>
    <xf numFmtId="0" fontId="0" fillId="4" borderId="25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6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2" fillId="5" borderId="8" xfId="0" applyFont="1" applyFill="1" applyBorder="1" applyAlignment="1">
      <alignment horizontal="center" vertical="center"/>
    </xf>
    <xf numFmtId="0" fontId="0" fillId="5" borderId="9" xfId="0" applyFont="1" applyFill="1" applyBorder="1" applyAlignment="1">
      <alignment vertical="center"/>
    </xf>
    <xf numFmtId="0" fontId="2" fillId="5" borderId="9" xfId="0" applyFont="1" applyFill="1" applyBorder="1" applyAlignment="1">
      <alignment horizontal="center" vertical="center"/>
    </xf>
    <xf numFmtId="0" fontId="0" fillId="5" borderId="25" xfId="0" applyFont="1" applyFill="1" applyBorder="1" applyAlignment="1">
      <alignment vertical="center"/>
    </xf>
    <xf numFmtId="4" fontId="28" fillId="0" borderId="0" xfId="0" applyNumberFormat="1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7" fillId="0" borderId="0" xfId="0" applyFont="1" applyBorder="1" applyAlignment="1">
      <alignment horizontal="left" vertical="center" wrapText="1"/>
    </xf>
    <xf numFmtId="4" fontId="14" fillId="3" borderId="0" xfId="0" applyNumberFormat="1" applyFont="1" applyFill="1" applyBorder="1" applyAlignment="1" applyProtection="1">
      <alignment vertical="center"/>
      <protection locked="0"/>
    </xf>
    <xf numFmtId="4" fontId="14" fillId="0" borderId="0" xfId="0" applyNumberFormat="1" applyFont="1" applyBorder="1" applyAlignment="1">
      <alignment vertical="center"/>
    </xf>
    <xf numFmtId="0" fontId="14" fillId="3" borderId="0" xfId="0" applyFont="1" applyFill="1" applyBorder="1" applyAlignment="1" applyProtection="1">
      <alignment horizontal="left" vertical="center"/>
      <protection locked="0"/>
    </xf>
    <xf numFmtId="4" fontId="25" fillId="5" borderId="0" xfId="0" applyNumberFormat="1" applyFont="1" applyFill="1" applyBorder="1" applyAlignment="1">
      <alignment vertical="center"/>
    </xf>
    <xf numFmtId="0" fontId="19" fillId="6" borderId="0" xfId="0" applyFont="1" applyFill="1" applyAlignment="1">
      <alignment horizontal="center" vertical="center"/>
    </xf>
    <xf numFmtId="4" fontId="25" fillId="0" borderId="0" xfId="0" applyNumberFormat="1" applyFont="1" applyBorder="1" applyAlignment="1">
      <alignment horizontal="right" vertical="center"/>
    </xf>
    <xf numFmtId="4" fontId="25" fillId="0" borderId="0" xfId="0" applyNumberFormat="1" applyFont="1" applyBorder="1" applyAlignment="1">
      <alignment vertical="center"/>
    </xf>
    <xf numFmtId="0" fontId="21" fillId="0" borderId="0" xfId="0" applyFont="1" applyBorder="1" applyAlignment="1">
      <alignment horizontal="left" vertical="center" wrapText="1"/>
    </xf>
    <xf numFmtId="173" fontId="2" fillId="3" borderId="0" xfId="0" applyNumberFormat="1" applyFont="1" applyFill="1" applyBorder="1" applyAlignment="1" applyProtection="1">
      <alignment horizontal="left" vertical="center"/>
      <protection locked="0"/>
    </xf>
    <xf numFmtId="0" fontId="2" fillId="3" borderId="0" xfId="0" applyFont="1" applyFill="1" applyBorder="1" applyAlignment="1" applyProtection="1">
      <alignment horizontal="left" vertical="center"/>
      <protection locked="0"/>
    </xf>
    <xf numFmtId="4" fontId="7" fillId="0" borderId="0" xfId="0" applyNumberFormat="1" applyFont="1" applyBorder="1" applyAlignment="1">
      <alignment vertical="center"/>
    </xf>
    <xf numFmtId="4" fontId="12" fillId="0" borderId="0" xfId="0" applyNumberFormat="1" applyFont="1" applyBorder="1" applyAlignment="1">
      <alignment vertical="center"/>
    </xf>
    <xf numFmtId="4" fontId="3" fillId="5" borderId="9" xfId="0" applyNumberFormat="1" applyFont="1" applyFill="1" applyBorder="1" applyAlignment="1">
      <alignment vertical="center"/>
    </xf>
    <xf numFmtId="173" fontId="2" fillId="0" borderId="0" xfId="0" applyNumberFormat="1" applyFont="1" applyBorder="1" applyAlignment="1">
      <alignment horizontal="left" vertical="center"/>
    </xf>
    <xf numFmtId="0" fontId="2" fillId="5" borderId="0" xfId="0" applyFont="1" applyFill="1" applyBorder="1" applyAlignment="1">
      <alignment horizontal="center" vertical="center"/>
    </xf>
    <xf numFmtId="0" fontId="0" fillId="5" borderId="0" xfId="0" applyFont="1" applyFill="1" applyBorder="1" applyAlignment="1">
      <alignment vertical="center"/>
    </xf>
    <xf numFmtId="4" fontId="13" fillId="0" borderId="0" xfId="0" applyNumberFormat="1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4" fontId="13" fillId="0" borderId="0" xfId="0" applyNumberFormat="1" applyFont="1" applyBorder="1" applyAlignment="1">
      <alignment/>
    </xf>
    <xf numFmtId="4" fontId="30" fillId="0" borderId="0" xfId="0" applyNumberFormat="1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2" fillId="5" borderId="22" xfId="0" applyFont="1" applyFill="1" applyBorder="1" applyAlignment="1">
      <alignment horizontal="center" vertical="center" wrapText="1"/>
    </xf>
    <xf numFmtId="0" fontId="0" fillId="5" borderId="22" xfId="0" applyFont="1" applyFill="1" applyBorder="1" applyAlignment="1">
      <alignment horizontal="center" vertical="center" wrapText="1"/>
    </xf>
    <xf numFmtId="0" fontId="37" fillId="5" borderId="22" xfId="0" applyFont="1" applyFill="1" applyBorder="1" applyAlignment="1">
      <alignment horizontal="center" vertical="center" wrapText="1"/>
    </xf>
    <xf numFmtId="0" fontId="0" fillId="5" borderId="23" xfId="0" applyFont="1" applyFill="1" applyBorder="1" applyAlignment="1">
      <alignment horizontal="center" vertical="center" wrapText="1"/>
    </xf>
    <xf numFmtId="0" fontId="0" fillId="0" borderId="24" xfId="0" applyFont="1" applyBorder="1" applyAlignment="1" applyProtection="1">
      <alignment horizontal="left" vertical="center" wrapText="1"/>
      <protection/>
    </xf>
    <xf numFmtId="0" fontId="0" fillId="0" borderId="24" xfId="0" applyFont="1" applyBorder="1" applyAlignment="1" applyProtection="1">
      <alignment vertical="center"/>
      <protection/>
    </xf>
    <xf numFmtId="4" fontId="0" fillId="3" borderId="24" xfId="0" applyNumberFormat="1" applyFont="1" applyFill="1" applyBorder="1" applyAlignment="1" applyProtection="1">
      <alignment vertical="center"/>
      <protection locked="0"/>
    </xf>
    <xf numFmtId="4" fontId="0" fillId="0" borderId="24" xfId="0" applyNumberFormat="1" applyFont="1" applyBorder="1" applyAlignment="1" applyProtection="1">
      <alignment vertical="center"/>
      <protection/>
    </xf>
    <xf numFmtId="0" fontId="16" fillId="0" borderId="11" xfId="0" applyFont="1" applyBorder="1" applyAlignment="1">
      <alignment horizontal="left" vertical="center" wrapText="1"/>
    </xf>
    <xf numFmtId="0" fontId="16" fillId="0" borderId="0" xfId="0" applyFont="1" applyBorder="1" applyAlignment="1">
      <alignment vertical="center"/>
    </xf>
    <xf numFmtId="0" fontId="16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vertical="center"/>
    </xf>
    <xf numFmtId="0" fontId="32" fillId="0" borderId="24" xfId="0" applyFont="1" applyBorder="1" applyAlignment="1" applyProtection="1">
      <alignment horizontal="left" vertical="center" wrapText="1"/>
      <protection/>
    </xf>
    <xf numFmtId="0" fontId="32" fillId="0" borderId="24" xfId="0" applyFont="1" applyBorder="1" applyAlignment="1" applyProtection="1">
      <alignment vertical="center"/>
      <protection/>
    </xf>
    <xf numFmtId="4" fontId="32" fillId="3" borderId="24" xfId="0" applyNumberFormat="1" applyFont="1" applyFill="1" applyBorder="1" applyAlignment="1" applyProtection="1">
      <alignment vertical="center"/>
      <protection locked="0"/>
    </xf>
    <xf numFmtId="4" fontId="32" fillId="0" borderId="24" xfId="0" applyNumberFormat="1" applyFont="1" applyBorder="1" applyAlignment="1" applyProtection="1">
      <alignment vertical="center"/>
      <protection/>
    </xf>
    <xf numFmtId="0" fontId="0" fillId="3" borderId="24" xfId="0" applyFont="1" applyFill="1" applyBorder="1" applyAlignment="1" applyProtection="1">
      <alignment horizontal="left" vertical="center" wrapText="1"/>
      <protection locked="0"/>
    </xf>
    <xf numFmtId="0" fontId="0" fillId="3" borderId="24" xfId="0" applyFont="1" applyFill="1" applyBorder="1" applyAlignment="1" applyProtection="1">
      <alignment vertical="center"/>
      <protection locked="0"/>
    </xf>
    <xf numFmtId="0" fontId="0" fillId="0" borderId="24" xfId="0" applyFont="1" applyBorder="1" applyAlignment="1">
      <alignment vertical="center"/>
    </xf>
    <xf numFmtId="4" fontId="0" fillId="0" borderId="24" xfId="0" applyNumberFormat="1" applyFont="1" applyBorder="1" applyAlignment="1">
      <alignment vertical="center"/>
    </xf>
    <xf numFmtId="4" fontId="25" fillId="0" borderId="11" xfId="0" applyNumberFormat="1" applyFont="1" applyBorder="1" applyAlignment="1">
      <alignment/>
    </xf>
    <xf numFmtId="4" fontId="3" fillId="0" borderId="11" xfId="0" applyNumberFormat="1" applyFont="1" applyBorder="1" applyAlignment="1">
      <alignment vertical="center"/>
    </xf>
    <xf numFmtId="4" fontId="14" fillId="0" borderId="16" xfId="0" applyNumberFormat="1" applyFont="1" applyBorder="1" applyAlignment="1">
      <alignment/>
    </xf>
    <xf numFmtId="4" fontId="14" fillId="0" borderId="16" xfId="0" applyNumberFormat="1" applyFont="1" applyBorder="1" applyAlignment="1">
      <alignment vertical="center"/>
    </xf>
    <xf numFmtId="4" fontId="14" fillId="0" borderId="22" xfId="0" applyNumberFormat="1" applyFont="1" applyBorder="1" applyAlignment="1">
      <alignment/>
    </xf>
    <xf numFmtId="4" fontId="14" fillId="0" borderId="22" xfId="0" applyNumberFormat="1" applyFont="1" applyBorder="1" applyAlignment="1">
      <alignment vertical="center"/>
    </xf>
    <xf numFmtId="0" fontId="35" fillId="2" borderId="0" xfId="20" applyFont="1" applyFill="1" applyAlignment="1" applyProtection="1">
      <alignment horizontal="center" vertical="center"/>
      <protection/>
    </xf>
    <xf numFmtId="4" fontId="13" fillId="0" borderId="11" xfId="0" applyNumberFormat="1" applyFont="1" applyBorder="1" applyAlignment="1">
      <alignment/>
    </xf>
    <xf numFmtId="4" fontId="13" fillId="0" borderId="11" xfId="0" applyNumberFormat="1" applyFont="1" applyBorder="1" applyAlignment="1">
      <alignment vertical="center"/>
    </xf>
    <xf numFmtId="4" fontId="13" fillId="0" borderId="22" xfId="0" applyNumberFormat="1" applyFont="1" applyBorder="1" applyAlignment="1">
      <alignment/>
    </xf>
    <xf numFmtId="4" fontId="13" fillId="0" borderId="22" xfId="0" applyNumberFormat="1" applyFont="1" applyBorder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238125</xdr:colOff>
      <xdr:row>1</xdr:row>
      <xdr:rowOff>0</xdr:rowOff>
    </xdr:to>
    <xdr:pic>
      <xdr:nvPicPr>
        <xdr:cNvPr id="1026" name="radB19D9.tmp" descr="C:\KROSplusData\System\Temp\radB19D9.tmp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238125" cy="2667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247650</xdr:colOff>
      <xdr:row>1</xdr:row>
      <xdr:rowOff>0</xdr:rowOff>
    </xdr:to>
    <xdr:pic>
      <xdr:nvPicPr>
        <xdr:cNvPr id="2050" name="rad46677.tmp" descr="C:\KROSplusData\System\Temp\rad46677.tmp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247650" cy="2762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K97"/>
  <sheetViews>
    <sheetView showGridLines="0" tabSelected="1" workbookViewId="0" topLeftCell="A1">
      <pane ySplit="1" topLeftCell="A2" activePane="bottomLeft" state="frozen"/>
      <selection pane="bottomLeft" activeCell="AN9" sqref="AN9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5" style="0" customWidth="1"/>
    <col min="34" max="34" width="3.33203125" style="0" customWidth="1"/>
    <col min="35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.66796875" style="0" customWidth="1"/>
    <col min="44" max="44" width="13.66015625" style="0" customWidth="1"/>
    <col min="45" max="46" width="25.83203125" style="0" hidden="1" customWidth="1"/>
    <col min="47" max="47" width="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89" width="9.33203125" style="0" hidden="1" customWidth="1"/>
  </cols>
  <sheetData>
    <row r="1" spans="1:73" ht="21.4" customHeight="1">
      <c r="A1" s="187" t="s">
        <v>0</v>
      </c>
      <c r="B1" s="188"/>
      <c r="C1" s="188"/>
      <c r="D1" s="189" t="s">
        <v>1</v>
      </c>
      <c r="E1" s="188"/>
      <c r="F1" s="188"/>
      <c r="G1" s="188"/>
      <c r="H1" s="188"/>
      <c r="I1" s="188"/>
      <c r="J1" s="188"/>
      <c r="K1" s="190" t="s">
        <v>754</v>
      </c>
      <c r="L1" s="190"/>
      <c r="M1" s="190"/>
      <c r="N1" s="190"/>
      <c r="O1" s="190"/>
      <c r="P1" s="190"/>
      <c r="Q1" s="190"/>
      <c r="R1" s="190"/>
      <c r="S1" s="190"/>
      <c r="T1" s="188"/>
      <c r="U1" s="188"/>
      <c r="V1" s="188"/>
      <c r="W1" s="190" t="s">
        <v>755</v>
      </c>
      <c r="X1" s="190"/>
      <c r="Y1" s="190"/>
      <c r="Z1" s="190"/>
      <c r="AA1" s="190"/>
      <c r="AB1" s="190"/>
      <c r="AC1" s="190"/>
      <c r="AD1" s="190"/>
      <c r="AE1" s="190"/>
      <c r="AF1" s="190"/>
      <c r="AG1" s="188"/>
      <c r="AH1" s="188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2" t="s">
        <v>2</v>
      </c>
      <c r="BB1" s="12" t="s">
        <v>3</v>
      </c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T1" s="14" t="s">
        <v>4</v>
      </c>
      <c r="BU1" s="14" t="s">
        <v>4</v>
      </c>
    </row>
    <row r="2" spans="3:72" ht="37" customHeight="1">
      <c r="C2" s="192" t="s">
        <v>5</v>
      </c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3"/>
      <c r="X2" s="193"/>
      <c r="Y2" s="193"/>
      <c r="Z2" s="193"/>
      <c r="AA2" s="193"/>
      <c r="AB2" s="193"/>
      <c r="AC2" s="193"/>
      <c r="AD2" s="193"/>
      <c r="AE2" s="193"/>
      <c r="AF2" s="193"/>
      <c r="AG2" s="193"/>
      <c r="AH2" s="193"/>
      <c r="AI2" s="193"/>
      <c r="AJ2" s="193"/>
      <c r="AK2" s="193"/>
      <c r="AL2" s="193"/>
      <c r="AM2" s="193"/>
      <c r="AN2" s="193"/>
      <c r="AO2" s="193"/>
      <c r="AP2" s="193"/>
      <c r="AR2" s="231" t="s">
        <v>6</v>
      </c>
      <c r="AS2" s="193"/>
      <c r="AT2" s="193"/>
      <c r="AU2" s="193"/>
      <c r="AV2" s="193"/>
      <c r="AW2" s="193"/>
      <c r="AX2" s="193"/>
      <c r="AY2" s="193"/>
      <c r="AZ2" s="193"/>
      <c r="BA2" s="193"/>
      <c r="BB2" s="193"/>
      <c r="BC2" s="193"/>
      <c r="BD2" s="193"/>
      <c r="BE2" s="193"/>
      <c r="BS2" s="15" t="s">
        <v>7</v>
      </c>
      <c r="BT2" s="15" t="s">
        <v>8</v>
      </c>
    </row>
    <row r="3" spans="2:72" ht="7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8"/>
      <c r="BS3" s="15" t="s">
        <v>7</v>
      </c>
      <c r="BT3" s="15" t="s">
        <v>9</v>
      </c>
    </row>
    <row r="4" spans="2:71" ht="37" customHeight="1">
      <c r="B4" s="19"/>
      <c r="C4" s="194" t="s">
        <v>10</v>
      </c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195"/>
      <c r="S4" s="195"/>
      <c r="T4" s="195"/>
      <c r="U4" s="195"/>
      <c r="V4" s="195"/>
      <c r="W4" s="195"/>
      <c r="X4" s="195"/>
      <c r="Y4" s="195"/>
      <c r="Z4" s="195"/>
      <c r="AA4" s="195"/>
      <c r="AB4" s="195"/>
      <c r="AC4" s="195"/>
      <c r="AD4" s="195"/>
      <c r="AE4" s="195"/>
      <c r="AF4" s="195"/>
      <c r="AG4" s="195"/>
      <c r="AH4" s="195"/>
      <c r="AI4" s="195"/>
      <c r="AJ4" s="195"/>
      <c r="AK4" s="195"/>
      <c r="AL4" s="195"/>
      <c r="AM4" s="195"/>
      <c r="AN4" s="195"/>
      <c r="AO4" s="195"/>
      <c r="AP4" s="195"/>
      <c r="AQ4" s="21"/>
      <c r="AS4" s="22" t="s">
        <v>11</v>
      </c>
      <c r="BE4" s="23" t="s">
        <v>12</v>
      </c>
      <c r="BS4" s="15" t="s">
        <v>13</v>
      </c>
    </row>
    <row r="5" spans="2:71" ht="14.5" customHeight="1">
      <c r="B5" s="19"/>
      <c r="C5" s="20"/>
      <c r="D5" s="24" t="s">
        <v>14</v>
      </c>
      <c r="E5" s="20"/>
      <c r="F5" s="20"/>
      <c r="G5" s="20"/>
      <c r="H5" s="20"/>
      <c r="I5" s="20"/>
      <c r="J5" s="20"/>
      <c r="K5" s="199" t="s">
        <v>15</v>
      </c>
      <c r="L5" s="195"/>
      <c r="M5" s="195"/>
      <c r="N5" s="195"/>
      <c r="O5" s="195"/>
      <c r="P5" s="195"/>
      <c r="Q5" s="195"/>
      <c r="R5" s="195"/>
      <c r="S5" s="195"/>
      <c r="T5" s="195"/>
      <c r="U5" s="195"/>
      <c r="V5" s="195"/>
      <c r="W5" s="195"/>
      <c r="X5" s="195"/>
      <c r="Y5" s="195"/>
      <c r="Z5" s="195"/>
      <c r="AA5" s="195"/>
      <c r="AB5" s="195"/>
      <c r="AC5" s="195"/>
      <c r="AD5" s="195"/>
      <c r="AE5" s="195"/>
      <c r="AF5" s="195"/>
      <c r="AG5" s="195"/>
      <c r="AH5" s="195"/>
      <c r="AI5" s="195"/>
      <c r="AJ5" s="195"/>
      <c r="AK5" s="195"/>
      <c r="AL5" s="195"/>
      <c r="AM5" s="195"/>
      <c r="AN5" s="195"/>
      <c r="AO5" s="195"/>
      <c r="AP5" s="20"/>
      <c r="AQ5" s="21"/>
      <c r="BE5" s="196" t="s">
        <v>16</v>
      </c>
      <c r="BS5" s="15" t="s">
        <v>7</v>
      </c>
    </row>
    <row r="6" spans="2:71" ht="37" customHeight="1">
      <c r="B6" s="19"/>
      <c r="C6" s="20"/>
      <c r="D6" s="26" t="s">
        <v>17</v>
      </c>
      <c r="E6" s="20"/>
      <c r="F6" s="20"/>
      <c r="G6" s="20"/>
      <c r="H6" s="20"/>
      <c r="I6" s="20"/>
      <c r="J6" s="20"/>
      <c r="K6" s="200" t="s">
        <v>18</v>
      </c>
      <c r="L6" s="195"/>
      <c r="M6" s="195"/>
      <c r="N6" s="195"/>
      <c r="O6" s="195"/>
      <c r="P6" s="195"/>
      <c r="Q6" s="195"/>
      <c r="R6" s="195"/>
      <c r="S6" s="195"/>
      <c r="T6" s="195"/>
      <c r="U6" s="195"/>
      <c r="V6" s="195"/>
      <c r="W6" s="195"/>
      <c r="X6" s="195"/>
      <c r="Y6" s="195"/>
      <c r="Z6" s="195"/>
      <c r="AA6" s="195"/>
      <c r="AB6" s="195"/>
      <c r="AC6" s="195"/>
      <c r="AD6" s="195"/>
      <c r="AE6" s="195"/>
      <c r="AF6" s="195"/>
      <c r="AG6" s="195"/>
      <c r="AH6" s="195"/>
      <c r="AI6" s="195"/>
      <c r="AJ6" s="195"/>
      <c r="AK6" s="195"/>
      <c r="AL6" s="195"/>
      <c r="AM6" s="195"/>
      <c r="AN6" s="195"/>
      <c r="AO6" s="195"/>
      <c r="AP6" s="20"/>
      <c r="AQ6" s="21"/>
      <c r="BE6" s="193"/>
      <c r="BS6" s="15" t="s">
        <v>19</v>
      </c>
    </row>
    <row r="7" spans="2:71" ht="14.5" customHeight="1">
      <c r="B7" s="19"/>
      <c r="C7" s="20"/>
      <c r="D7" s="27" t="s">
        <v>20</v>
      </c>
      <c r="E7" s="20"/>
      <c r="F7" s="20"/>
      <c r="G7" s="20"/>
      <c r="H7" s="20"/>
      <c r="I7" s="20"/>
      <c r="J7" s="20"/>
      <c r="K7" s="25" t="s">
        <v>21</v>
      </c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7" t="s">
        <v>22</v>
      </c>
      <c r="AL7" s="20"/>
      <c r="AM7" s="20"/>
      <c r="AN7" s="25" t="s">
        <v>21</v>
      </c>
      <c r="AO7" s="20"/>
      <c r="AP7" s="20"/>
      <c r="AQ7" s="21"/>
      <c r="BE7" s="193"/>
      <c r="BS7" s="15" t="s">
        <v>23</v>
      </c>
    </row>
    <row r="8" spans="2:71" ht="14.5" customHeight="1">
      <c r="B8" s="19"/>
      <c r="C8" s="20"/>
      <c r="D8" s="27" t="s">
        <v>24</v>
      </c>
      <c r="E8" s="20"/>
      <c r="F8" s="20"/>
      <c r="G8" s="20"/>
      <c r="H8" s="20"/>
      <c r="I8" s="20"/>
      <c r="J8" s="20"/>
      <c r="K8" s="25" t="s">
        <v>25</v>
      </c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7" t="s">
        <v>26</v>
      </c>
      <c r="AL8" s="20"/>
      <c r="AM8" s="20"/>
      <c r="AN8" s="28" t="s">
        <v>761</v>
      </c>
      <c r="AO8" s="20"/>
      <c r="AP8" s="20"/>
      <c r="AQ8" s="21"/>
      <c r="BE8" s="193"/>
      <c r="BS8" s="15" t="s">
        <v>27</v>
      </c>
    </row>
    <row r="9" spans="2:71" ht="14.5" customHeight="1">
      <c r="B9" s="19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1"/>
      <c r="BE9" s="193"/>
      <c r="BS9" s="15" t="s">
        <v>28</v>
      </c>
    </row>
    <row r="10" spans="2:71" ht="14.5" customHeight="1">
      <c r="B10" s="19"/>
      <c r="C10" s="20"/>
      <c r="D10" s="27" t="s">
        <v>29</v>
      </c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7" t="s">
        <v>30</v>
      </c>
      <c r="AL10" s="20"/>
      <c r="AM10" s="20"/>
      <c r="AN10" s="25" t="s">
        <v>21</v>
      </c>
      <c r="AO10" s="20"/>
      <c r="AP10" s="20"/>
      <c r="AQ10" s="21"/>
      <c r="BE10" s="193"/>
      <c r="BS10" s="15" t="s">
        <v>19</v>
      </c>
    </row>
    <row r="11" spans="2:71" ht="18.4" customHeight="1">
      <c r="B11" s="19"/>
      <c r="C11" s="20"/>
      <c r="D11" s="20"/>
      <c r="E11" s="25" t="s">
        <v>31</v>
      </c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7" t="s">
        <v>32</v>
      </c>
      <c r="AL11" s="20"/>
      <c r="AM11" s="20"/>
      <c r="AN11" s="25" t="s">
        <v>21</v>
      </c>
      <c r="AO11" s="20"/>
      <c r="AP11" s="20"/>
      <c r="AQ11" s="21"/>
      <c r="BE11" s="193"/>
      <c r="BS11" s="15" t="s">
        <v>19</v>
      </c>
    </row>
    <row r="12" spans="2:71" ht="7" customHeight="1">
      <c r="B12" s="19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1"/>
      <c r="BE12" s="193"/>
      <c r="BS12" s="15" t="s">
        <v>19</v>
      </c>
    </row>
    <row r="13" spans="2:71" ht="14.5" customHeight="1">
      <c r="B13" s="19"/>
      <c r="C13" s="20"/>
      <c r="D13" s="27" t="s">
        <v>33</v>
      </c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7" t="s">
        <v>30</v>
      </c>
      <c r="AL13" s="20"/>
      <c r="AM13" s="20"/>
      <c r="AN13" s="29" t="s">
        <v>34</v>
      </c>
      <c r="AO13" s="20"/>
      <c r="AP13" s="20"/>
      <c r="AQ13" s="21"/>
      <c r="BE13" s="193"/>
      <c r="BS13" s="15" t="s">
        <v>19</v>
      </c>
    </row>
    <row r="14" spans="2:71" ht="13.5">
      <c r="B14" s="19"/>
      <c r="C14" s="20"/>
      <c r="D14" s="20"/>
      <c r="E14" s="201" t="s">
        <v>34</v>
      </c>
      <c r="F14" s="195"/>
      <c r="G14" s="195"/>
      <c r="H14" s="195"/>
      <c r="I14" s="195"/>
      <c r="J14" s="195"/>
      <c r="K14" s="195"/>
      <c r="L14" s="195"/>
      <c r="M14" s="195"/>
      <c r="N14" s="195"/>
      <c r="O14" s="195"/>
      <c r="P14" s="195"/>
      <c r="Q14" s="195"/>
      <c r="R14" s="195"/>
      <c r="S14" s="195"/>
      <c r="T14" s="195"/>
      <c r="U14" s="195"/>
      <c r="V14" s="195"/>
      <c r="W14" s="195"/>
      <c r="X14" s="195"/>
      <c r="Y14" s="195"/>
      <c r="Z14" s="195"/>
      <c r="AA14" s="195"/>
      <c r="AB14" s="195"/>
      <c r="AC14" s="195"/>
      <c r="AD14" s="195"/>
      <c r="AE14" s="195"/>
      <c r="AF14" s="195"/>
      <c r="AG14" s="195"/>
      <c r="AH14" s="195"/>
      <c r="AI14" s="195"/>
      <c r="AJ14" s="195"/>
      <c r="AK14" s="27" t="s">
        <v>32</v>
      </c>
      <c r="AL14" s="20"/>
      <c r="AM14" s="20"/>
      <c r="AN14" s="29" t="s">
        <v>34</v>
      </c>
      <c r="AO14" s="20"/>
      <c r="AP14" s="20"/>
      <c r="AQ14" s="21"/>
      <c r="BE14" s="193"/>
      <c r="BS14" s="15" t="s">
        <v>19</v>
      </c>
    </row>
    <row r="15" spans="2:71" ht="7" customHeight="1">
      <c r="B15" s="19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1"/>
      <c r="BE15" s="193"/>
      <c r="BS15" s="15" t="s">
        <v>4</v>
      </c>
    </row>
    <row r="16" spans="2:71" ht="14.5" customHeight="1">
      <c r="B16" s="19"/>
      <c r="C16" s="20"/>
      <c r="D16" s="27" t="s">
        <v>35</v>
      </c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7" t="s">
        <v>30</v>
      </c>
      <c r="AL16" s="20"/>
      <c r="AM16" s="20"/>
      <c r="AN16" s="25" t="s">
        <v>21</v>
      </c>
      <c r="AO16" s="20"/>
      <c r="AP16" s="20"/>
      <c r="AQ16" s="21"/>
      <c r="BE16" s="193"/>
      <c r="BS16" s="15" t="s">
        <v>4</v>
      </c>
    </row>
    <row r="17" spans="2:71" ht="18.4" customHeight="1">
      <c r="B17" s="19"/>
      <c r="C17" s="20"/>
      <c r="D17" s="20"/>
      <c r="E17" s="25" t="s">
        <v>36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7" t="s">
        <v>32</v>
      </c>
      <c r="AL17" s="20"/>
      <c r="AM17" s="20"/>
      <c r="AN17" s="25" t="s">
        <v>21</v>
      </c>
      <c r="AO17" s="20"/>
      <c r="AP17" s="20"/>
      <c r="AQ17" s="21"/>
      <c r="BE17" s="193"/>
      <c r="BS17" s="15" t="s">
        <v>37</v>
      </c>
    </row>
    <row r="18" spans="2:71" ht="7" customHeight="1">
      <c r="B18" s="19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1"/>
      <c r="BE18" s="193"/>
      <c r="BS18" s="15" t="s">
        <v>7</v>
      </c>
    </row>
    <row r="19" spans="2:71" ht="14.5" customHeight="1">
      <c r="B19" s="19"/>
      <c r="C19" s="20"/>
      <c r="D19" s="27" t="s">
        <v>38</v>
      </c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7" t="s">
        <v>30</v>
      </c>
      <c r="AL19" s="20"/>
      <c r="AM19" s="20"/>
      <c r="AN19" s="25" t="s">
        <v>21</v>
      </c>
      <c r="AO19" s="20"/>
      <c r="AP19" s="20"/>
      <c r="AQ19" s="21"/>
      <c r="BE19" s="193"/>
      <c r="BS19" s="15" t="s">
        <v>7</v>
      </c>
    </row>
    <row r="20" spans="2:57" ht="18.4" customHeight="1">
      <c r="B20" s="19"/>
      <c r="C20" s="20"/>
      <c r="D20" s="20"/>
      <c r="E20" s="25" t="s">
        <v>39</v>
      </c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7" t="s">
        <v>32</v>
      </c>
      <c r="AL20" s="20"/>
      <c r="AM20" s="20"/>
      <c r="AN20" s="25" t="s">
        <v>21</v>
      </c>
      <c r="AO20" s="20"/>
      <c r="AP20" s="20"/>
      <c r="AQ20" s="21"/>
      <c r="BE20" s="193"/>
    </row>
    <row r="21" spans="2:57" ht="7" customHeight="1">
      <c r="B21" s="19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1"/>
      <c r="BE21" s="193"/>
    </row>
    <row r="22" spans="2:57" ht="13.5">
      <c r="B22" s="19"/>
      <c r="C22" s="20"/>
      <c r="D22" s="27" t="s">
        <v>40</v>
      </c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1"/>
      <c r="BE22" s="193"/>
    </row>
    <row r="23" spans="2:57" ht="63" customHeight="1">
      <c r="B23" s="19"/>
      <c r="C23" s="20"/>
      <c r="D23" s="20"/>
      <c r="E23" s="202" t="s">
        <v>41</v>
      </c>
      <c r="F23" s="195"/>
      <c r="G23" s="195"/>
      <c r="H23" s="195"/>
      <c r="I23" s="195"/>
      <c r="J23" s="195"/>
      <c r="K23" s="195"/>
      <c r="L23" s="195"/>
      <c r="M23" s="195"/>
      <c r="N23" s="195"/>
      <c r="O23" s="195"/>
      <c r="P23" s="195"/>
      <c r="Q23" s="195"/>
      <c r="R23" s="195"/>
      <c r="S23" s="195"/>
      <c r="T23" s="195"/>
      <c r="U23" s="195"/>
      <c r="V23" s="195"/>
      <c r="W23" s="195"/>
      <c r="X23" s="195"/>
      <c r="Y23" s="195"/>
      <c r="Z23" s="195"/>
      <c r="AA23" s="195"/>
      <c r="AB23" s="195"/>
      <c r="AC23" s="195"/>
      <c r="AD23" s="195"/>
      <c r="AE23" s="195"/>
      <c r="AF23" s="195"/>
      <c r="AG23" s="195"/>
      <c r="AH23" s="195"/>
      <c r="AI23" s="195"/>
      <c r="AJ23" s="195"/>
      <c r="AK23" s="195"/>
      <c r="AL23" s="195"/>
      <c r="AM23" s="195"/>
      <c r="AN23" s="195"/>
      <c r="AO23" s="20"/>
      <c r="AP23" s="20"/>
      <c r="AQ23" s="21"/>
      <c r="BE23" s="193"/>
    </row>
    <row r="24" spans="2:57" ht="7" customHeight="1">
      <c r="B24" s="19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1"/>
      <c r="BE24" s="193"/>
    </row>
    <row r="25" spans="2:57" ht="7" customHeight="1">
      <c r="B25" s="19"/>
      <c r="C25" s="2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20"/>
      <c r="AQ25" s="21"/>
      <c r="BE25" s="193"/>
    </row>
    <row r="26" spans="2:57" ht="14.5" customHeight="1">
      <c r="B26" s="19"/>
      <c r="C26" s="20"/>
      <c r="D26" s="31" t="s">
        <v>42</v>
      </c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3">
        <f>ROUND(AG87,2)</f>
        <v>0</v>
      </c>
      <c r="AL26" s="195"/>
      <c r="AM26" s="195"/>
      <c r="AN26" s="195"/>
      <c r="AO26" s="195"/>
      <c r="AP26" s="20"/>
      <c r="AQ26" s="21"/>
      <c r="BE26" s="193"/>
    </row>
    <row r="27" spans="2:57" ht="14.5" customHeight="1">
      <c r="B27" s="19"/>
      <c r="C27" s="20"/>
      <c r="D27" s="31" t="s">
        <v>43</v>
      </c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3">
        <f>ROUND(AG90,2)</f>
        <v>0</v>
      </c>
      <c r="AL27" s="195"/>
      <c r="AM27" s="195"/>
      <c r="AN27" s="195"/>
      <c r="AO27" s="195"/>
      <c r="AP27" s="20"/>
      <c r="AQ27" s="21"/>
      <c r="BE27" s="193"/>
    </row>
    <row r="28" spans="2:57" s="1" customFormat="1" ht="7" customHeight="1">
      <c r="B28" s="32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4"/>
      <c r="BE28" s="197"/>
    </row>
    <row r="29" spans="2:57" s="1" customFormat="1" ht="25.9" customHeight="1">
      <c r="B29" s="32"/>
      <c r="C29" s="33"/>
      <c r="D29" s="35" t="s">
        <v>44</v>
      </c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204">
        <f>ROUND(AK26+AK27,2)</f>
        <v>0</v>
      </c>
      <c r="AL29" s="205"/>
      <c r="AM29" s="205"/>
      <c r="AN29" s="205"/>
      <c r="AO29" s="205"/>
      <c r="AP29" s="33"/>
      <c r="AQ29" s="34"/>
      <c r="BE29" s="197"/>
    </row>
    <row r="30" spans="2:57" s="1" customFormat="1" ht="7" customHeight="1">
      <c r="B30" s="32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4"/>
      <c r="BE30" s="197"/>
    </row>
    <row r="31" spans="2:57" s="2" customFormat="1" ht="14.5" customHeight="1">
      <c r="B31" s="37"/>
      <c r="C31" s="38"/>
      <c r="D31" s="39" t="s">
        <v>45</v>
      </c>
      <c r="E31" s="38"/>
      <c r="F31" s="39" t="s">
        <v>46</v>
      </c>
      <c r="G31" s="38"/>
      <c r="H31" s="38"/>
      <c r="I31" s="38"/>
      <c r="J31" s="38"/>
      <c r="K31" s="38"/>
      <c r="L31" s="206">
        <v>0.21</v>
      </c>
      <c r="M31" s="207"/>
      <c r="N31" s="207"/>
      <c r="O31" s="207"/>
      <c r="P31" s="38"/>
      <c r="Q31" s="38"/>
      <c r="R31" s="38"/>
      <c r="S31" s="38"/>
      <c r="T31" s="41" t="s">
        <v>47</v>
      </c>
      <c r="U31" s="38"/>
      <c r="V31" s="38"/>
      <c r="W31" s="208">
        <f>ROUND(AZ87+SUM(CD91:CD95),2)</f>
        <v>0</v>
      </c>
      <c r="X31" s="207"/>
      <c r="Y31" s="207"/>
      <c r="Z31" s="207"/>
      <c r="AA31" s="207"/>
      <c r="AB31" s="207"/>
      <c r="AC31" s="207"/>
      <c r="AD31" s="207"/>
      <c r="AE31" s="207"/>
      <c r="AF31" s="38"/>
      <c r="AG31" s="38"/>
      <c r="AH31" s="38"/>
      <c r="AI31" s="38"/>
      <c r="AJ31" s="38"/>
      <c r="AK31" s="208">
        <f>ROUND(AV87+SUM(BY91:BY95),2)</f>
        <v>0</v>
      </c>
      <c r="AL31" s="207"/>
      <c r="AM31" s="207"/>
      <c r="AN31" s="207"/>
      <c r="AO31" s="207"/>
      <c r="AP31" s="38"/>
      <c r="AQ31" s="42"/>
      <c r="BE31" s="198"/>
    </row>
    <row r="32" spans="2:57" s="2" customFormat="1" ht="14.5" customHeight="1">
      <c r="B32" s="37"/>
      <c r="C32" s="38"/>
      <c r="D32" s="38"/>
      <c r="E32" s="38"/>
      <c r="F32" s="39" t="s">
        <v>48</v>
      </c>
      <c r="G32" s="38"/>
      <c r="H32" s="38"/>
      <c r="I32" s="38"/>
      <c r="J32" s="38"/>
      <c r="K32" s="38"/>
      <c r="L32" s="206">
        <v>0.15</v>
      </c>
      <c r="M32" s="207"/>
      <c r="N32" s="207"/>
      <c r="O32" s="207"/>
      <c r="P32" s="38"/>
      <c r="Q32" s="38"/>
      <c r="R32" s="38"/>
      <c r="S32" s="38"/>
      <c r="T32" s="41" t="s">
        <v>47</v>
      </c>
      <c r="U32" s="38"/>
      <c r="V32" s="38"/>
      <c r="W32" s="208">
        <f>ROUND(BA87+SUM(CE91:CE95),2)</f>
        <v>0</v>
      </c>
      <c r="X32" s="207"/>
      <c r="Y32" s="207"/>
      <c r="Z32" s="207"/>
      <c r="AA32" s="207"/>
      <c r="AB32" s="207"/>
      <c r="AC32" s="207"/>
      <c r="AD32" s="207"/>
      <c r="AE32" s="207"/>
      <c r="AF32" s="38"/>
      <c r="AG32" s="38"/>
      <c r="AH32" s="38"/>
      <c r="AI32" s="38"/>
      <c r="AJ32" s="38"/>
      <c r="AK32" s="208">
        <f>ROUND(AW87+SUM(BZ91:BZ95),2)</f>
        <v>0</v>
      </c>
      <c r="AL32" s="207"/>
      <c r="AM32" s="207"/>
      <c r="AN32" s="207"/>
      <c r="AO32" s="207"/>
      <c r="AP32" s="38"/>
      <c r="AQ32" s="42"/>
      <c r="BE32" s="198"/>
    </row>
    <row r="33" spans="2:57" s="2" customFormat="1" ht="14.5" customHeight="1" hidden="1">
      <c r="B33" s="37"/>
      <c r="C33" s="38"/>
      <c r="D33" s="38"/>
      <c r="E33" s="38"/>
      <c r="F33" s="39" t="s">
        <v>49</v>
      </c>
      <c r="G33" s="38"/>
      <c r="H33" s="38"/>
      <c r="I33" s="38"/>
      <c r="J33" s="38"/>
      <c r="K33" s="38"/>
      <c r="L33" s="206">
        <v>0.21</v>
      </c>
      <c r="M33" s="207"/>
      <c r="N33" s="207"/>
      <c r="O33" s="207"/>
      <c r="P33" s="38"/>
      <c r="Q33" s="38"/>
      <c r="R33" s="38"/>
      <c r="S33" s="38"/>
      <c r="T33" s="41" t="s">
        <v>47</v>
      </c>
      <c r="U33" s="38"/>
      <c r="V33" s="38"/>
      <c r="W33" s="208">
        <f>ROUND(BB87+SUM(CF91:CF95),2)</f>
        <v>0</v>
      </c>
      <c r="X33" s="207"/>
      <c r="Y33" s="207"/>
      <c r="Z33" s="207"/>
      <c r="AA33" s="207"/>
      <c r="AB33" s="207"/>
      <c r="AC33" s="207"/>
      <c r="AD33" s="207"/>
      <c r="AE33" s="207"/>
      <c r="AF33" s="38"/>
      <c r="AG33" s="38"/>
      <c r="AH33" s="38"/>
      <c r="AI33" s="38"/>
      <c r="AJ33" s="38"/>
      <c r="AK33" s="208">
        <v>0</v>
      </c>
      <c r="AL33" s="207"/>
      <c r="AM33" s="207"/>
      <c r="AN33" s="207"/>
      <c r="AO33" s="207"/>
      <c r="AP33" s="38"/>
      <c r="AQ33" s="42"/>
      <c r="BE33" s="198"/>
    </row>
    <row r="34" spans="2:57" s="2" customFormat="1" ht="14.5" customHeight="1" hidden="1">
      <c r="B34" s="37"/>
      <c r="C34" s="38"/>
      <c r="D34" s="38"/>
      <c r="E34" s="38"/>
      <c r="F34" s="39" t="s">
        <v>50</v>
      </c>
      <c r="G34" s="38"/>
      <c r="H34" s="38"/>
      <c r="I34" s="38"/>
      <c r="J34" s="38"/>
      <c r="K34" s="38"/>
      <c r="L34" s="206">
        <v>0.15</v>
      </c>
      <c r="M34" s="207"/>
      <c r="N34" s="207"/>
      <c r="O34" s="207"/>
      <c r="P34" s="38"/>
      <c r="Q34" s="38"/>
      <c r="R34" s="38"/>
      <c r="S34" s="38"/>
      <c r="T34" s="41" t="s">
        <v>47</v>
      </c>
      <c r="U34" s="38"/>
      <c r="V34" s="38"/>
      <c r="W34" s="208">
        <f>ROUND(BC87+SUM(CG91:CG95),2)</f>
        <v>0</v>
      </c>
      <c r="X34" s="207"/>
      <c r="Y34" s="207"/>
      <c r="Z34" s="207"/>
      <c r="AA34" s="207"/>
      <c r="AB34" s="207"/>
      <c r="AC34" s="207"/>
      <c r="AD34" s="207"/>
      <c r="AE34" s="207"/>
      <c r="AF34" s="38"/>
      <c r="AG34" s="38"/>
      <c r="AH34" s="38"/>
      <c r="AI34" s="38"/>
      <c r="AJ34" s="38"/>
      <c r="AK34" s="208">
        <v>0</v>
      </c>
      <c r="AL34" s="207"/>
      <c r="AM34" s="207"/>
      <c r="AN34" s="207"/>
      <c r="AO34" s="207"/>
      <c r="AP34" s="38"/>
      <c r="AQ34" s="42"/>
      <c r="BE34" s="198"/>
    </row>
    <row r="35" spans="2:43" s="2" customFormat="1" ht="14.5" customHeight="1" hidden="1">
      <c r="B35" s="37"/>
      <c r="C35" s="38"/>
      <c r="D35" s="38"/>
      <c r="E35" s="38"/>
      <c r="F35" s="39" t="s">
        <v>51</v>
      </c>
      <c r="G35" s="38"/>
      <c r="H35" s="38"/>
      <c r="I35" s="38"/>
      <c r="J35" s="38"/>
      <c r="K35" s="38"/>
      <c r="L35" s="206">
        <v>0</v>
      </c>
      <c r="M35" s="207"/>
      <c r="N35" s="207"/>
      <c r="O35" s="207"/>
      <c r="P35" s="38"/>
      <c r="Q35" s="38"/>
      <c r="R35" s="38"/>
      <c r="S35" s="38"/>
      <c r="T35" s="41" t="s">
        <v>47</v>
      </c>
      <c r="U35" s="38"/>
      <c r="V35" s="38"/>
      <c r="W35" s="208">
        <f>ROUND(BD87+SUM(CH91:CH95),2)</f>
        <v>0</v>
      </c>
      <c r="X35" s="207"/>
      <c r="Y35" s="207"/>
      <c r="Z35" s="207"/>
      <c r="AA35" s="207"/>
      <c r="AB35" s="207"/>
      <c r="AC35" s="207"/>
      <c r="AD35" s="207"/>
      <c r="AE35" s="207"/>
      <c r="AF35" s="38"/>
      <c r="AG35" s="38"/>
      <c r="AH35" s="38"/>
      <c r="AI35" s="38"/>
      <c r="AJ35" s="38"/>
      <c r="AK35" s="208">
        <v>0</v>
      </c>
      <c r="AL35" s="207"/>
      <c r="AM35" s="207"/>
      <c r="AN35" s="207"/>
      <c r="AO35" s="207"/>
      <c r="AP35" s="38"/>
      <c r="AQ35" s="42"/>
    </row>
    <row r="36" spans="2:43" s="1" customFormat="1" ht="7" customHeight="1">
      <c r="B36" s="32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4"/>
    </row>
    <row r="37" spans="2:43" s="1" customFormat="1" ht="25.9" customHeight="1">
      <c r="B37" s="32"/>
      <c r="C37" s="43"/>
      <c r="D37" s="44" t="s">
        <v>52</v>
      </c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6" t="s">
        <v>53</v>
      </c>
      <c r="U37" s="45"/>
      <c r="V37" s="45"/>
      <c r="W37" s="45"/>
      <c r="X37" s="209" t="s">
        <v>54</v>
      </c>
      <c r="Y37" s="210"/>
      <c r="Z37" s="210"/>
      <c r="AA37" s="210"/>
      <c r="AB37" s="210"/>
      <c r="AC37" s="45"/>
      <c r="AD37" s="45"/>
      <c r="AE37" s="45"/>
      <c r="AF37" s="45"/>
      <c r="AG37" s="45"/>
      <c r="AH37" s="45"/>
      <c r="AI37" s="45"/>
      <c r="AJ37" s="45"/>
      <c r="AK37" s="211">
        <f>SUM(AK29:AK35)</f>
        <v>0</v>
      </c>
      <c r="AL37" s="210"/>
      <c r="AM37" s="210"/>
      <c r="AN37" s="210"/>
      <c r="AO37" s="212"/>
      <c r="AP37" s="43"/>
      <c r="AQ37" s="34"/>
    </row>
    <row r="38" spans="2:43" s="1" customFormat="1" ht="14.5" customHeight="1">
      <c r="B38" s="32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4"/>
    </row>
    <row r="39" spans="2:43" ht="13.5">
      <c r="B39" s="19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1"/>
    </row>
    <row r="40" spans="2:43" ht="13.5">
      <c r="B40" s="19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1"/>
    </row>
    <row r="41" spans="2:43" ht="13.5">
      <c r="B41" s="19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1"/>
    </row>
    <row r="42" spans="2:43" ht="13.5">
      <c r="B42" s="19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1"/>
    </row>
    <row r="43" spans="2:43" ht="13.5">
      <c r="B43" s="19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1"/>
    </row>
    <row r="44" spans="2:43" ht="13.5">
      <c r="B44" s="19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1"/>
    </row>
    <row r="45" spans="2:43" ht="13.5">
      <c r="B45" s="19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1"/>
    </row>
    <row r="46" spans="2:43" ht="13.5">
      <c r="B46" s="19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1"/>
    </row>
    <row r="47" spans="2:43" ht="13.5">
      <c r="B47" s="19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1"/>
    </row>
    <row r="48" spans="2:43" ht="13.5">
      <c r="B48" s="19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1"/>
    </row>
    <row r="49" spans="2:43" s="1" customFormat="1" ht="13.5">
      <c r="B49" s="32"/>
      <c r="C49" s="33"/>
      <c r="D49" s="47" t="s">
        <v>55</v>
      </c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9"/>
      <c r="AA49" s="33"/>
      <c r="AB49" s="33"/>
      <c r="AC49" s="47" t="s">
        <v>56</v>
      </c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9"/>
      <c r="AP49" s="33"/>
      <c r="AQ49" s="34"/>
    </row>
    <row r="50" spans="2:43" ht="13.5">
      <c r="B50" s="19"/>
      <c r="C50" s="20"/>
      <c r="D50" s="5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51"/>
      <c r="AA50" s="20"/>
      <c r="AB50" s="20"/>
      <c r="AC50" s="5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51"/>
      <c r="AP50" s="20"/>
      <c r="AQ50" s="21"/>
    </row>
    <row r="51" spans="2:43" ht="13.5">
      <c r="B51" s="19"/>
      <c r="C51" s="20"/>
      <c r="D51" s="5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51"/>
      <c r="AA51" s="20"/>
      <c r="AB51" s="20"/>
      <c r="AC51" s="5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51"/>
      <c r="AP51" s="20"/>
      <c r="AQ51" s="21"/>
    </row>
    <row r="52" spans="2:43" ht="13.5">
      <c r="B52" s="19"/>
      <c r="C52" s="20"/>
      <c r="D52" s="5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51"/>
      <c r="AA52" s="20"/>
      <c r="AB52" s="20"/>
      <c r="AC52" s="5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51"/>
      <c r="AP52" s="20"/>
      <c r="AQ52" s="21"/>
    </row>
    <row r="53" spans="2:43" ht="13.5">
      <c r="B53" s="19"/>
      <c r="C53" s="20"/>
      <c r="D53" s="5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51"/>
      <c r="AA53" s="20"/>
      <c r="AB53" s="20"/>
      <c r="AC53" s="5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51"/>
      <c r="AP53" s="20"/>
      <c r="AQ53" s="21"/>
    </row>
    <row r="54" spans="2:43" ht="13.5">
      <c r="B54" s="19"/>
      <c r="C54" s="20"/>
      <c r="D54" s="5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51"/>
      <c r="AA54" s="20"/>
      <c r="AB54" s="20"/>
      <c r="AC54" s="5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51"/>
      <c r="AP54" s="20"/>
      <c r="AQ54" s="21"/>
    </row>
    <row r="55" spans="2:43" ht="13.5">
      <c r="B55" s="19"/>
      <c r="C55" s="20"/>
      <c r="D55" s="5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51"/>
      <c r="AA55" s="20"/>
      <c r="AB55" s="20"/>
      <c r="AC55" s="5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51"/>
      <c r="AP55" s="20"/>
      <c r="AQ55" s="21"/>
    </row>
    <row r="56" spans="2:43" ht="13.5">
      <c r="B56" s="19"/>
      <c r="C56" s="20"/>
      <c r="D56" s="5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51"/>
      <c r="AA56" s="20"/>
      <c r="AB56" s="20"/>
      <c r="AC56" s="5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51"/>
      <c r="AP56" s="20"/>
      <c r="AQ56" s="21"/>
    </row>
    <row r="57" spans="2:43" ht="13.5">
      <c r="B57" s="19"/>
      <c r="C57" s="20"/>
      <c r="D57" s="5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51"/>
      <c r="AA57" s="20"/>
      <c r="AB57" s="20"/>
      <c r="AC57" s="5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51"/>
      <c r="AP57" s="20"/>
      <c r="AQ57" s="21"/>
    </row>
    <row r="58" spans="2:43" s="1" customFormat="1" ht="13.5">
      <c r="B58" s="32"/>
      <c r="C58" s="33"/>
      <c r="D58" s="52" t="s">
        <v>57</v>
      </c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4" t="s">
        <v>58</v>
      </c>
      <c r="S58" s="53"/>
      <c r="T58" s="53"/>
      <c r="U58" s="53"/>
      <c r="V58" s="53"/>
      <c r="W58" s="53"/>
      <c r="X58" s="53"/>
      <c r="Y58" s="53"/>
      <c r="Z58" s="55"/>
      <c r="AA58" s="33"/>
      <c r="AB58" s="33"/>
      <c r="AC58" s="52" t="s">
        <v>57</v>
      </c>
      <c r="AD58" s="53"/>
      <c r="AE58" s="53"/>
      <c r="AF58" s="53"/>
      <c r="AG58" s="53"/>
      <c r="AH58" s="53"/>
      <c r="AI58" s="53"/>
      <c r="AJ58" s="53"/>
      <c r="AK58" s="53"/>
      <c r="AL58" s="53"/>
      <c r="AM58" s="54" t="s">
        <v>58</v>
      </c>
      <c r="AN58" s="53"/>
      <c r="AO58" s="55"/>
      <c r="AP58" s="33"/>
      <c r="AQ58" s="34"/>
    </row>
    <row r="59" spans="2:43" ht="13.5">
      <c r="B59" s="19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1"/>
    </row>
    <row r="60" spans="2:43" s="1" customFormat="1" ht="13.5">
      <c r="B60" s="32"/>
      <c r="C60" s="33"/>
      <c r="D60" s="47" t="s">
        <v>59</v>
      </c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9"/>
      <c r="AA60" s="33"/>
      <c r="AB60" s="33"/>
      <c r="AC60" s="47" t="s">
        <v>60</v>
      </c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/>
      <c r="AO60" s="49"/>
      <c r="AP60" s="33"/>
      <c r="AQ60" s="34"/>
    </row>
    <row r="61" spans="2:43" ht="13.5">
      <c r="B61" s="19"/>
      <c r="C61" s="20"/>
      <c r="D61" s="5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51"/>
      <c r="AA61" s="20"/>
      <c r="AB61" s="20"/>
      <c r="AC61" s="5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51"/>
      <c r="AP61" s="20"/>
      <c r="AQ61" s="21"/>
    </row>
    <row r="62" spans="2:43" ht="13.5">
      <c r="B62" s="19"/>
      <c r="C62" s="20"/>
      <c r="D62" s="5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51"/>
      <c r="AA62" s="20"/>
      <c r="AB62" s="20"/>
      <c r="AC62" s="5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51"/>
      <c r="AP62" s="20"/>
      <c r="AQ62" s="21"/>
    </row>
    <row r="63" spans="2:43" ht="13.5">
      <c r="B63" s="19"/>
      <c r="C63" s="20"/>
      <c r="D63" s="5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51"/>
      <c r="AA63" s="20"/>
      <c r="AB63" s="20"/>
      <c r="AC63" s="5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51"/>
      <c r="AP63" s="20"/>
      <c r="AQ63" s="21"/>
    </row>
    <row r="64" spans="2:43" ht="13.5">
      <c r="B64" s="19"/>
      <c r="C64" s="20"/>
      <c r="D64" s="5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51"/>
      <c r="AA64" s="20"/>
      <c r="AB64" s="20"/>
      <c r="AC64" s="5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51"/>
      <c r="AP64" s="20"/>
      <c r="AQ64" s="21"/>
    </row>
    <row r="65" spans="2:43" ht="13.5">
      <c r="B65" s="19"/>
      <c r="C65" s="20"/>
      <c r="D65" s="5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51"/>
      <c r="AA65" s="20"/>
      <c r="AB65" s="20"/>
      <c r="AC65" s="5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51"/>
      <c r="AP65" s="20"/>
      <c r="AQ65" s="21"/>
    </row>
    <row r="66" spans="2:43" ht="13.5">
      <c r="B66" s="19"/>
      <c r="C66" s="20"/>
      <c r="D66" s="5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51"/>
      <c r="AA66" s="20"/>
      <c r="AB66" s="20"/>
      <c r="AC66" s="5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51"/>
      <c r="AP66" s="20"/>
      <c r="AQ66" s="21"/>
    </row>
    <row r="67" spans="2:43" ht="13.5">
      <c r="B67" s="19"/>
      <c r="C67" s="20"/>
      <c r="D67" s="5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51"/>
      <c r="AA67" s="20"/>
      <c r="AB67" s="20"/>
      <c r="AC67" s="5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51"/>
      <c r="AP67" s="20"/>
      <c r="AQ67" s="21"/>
    </row>
    <row r="68" spans="2:43" ht="13.5">
      <c r="B68" s="19"/>
      <c r="C68" s="20"/>
      <c r="D68" s="5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51"/>
      <c r="AA68" s="20"/>
      <c r="AB68" s="20"/>
      <c r="AC68" s="5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51"/>
      <c r="AP68" s="20"/>
      <c r="AQ68" s="21"/>
    </row>
    <row r="69" spans="2:43" s="1" customFormat="1" ht="13.5">
      <c r="B69" s="32"/>
      <c r="C69" s="33"/>
      <c r="D69" s="52" t="s">
        <v>57</v>
      </c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4" t="s">
        <v>58</v>
      </c>
      <c r="S69" s="53"/>
      <c r="T69" s="53"/>
      <c r="U69" s="53"/>
      <c r="V69" s="53"/>
      <c r="W69" s="53"/>
      <c r="X69" s="53"/>
      <c r="Y69" s="53"/>
      <c r="Z69" s="55"/>
      <c r="AA69" s="33"/>
      <c r="AB69" s="33"/>
      <c r="AC69" s="52" t="s">
        <v>57</v>
      </c>
      <c r="AD69" s="53"/>
      <c r="AE69" s="53"/>
      <c r="AF69" s="53"/>
      <c r="AG69" s="53"/>
      <c r="AH69" s="53"/>
      <c r="AI69" s="53"/>
      <c r="AJ69" s="53"/>
      <c r="AK69" s="53"/>
      <c r="AL69" s="53"/>
      <c r="AM69" s="54" t="s">
        <v>58</v>
      </c>
      <c r="AN69" s="53"/>
      <c r="AO69" s="55"/>
      <c r="AP69" s="33"/>
      <c r="AQ69" s="34"/>
    </row>
    <row r="70" spans="2:43" s="1" customFormat="1" ht="7" customHeight="1">
      <c r="B70" s="32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4"/>
    </row>
    <row r="71" spans="2:43" s="1" customFormat="1" ht="7" customHeight="1">
      <c r="B71" s="56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57"/>
      <c r="AB71" s="57"/>
      <c r="AC71" s="57"/>
      <c r="AD71" s="57"/>
      <c r="AE71" s="57"/>
      <c r="AF71" s="57"/>
      <c r="AG71" s="57"/>
      <c r="AH71" s="57"/>
      <c r="AI71" s="57"/>
      <c r="AJ71" s="57"/>
      <c r="AK71" s="57"/>
      <c r="AL71" s="57"/>
      <c r="AM71" s="57"/>
      <c r="AN71" s="57"/>
      <c r="AO71" s="57"/>
      <c r="AP71" s="57"/>
      <c r="AQ71" s="58"/>
    </row>
    <row r="75" spans="2:43" s="1" customFormat="1" ht="7" customHeight="1">
      <c r="B75" s="59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0"/>
      <c r="Z75" s="60"/>
      <c r="AA75" s="60"/>
      <c r="AB75" s="60"/>
      <c r="AC75" s="60"/>
      <c r="AD75" s="60"/>
      <c r="AE75" s="60"/>
      <c r="AF75" s="60"/>
      <c r="AG75" s="60"/>
      <c r="AH75" s="60"/>
      <c r="AI75" s="60"/>
      <c r="AJ75" s="60"/>
      <c r="AK75" s="60"/>
      <c r="AL75" s="60"/>
      <c r="AM75" s="60"/>
      <c r="AN75" s="60"/>
      <c r="AO75" s="60"/>
      <c r="AP75" s="60"/>
      <c r="AQ75" s="61"/>
    </row>
    <row r="76" spans="2:43" s="1" customFormat="1" ht="37" customHeight="1">
      <c r="B76" s="32"/>
      <c r="C76" s="194" t="s">
        <v>61</v>
      </c>
      <c r="D76" s="213"/>
      <c r="E76" s="213"/>
      <c r="F76" s="213"/>
      <c r="G76" s="213"/>
      <c r="H76" s="213"/>
      <c r="I76" s="213"/>
      <c r="J76" s="213"/>
      <c r="K76" s="213"/>
      <c r="L76" s="213"/>
      <c r="M76" s="213"/>
      <c r="N76" s="213"/>
      <c r="O76" s="213"/>
      <c r="P76" s="213"/>
      <c r="Q76" s="213"/>
      <c r="R76" s="213"/>
      <c r="S76" s="213"/>
      <c r="T76" s="213"/>
      <c r="U76" s="213"/>
      <c r="V76" s="213"/>
      <c r="W76" s="213"/>
      <c r="X76" s="213"/>
      <c r="Y76" s="213"/>
      <c r="Z76" s="213"/>
      <c r="AA76" s="213"/>
      <c r="AB76" s="213"/>
      <c r="AC76" s="213"/>
      <c r="AD76" s="213"/>
      <c r="AE76" s="213"/>
      <c r="AF76" s="213"/>
      <c r="AG76" s="213"/>
      <c r="AH76" s="213"/>
      <c r="AI76" s="213"/>
      <c r="AJ76" s="213"/>
      <c r="AK76" s="213"/>
      <c r="AL76" s="213"/>
      <c r="AM76" s="213"/>
      <c r="AN76" s="213"/>
      <c r="AO76" s="213"/>
      <c r="AP76" s="213"/>
      <c r="AQ76" s="34"/>
    </row>
    <row r="77" spans="2:43" s="3" customFormat="1" ht="14.5" customHeight="1">
      <c r="B77" s="62"/>
      <c r="C77" s="27" t="s">
        <v>14</v>
      </c>
      <c r="D77" s="63"/>
      <c r="E77" s="63"/>
      <c r="F77" s="63"/>
      <c r="G77" s="63"/>
      <c r="H77" s="63"/>
      <c r="I77" s="63"/>
      <c r="J77" s="63"/>
      <c r="K77" s="63"/>
      <c r="L77" s="63" t="str">
        <f>K5</f>
        <v>2015_063P</v>
      </c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4"/>
    </row>
    <row r="78" spans="2:43" s="4" customFormat="1" ht="37" customHeight="1">
      <c r="B78" s="65"/>
      <c r="C78" s="66" t="s">
        <v>17</v>
      </c>
      <c r="D78" s="67"/>
      <c r="E78" s="67"/>
      <c r="F78" s="67"/>
      <c r="G78" s="67"/>
      <c r="H78" s="67"/>
      <c r="I78" s="67"/>
      <c r="J78" s="67"/>
      <c r="K78" s="67"/>
      <c r="L78" s="214" t="str">
        <f>K6</f>
        <v>Zateplení obvodového pláště koleje Bolevecká, Plzeň</v>
      </c>
      <c r="M78" s="215"/>
      <c r="N78" s="215"/>
      <c r="O78" s="215"/>
      <c r="P78" s="215"/>
      <c r="Q78" s="215"/>
      <c r="R78" s="215"/>
      <c r="S78" s="215"/>
      <c r="T78" s="215"/>
      <c r="U78" s="215"/>
      <c r="V78" s="215"/>
      <c r="W78" s="215"/>
      <c r="X78" s="215"/>
      <c r="Y78" s="215"/>
      <c r="Z78" s="215"/>
      <c r="AA78" s="215"/>
      <c r="AB78" s="215"/>
      <c r="AC78" s="215"/>
      <c r="AD78" s="215"/>
      <c r="AE78" s="215"/>
      <c r="AF78" s="215"/>
      <c r="AG78" s="215"/>
      <c r="AH78" s="215"/>
      <c r="AI78" s="215"/>
      <c r="AJ78" s="215"/>
      <c r="AK78" s="215"/>
      <c r="AL78" s="215"/>
      <c r="AM78" s="215"/>
      <c r="AN78" s="215"/>
      <c r="AO78" s="215"/>
      <c r="AP78" s="67"/>
      <c r="AQ78" s="68"/>
    </row>
    <row r="79" spans="2:43" s="1" customFormat="1" ht="7" customHeight="1">
      <c r="B79" s="32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33"/>
      <c r="AN79" s="33"/>
      <c r="AO79" s="33"/>
      <c r="AP79" s="33"/>
      <c r="AQ79" s="34"/>
    </row>
    <row r="80" spans="2:43" s="1" customFormat="1" ht="13.5">
      <c r="B80" s="32"/>
      <c r="C80" s="27" t="s">
        <v>24</v>
      </c>
      <c r="D80" s="33"/>
      <c r="E80" s="33"/>
      <c r="F80" s="33"/>
      <c r="G80" s="33"/>
      <c r="H80" s="33"/>
      <c r="I80" s="33"/>
      <c r="J80" s="33"/>
      <c r="K80" s="33"/>
      <c r="L80" s="69" t="str">
        <f>IF(K8="","",K8)</f>
        <v>Bolevecká 34, Plzeň</v>
      </c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27" t="s">
        <v>26</v>
      </c>
      <c r="AJ80" s="33"/>
      <c r="AK80" s="33"/>
      <c r="AL80" s="33"/>
      <c r="AM80" s="70" t="str">
        <f>IF(AN8="","",AN8)</f>
        <v>revize 01 - 22-02-2017</v>
      </c>
      <c r="AN80" s="33"/>
      <c r="AO80" s="33"/>
      <c r="AP80" s="33"/>
      <c r="AQ80" s="34"/>
    </row>
    <row r="81" spans="2:43" s="1" customFormat="1" ht="7" customHeight="1">
      <c r="B81" s="32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33"/>
      <c r="AQ81" s="34"/>
    </row>
    <row r="82" spans="2:56" s="1" customFormat="1" ht="13.5">
      <c r="B82" s="32"/>
      <c r="C82" s="27" t="s">
        <v>29</v>
      </c>
      <c r="D82" s="33"/>
      <c r="E82" s="33"/>
      <c r="F82" s="33"/>
      <c r="G82" s="33"/>
      <c r="H82" s="33"/>
      <c r="I82" s="33"/>
      <c r="J82" s="33"/>
      <c r="K82" s="33"/>
      <c r="L82" s="63" t="str">
        <f>IF(E11="","",E11)</f>
        <v>Univerzita Karlova v Praze, Koleje a menzy</v>
      </c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27" t="s">
        <v>35</v>
      </c>
      <c r="AJ82" s="33"/>
      <c r="AK82" s="33"/>
      <c r="AL82" s="33"/>
      <c r="AM82" s="216" t="str">
        <f>IF(E17="","",E17)</f>
        <v>MILOTA Kladno, spol. s r.o.</v>
      </c>
      <c r="AN82" s="213"/>
      <c r="AO82" s="213"/>
      <c r="AP82" s="213"/>
      <c r="AQ82" s="34"/>
      <c r="AS82" s="217" t="s">
        <v>62</v>
      </c>
      <c r="AT82" s="218"/>
      <c r="AU82" s="48"/>
      <c r="AV82" s="48"/>
      <c r="AW82" s="48"/>
      <c r="AX82" s="48"/>
      <c r="AY82" s="48"/>
      <c r="AZ82" s="48"/>
      <c r="BA82" s="48"/>
      <c r="BB82" s="48"/>
      <c r="BC82" s="48"/>
      <c r="BD82" s="49"/>
    </row>
    <row r="83" spans="2:56" s="1" customFormat="1" ht="13.5">
      <c r="B83" s="32"/>
      <c r="C83" s="27" t="s">
        <v>33</v>
      </c>
      <c r="D83" s="33"/>
      <c r="E83" s="33"/>
      <c r="F83" s="33"/>
      <c r="G83" s="33"/>
      <c r="H83" s="33"/>
      <c r="I83" s="33"/>
      <c r="J83" s="33"/>
      <c r="K83" s="33"/>
      <c r="L83" s="63" t="str">
        <f>IF(E14="Vyplň údaj","",E14)</f>
        <v/>
      </c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27" t="s">
        <v>38</v>
      </c>
      <c r="AJ83" s="33"/>
      <c r="AK83" s="33"/>
      <c r="AL83" s="33"/>
      <c r="AM83" s="216" t="str">
        <f>IF(E20="","",E20)</f>
        <v>Vít Včeliš, 724538658, vitvcelis(a)seznam.cz</v>
      </c>
      <c r="AN83" s="213"/>
      <c r="AO83" s="213"/>
      <c r="AP83" s="213"/>
      <c r="AQ83" s="34"/>
      <c r="AS83" s="219"/>
      <c r="AT83" s="213"/>
      <c r="AU83" s="33"/>
      <c r="AV83" s="33"/>
      <c r="AW83" s="33"/>
      <c r="AX83" s="33"/>
      <c r="AY83" s="33"/>
      <c r="AZ83" s="33"/>
      <c r="BA83" s="33"/>
      <c r="BB83" s="33"/>
      <c r="BC83" s="33"/>
      <c r="BD83" s="72"/>
    </row>
    <row r="84" spans="2:56" s="1" customFormat="1" ht="10.9" customHeight="1">
      <c r="B84" s="32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4"/>
      <c r="AS84" s="219"/>
      <c r="AT84" s="213"/>
      <c r="AU84" s="33"/>
      <c r="AV84" s="33"/>
      <c r="AW84" s="33"/>
      <c r="AX84" s="33"/>
      <c r="AY84" s="33"/>
      <c r="AZ84" s="33"/>
      <c r="BA84" s="33"/>
      <c r="BB84" s="33"/>
      <c r="BC84" s="33"/>
      <c r="BD84" s="72"/>
    </row>
    <row r="85" spans="2:56" s="1" customFormat="1" ht="29.25" customHeight="1">
      <c r="B85" s="32"/>
      <c r="C85" s="220" t="s">
        <v>63</v>
      </c>
      <c r="D85" s="221"/>
      <c r="E85" s="221"/>
      <c r="F85" s="221"/>
      <c r="G85" s="221"/>
      <c r="H85" s="73"/>
      <c r="I85" s="222" t="s">
        <v>64</v>
      </c>
      <c r="J85" s="221"/>
      <c r="K85" s="221"/>
      <c r="L85" s="221"/>
      <c r="M85" s="221"/>
      <c r="N85" s="221"/>
      <c r="O85" s="221"/>
      <c r="P85" s="221"/>
      <c r="Q85" s="221"/>
      <c r="R85" s="221"/>
      <c r="S85" s="221"/>
      <c r="T85" s="221"/>
      <c r="U85" s="221"/>
      <c r="V85" s="221"/>
      <c r="W85" s="221"/>
      <c r="X85" s="221"/>
      <c r="Y85" s="221"/>
      <c r="Z85" s="221"/>
      <c r="AA85" s="221"/>
      <c r="AB85" s="221"/>
      <c r="AC85" s="221"/>
      <c r="AD85" s="221"/>
      <c r="AE85" s="221"/>
      <c r="AF85" s="221"/>
      <c r="AG85" s="222" t="s">
        <v>65</v>
      </c>
      <c r="AH85" s="221"/>
      <c r="AI85" s="221"/>
      <c r="AJ85" s="221"/>
      <c r="AK85" s="221"/>
      <c r="AL85" s="221"/>
      <c r="AM85" s="221"/>
      <c r="AN85" s="222" t="s">
        <v>66</v>
      </c>
      <c r="AO85" s="221"/>
      <c r="AP85" s="223"/>
      <c r="AQ85" s="34"/>
      <c r="AS85" s="74" t="s">
        <v>67</v>
      </c>
      <c r="AT85" s="75" t="s">
        <v>68</v>
      </c>
      <c r="AU85" s="75" t="s">
        <v>69</v>
      </c>
      <c r="AV85" s="75" t="s">
        <v>70</v>
      </c>
      <c r="AW85" s="75" t="s">
        <v>71</v>
      </c>
      <c r="AX85" s="75" t="s">
        <v>72</v>
      </c>
      <c r="AY85" s="75" t="s">
        <v>73</v>
      </c>
      <c r="AZ85" s="75" t="s">
        <v>74</v>
      </c>
      <c r="BA85" s="75" t="s">
        <v>75</v>
      </c>
      <c r="BB85" s="75" t="s">
        <v>76</v>
      </c>
      <c r="BC85" s="75" t="s">
        <v>77</v>
      </c>
      <c r="BD85" s="76" t="s">
        <v>78</v>
      </c>
    </row>
    <row r="86" spans="2:56" s="1" customFormat="1" ht="10.9" customHeight="1">
      <c r="B86" s="32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4"/>
      <c r="AS86" s="77"/>
      <c r="AT86" s="48"/>
      <c r="AU86" s="48"/>
      <c r="AV86" s="48"/>
      <c r="AW86" s="48"/>
      <c r="AX86" s="48"/>
      <c r="AY86" s="48"/>
      <c r="AZ86" s="48"/>
      <c r="BA86" s="48"/>
      <c r="BB86" s="48"/>
      <c r="BC86" s="48"/>
      <c r="BD86" s="49"/>
    </row>
    <row r="87" spans="2:76" s="4" customFormat="1" ht="32.5" customHeight="1">
      <c r="B87" s="65"/>
      <c r="C87" s="78" t="s">
        <v>79</v>
      </c>
      <c r="D87" s="79"/>
      <c r="E87" s="79"/>
      <c r="F87" s="79"/>
      <c r="G87" s="79"/>
      <c r="H87" s="79"/>
      <c r="I87" s="79"/>
      <c r="J87" s="79"/>
      <c r="K87" s="79"/>
      <c r="L87" s="79"/>
      <c r="M87" s="79"/>
      <c r="N87" s="79"/>
      <c r="O87" s="79"/>
      <c r="P87" s="79"/>
      <c r="Q87" s="79"/>
      <c r="R87" s="79"/>
      <c r="S87" s="79"/>
      <c r="T87" s="79"/>
      <c r="U87" s="79"/>
      <c r="V87" s="79"/>
      <c r="W87" s="79"/>
      <c r="X87" s="79"/>
      <c r="Y87" s="79"/>
      <c r="Z87" s="79"/>
      <c r="AA87" s="79"/>
      <c r="AB87" s="79"/>
      <c r="AC87" s="79"/>
      <c r="AD87" s="79"/>
      <c r="AE87" s="79"/>
      <c r="AF87" s="79"/>
      <c r="AG87" s="232">
        <f>ROUND(AG88,2)</f>
        <v>0</v>
      </c>
      <c r="AH87" s="232"/>
      <c r="AI87" s="232"/>
      <c r="AJ87" s="232"/>
      <c r="AK87" s="232"/>
      <c r="AL87" s="232"/>
      <c r="AM87" s="232"/>
      <c r="AN87" s="233">
        <f>SUM(AG87,AT87)</f>
        <v>0</v>
      </c>
      <c r="AO87" s="233"/>
      <c r="AP87" s="233"/>
      <c r="AQ87" s="68"/>
      <c r="AS87" s="80">
        <f>ROUND(AS88,2)</f>
        <v>0</v>
      </c>
      <c r="AT87" s="81">
        <f>ROUND(SUM(AV87:AW87),2)</f>
        <v>0</v>
      </c>
      <c r="AU87" s="82">
        <f>ROUND(AU88,5)</f>
        <v>0</v>
      </c>
      <c r="AV87" s="81">
        <f>ROUND(AZ87*L31,2)</f>
        <v>0</v>
      </c>
      <c r="AW87" s="81">
        <f>ROUND(BA87*L32,2)</f>
        <v>0</v>
      </c>
      <c r="AX87" s="81">
        <f>ROUND(BB87*L31,2)</f>
        <v>0</v>
      </c>
      <c r="AY87" s="81">
        <f>ROUND(BC87*L32,2)</f>
        <v>0</v>
      </c>
      <c r="AZ87" s="81">
        <f>ROUND(AZ88,2)</f>
        <v>0</v>
      </c>
      <c r="BA87" s="81">
        <f>ROUND(BA88,2)</f>
        <v>0</v>
      </c>
      <c r="BB87" s="81">
        <f>ROUND(BB88,2)</f>
        <v>0</v>
      </c>
      <c r="BC87" s="81">
        <f>ROUND(BC88,2)</f>
        <v>0</v>
      </c>
      <c r="BD87" s="83">
        <f>ROUND(BD88,2)</f>
        <v>0</v>
      </c>
      <c r="BS87" s="84" t="s">
        <v>80</v>
      </c>
      <c r="BT87" s="84" t="s">
        <v>81</v>
      </c>
      <c r="BU87" s="85" t="s">
        <v>82</v>
      </c>
      <c r="BV87" s="84" t="s">
        <v>83</v>
      </c>
      <c r="BW87" s="84" t="s">
        <v>84</v>
      </c>
      <c r="BX87" s="84" t="s">
        <v>85</v>
      </c>
    </row>
    <row r="88" spans="1:76" s="5" customFormat="1" ht="27.4" customHeight="1">
      <c r="A88" s="186" t="s">
        <v>756</v>
      </c>
      <c r="B88" s="86"/>
      <c r="C88" s="87"/>
      <c r="D88" s="226" t="s">
        <v>86</v>
      </c>
      <c r="E88" s="225"/>
      <c r="F88" s="225"/>
      <c r="G88" s="225"/>
      <c r="H88" s="225"/>
      <c r="I88" s="88"/>
      <c r="J88" s="226" t="s">
        <v>87</v>
      </c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4">
        <f>'SO-01 - Architektonicko-s...'!M30</f>
        <v>0</v>
      </c>
      <c r="AH88" s="225"/>
      <c r="AI88" s="225"/>
      <c r="AJ88" s="225"/>
      <c r="AK88" s="225"/>
      <c r="AL88" s="225"/>
      <c r="AM88" s="225"/>
      <c r="AN88" s="224">
        <f>SUM(AG88,AT88)</f>
        <v>0</v>
      </c>
      <c r="AO88" s="225"/>
      <c r="AP88" s="225"/>
      <c r="AQ88" s="89"/>
      <c r="AS88" s="90">
        <f>'SO-01 - Architektonicko-s...'!M28</f>
        <v>0</v>
      </c>
      <c r="AT88" s="91">
        <f>ROUND(SUM(AV88:AW88),2)</f>
        <v>0</v>
      </c>
      <c r="AU88" s="92">
        <f>'SO-01 - Architektonicko-s...'!W132</f>
        <v>0</v>
      </c>
      <c r="AV88" s="91">
        <f>'SO-01 - Architektonicko-s...'!M32</f>
        <v>0</v>
      </c>
      <c r="AW88" s="91">
        <f>'SO-01 - Architektonicko-s...'!M33</f>
        <v>0</v>
      </c>
      <c r="AX88" s="91">
        <f>'SO-01 - Architektonicko-s...'!M34</f>
        <v>0</v>
      </c>
      <c r="AY88" s="91">
        <f>'SO-01 - Architektonicko-s...'!M35</f>
        <v>0</v>
      </c>
      <c r="AZ88" s="91">
        <f>'SO-01 - Architektonicko-s...'!H32</f>
        <v>0</v>
      </c>
      <c r="BA88" s="91">
        <f>'SO-01 - Architektonicko-s...'!H33</f>
        <v>0</v>
      </c>
      <c r="BB88" s="91">
        <f>'SO-01 - Architektonicko-s...'!H34</f>
        <v>0</v>
      </c>
      <c r="BC88" s="91">
        <f>'SO-01 - Architektonicko-s...'!H35</f>
        <v>0</v>
      </c>
      <c r="BD88" s="93">
        <f>'SO-01 - Architektonicko-s...'!H36</f>
        <v>0</v>
      </c>
      <c r="BT88" s="94" t="s">
        <v>23</v>
      </c>
      <c r="BV88" s="94" t="s">
        <v>83</v>
      </c>
      <c r="BW88" s="94" t="s">
        <v>88</v>
      </c>
      <c r="BX88" s="94" t="s">
        <v>84</v>
      </c>
    </row>
    <row r="89" spans="2:43" ht="13.5">
      <c r="B89" s="19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  <c r="AQ89" s="21"/>
    </row>
    <row r="90" spans="2:48" s="1" customFormat="1" ht="30" customHeight="1">
      <c r="B90" s="32"/>
      <c r="C90" s="78" t="s">
        <v>89</v>
      </c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233">
        <f>ROUND(SUM(AG91:AG94),2)</f>
        <v>0</v>
      </c>
      <c r="AH90" s="213"/>
      <c r="AI90" s="213"/>
      <c r="AJ90" s="213"/>
      <c r="AK90" s="213"/>
      <c r="AL90" s="213"/>
      <c r="AM90" s="213"/>
      <c r="AN90" s="233">
        <f>ROUND(SUM(AN91:AN94),2)</f>
        <v>0</v>
      </c>
      <c r="AO90" s="213"/>
      <c r="AP90" s="213"/>
      <c r="AQ90" s="34"/>
      <c r="AS90" s="74" t="s">
        <v>90</v>
      </c>
      <c r="AT90" s="75" t="s">
        <v>91</v>
      </c>
      <c r="AU90" s="75" t="s">
        <v>45</v>
      </c>
      <c r="AV90" s="76" t="s">
        <v>68</v>
      </c>
    </row>
    <row r="91" spans="2:89" s="1" customFormat="1" ht="19.9" customHeight="1">
      <c r="B91" s="32"/>
      <c r="C91" s="33"/>
      <c r="D91" s="95" t="s">
        <v>92</v>
      </c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227">
        <f>ROUND(AG87*AS91,2)</f>
        <v>0</v>
      </c>
      <c r="AH91" s="213"/>
      <c r="AI91" s="213"/>
      <c r="AJ91" s="213"/>
      <c r="AK91" s="213"/>
      <c r="AL91" s="213"/>
      <c r="AM91" s="213"/>
      <c r="AN91" s="228">
        <f>ROUND(AG91+AV91,2)</f>
        <v>0</v>
      </c>
      <c r="AO91" s="213"/>
      <c r="AP91" s="213"/>
      <c r="AQ91" s="34"/>
      <c r="AS91" s="96">
        <v>0</v>
      </c>
      <c r="AT91" s="97" t="s">
        <v>93</v>
      </c>
      <c r="AU91" s="97" t="s">
        <v>46</v>
      </c>
      <c r="AV91" s="98">
        <f>ROUND(IF(AU91="základní",AG91*L31,IF(AU91="snížená",AG91*L32,0)),2)</f>
        <v>0</v>
      </c>
      <c r="BV91" s="15" t="s">
        <v>94</v>
      </c>
      <c r="BY91" s="99">
        <f>IF(AU91="základní",AV91,0)</f>
        <v>0</v>
      </c>
      <c r="BZ91" s="99">
        <f>IF(AU91="snížená",AV91,0)</f>
        <v>0</v>
      </c>
      <c r="CA91" s="99">
        <v>0</v>
      </c>
      <c r="CB91" s="99">
        <v>0</v>
      </c>
      <c r="CC91" s="99">
        <v>0</v>
      </c>
      <c r="CD91" s="99">
        <f>IF(AU91="základní",AG91,0)</f>
        <v>0</v>
      </c>
      <c r="CE91" s="99">
        <f>IF(AU91="snížená",AG91,0)</f>
        <v>0</v>
      </c>
      <c r="CF91" s="99">
        <f>IF(AU91="zákl. přenesená",AG91,0)</f>
        <v>0</v>
      </c>
      <c r="CG91" s="99">
        <f>IF(AU91="sníž. přenesená",AG91,0)</f>
        <v>0</v>
      </c>
      <c r="CH91" s="99">
        <f>IF(AU91="nulová",AG91,0)</f>
        <v>0</v>
      </c>
      <c r="CI91" s="15">
        <f>IF(AU91="základní",1,IF(AU91="snížená",2,IF(AU91="zákl. přenesená",4,IF(AU91="sníž. přenesená",5,3))))</f>
        <v>1</v>
      </c>
      <c r="CJ91" s="15">
        <f>IF(AT91="stavební čast",1,IF(8891="investiční čast",2,3))</f>
        <v>1</v>
      </c>
      <c r="CK91" s="15" t="str">
        <f>IF(D91="Vyplň vlastní","","x")</f>
        <v>x</v>
      </c>
    </row>
    <row r="92" spans="2:89" s="1" customFormat="1" ht="19.9" customHeight="1">
      <c r="B92" s="32"/>
      <c r="C92" s="33"/>
      <c r="D92" s="229" t="s">
        <v>95</v>
      </c>
      <c r="E92" s="213"/>
      <c r="F92" s="213"/>
      <c r="G92" s="213"/>
      <c r="H92" s="213"/>
      <c r="I92" s="213"/>
      <c r="J92" s="213"/>
      <c r="K92" s="213"/>
      <c r="L92" s="213"/>
      <c r="M92" s="213"/>
      <c r="N92" s="213"/>
      <c r="O92" s="213"/>
      <c r="P92" s="213"/>
      <c r="Q92" s="213"/>
      <c r="R92" s="213"/>
      <c r="S92" s="213"/>
      <c r="T92" s="213"/>
      <c r="U92" s="213"/>
      <c r="V92" s="213"/>
      <c r="W92" s="213"/>
      <c r="X92" s="213"/>
      <c r="Y92" s="213"/>
      <c r="Z92" s="213"/>
      <c r="AA92" s="213"/>
      <c r="AB92" s="213"/>
      <c r="AC92" s="33"/>
      <c r="AD92" s="33"/>
      <c r="AE92" s="33"/>
      <c r="AF92" s="33"/>
      <c r="AG92" s="227">
        <f>AG87*AS92</f>
        <v>0</v>
      </c>
      <c r="AH92" s="213"/>
      <c r="AI92" s="213"/>
      <c r="AJ92" s="213"/>
      <c r="AK92" s="213"/>
      <c r="AL92" s="213"/>
      <c r="AM92" s="213"/>
      <c r="AN92" s="228">
        <f>AG92+AV92</f>
        <v>0</v>
      </c>
      <c r="AO92" s="213"/>
      <c r="AP92" s="213"/>
      <c r="AQ92" s="34"/>
      <c r="AS92" s="100">
        <v>0</v>
      </c>
      <c r="AT92" s="101" t="s">
        <v>93</v>
      </c>
      <c r="AU92" s="101" t="s">
        <v>46</v>
      </c>
      <c r="AV92" s="102">
        <f>ROUND(IF(AU92="nulová",0,IF(OR(AU92="základní",AU92="zákl. přenesená"),AG92*L31,AG92*L32)),2)</f>
        <v>0</v>
      </c>
      <c r="BV92" s="15" t="s">
        <v>96</v>
      </c>
      <c r="BY92" s="99">
        <f>IF(AU92="základní",AV92,0)</f>
        <v>0</v>
      </c>
      <c r="BZ92" s="99">
        <f>IF(AU92="snížená",AV92,0)</f>
        <v>0</v>
      </c>
      <c r="CA92" s="99">
        <f>IF(AU92="zákl. přenesená",AV92,0)</f>
        <v>0</v>
      </c>
      <c r="CB92" s="99">
        <f>IF(AU92="sníž. přenesená",AV92,0)</f>
        <v>0</v>
      </c>
      <c r="CC92" s="99">
        <f>IF(AU92="nulová",AV92,0)</f>
        <v>0</v>
      </c>
      <c r="CD92" s="99">
        <f>IF(AU92="základní",AG92,0)</f>
        <v>0</v>
      </c>
      <c r="CE92" s="99">
        <f>IF(AU92="snížená",AG92,0)</f>
        <v>0</v>
      </c>
      <c r="CF92" s="99">
        <f>IF(AU92="zákl. přenesená",AG92,0)</f>
        <v>0</v>
      </c>
      <c r="CG92" s="99">
        <f>IF(AU92="sníž. přenesená",AG92,0)</f>
        <v>0</v>
      </c>
      <c r="CH92" s="99">
        <f>IF(AU92="nulová",AG92,0)</f>
        <v>0</v>
      </c>
      <c r="CI92" s="15">
        <f>IF(AU92="základní",1,IF(AU92="snížená",2,IF(AU92="zákl. přenesená",4,IF(AU92="sníž. přenesená",5,3))))</f>
        <v>1</v>
      </c>
      <c r="CJ92" s="15">
        <f>IF(AT92="stavební čast",1,IF(8892="investiční čast",2,3))</f>
        <v>1</v>
      </c>
      <c r="CK92" s="15" t="str">
        <f>IF(D92="Vyplň vlastní","","x")</f>
        <v/>
      </c>
    </row>
    <row r="93" spans="2:89" s="1" customFormat="1" ht="19.9" customHeight="1">
      <c r="B93" s="32"/>
      <c r="C93" s="33"/>
      <c r="D93" s="229" t="s">
        <v>95</v>
      </c>
      <c r="E93" s="213"/>
      <c r="F93" s="213"/>
      <c r="G93" s="213"/>
      <c r="H93" s="213"/>
      <c r="I93" s="213"/>
      <c r="J93" s="213"/>
      <c r="K93" s="213"/>
      <c r="L93" s="213"/>
      <c r="M93" s="213"/>
      <c r="N93" s="213"/>
      <c r="O93" s="213"/>
      <c r="P93" s="213"/>
      <c r="Q93" s="213"/>
      <c r="R93" s="213"/>
      <c r="S93" s="213"/>
      <c r="T93" s="213"/>
      <c r="U93" s="213"/>
      <c r="V93" s="213"/>
      <c r="W93" s="213"/>
      <c r="X93" s="213"/>
      <c r="Y93" s="213"/>
      <c r="Z93" s="213"/>
      <c r="AA93" s="213"/>
      <c r="AB93" s="213"/>
      <c r="AC93" s="33"/>
      <c r="AD93" s="33"/>
      <c r="AE93" s="33"/>
      <c r="AF93" s="33"/>
      <c r="AG93" s="227">
        <f>AG87*AS93</f>
        <v>0</v>
      </c>
      <c r="AH93" s="213"/>
      <c r="AI93" s="213"/>
      <c r="AJ93" s="213"/>
      <c r="AK93" s="213"/>
      <c r="AL93" s="213"/>
      <c r="AM93" s="213"/>
      <c r="AN93" s="228">
        <f>AG93+AV93</f>
        <v>0</v>
      </c>
      <c r="AO93" s="213"/>
      <c r="AP93" s="213"/>
      <c r="AQ93" s="34"/>
      <c r="AS93" s="100">
        <v>0</v>
      </c>
      <c r="AT93" s="101" t="s">
        <v>93</v>
      </c>
      <c r="AU93" s="101" t="s">
        <v>46</v>
      </c>
      <c r="AV93" s="102">
        <f>ROUND(IF(AU93="nulová",0,IF(OR(AU93="základní",AU93="zákl. přenesená"),AG93*L31,AG93*L32)),2)</f>
        <v>0</v>
      </c>
      <c r="BV93" s="15" t="s">
        <v>96</v>
      </c>
      <c r="BY93" s="99">
        <f>IF(AU93="základní",AV93,0)</f>
        <v>0</v>
      </c>
      <c r="BZ93" s="99">
        <f>IF(AU93="snížená",AV93,0)</f>
        <v>0</v>
      </c>
      <c r="CA93" s="99">
        <f>IF(AU93="zákl. přenesená",AV93,0)</f>
        <v>0</v>
      </c>
      <c r="CB93" s="99">
        <f>IF(AU93="sníž. přenesená",AV93,0)</f>
        <v>0</v>
      </c>
      <c r="CC93" s="99">
        <f>IF(AU93="nulová",AV93,0)</f>
        <v>0</v>
      </c>
      <c r="CD93" s="99">
        <f>IF(AU93="základní",AG93,0)</f>
        <v>0</v>
      </c>
      <c r="CE93" s="99">
        <f>IF(AU93="snížená",AG93,0)</f>
        <v>0</v>
      </c>
      <c r="CF93" s="99">
        <f>IF(AU93="zákl. přenesená",AG93,0)</f>
        <v>0</v>
      </c>
      <c r="CG93" s="99">
        <f>IF(AU93="sníž. přenesená",AG93,0)</f>
        <v>0</v>
      </c>
      <c r="CH93" s="99">
        <f>IF(AU93="nulová",AG93,0)</f>
        <v>0</v>
      </c>
      <c r="CI93" s="15">
        <f>IF(AU93="základní",1,IF(AU93="snížená",2,IF(AU93="zákl. přenesená",4,IF(AU93="sníž. přenesená",5,3))))</f>
        <v>1</v>
      </c>
      <c r="CJ93" s="15">
        <f>IF(AT93="stavební čast",1,IF(8893="investiční čast",2,3))</f>
        <v>1</v>
      </c>
      <c r="CK93" s="15" t="str">
        <f>IF(D93="Vyplň vlastní","","x")</f>
        <v/>
      </c>
    </row>
    <row r="94" spans="2:89" s="1" customFormat="1" ht="19.9" customHeight="1">
      <c r="B94" s="32"/>
      <c r="C94" s="33"/>
      <c r="D94" s="229" t="s">
        <v>95</v>
      </c>
      <c r="E94" s="213"/>
      <c r="F94" s="213"/>
      <c r="G94" s="213"/>
      <c r="H94" s="213"/>
      <c r="I94" s="213"/>
      <c r="J94" s="213"/>
      <c r="K94" s="213"/>
      <c r="L94" s="213"/>
      <c r="M94" s="213"/>
      <c r="N94" s="213"/>
      <c r="O94" s="213"/>
      <c r="P94" s="213"/>
      <c r="Q94" s="213"/>
      <c r="R94" s="213"/>
      <c r="S94" s="213"/>
      <c r="T94" s="213"/>
      <c r="U94" s="213"/>
      <c r="V94" s="213"/>
      <c r="W94" s="213"/>
      <c r="X94" s="213"/>
      <c r="Y94" s="213"/>
      <c r="Z94" s="213"/>
      <c r="AA94" s="213"/>
      <c r="AB94" s="213"/>
      <c r="AC94" s="33"/>
      <c r="AD94" s="33"/>
      <c r="AE94" s="33"/>
      <c r="AF94" s="33"/>
      <c r="AG94" s="227">
        <f>AG87*AS94</f>
        <v>0</v>
      </c>
      <c r="AH94" s="213"/>
      <c r="AI94" s="213"/>
      <c r="AJ94" s="213"/>
      <c r="AK94" s="213"/>
      <c r="AL94" s="213"/>
      <c r="AM94" s="213"/>
      <c r="AN94" s="228">
        <f>AG94+AV94</f>
        <v>0</v>
      </c>
      <c r="AO94" s="213"/>
      <c r="AP94" s="213"/>
      <c r="AQ94" s="34"/>
      <c r="AS94" s="103">
        <v>0</v>
      </c>
      <c r="AT94" s="104" t="s">
        <v>93</v>
      </c>
      <c r="AU94" s="104" t="s">
        <v>46</v>
      </c>
      <c r="AV94" s="105">
        <f>ROUND(IF(AU94="nulová",0,IF(OR(AU94="základní",AU94="zákl. přenesená"),AG94*L31,AG94*L32)),2)</f>
        <v>0</v>
      </c>
      <c r="BV94" s="15" t="s">
        <v>96</v>
      </c>
      <c r="BY94" s="99">
        <f>IF(AU94="základní",AV94,0)</f>
        <v>0</v>
      </c>
      <c r="BZ94" s="99">
        <f>IF(AU94="snížená",AV94,0)</f>
        <v>0</v>
      </c>
      <c r="CA94" s="99">
        <f>IF(AU94="zákl. přenesená",AV94,0)</f>
        <v>0</v>
      </c>
      <c r="CB94" s="99">
        <f>IF(AU94="sníž. přenesená",AV94,0)</f>
        <v>0</v>
      </c>
      <c r="CC94" s="99">
        <f>IF(AU94="nulová",AV94,0)</f>
        <v>0</v>
      </c>
      <c r="CD94" s="99">
        <f>IF(AU94="základní",AG94,0)</f>
        <v>0</v>
      </c>
      <c r="CE94" s="99">
        <f>IF(AU94="snížená",AG94,0)</f>
        <v>0</v>
      </c>
      <c r="CF94" s="99">
        <f>IF(AU94="zákl. přenesená",AG94,0)</f>
        <v>0</v>
      </c>
      <c r="CG94" s="99">
        <f>IF(AU94="sníž. přenesená",AG94,0)</f>
        <v>0</v>
      </c>
      <c r="CH94" s="99">
        <f>IF(AU94="nulová",AG94,0)</f>
        <v>0</v>
      </c>
      <c r="CI94" s="15">
        <f>IF(AU94="základní",1,IF(AU94="snížená",2,IF(AU94="zákl. přenesená",4,IF(AU94="sníž. přenesená",5,3))))</f>
        <v>1</v>
      </c>
      <c r="CJ94" s="15">
        <f>IF(AT94="stavební čast",1,IF(8894="investiční čast",2,3))</f>
        <v>1</v>
      </c>
      <c r="CK94" s="15" t="str">
        <f>IF(D94="Vyplň vlastní","","x")</f>
        <v/>
      </c>
    </row>
    <row r="95" spans="2:43" s="1" customFormat="1" ht="10.9" customHeight="1">
      <c r="B95" s="32"/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33"/>
      <c r="AM95" s="33"/>
      <c r="AN95" s="33"/>
      <c r="AO95" s="33"/>
      <c r="AP95" s="33"/>
      <c r="AQ95" s="34"/>
    </row>
    <row r="96" spans="2:43" s="1" customFormat="1" ht="30" customHeight="1">
      <c r="B96" s="32"/>
      <c r="C96" s="106" t="s">
        <v>97</v>
      </c>
      <c r="D96" s="107"/>
      <c r="E96" s="107"/>
      <c r="F96" s="107"/>
      <c r="G96" s="107"/>
      <c r="H96" s="107"/>
      <c r="I96" s="107"/>
      <c r="J96" s="107"/>
      <c r="K96" s="107"/>
      <c r="L96" s="107"/>
      <c r="M96" s="107"/>
      <c r="N96" s="107"/>
      <c r="O96" s="107"/>
      <c r="P96" s="107"/>
      <c r="Q96" s="107"/>
      <c r="R96" s="107"/>
      <c r="S96" s="107"/>
      <c r="T96" s="107"/>
      <c r="U96" s="107"/>
      <c r="V96" s="107"/>
      <c r="W96" s="107"/>
      <c r="X96" s="107"/>
      <c r="Y96" s="107"/>
      <c r="Z96" s="107"/>
      <c r="AA96" s="107"/>
      <c r="AB96" s="107"/>
      <c r="AC96" s="107"/>
      <c r="AD96" s="107"/>
      <c r="AE96" s="107"/>
      <c r="AF96" s="107"/>
      <c r="AG96" s="230">
        <f>ROUND(AG87+AG90,2)</f>
        <v>0</v>
      </c>
      <c r="AH96" s="230"/>
      <c r="AI96" s="230"/>
      <c r="AJ96" s="230"/>
      <c r="AK96" s="230"/>
      <c r="AL96" s="230"/>
      <c r="AM96" s="230"/>
      <c r="AN96" s="230">
        <f>AN87+AN90</f>
        <v>0</v>
      </c>
      <c r="AO96" s="230"/>
      <c r="AP96" s="230"/>
      <c r="AQ96" s="34"/>
    </row>
    <row r="97" spans="2:43" s="1" customFormat="1" ht="7" customHeight="1">
      <c r="B97" s="56"/>
      <c r="C97" s="57"/>
      <c r="D97" s="57"/>
      <c r="E97" s="57"/>
      <c r="F97" s="57"/>
      <c r="G97" s="57"/>
      <c r="H97" s="57"/>
      <c r="I97" s="57"/>
      <c r="J97" s="57"/>
      <c r="K97" s="57"/>
      <c r="L97" s="57"/>
      <c r="M97" s="57"/>
      <c r="N97" s="57"/>
      <c r="O97" s="57"/>
      <c r="P97" s="57"/>
      <c r="Q97" s="57"/>
      <c r="R97" s="57"/>
      <c r="S97" s="57"/>
      <c r="T97" s="57"/>
      <c r="U97" s="57"/>
      <c r="V97" s="57"/>
      <c r="W97" s="57"/>
      <c r="X97" s="57"/>
      <c r="Y97" s="57"/>
      <c r="Z97" s="57"/>
      <c r="AA97" s="57"/>
      <c r="AB97" s="57"/>
      <c r="AC97" s="57"/>
      <c r="AD97" s="57"/>
      <c r="AE97" s="57"/>
      <c r="AF97" s="57"/>
      <c r="AG97" s="57"/>
      <c r="AH97" s="57"/>
      <c r="AI97" s="57"/>
      <c r="AJ97" s="57"/>
      <c r="AK97" s="57"/>
      <c r="AL97" s="57"/>
      <c r="AM97" s="57"/>
      <c r="AN97" s="57"/>
      <c r="AO97" s="57"/>
      <c r="AP97" s="57"/>
      <c r="AQ97" s="58"/>
    </row>
  </sheetData>
  <sheetProtection password="CC35" sheet="1" objects="1" scenarios="1" formatColumns="0" formatRows="0" sort="0" autoFilter="0"/>
  <mergeCells count="58">
    <mergeCell ref="AG96:AM96"/>
    <mergeCell ref="AN96:AP96"/>
    <mergeCell ref="AR2:BE2"/>
    <mergeCell ref="D94:AB94"/>
    <mergeCell ref="AG94:AM94"/>
    <mergeCell ref="AN94:AP94"/>
    <mergeCell ref="AG87:AM87"/>
    <mergeCell ref="AN87:AP87"/>
    <mergeCell ref="AG90:AM90"/>
    <mergeCell ref="AN90:AP90"/>
    <mergeCell ref="D92:AB92"/>
    <mergeCell ref="AG92:AM92"/>
    <mergeCell ref="AN92:AP92"/>
    <mergeCell ref="D93:AB93"/>
    <mergeCell ref="AG93:AM93"/>
    <mergeCell ref="AN93:AP93"/>
    <mergeCell ref="AN88:AP88"/>
    <mergeCell ref="AG88:AM88"/>
    <mergeCell ref="D88:H88"/>
    <mergeCell ref="J88:AF88"/>
    <mergeCell ref="AG91:AM91"/>
    <mergeCell ref="AN91:AP91"/>
    <mergeCell ref="L78:AO78"/>
    <mergeCell ref="AM82:AP82"/>
    <mergeCell ref="AS82:AT84"/>
    <mergeCell ref="AM83:AP83"/>
    <mergeCell ref="C85:G85"/>
    <mergeCell ref="I85:AF85"/>
    <mergeCell ref="AG85:AM85"/>
    <mergeCell ref="AN85:AP85"/>
    <mergeCell ref="L35:O35"/>
    <mergeCell ref="W35:AE35"/>
    <mergeCell ref="AK35:AO35"/>
    <mergeCell ref="X37:AB37"/>
    <mergeCell ref="AK37:AO37"/>
    <mergeCell ref="C76:AP76"/>
    <mergeCell ref="L33:O33"/>
    <mergeCell ref="W33:AE33"/>
    <mergeCell ref="AK33:AO33"/>
    <mergeCell ref="L34:O34"/>
    <mergeCell ref="W34:AE34"/>
    <mergeCell ref="AK34:AO34"/>
    <mergeCell ref="L31:O31"/>
    <mergeCell ref="W31:AE31"/>
    <mergeCell ref="AK31:AO31"/>
    <mergeCell ref="L32:O32"/>
    <mergeCell ref="W32:AE32"/>
    <mergeCell ref="AK32:AO32"/>
    <mergeCell ref="C2:AP2"/>
    <mergeCell ref="C4:AP4"/>
    <mergeCell ref="BE5:BE34"/>
    <mergeCell ref="K5:AO5"/>
    <mergeCell ref="K6:AO6"/>
    <mergeCell ref="E14:AJ14"/>
    <mergeCell ref="E23:AN23"/>
    <mergeCell ref="AK26:AO26"/>
    <mergeCell ref="AK27:AO27"/>
    <mergeCell ref="AK29:AO29"/>
  </mergeCells>
  <dataValidations count="2">
    <dataValidation type="list" allowBlank="1" showInputMessage="1" showErrorMessage="1" error="Povoleny jsou hodnoty základní, snížená, zákl. přenesená, sníž. přenesená, nulová." sqref="AU91:AU95">
      <formula1>"základní,snížená,zákl. přenesená,sníž. přenesená,nulová"</formula1>
    </dataValidation>
    <dataValidation type="list" allowBlank="1" showInputMessage="1" showErrorMessage="1" error="Povoleny jsou hodnoty stavební čast, technologická čast, investiční čast." sqref="AT91:AT95">
      <formula1>"stavební čast,technologická čast,investiční čast"</formula1>
    </dataValidation>
  </dataValidations>
  <hyperlinks>
    <hyperlink ref="K1:S1" location="C2" tooltip="Souhrnný list stavby" display="1) Souhrnný list stavby"/>
    <hyperlink ref="W1:AF1" location="C87" tooltip="Rekapitulace objektů" display="2) Rekapitulace objektů"/>
    <hyperlink ref="A88" location="'SO-01 - Architektonicko-s...'!C2" tooltip="SO-01 - Architektonicko-s..." display="/"/>
  </hyperlinks>
  <printOptions/>
  <pageMargins left="0.5833333134651184" right="0.5833333134651184" top="0.5" bottom="0.46666666865348816" header="0" footer="0"/>
  <pageSetup blackAndWhite="1" errors="blank" fitToHeight="100" fitToWidth="1" horizontalDpi="600" verticalDpi="600" orientation="portrait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472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4" width="9.33203125" style="0" hidden="1" customWidth="1"/>
  </cols>
  <sheetData>
    <row r="1" spans="1:66" ht="21.75" customHeight="1">
      <c r="A1" s="191"/>
      <c r="B1" s="188"/>
      <c r="C1" s="188"/>
      <c r="D1" s="189" t="s">
        <v>1</v>
      </c>
      <c r="E1" s="188"/>
      <c r="F1" s="190" t="s">
        <v>757</v>
      </c>
      <c r="G1" s="190"/>
      <c r="H1" s="276" t="s">
        <v>758</v>
      </c>
      <c r="I1" s="276"/>
      <c r="J1" s="276"/>
      <c r="K1" s="276"/>
      <c r="L1" s="190" t="s">
        <v>759</v>
      </c>
      <c r="M1" s="188"/>
      <c r="N1" s="188"/>
      <c r="O1" s="189" t="s">
        <v>98</v>
      </c>
      <c r="P1" s="188"/>
      <c r="Q1" s="188"/>
      <c r="R1" s="188"/>
      <c r="S1" s="190" t="s">
        <v>760</v>
      </c>
      <c r="T1" s="190"/>
      <c r="U1" s="191"/>
      <c r="V1" s="191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</row>
    <row r="2" spans="3:46" ht="37" customHeight="1">
      <c r="C2" s="192" t="s">
        <v>5</v>
      </c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S2" s="231" t="s">
        <v>6</v>
      </c>
      <c r="T2" s="193"/>
      <c r="U2" s="193"/>
      <c r="V2" s="193"/>
      <c r="W2" s="193"/>
      <c r="X2" s="193"/>
      <c r="Y2" s="193"/>
      <c r="Z2" s="193"/>
      <c r="AA2" s="193"/>
      <c r="AB2" s="193"/>
      <c r="AC2" s="193"/>
      <c r="AT2" s="15" t="s">
        <v>88</v>
      </c>
    </row>
    <row r="3" spans="2:46" ht="7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8"/>
      <c r="AT3" s="15" t="s">
        <v>99</v>
      </c>
    </row>
    <row r="4" spans="2:46" ht="37" customHeight="1">
      <c r="B4" s="19"/>
      <c r="C4" s="194" t="s">
        <v>100</v>
      </c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21"/>
      <c r="T4" s="22" t="s">
        <v>11</v>
      </c>
      <c r="AT4" s="15" t="s">
        <v>4</v>
      </c>
    </row>
    <row r="5" spans="2:18" ht="7" customHeight="1">
      <c r="B5" s="19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1"/>
    </row>
    <row r="6" spans="2:18" ht="25.4" customHeight="1">
      <c r="B6" s="19"/>
      <c r="C6" s="20"/>
      <c r="D6" s="27" t="s">
        <v>17</v>
      </c>
      <c r="E6" s="20"/>
      <c r="F6" s="234" t="str">
        <f>'Rekapitulace stavby'!K6</f>
        <v>Zateplení obvodového pláště koleje Bolevecká, Plzeň</v>
      </c>
      <c r="G6" s="195"/>
      <c r="H6" s="195"/>
      <c r="I6" s="195"/>
      <c r="J6" s="195"/>
      <c r="K6" s="195"/>
      <c r="L6" s="195"/>
      <c r="M6" s="195"/>
      <c r="N6" s="195"/>
      <c r="O6" s="195"/>
      <c r="P6" s="195"/>
      <c r="Q6" s="20"/>
      <c r="R6" s="21"/>
    </row>
    <row r="7" spans="2:18" s="1" customFormat="1" ht="32.9" customHeight="1">
      <c r="B7" s="32"/>
      <c r="C7" s="33"/>
      <c r="D7" s="26" t="s">
        <v>101</v>
      </c>
      <c r="E7" s="33"/>
      <c r="F7" s="200" t="s">
        <v>102</v>
      </c>
      <c r="G7" s="213"/>
      <c r="H7" s="213"/>
      <c r="I7" s="213"/>
      <c r="J7" s="213"/>
      <c r="K7" s="213"/>
      <c r="L7" s="213"/>
      <c r="M7" s="213"/>
      <c r="N7" s="213"/>
      <c r="O7" s="213"/>
      <c r="P7" s="213"/>
      <c r="Q7" s="33"/>
      <c r="R7" s="34"/>
    </row>
    <row r="8" spans="2:18" s="1" customFormat="1" ht="14.5" customHeight="1">
      <c r="B8" s="32"/>
      <c r="C8" s="33"/>
      <c r="D8" s="27" t="s">
        <v>20</v>
      </c>
      <c r="E8" s="33"/>
      <c r="F8" s="25" t="s">
        <v>21</v>
      </c>
      <c r="G8" s="33"/>
      <c r="H8" s="33"/>
      <c r="I8" s="33"/>
      <c r="J8" s="33"/>
      <c r="K8" s="33"/>
      <c r="L8" s="33"/>
      <c r="M8" s="27" t="s">
        <v>22</v>
      </c>
      <c r="N8" s="33"/>
      <c r="O8" s="25" t="s">
        <v>21</v>
      </c>
      <c r="P8" s="33"/>
      <c r="Q8" s="33"/>
      <c r="R8" s="34"/>
    </row>
    <row r="9" spans="2:18" s="1" customFormat="1" ht="14.5" customHeight="1">
      <c r="B9" s="32"/>
      <c r="C9" s="33"/>
      <c r="D9" s="27" t="s">
        <v>24</v>
      </c>
      <c r="E9" s="33"/>
      <c r="F9" s="25" t="s">
        <v>25</v>
      </c>
      <c r="G9" s="33"/>
      <c r="H9" s="33"/>
      <c r="I9" s="33"/>
      <c r="J9" s="33"/>
      <c r="K9" s="33"/>
      <c r="L9" s="33"/>
      <c r="M9" s="27" t="s">
        <v>26</v>
      </c>
      <c r="N9" s="33"/>
      <c r="O9" s="235" t="str">
        <f>'Rekapitulace stavby'!AN8</f>
        <v>revize 01 - 22-02-2017</v>
      </c>
      <c r="P9" s="213"/>
      <c r="Q9" s="33"/>
      <c r="R9" s="34"/>
    </row>
    <row r="10" spans="2:18" s="1" customFormat="1" ht="10.9" customHeight="1">
      <c r="B10" s="32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4"/>
    </row>
    <row r="11" spans="2:18" s="1" customFormat="1" ht="14.5" customHeight="1">
      <c r="B11" s="32"/>
      <c r="C11" s="33"/>
      <c r="D11" s="27" t="s">
        <v>29</v>
      </c>
      <c r="E11" s="33"/>
      <c r="F11" s="33"/>
      <c r="G11" s="33"/>
      <c r="H11" s="33"/>
      <c r="I11" s="33"/>
      <c r="J11" s="33"/>
      <c r="K11" s="33"/>
      <c r="L11" s="33"/>
      <c r="M11" s="27" t="s">
        <v>30</v>
      </c>
      <c r="N11" s="33"/>
      <c r="O11" s="199" t="s">
        <v>21</v>
      </c>
      <c r="P11" s="213"/>
      <c r="Q11" s="33"/>
      <c r="R11" s="34"/>
    </row>
    <row r="12" spans="2:18" s="1" customFormat="1" ht="18" customHeight="1">
      <c r="B12" s="32"/>
      <c r="C12" s="33"/>
      <c r="D12" s="33"/>
      <c r="E12" s="25" t="s">
        <v>31</v>
      </c>
      <c r="F12" s="33"/>
      <c r="G12" s="33"/>
      <c r="H12" s="33"/>
      <c r="I12" s="33"/>
      <c r="J12" s="33"/>
      <c r="K12" s="33"/>
      <c r="L12" s="33"/>
      <c r="M12" s="27" t="s">
        <v>32</v>
      </c>
      <c r="N12" s="33"/>
      <c r="O12" s="199" t="s">
        <v>21</v>
      </c>
      <c r="P12" s="213"/>
      <c r="Q12" s="33"/>
      <c r="R12" s="34"/>
    </row>
    <row r="13" spans="2:18" s="1" customFormat="1" ht="7" customHeight="1">
      <c r="B13" s="32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4"/>
    </row>
    <row r="14" spans="2:18" s="1" customFormat="1" ht="14.5" customHeight="1">
      <c r="B14" s="32"/>
      <c r="C14" s="33"/>
      <c r="D14" s="27" t="s">
        <v>33</v>
      </c>
      <c r="E14" s="33"/>
      <c r="F14" s="33"/>
      <c r="G14" s="33"/>
      <c r="H14" s="33"/>
      <c r="I14" s="33"/>
      <c r="J14" s="33"/>
      <c r="K14" s="33"/>
      <c r="L14" s="33"/>
      <c r="M14" s="27" t="s">
        <v>30</v>
      </c>
      <c r="N14" s="33"/>
      <c r="O14" s="236" t="str">
        <f>IF('Rekapitulace stavby'!AN13="","",'Rekapitulace stavby'!AN13)</f>
        <v>Vyplň údaj</v>
      </c>
      <c r="P14" s="213"/>
      <c r="Q14" s="33"/>
      <c r="R14" s="34"/>
    </row>
    <row r="15" spans="2:18" s="1" customFormat="1" ht="18" customHeight="1">
      <c r="B15" s="32"/>
      <c r="C15" s="33"/>
      <c r="D15" s="33"/>
      <c r="E15" s="236" t="str">
        <f>IF('Rekapitulace stavby'!E14="","",'Rekapitulace stavby'!E14)</f>
        <v>Vyplň údaj</v>
      </c>
      <c r="F15" s="213"/>
      <c r="G15" s="213"/>
      <c r="H15" s="213"/>
      <c r="I15" s="213"/>
      <c r="J15" s="213"/>
      <c r="K15" s="213"/>
      <c r="L15" s="213"/>
      <c r="M15" s="27" t="s">
        <v>32</v>
      </c>
      <c r="N15" s="33"/>
      <c r="O15" s="236" t="str">
        <f>IF('Rekapitulace stavby'!AN14="","",'Rekapitulace stavby'!AN14)</f>
        <v>Vyplň údaj</v>
      </c>
      <c r="P15" s="213"/>
      <c r="Q15" s="33"/>
      <c r="R15" s="34"/>
    </row>
    <row r="16" spans="2:18" s="1" customFormat="1" ht="7" customHeight="1">
      <c r="B16" s="32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4"/>
    </row>
    <row r="17" spans="2:18" s="1" customFormat="1" ht="14.5" customHeight="1">
      <c r="B17" s="32"/>
      <c r="C17" s="33"/>
      <c r="D17" s="27" t="s">
        <v>35</v>
      </c>
      <c r="E17" s="33"/>
      <c r="F17" s="33"/>
      <c r="G17" s="33"/>
      <c r="H17" s="33"/>
      <c r="I17" s="33"/>
      <c r="J17" s="33"/>
      <c r="K17" s="33"/>
      <c r="L17" s="33"/>
      <c r="M17" s="27" t="s">
        <v>30</v>
      </c>
      <c r="N17" s="33"/>
      <c r="O17" s="199" t="s">
        <v>21</v>
      </c>
      <c r="P17" s="213"/>
      <c r="Q17" s="33"/>
      <c r="R17" s="34"/>
    </row>
    <row r="18" spans="2:18" s="1" customFormat="1" ht="18" customHeight="1">
      <c r="B18" s="32"/>
      <c r="C18" s="33"/>
      <c r="D18" s="33"/>
      <c r="E18" s="25" t="s">
        <v>36</v>
      </c>
      <c r="F18" s="33"/>
      <c r="G18" s="33"/>
      <c r="H18" s="33"/>
      <c r="I18" s="33"/>
      <c r="J18" s="33"/>
      <c r="K18" s="33"/>
      <c r="L18" s="33"/>
      <c r="M18" s="27" t="s">
        <v>32</v>
      </c>
      <c r="N18" s="33"/>
      <c r="O18" s="199" t="s">
        <v>21</v>
      </c>
      <c r="P18" s="213"/>
      <c r="Q18" s="33"/>
      <c r="R18" s="34"/>
    </row>
    <row r="19" spans="2:18" s="1" customFormat="1" ht="7" customHeight="1">
      <c r="B19" s="32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4"/>
    </row>
    <row r="20" spans="2:18" s="1" customFormat="1" ht="14.5" customHeight="1">
      <c r="B20" s="32"/>
      <c r="C20" s="33"/>
      <c r="D20" s="27" t="s">
        <v>38</v>
      </c>
      <c r="E20" s="33"/>
      <c r="F20" s="33"/>
      <c r="G20" s="33"/>
      <c r="H20" s="33"/>
      <c r="I20" s="33"/>
      <c r="J20" s="33"/>
      <c r="K20" s="33"/>
      <c r="L20" s="33"/>
      <c r="M20" s="27" t="s">
        <v>30</v>
      </c>
      <c r="N20" s="33"/>
      <c r="O20" s="199" t="s">
        <v>21</v>
      </c>
      <c r="P20" s="213"/>
      <c r="Q20" s="33"/>
      <c r="R20" s="34"/>
    </row>
    <row r="21" spans="2:18" s="1" customFormat="1" ht="18" customHeight="1">
      <c r="B21" s="32"/>
      <c r="C21" s="33"/>
      <c r="D21" s="33"/>
      <c r="E21" s="25" t="s">
        <v>39</v>
      </c>
      <c r="F21" s="33"/>
      <c r="G21" s="33"/>
      <c r="H21" s="33"/>
      <c r="I21" s="33"/>
      <c r="J21" s="33"/>
      <c r="K21" s="33"/>
      <c r="L21" s="33"/>
      <c r="M21" s="27" t="s">
        <v>32</v>
      </c>
      <c r="N21" s="33"/>
      <c r="O21" s="199" t="s">
        <v>21</v>
      </c>
      <c r="P21" s="213"/>
      <c r="Q21" s="33"/>
      <c r="R21" s="34"/>
    </row>
    <row r="22" spans="2:18" s="1" customFormat="1" ht="7" customHeight="1">
      <c r="B22" s="32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4"/>
    </row>
    <row r="23" spans="2:18" s="1" customFormat="1" ht="14.5" customHeight="1">
      <c r="B23" s="32"/>
      <c r="C23" s="33"/>
      <c r="D23" s="27" t="s">
        <v>40</v>
      </c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4"/>
    </row>
    <row r="24" spans="2:18" s="1" customFormat="1" ht="77.25" customHeight="1">
      <c r="B24" s="32"/>
      <c r="C24" s="33"/>
      <c r="D24" s="33"/>
      <c r="E24" s="202" t="s">
        <v>41</v>
      </c>
      <c r="F24" s="213"/>
      <c r="G24" s="213"/>
      <c r="H24" s="213"/>
      <c r="I24" s="213"/>
      <c r="J24" s="213"/>
      <c r="K24" s="213"/>
      <c r="L24" s="213"/>
      <c r="M24" s="33"/>
      <c r="N24" s="33"/>
      <c r="O24" s="33"/>
      <c r="P24" s="33"/>
      <c r="Q24" s="33"/>
      <c r="R24" s="34"/>
    </row>
    <row r="25" spans="2:18" s="1" customFormat="1" ht="7" customHeight="1">
      <c r="B25" s="32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4"/>
    </row>
    <row r="26" spans="2:18" s="1" customFormat="1" ht="7" customHeight="1">
      <c r="B26" s="32"/>
      <c r="C26" s="33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33"/>
      <c r="R26" s="34"/>
    </row>
    <row r="27" spans="2:18" s="1" customFormat="1" ht="14.5" customHeight="1">
      <c r="B27" s="32"/>
      <c r="C27" s="33"/>
      <c r="D27" s="108" t="s">
        <v>103</v>
      </c>
      <c r="E27" s="33"/>
      <c r="F27" s="33"/>
      <c r="G27" s="33"/>
      <c r="H27" s="33"/>
      <c r="I27" s="33"/>
      <c r="J27" s="33"/>
      <c r="K27" s="33"/>
      <c r="L27" s="33"/>
      <c r="M27" s="203">
        <f>N88</f>
        <v>0</v>
      </c>
      <c r="N27" s="213"/>
      <c r="O27" s="213"/>
      <c r="P27" s="213"/>
      <c r="Q27" s="33"/>
      <c r="R27" s="34"/>
    </row>
    <row r="28" spans="2:18" s="1" customFormat="1" ht="14.5" customHeight="1">
      <c r="B28" s="32"/>
      <c r="C28" s="33"/>
      <c r="D28" s="31" t="s">
        <v>92</v>
      </c>
      <c r="E28" s="33"/>
      <c r="F28" s="33"/>
      <c r="G28" s="33"/>
      <c r="H28" s="33"/>
      <c r="I28" s="33"/>
      <c r="J28" s="33"/>
      <c r="K28" s="33"/>
      <c r="L28" s="33"/>
      <c r="M28" s="203">
        <f>N107</f>
        <v>0</v>
      </c>
      <c r="N28" s="213"/>
      <c r="O28" s="213"/>
      <c r="P28" s="213"/>
      <c r="Q28" s="33"/>
      <c r="R28" s="34"/>
    </row>
    <row r="29" spans="2:18" s="1" customFormat="1" ht="7" customHeight="1">
      <c r="B29" s="32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4"/>
    </row>
    <row r="30" spans="2:18" s="1" customFormat="1" ht="25.4" customHeight="1">
      <c r="B30" s="32"/>
      <c r="C30" s="33"/>
      <c r="D30" s="109" t="s">
        <v>44</v>
      </c>
      <c r="E30" s="33"/>
      <c r="F30" s="33"/>
      <c r="G30" s="33"/>
      <c r="H30" s="33"/>
      <c r="I30" s="33"/>
      <c r="J30" s="33"/>
      <c r="K30" s="33"/>
      <c r="L30" s="33"/>
      <c r="M30" s="237">
        <f>ROUND(M27+M28,2)</f>
        <v>0</v>
      </c>
      <c r="N30" s="213"/>
      <c r="O30" s="213"/>
      <c r="P30" s="213"/>
      <c r="Q30" s="33"/>
      <c r="R30" s="34"/>
    </row>
    <row r="31" spans="2:18" s="1" customFormat="1" ht="7" customHeight="1">
      <c r="B31" s="32"/>
      <c r="C31" s="33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33"/>
      <c r="R31" s="34"/>
    </row>
    <row r="32" spans="2:18" s="1" customFormat="1" ht="14.5" customHeight="1">
      <c r="B32" s="32"/>
      <c r="C32" s="33"/>
      <c r="D32" s="39" t="s">
        <v>45</v>
      </c>
      <c r="E32" s="39" t="s">
        <v>46</v>
      </c>
      <c r="F32" s="40">
        <v>0.21</v>
      </c>
      <c r="G32" s="110" t="s">
        <v>47</v>
      </c>
      <c r="H32" s="238">
        <f>ROUND((((SUM(BE107:BE114)+SUM(BE132:BE465))+SUM(BE467:BE471))),2)</f>
        <v>0</v>
      </c>
      <c r="I32" s="213"/>
      <c r="J32" s="213"/>
      <c r="K32" s="33"/>
      <c r="L32" s="33"/>
      <c r="M32" s="238">
        <f>ROUND(((ROUND((SUM(BE107:BE114)+SUM(BE132:BE465)),2)*F32)+SUM(BE467:BE471)*F32),2)</f>
        <v>0</v>
      </c>
      <c r="N32" s="213"/>
      <c r="O32" s="213"/>
      <c r="P32" s="213"/>
      <c r="Q32" s="33"/>
      <c r="R32" s="34"/>
    </row>
    <row r="33" spans="2:18" s="1" customFormat="1" ht="14.5" customHeight="1">
      <c r="B33" s="32"/>
      <c r="C33" s="33"/>
      <c r="D33" s="33"/>
      <c r="E33" s="39" t="s">
        <v>48</v>
      </c>
      <c r="F33" s="40">
        <v>0.15</v>
      </c>
      <c r="G33" s="110" t="s">
        <v>47</v>
      </c>
      <c r="H33" s="238">
        <f>ROUND((((SUM(BF107:BF114)+SUM(BF132:BF465))+SUM(BF467:BF471))),2)</f>
        <v>0</v>
      </c>
      <c r="I33" s="213"/>
      <c r="J33" s="213"/>
      <c r="K33" s="33"/>
      <c r="L33" s="33"/>
      <c r="M33" s="238">
        <f>ROUND(((ROUND((SUM(BF107:BF114)+SUM(BF132:BF465)),2)*F33)+SUM(BF467:BF471)*F33),2)</f>
        <v>0</v>
      </c>
      <c r="N33" s="213"/>
      <c r="O33" s="213"/>
      <c r="P33" s="213"/>
      <c r="Q33" s="33"/>
      <c r="R33" s="34"/>
    </row>
    <row r="34" spans="2:18" s="1" customFormat="1" ht="14.5" customHeight="1" hidden="1">
      <c r="B34" s="32"/>
      <c r="C34" s="33"/>
      <c r="D34" s="33"/>
      <c r="E34" s="39" t="s">
        <v>49</v>
      </c>
      <c r="F34" s="40">
        <v>0.21</v>
      </c>
      <c r="G34" s="110" t="s">
        <v>47</v>
      </c>
      <c r="H34" s="238">
        <f>ROUND((((SUM(BG107:BG114)+SUM(BG132:BG465))+SUM(BG467:BG471))),2)</f>
        <v>0</v>
      </c>
      <c r="I34" s="213"/>
      <c r="J34" s="213"/>
      <c r="K34" s="33"/>
      <c r="L34" s="33"/>
      <c r="M34" s="238">
        <v>0</v>
      </c>
      <c r="N34" s="213"/>
      <c r="O34" s="213"/>
      <c r="P34" s="213"/>
      <c r="Q34" s="33"/>
      <c r="R34" s="34"/>
    </row>
    <row r="35" spans="2:18" s="1" customFormat="1" ht="14.5" customHeight="1" hidden="1">
      <c r="B35" s="32"/>
      <c r="C35" s="33"/>
      <c r="D35" s="33"/>
      <c r="E35" s="39" t="s">
        <v>50</v>
      </c>
      <c r="F35" s="40">
        <v>0.15</v>
      </c>
      <c r="G35" s="110" t="s">
        <v>47</v>
      </c>
      <c r="H35" s="238">
        <f>ROUND((((SUM(BH107:BH114)+SUM(BH132:BH465))+SUM(BH467:BH471))),2)</f>
        <v>0</v>
      </c>
      <c r="I35" s="213"/>
      <c r="J35" s="213"/>
      <c r="K35" s="33"/>
      <c r="L35" s="33"/>
      <c r="M35" s="238">
        <v>0</v>
      </c>
      <c r="N35" s="213"/>
      <c r="O35" s="213"/>
      <c r="P35" s="213"/>
      <c r="Q35" s="33"/>
      <c r="R35" s="34"/>
    </row>
    <row r="36" spans="2:18" s="1" customFormat="1" ht="14.5" customHeight="1" hidden="1">
      <c r="B36" s="32"/>
      <c r="C36" s="33"/>
      <c r="D36" s="33"/>
      <c r="E36" s="39" t="s">
        <v>51</v>
      </c>
      <c r="F36" s="40">
        <v>0</v>
      </c>
      <c r="G36" s="110" t="s">
        <v>47</v>
      </c>
      <c r="H36" s="238">
        <f>ROUND((((SUM(BI107:BI114)+SUM(BI132:BI465))+SUM(BI467:BI471))),2)</f>
        <v>0</v>
      </c>
      <c r="I36" s="213"/>
      <c r="J36" s="213"/>
      <c r="K36" s="33"/>
      <c r="L36" s="33"/>
      <c r="M36" s="238">
        <v>0</v>
      </c>
      <c r="N36" s="213"/>
      <c r="O36" s="213"/>
      <c r="P36" s="213"/>
      <c r="Q36" s="33"/>
      <c r="R36" s="34"/>
    </row>
    <row r="37" spans="2:18" s="1" customFormat="1" ht="7" customHeight="1">
      <c r="B37" s="32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4"/>
    </row>
    <row r="38" spans="2:18" s="1" customFormat="1" ht="25.4" customHeight="1">
      <c r="B38" s="32"/>
      <c r="C38" s="107"/>
      <c r="D38" s="111" t="s">
        <v>52</v>
      </c>
      <c r="E38" s="73"/>
      <c r="F38" s="73"/>
      <c r="G38" s="112" t="s">
        <v>53</v>
      </c>
      <c r="H38" s="113" t="s">
        <v>54</v>
      </c>
      <c r="I38" s="73"/>
      <c r="J38" s="73"/>
      <c r="K38" s="73"/>
      <c r="L38" s="239">
        <f>SUM(M30:M36)</f>
        <v>0</v>
      </c>
      <c r="M38" s="221"/>
      <c r="N38" s="221"/>
      <c r="O38" s="221"/>
      <c r="P38" s="223"/>
      <c r="Q38" s="107"/>
      <c r="R38" s="34"/>
    </row>
    <row r="39" spans="2:18" s="1" customFormat="1" ht="14.5" customHeight="1">
      <c r="B39" s="32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4"/>
    </row>
    <row r="40" spans="2:18" s="1" customFormat="1" ht="14.5" customHeight="1">
      <c r="B40" s="32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4"/>
    </row>
    <row r="41" spans="2:18" ht="13.5">
      <c r="B41" s="19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1"/>
    </row>
    <row r="42" spans="2:18" ht="13.5">
      <c r="B42" s="19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1"/>
    </row>
    <row r="43" spans="2:18" ht="13.5">
      <c r="B43" s="19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1"/>
    </row>
    <row r="44" spans="2:18" ht="13.5">
      <c r="B44" s="19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1"/>
    </row>
    <row r="45" spans="2:18" ht="13.5">
      <c r="B45" s="19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1"/>
    </row>
    <row r="46" spans="2:18" ht="13.5">
      <c r="B46" s="19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1"/>
    </row>
    <row r="47" spans="2:18" ht="13.5">
      <c r="B47" s="19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1"/>
    </row>
    <row r="48" spans="2:18" ht="13.5">
      <c r="B48" s="19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1"/>
    </row>
    <row r="49" spans="2:18" ht="13.5">
      <c r="B49" s="19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1"/>
    </row>
    <row r="50" spans="2:18" s="1" customFormat="1" ht="13.5">
      <c r="B50" s="32"/>
      <c r="C50" s="33"/>
      <c r="D50" s="47" t="s">
        <v>55</v>
      </c>
      <c r="E50" s="48"/>
      <c r="F50" s="48"/>
      <c r="G50" s="48"/>
      <c r="H50" s="49"/>
      <c r="I50" s="33"/>
      <c r="J50" s="47" t="s">
        <v>56</v>
      </c>
      <c r="K50" s="48"/>
      <c r="L50" s="48"/>
      <c r="M50" s="48"/>
      <c r="N50" s="48"/>
      <c r="O50" s="48"/>
      <c r="P50" s="49"/>
      <c r="Q50" s="33"/>
      <c r="R50" s="34"/>
    </row>
    <row r="51" spans="2:18" ht="13.5">
      <c r="B51" s="19"/>
      <c r="C51" s="20"/>
      <c r="D51" s="50"/>
      <c r="E51" s="20"/>
      <c r="F51" s="20"/>
      <c r="G51" s="20"/>
      <c r="H51" s="51"/>
      <c r="I51" s="20"/>
      <c r="J51" s="50"/>
      <c r="K51" s="20"/>
      <c r="L51" s="20"/>
      <c r="M51" s="20"/>
      <c r="N51" s="20"/>
      <c r="O51" s="20"/>
      <c r="P51" s="51"/>
      <c r="Q51" s="20"/>
      <c r="R51" s="21"/>
    </row>
    <row r="52" spans="2:18" ht="13.5">
      <c r="B52" s="19"/>
      <c r="C52" s="20"/>
      <c r="D52" s="50"/>
      <c r="E52" s="20"/>
      <c r="F52" s="20"/>
      <c r="G52" s="20"/>
      <c r="H52" s="51"/>
      <c r="I52" s="20"/>
      <c r="J52" s="50"/>
      <c r="K52" s="20"/>
      <c r="L52" s="20"/>
      <c r="M52" s="20"/>
      <c r="N52" s="20"/>
      <c r="O52" s="20"/>
      <c r="P52" s="51"/>
      <c r="Q52" s="20"/>
      <c r="R52" s="21"/>
    </row>
    <row r="53" spans="2:18" ht="13.5">
      <c r="B53" s="19"/>
      <c r="C53" s="20"/>
      <c r="D53" s="50"/>
      <c r="E53" s="20"/>
      <c r="F53" s="20"/>
      <c r="G53" s="20"/>
      <c r="H53" s="51"/>
      <c r="I53" s="20"/>
      <c r="J53" s="50"/>
      <c r="K53" s="20"/>
      <c r="L53" s="20"/>
      <c r="M53" s="20"/>
      <c r="N53" s="20"/>
      <c r="O53" s="20"/>
      <c r="P53" s="51"/>
      <c r="Q53" s="20"/>
      <c r="R53" s="21"/>
    </row>
    <row r="54" spans="2:18" ht="13.5">
      <c r="B54" s="19"/>
      <c r="C54" s="20"/>
      <c r="D54" s="50"/>
      <c r="E54" s="20"/>
      <c r="F54" s="20"/>
      <c r="G54" s="20"/>
      <c r="H54" s="51"/>
      <c r="I54" s="20"/>
      <c r="J54" s="50"/>
      <c r="K54" s="20"/>
      <c r="L54" s="20"/>
      <c r="M54" s="20"/>
      <c r="N54" s="20"/>
      <c r="O54" s="20"/>
      <c r="P54" s="51"/>
      <c r="Q54" s="20"/>
      <c r="R54" s="21"/>
    </row>
    <row r="55" spans="2:18" ht="13.5">
      <c r="B55" s="19"/>
      <c r="C55" s="20"/>
      <c r="D55" s="50"/>
      <c r="E55" s="20"/>
      <c r="F55" s="20"/>
      <c r="G55" s="20"/>
      <c r="H55" s="51"/>
      <c r="I55" s="20"/>
      <c r="J55" s="50"/>
      <c r="K55" s="20"/>
      <c r="L55" s="20"/>
      <c r="M55" s="20"/>
      <c r="N55" s="20"/>
      <c r="O55" s="20"/>
      <c r="P55" s="51"/>
      <c r="Q55" s="20"/>
      <c r="R55" s="21"/>
    </row>
    <row r="56" spans="2:18" ht="13.5">
      <c r="B56" s="19"/>
      <c r="C56" s="20"/>
      <c r="D56" s="50"/>
      <c r="E56" s="20"/>
      <c r="F56" s="20"/>
      <c r="G56" s="20"/>
      <c r="H56" s="51"/>
      <c r="I56" s="20"/>
      <c r="J56" s="50"/>
      <c r="K56" s="20"/>
      <c r="L56" s="20"/>
      <c r="M56" s="20"/>
      <c r="N56" s="20"/>
      <c r="O56" s="20"/>
      <c r="P56" s="51"/>
      <c r="Q56" s="20"/>
      <c r="R56" s="21"/>
    </row>
    <row r="57" spans="2:18" ht="13.5">
      <c r="B57" s="19"/>
      <c r="C57" s="20"/>
      <c r="D57" s="50"/>
      <c r="E57" s="20"/>
      <c r="F57" s="20"/>
      <c r="G57" s="20"/>
      <c r="H57" s="51"/>
      <c r="I57" s="20"/>
      <c r="J57" s="50"/>
      <c r="K57" s="20"/>
      <c r="L57" s="20"/>
      <c r="M57" s="20"/>
      <c r="N57" s="20"/>
      <c r="O57" s="20"/>
      <c r="P57" s="51"/>
      <c r="Q57" s="20"/>
      <c r="R57" s="21"/>
    </row>
    <row r="58" spans="2:18" ht="13.5">
      <c r="B58" s="19"/>
      <c r="C58" s="20"/>
      <c r="D58" s="50"/>
      <c r="E58" s="20"/>
      <c r="F58" s="20"/>
      <c r="G58" s="20"/>
      <c r="H58" s="51"/>
      <c r="I58" s="20"/>
      <c r="J58" s="50"/>
      <c r="K58" s="20"/>
      <c r="L58" s="20"/>
      <c r="M58" s="20"/>
      <c r="N58" s="20"/>
      <c r="O58" s="20"/>
      <c r="P58" s="51"/>
      <c r="Q58" s="20"/>
      <c r="R58" s="21"/>
    </row>
    <row r="59" spans="2:18" s="1" customFormat="1" ht="13.5">
      <c r="B59" s="32"/>
      <c r="C59" s="33"/>
      <c r="D59" s="52" t="s">
        <v>57</v>
      </c>
      <c r="E59" s="53"/>
      <c r="F59" s="53"/>
      <c r="G59" s="54" t="s">
        <v>58</v>
      </c>
      <c r="H59" s="55"/>
      <c r="I59" s="33"/>
      <c r="J59" s="52" t="s">
        <v>57</v>
      </c>
      <c r="K59" s="53"/>
      <c r="L59" s="53"/>
      <c r="M59" s="53"/>
      <c r="N59" s="54" t="s">
        <v>58</v>
      </c>
      <c r="O59" s="53"/>
      <c r="P59" s="55"/>
      <c r="Q59" s="33"/>
      <c r="R59" s="34"/>
    </row>
    <row r="60" spans="2:18" ht="13.5">
      <c r="B60" s="19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1"/>
    </row>
    <row r="61" spans="2:18" s="1" customFormat="1" ht="13.5">
      <c r="B61" s="32"/>
      <c r="C61" s="33"/>
      <c r="D61" s="47" t="s">
        <v>59</v>
      </c>
      <c r="E61" s="48"/>
      <c r="F61" s="48"/>
      <c r="G61" s="48"/>
      <c r="H61" s="49"/>
      <c r="I61" s="33"/>
      <c r="J61" s="47" t="s">
        <v>60</v>
      </c>
      <c r="K61" s="48"/>
      <c r="L61" s="48"/>
      <c r="M61" s="48"/>
      <c r="N61" s="48"/>
      <c r="O61" s="48"/>
      <c r="P61" s="49"/>
      <c r="Q61" s="33"/>
      <c r="R61" s="34"/>
    </row>
    <row r="62" spans="2:18" ht="13.5">
      <c r="B62" s="19"/>
      <c r="C62" s="20"/>
      <c r="D62" s="50"/>
      <c r="E62" s="20"/>
      <c r="F62" s="20"/>
      <c r="G62" s="20"/>
      <c r="H62" s="51"/>
      <c r="I62" s="20"/>
      <c r="J62" s="50"/>
      <c r="K62" s="20"/>
      <c r="L62" s="20"/>
      <c r="M62" s="20"/>
      <c r="N62" s="20"/>
      <c r="O62" s="20"/>
      <c r="P62" s="51"/>
      <c r="Q62" s="20"/>
      <c r="R62" s="21"/>
    </row>
    <row r="63" spans="2:18" ht="13.5">
      <c r="B63" s="19"/>
      <c r="C63" s="20"/>
      <c r="D63" s="50"/>
      <c r="E63" s="20"/>
      <c r="F63" s="20"/>
      <c r="G63" s="20"/>
      <c r="H63" s="51"/>
      <c r="I63" s="20"/>
      <c r="J63" s="50"/>
      <c r="K63" s="20"/>
      <c r="L63" s="20"/>
      <c r="M63" s="20"/>
      <c r="N63" s="20"/>
      <c r="O63" s="20"/>
      <c r="P63" s="51"/>
      <c r="Q63" s="20"/>
      <c r="R63" s="21"/>
    </row>
    <row r="64" spans="2:18" ht="13.5">
      <c r="B64" s="19"/>
      <c r="C64" s="20"/>
      <c r="D64" s="50"/>
      <c r="E64" s="20"/>
      <c r="F64" s="20"/>
      <c r="G64" s="20"/>
      <c r="H64" s="51"/>
      <c r="I64" s="20"/>
      <c r="J64" s="50"/>
      <c r="K64" s="20"/>
      <c r="L64" s="20"/>
      <c r="M64" s="20"/>
      <c r="N64" s="20"/>
      <c r="O64" s="20"/>
      <c r="P64" s="51"/>
      <c r="Q64" s="20"/>
      <c r="R64" s="21"/>
    </row>
    <row r="65" spans="2:18" ht="13.5">
      <c r="B65" s="19"/>
      <c r="C65" s="20"/>
      <c r="D65" s="50"/>
      <c r="E65" s="20"/>
      <c r="F65" s="20"/>
      <c r="G65" s="20"/>
      <c r="H65" s="51"/>
      <c r="I65" s="20"/>
      <c r="J65" s="50"/>
      <c r="K65" s="20"/>
      <c r="L65" s="20"/>
      <c r="M65" s="20"/>
      <c r="N65" s="20"/>
      <c r="O65" s="20"/>
      <c r="P65" s="51"/>
      <c r="Q65" s="20"/>
      <c r="R65" s="21"/>
    </row>
    <row r="66" spans="2:18" ht="13.5">
      <c r="B66" s="19"/>
      <c r="C66" s="20"/>
      <c r="D66" s="50"/>
      <c r="E66" s="20"/>
      <c r="F66" s="20"/>
      <c r="G66" s="20"/>
      <c r="H66" s="51"/>
      <c r="I66" s="20"/>
      <c r="J66" s="50"/>
      <c r="K66" s="20"/>
      <c r="L66" s="20"/>
      <c r="M66" s="20"/>
      <c r="N66" s="20"/>
      <c r="O66" s="20"/>
      <c r="P66" s="51"/>
      <c r="Q66" s="20"/>
      <c r="R66" s="21"/>
    </row>
    <row r="67" spans="2:18" ht="13.5">
      <c r="B67" s="19"/>
      <c r="C67" s="20"/>
      <c r="D67" s="50"/>
      <c r="E67" s="20"/>
      <c r="F67" s="20"/>
      <c r="G67" s="20"/>
      <c r="H67" s="51"/>
      <c r="I67" s="20"/>
      <c r="J67" s="50"/>
      <c r="K67" s="20"/>
      <c r="L67" s="20"/>
      <c r="M67" s="20"/>
      <c r="N67" s="20"/>
      <c r="O67" s="20"/>
      <c r="P67" s="51"/>
      <c r="Q67" s="20"/>
      <c r="R67" s="21"/>
    </row>
    <row r="68" spans="2:18" ht="13.5">
      <c r="B68" s="19"/>
      <c r="C68" s="20"/>
      <c r="D68" s="50"/>
      <c r="E68" s="20"/>
      <c r="F68" s="20"/>
      <c r="G68" s="20"/>
      <c r="H68" s="51"/>
      <c r="I68" s="20"/>
      <c r="J68" s="50"/>
      <c r="K68" s="20"/>
      <c r="L68" s="20"/>
      <c r="M68" s="20"/>
      <c r="N68" s="20"/>
      <c r="O68" s="20"/>
      <c r="P68" s="51"/>
      <c r="Q68" s="20"/>
      <c r="R68" s="21"/>
    </row>
    <row r="69" spans="2:18" ht="13.5">
      <c r="B69" s="19"/>
      <c r="C69" s="20"/>
      <c r="D69" s="50"/>
      <c r="E69" s="20"/>
      <c r="F69" s="20"/>
      <c r="G69" s="20"/>
      <c r="H69" s="51"/>
      <c r="I69" s="20"/>
      <c r="J69" s="50"/>
      <c r="K69" s="20"/>
      <c r="L69" s="20"/>
      <c r="M69" s="20"/>
      <c r="N69" s="20"/>
      <c r="O69" s="20"/>
      <c r="P69" s="51"/>
      <c r="Q69" s="20"/>
      <c r="R69" s="21"/>
    </row>
    <row r="70" spans="2:18" s="1" customFormat="1" ht="13.5">
      <c r="B70" s="32"/>
      <c r="C70" s="33"/>
      <c r="D70" s="52" t="s">
        <v>57</v>
      </c>
      <c r="E70" s="53"/>
      <c r="F70" s="53"/>
      <c r="G70" s="54" t="s">
        <v>58</v>
      </c>
      <c r="H70" s="55"/>
      <c r="I70" s="33"/>
      <c r="J70" s="52" t="s">
        <v>57</v>
      </c>
      <c r="K70" s="53"/>
      <c r="L70" s="53"/>
      <c r="M70" s="53"/>
      <c r="N70" s="54" t="s">
        <v>58</v>
      </c>
      <c r="O70" s="53"/>
      <c r="P70" s="55"/>
      <c r="Q70" s="33"/>
      <c r="R70" s="34"/>
    </row>
    <row r="71" spans="2:18" s="1" customFormat="1" ht="14.5" customHeight="1">
      <c r="B71" s="56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8"/>
    </row>
    <row r="75" spans="2:18" s="1" customFormat="1" ht="7" customHeight="1">
      <c r="B75" s="59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1"/>
    </row>
    <row r="76" spans="2:18" s="1" customFormat="1" ht="37" customHeight="1">
      <c r="B76" s="32"/>
      <c r="C76" s="194" t="s">
        <v>104</v>
      </c>
      <c r="D76" s="213"/>
      <c r="E76" s="213"/>
      <c r="F76" s="213"/>
      <c r="G76" s="213"/>
      <c r="H76" s="213"/>
      <c r="I76" s="213"/>
      <c r="J76" s="213"/>
      <c r="K76" s="213"/>
      <c r="L76" s="213"/>
      <c r="M76" s="213"/>
      <c r="N76" s="213"/>
      <c r="O76" s="213"/>
      <c r="P76" s="213"/>
      <c r="Q76" s="213"/>
      <c r="R76" s="34"/>
    </row>
    <row r="77" spans="2:18" s="1" customFormat="1" ht="7" customHeight="1">
      <c r="B77" s="32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4"/>
    </row>
    <row r="78" spans="2:18" s="1" customFormat="1" ht="30" customHeight="1">
      <c r="B78" s="32"/>
      <c r="C78" s="27" t="s">
        <v>17</v>
      </c>
      <c r="D78" s="33"/>
      <c r="E78" s="33"/>
      <c r="F78" s="234" t="str">
        <f>F6</f>
        <v>Zateplení obvodového pláště koleje Bolevecká, Plzeň</v>
      </c>
      <c r="G78" s="213"/>
      <c r="H78" s="213"/>
      <c r="I78" s="213"/>
      <c r="J78" s="213"/>
      <c r="K78" s="213"/>
      <c r="L78" s="213"/>
      <c r="M78" s="213"/>
      <c r="N78" s="213"/>
      <c r="O78" s="213"/>
      <c r="P78" s="213"/>
      <c r="Q78" s="33"/>
      <c r="R78" s="34"/>
    </row>
    <row r="79" spans="2:18" s="1" customFormat="1" ht="37" customHeight="1">
      <c r="B79" s="32"/>
      <c r="C79" s="66" t="s">
        <v>101</v>
      </c>
      <c r="D79" s="33"/>
      <c r="E79" s="33"/>
      <c r="F79" s="214" t="str">
        <f>F7</f>
        <v>SO-01 - Architektonicko-stavební řešení</v>
      </c>
      <c r="G79" s="213"/>
      <c r="H79" s="213"/>
      <c r="I79" s="213"/>
      <c r="J79" s="213"/>
      <c r="K79" s="213"/>
      <c r="L79" s="213"/>
      <c r="M79" s="213"/>
      <c r="N79" s="213"/>
      <c r="O79" s="213"/>
      <c r="P79" s="213"/>
      <c r="Q79" s="33"/>
      <c r="R79" s="34"/>
    </row>
    <row r="80" spans="2:18" s="1" customFormat="1" ht="7" customHeight="1">
      <c r="B80" s="32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4"/>
    </row>
    <row r="81" spans="2:18" s="1" customFormat="1" ht="18" customHeight="1">
      <c r="B81" s="32"/>
      <c r="C81" s="27" t="s">
        <v>24</v>
      </c>
      <c r="D81" s="33"/>
      <c r="E81" s="33"/>
      <c r="F81" s="25" t="str">
        <f>F9</f>
        <v>Bolevecká 34, Plzeň</v>
      </c>
      <c r="G81" s="33"/>
      <c r="H81" s="33"/>
      <c r="I81" s="33"/>
      <c r="J81" s="33"/>
      <c r="K81" s="27" t="s">
        <v>26</v>
      </c>
      <c r="L81" s="33"/>
      <c r="M81" s="240" t="str">
        <f>IF(O9="","",O9)</f>
        <v>revize 01 - 22-02-2017</v>
      </c>
      <c r="N81" s="213"/>
      <c r="O81" s="213"/>
      <c r="P81" s="213"/>
      <c r="Q81" s="33"/>
      <c r="R81" s="34"/>
    </row>
    <row r="82" spans="2:18" s="1" customFormat="1" ht="7" customHeight="1">
      <c r="B82" s="32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4"/>
    </row>
    <row r="83" spans="2:18" s="1" customFormat="1" ht="13.5">
      <c r="B83" s="32"/>
      <c r="C83" s="27" t="s">
        <v>29</v>
      </c>
      <c r="D83" s="33"/>
      <c r="E83" s="33"/>
      <c r="F83" s="25" t="str">
        <f>E12</f>
        <v>Univerzita Karlova v Praze, Koleje a menzy</v>
      </c>
      <c r="G83" s="33"/>
      <c r="H83" s="33"/>
      <c r="I83" s="33"/>
      <c r="J83" s="33"/>
      <c r="K83" s="27" t="s">
        <v>35</v>
      </c>
      <c r="L83" s="33"/>
      <c r="M83" s="199" t="str">
        <f>E18</f>
        <v>MILOTA Kladno, spol. s r.o.</v>
      </c>
      <c r="N83" s="213"/>
      <c r="O83" s="213"/>
      <c r="P83" s="213"/>
      <c r="Q83" s="213"/>
      <c r="R83" s="34"/>
    </row>
    <row r="84" spans="2:18" s="1" customFormat="1" ht="14.5" customHeight="1">
      <c r="B84" s="32"/>
      <c r="C84" s="27" t="s">
        <v>33</v>
      </c>
      <c r="D84" s="33"/>
      <c r="E84" s="33"/>
      <c r="F84" s="25" t="str">
        <f>IF(E15="","",E15)</f>
        <v>Vyplň údaj</v>
      </c>
      <c r="G84" s="33"/>
      <c r="H84" s="33"/>
      <c r="I84" s="33"/>
      <c r="J84" s="33"/>
      <c r="K84" s="27" t="s">
        <v>38</v>
      </c>
      <c r="L84" s="33"/>
      <c r="M84" s="199" t="str">
        <f>E21</f>
        <v>Vít Včeliš, 724538658, vitvcelis(a)seznam.cz</v>
      </c>
      <c r="N84" s="213"/>
      <c r="O84" s="213"/>
      <c r="P84" s="213"/>
      <c r="Q84" s="213"/>
      <c r="R84" s="34"/>
    </row>
    <row r="85" spans="2:18" s="1" customFormat="1" ht="10.4" customHeight="1">
      <c r="B85" s="32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4"/>
    </row>
    <row r="86" spans="2:18" s="1" customFormat="1" ht="29.25" customHeight="1">
      <c r="B86" s="32"/>
      <c r="C86" s="241" t="s">
        <v>105</v>
      </c>
      <c r="D86" s="242"/>
      <c r="E86" s="242"/>
      <c r="F86" s="242"/>
      <c r="G86" s="242"/>
      <c r="H86" s="107"/>
      <c r="I86" s="107"/>
      <c r="J86" s="107"/>
      <c r="K86" s="107"/>
      <c r="L86" s="107"/>
      <c r="M86" s="107"/>
      <c r="N86" s="241" t="s">
        <v>106</v>
      </c>
      <c r="O86" s="213"/>
      <c r="P86" s="213"/>
      <c r="Q86" s="213"/>
      <c r="R86" s="34"/>
    </row>
    <row r="87" spans="2:18" s="1" customFormat="1" ht="10.4" customHeight="1">
      <c r="B87" s="32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4"/>
    </row>
    <row r="88" spans="2:47" s="1" customFormat="1" ht="29.25" customHeight="1">
      <c r="B88" s="32"/>
      <c r="C88" s="114" t="s">
        <v>107</v>
      </c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233">
        <f>N132</f>
        <v>0</v>
      </c>
      <c r="O88" s="213"/>
      <c r="P88" s="213"/>
      <c r="Q88" s="213"/>
      <c r="R88" s="34"/>
      <c r="AU88" s="15" t="s">
        <v>108</v>
      </c>
    </row>
    <row r="89" spans="2:18" s="6" customFormat="1" ht="25" customHeight="1">
      <c r="B89" s="115"/>
      <c r="C89" s="116"/>
      <c r="D89" s="117" t="s">
        <v>109</v>
      </c>
      <c r="E89" s="116"/>
      <c r="F89" s="116"/>
      <c r="G89" s="116"/>
      <c r="H89" s="116"/>
      <c r="I89" s="116"/>
      <c r="J89" s="116"/>
      <c r="K89" s="116"/>
      <c r="L89" s="116"/>
      <c r="M89" s="116"/>
      <c r="N89" s="243">
        <f>N133</f>
        <v>0</v>
      </c>
      <c r="O89" s="244"/>
      <c r="P89" s="244"/>
      <c r="Q89" s="244"/>
      <c r="R89" s="118"/>
    </row>
    <row r="90" spans="2:18" s="7" customFormat="1" ht="19.9" customHeight="1">
      <c r="B90" s="119"/>
      <c r="C90" s="120"/>
      <c r="D90" s="95" t="s">
        <v>110</v>
      </c>
      <c r="E90" s="120"/>
      <c r="F90" s="120"/>
      <c r="G90" s="120"/>
      <c r="H90" s="120"/>
      <c r="I90" s="120"/>
      <c r="J90" s="120"/>
      <c r="K90" s="120"/>
      <c r="L90" s="120"/>
      <c r="M90" s="120"/>
      <c r="N90" s="228">
        <f>N134</f>
        <v>0</v>
      </c>
      <c r="O90" s="245"/>
      <c r="P90" s="245"/>
      <c r="Q90" s="245"/>
      <c r="R90" s="121"/>
    </row>
    <row r="91" spans="2:18" s="7" customFormat="1" ht="19.9" customHeight="1">
      <c r="B91" s="119"/>
      <c r="C91" s="120"/>
      <c r="D91" s="95" t="s">
        <v>111</v>
      </c>
      <c r="E91" s="120"/>
      <c r="F91" s="120"/>
      <c r="G91" s="120"/>
      <c r="H91" s="120"/>
      <c r="I91" s="120"/>
      <c r="J91" s="120"/>
      <c r="K91" s="120"/>
      <c r="L91" s="120"/>
      <c r="M91" s="120"/>
      <c r="N91" s="228">
        <f>N144</f>
        <v>0</v>
      </c>
      <c r="O91" s="245"/>
      <c r="P91" s="245"/>
      <c r="Q91" s="245"/>
      <c r="R91" s="121"/>
    </row>
    <row r="92" spans="2:18" s="7" customFormat="1" ht="19.9" customHeight="1">
      <c r="B92" s="119"/>
      <c r="C92" s="120"/>
      <c r="D92" s="95" t="s">
        <v>112</v>
      </c>
      <c r="E92" s="120"/>
      <c r="F92" s="120"/>
      <c r="G92" s="120"/>
      <c r="H92" s="120"/>
      <c r="I92" s="120"/>
      <c r="J92" s="120"/>
      <c r="K92" s="120"/>
      <c r="L92" s="120"/>
      <c r="M92" s="120"/>
      <c r="N92" s="228">
        <f>N276</f>
        <v>0</v>
      </c>
      <c r="O92" s="245"/>
      <c r="P92" s="245"/>
      <c r="Q92" s="245"/>
      <c r="R92" s="121"/>
    </row>
    <row r="93" spans="2:18" s="7" customFormat="1" ht="19.9" customHeight="1">
      <c r="B93" s="119"/>
      <c r="C93" s="120"/>
      <c r="D93" s="95" t="s">
        <v>113</v>
      </c>
      <c r="E93" s="120"/>
      <c r="F93" s="120"/>
      <c r="G93" s="120"/>
      <c r="H93" s="120"/>
      <c r="I93" s="120"/>
      <c r="J93" s="120"/>
      <c r="K93" s="120"/>
      <c r="L93" s="120"/>
      <c r="M93" s="120"/>
      <c r="N93" s="228">
        <f>N307</f>
        <v>0</v>
      </c>
      <c r="O93" s="245"/>
      <c r="P93" s="245"/>
      <c r="Q93" s="245"/>
      <c r="R93" s="121"/>
    </row>
    <row r="94" spans="2:18" s="7" customFormat="1" ht="19.9" customHeight="1">
      <c r="B94" s="119"/>
      <c r="C94" s="120"/>
      <c r="D94" s="95" t="s">
        <v>114</v>
      </c>
      <c r="E94" s="120"/>
      <c r="F94" s="120"/>
      <c r="G94" s="120"/>
      <c r="H94" s="120"/>
      <c r="I94" s="120"/>
      <c r="J94" s="120"/>
      <c r="K94" s="120"/>
      <c r="L94" s="120"/>
      <c r="M94" s="120"/>
      <c r="N94" s="228">
        <f>N315</f>
        <v>0</v>
      </c>
      <c r="O94" s="245"/>
      <c r="P94" s="245"/>
      <c r="Q94" s="245"/>
      <c r="R94" s="121"/>
    </row>
    <row r="95" spans="2:18" s="6" customFormat="1" ht="25" customHeight="1">
      <c r="B95" s="115"/>
      <c r="C95" s="116"/>
      <c r="D95" s="117" t="s">
        <v>115</v>
      </c>
      <c r="E95" s="116"/>
      <c r="F95" s="116"/>
      <c r="G95" s="116"/>
      <c r="H95" s="116"/>
      <c r="I95" s="116"/>
      <c r="J95" s="116"/>
      <c r="K95" s="116"/>
      <c r="L95" s="116"/>
      <c r="M95" s="116"/>
      <c r="N95" s="243">
        <f>N317</f>
        <v>0</v>
      </c>
      <c r="O95" s="244"/>
      <c r="P95" s="244"/>
      <c r="Q95" s="244"/>
      <c r="R95" s="118"/>
    </row>
    <row r="96" spans="2:18" s="7" customFormat="1" ht="19.9" customHeight="1">
      <c r="B96" s="119"/>
      <c r="C96" s="120"/>
      <c r="D96" s="95" t="s">
        <v>116</v>
      </c>
      <c r="E96" s="120"/>
      <c r="F96" s="120"/>
      <c r="G96" s="120"/>
      <c r="H96" s="120"/>
      <c r="I96" s="120"/>
      <c r="J96" s="120"/>
      <c r="K96" s="120"/>
      <c r="L96" s="120"/>
      <c r="M96" s="120"/>
      <c r="N96" s="228">
        <f>N318</f>
        <v>0</v>
      </c>
      <c r="O96" s="245"/>
      <c r="P96" s="245"/>
      <c r="Q96" s="245"/>
      <c r="R96" s="121"/>
    </row>
    <row r="97" spans="2:18" s="7" customFormat="1" ht="19.9" customHeight="1">
      <c r="B97" s="119"/>
      <c r="C97" s="120"/>
      <c r="D97" s="95" t="s">
        <v>117</v>
      </c>
      <c r="E97" s="120"/>
      <c r="F97" s="120"/>
      <c r="G97" s="120"/>
      <c r="H97" s="120"/>
      <c r="I97" s="120"/>
      <c r="J97" s="120"/>
      <c r="K97" s="120"/>
      <c r="L97" s="120"/>
      <c r="M97" s="120"/>
      <c r="N97" s="228">
        <f>N355</f>
        <v>0</v>
      </c>
      <c r="O97" s="245"/>
      <c r="P97" s="245"/>
      <c r="Q97" s="245"/>
      <c r="R97" s="121"/>
    </row>
    <row r="98" spans="2:18" s="7" customFormat="1" ht="19.9" customHeight="1">
      <c r="B98" s="119"/>
      <c r="C98" s="120"/>
      <c r="D98" s="95" t="s">
        <v>118</v>
      </c>
      <c r="E98" s="120"/>
      <c r="F98" s="120"/>
      <c r="G98" s="120"/>
      <c r="H98" s="120"/>
      <c r="I98" s="120"/>
      <c r="J98" s="120"/>
      <c r="K98" s="120"/>
      <c r="L98" s="120"/>
      <c r="M98" s="120"/>
      <c r="N98" s="228">
        <f>N376</f>
        <v>0</v>
      </c>
      <c r="O98" s="245"/>
      <c r="P98" s="245"/>
      <c r="Q98" s="245"/>
      <c r="R98" s="121"/>
    </row>
    <row r="99" spans="2:18" s="7" customFormat="1" ht="19.9" customHeight="1">
      <c r="B99" s="119"/>
      <c r="C99" s="120"/>
      <c r="D99" s="95" t="s">
        <v>119</v>
      </c>
      <c r="E99" s="120"/>
      <c r="F99" s="120"/>
      <c r="G99" s="120"/>
      <c r="H99" s="120"/>
      <c r="I99" s="120"/>
      <c r="J99" s="120"/>
      <c r="K99" s="120"/>
      <c r="L99" s="120"/>
      <c r="M99" s="120"/>
      <c r="N99" s="228">
        <f>N389</f>
        <v>0</v>
      </c>
      <c r="O99" s="245"/>
      <c r="P99" s="245"/>
      <c r="Q99" s="245"/>
      <c r="R99" s="121"/>
    </row>
    <row r="100" spans="2:18" s="7" customFormat="1" ht="19.9" customHeight="1">
      <c r="B100" s="119"/>
      <c r="C100" s="120"/>
      <c r="D100" s="95" t="s">
        <v>120</v>
      </c>
      <c r="E100" s="120"/>
      <c r="F100" s="120"/>
      <c r="G100" s="120"/>
      <c r="H100" s="120"/>
      <c r="I100" s="120"/>
      <c r="J100" s="120"/>
      <c r="K100" s="120"/>
      <c r="L100" s="120"/>
      <c r="M100" s="120"/>
      <c r="N100" s="228">
        <f>N393</f>
        <v>0</v>
      </c>
      <c r="O100" s="245"/>
      <c r="P100" s="245"/>
      <c r="Q100" s="245"/>
      <c r="R100" s="121"/>
    </row>
    <row r="101" spans="2:18" s="7" customFormat="1" ht="19.9" customHeight="1">
      <c r="B101" s="119"/>
      <c r="C101" s="120"/>
      <c r="D101" s="95" t="s">
        <v>121</v>
      </c>
      <c r="E101" s="120"/>
      <c r="F101" s="120"/>
      <c r="G101" s="120"/>
      <c r="H101" s="120"/>
      <c r="I101" s="120"/>
      <c r="J101" s="120"/>
      <c r="K101" s="120"/>
      <c r="L101" s="120"/>
      <c r="M101" s="120"/>
      <c r="N101" s="228">
        <f>N424</f>
        <v>0</v>
      </c>
      <c r="O101" s="245"/>
      <c r="P101" s="245"/>
      <c r="Q101" s="245"/>
      <c r="R101" s="121"/>
    </row>
    <row r="102" spans="2:18" s="7" customFormat="1" ht="19.9" customHeight="1">
      <c r="B102" s="119"/>
      <c r="C102" s="120"/>
      <c r="D102" s="95" t="s">
        <v>122</v>
      </c>
      <c r="E102" s="120"/>
      <c r="F102" s="120"/>
      <c r="G102" s="120"/>
      <c r="H102" s="120"/>
      <c r="I102" s="120"/>
      <c r="J102" s="120"/>
      <c r="K102" s="120"/>
      <c r="L102" s="120"/>
      <c r="M102" s="120"/>
      <c r="N102" s="228">
        <f>N445</f>
        <v>0</v>
      </c>
      <c r="O102" s="245"/>
      <c r="P102" s="245"/>
      <c r="Q102" s="245"/>
      <c r="R102" s="121"/>
    </row>
    <row r="103" spans="2:18" s="6" customFormat="1" ht="25" customHeight="1">
      <c r="B103" s="115"/>
      <c r="C103" s="116"/>
      <c r="D103" s="117" t="s">
        <v>123</v>
      </c>
      <c r="E103" s="116"/>
      <c r="F103" s="116"/>
      <c r="G103" s="116"/>
      <c r="H103" s="116"/>
      <c r="I103" s="116"/>
      <c r="J103" s="116"/>
      <c r="K103" s="116"/>
      <c r="L103" s="116"/>
      <c r="M103" s="116"/>
      <c r="N103" s="243">
        <f>N461</f>
        <v>0</v>
      </c>
      <c r="O103" s="244"/>
      <c r="P103" s="244"/>
      <c r="Q103" s="244"/>
      <c r="R103" s="118"/>
    </row>
    <row r="104" spans="2:18" s="7" customFormat="1" ht="19.9" customHeight="1">
      <c r="B104" s="119"/>
      <c r="C104" s="120"/>
      <c r="D104" s="95" t="s">
        <v>124</v>
      </c>
      <c r="E104" s="120"/>
      <c r="F104" s="120"/>
      <c r="G104" s="120"/>
      <c r="H104" s="120"/>
      <c r="I104" s="120"/>
      <c r="J104" s="120"/>
      <c r="K104" s="120"/>
      <c r="L104" s="120"/>
      <c r="M104" s="120"/>
      <c r="N104" s="228">
        <f>N462</f>
        <v>0</v>
      </c>
      <c r="O104" s="245"/>
      <c r="P104" s="245"/>
      <c r="Q104" s="245"/>
      <c r="R104" s="121"/>
    </row>
    <row r="105" spans="2:18" s="6" customFormat="1" ht="21.75" customHeight="1">
      <c r="B105" s="115"/>
      <c r="C105" s="116"/>
      <c r="D105" s="117" t="s">
        <v>125</v>
      </c>
      <c r="E105" s="116"/>
      <c r="F105" s="116"/>
      <c r="G105" s="116"/>
      <c r="H105" s="116"/>
      <c r="I105" s="116"/>
      <c r="J105" s="116"/>
      <c r="K105" s="116"/>
      <c r="L105" s="116"/>
      <c r="M105" s="116"/>
      <c r="N105" s="246">
        <f>N466</f>
        <v>0</v>
      </c>
      <c r="O105" s="244"/>
      <c r="P105" s="244"/>
      <c r="Q105" s="244"/>
      <c r="R105" s="118"/>
    </row>
    <row r="106" spans="2:18" s="1" customFormat="1" ht="21.75" customHeight="1">
      <c r="B106" s="32"/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4"/>
    </row>
    <row r="107" spans="2:21" s="1" customFormat="1" ht="29.25" customHeight="1">
      <c r="B107" s="32"/>
      <c r="C107" s="114" t="s">
        <v>126</v>
      </c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247">
        <f>ROUND(N108+N109+N110+N111+N112+N113,2)</f>
        <v>0</v>
      </c>
      <c r="O107" s="213"/>
      <c r="P107" s="213"/>
      <c r="Q107" s="213"/>
      <c r="R107" s="34"/>
      <c r="T107" s="122"/>
      <c r="U107" s="123" t="s">
        <v>45</v>
      </c>
    </row>
    <row r="108" spans="2:65" s="1" customFormat="1" ht="18" customHeight="1">
      <c r="B108" s="124"/>
      <c r="C108" s="125"/>
      <c r="D108" s="229" t="s">
        <v>127</v>
      </c>
      <c r="E108" s="248"/>
      <c r="F108" s="248"/>
      <c r="G108" s="248"/>
      <c r="H108" s="248"/>
      <c r="I108" s="125"/>
      <c r="J108" s="125"/>
      <c r="K108" s="125"/>
      <c r="L108" s="125"/>
      <c r="M108" s="125"/>
      <c r="N108" s="227">
        <f>ROUND(N88*T108,2)</f>
        <v>0</v>
      </c>
      <c r="O108" s="248"/>
      <c r="P108" s="248"/>
      <c r="Q108" s="248"/>
      <c r="R108" s="126"/>
      <c r="S108" s="127"/>
      <c r="T108" s="128"/>
      <c r="U108" s="129" t="s">
        <v>46</v>
      </c>
      <c r="V108" s="130"/>
      <c r="W108" s="130"/>
      <c r="X108" s="130"/>
      <c r="Y108" s="130"/>
      <c r="Z108" s="130"/>
      <c r="AA108" s="130"/>
      <c r="AB108" s="130"/>
      <c r="AC108" s="130"/>
      <c r="AD108" s="130"/>
      <c r="AE108" s="130"/>
      <c r="AF108" s="130"/>
      <c r="AG108" s="130"/>
      <c r="AH108" s="130"/>
      <c r="AI108" s="130"/>
      <c r="AJ108" s="130"/>
      <c r="AK108" s="130"/>
      <c r="AL108" s="130"/>
      <c r="AM108" s="130"/>
      <c r="AN108" s="130"/>
      <c r="AO108" s="130"/>
      <c r="AP108" s="130"/>
      <c r="AQ108" s="130"/>
      <c r="AR108" s="130"/>
      <c r="AS108" s="130"/>
      <c r="AT108" s="130"/>
      <c r="AU108" s="130"/>
      <c r="AV108" s="130"/>
      <c r="AW108" s="130"/>
      <c r="AX108" s="130"/>
      <c r="AY108" s="131" t="s">
        <v>128</v>
      </c>
      <c r="AZ108" s="130"/>
      <c r="BA108" s="130"/>
      <c r="BB108" s="130"/>
      <c r="BC108" s="130"/>
      <c r="BD108" s="130"/>
      <c r="BE108" s="132">
        <f aca="true" t="shared" si="0" ref="BE108:BE113">IF(U108="základní",N108,0)</f>
        <v>0</v>
      </c>
      <c r="BF108" s="132">
        <f aca="true" t="shared" si="1" ref="BF108:BF113">IF(U108="snížená",N108,0)</f>
        <v>0</v>
      </c>
      <c r="BG108" s="132">
        <f aca="true" t="shared" si="2" ref="BG108:BG113">IF(U108="zákl. přenesená",N108,0)</f>
        <v>0</v>
      </c>
      <c r="BH108" s="132">
        <f aca="true" t="shared" si="3" ref="BH108:BH113">IF(U108="sníž. přenesená",N108,0)</f>
        <v>0</v>
      </c>
      <c r="BI108" s="132">
        <f aca="true" t="shared" si="4" ref="BI108:BI113">IF(U108="nulová",N108,0)</f>
        <v>0</v>
      </c>
      <c r="BJ108" s="131" t="s">
        <v>23</v>
      </c>
      <c r="BK108" s="130"/>
      <c r="BL108" s="130"/>
      <c r="BM108" s="130"/>
    </row>
    <row r="109" spans="2:65" s="1" customFormat="1" ht="18" customHeight="1">
      <c r="B109" s="124"/>
      <c r="C109" s="125"/>
      <c r="D109" s="229" t="s">
        <v>129</v>
      </c>
      <c r="E109" s="248"/>
      <c r="F109" s="248"/>
      <c r="G109" s="248"/>
      <c r="H109" s="248"/>
      <c r="I109" s="125"/>
      <c r="J109" s="125"/>
      <c r="K109" s="125"/>
      <c r="L109" s="125"/>
      <c r="M109" s="125"/>
      <c r="N109" s="227">
        <f>ROUND(N88*T109,2)</f>
        <v>0</v>
      </c>
      <c r="O109" s="248"/>
      <c r="P109" s="248"/>
      <c r="Q109" s="248"/>
      <c r="R109" s="126"/>
      <c r="S109" s="127"/>
      <c r="T109" s="128"/>
      <c r="U109" s="129" t="s">
        <v>46</v>
      </c>
      <c r="V109" s="130"/>
      <c r="W109" s="130"/>
      <c r="X109" s="130"/>
      <c r="Y109" s="130"/>
      <c r="Z109" s="130"/>
      <c r="AA109" s="130"/>
      <c r="AB109" s="130"/>
      <c r="AC109" s="130"/>
      <c r="AD109" s="130"/>
      <c r="AE109" s="130"/>
      <c r="AF109" s="130"/>
      <c r="AG109" s="130"/>
      <c r="AH109" s="130"/>
      <c r="AI109" s="130"/>
      <c r="AJ109" s="130"/>
      <c r="AK109" s="130"/>
      <c r="AL109" s="130"/>
      <c r="AM109" s="130"/>
      <c r="AN109" s="130"/>
      <c r="AO109" s="130"/>
      <c r="AP109" s="130"/>
      <c r="AQ109" s="130"/>
      <c r="AR109" s="130"/>
      <c r="AS109" s="130"/>
      <c r="AT109" s="130"/>
      <c r="AU109" s="130"/>
      <c r="AV109" s="130"/>
      <c r="AW109" s="130"/>
      <c r="AX109" s="130"/>
      <c r="AY109" s="131" t="s">
        <v>128</v>
      </c>
      <c r="AZ109" s="130"/>
      <c r="BA109" s="130"/>
      <c r="BB109" s="130"/>
      <c r="BC109" s="130"/>
      <c r="BD109" s="130"/>
      <c r="BE109" s="132">
        <f t="shared" si="0"/>
        <v>0</v>
      </c>
      <c r="BF109" s="132">
        <f t="shared" si="1"/>
        <v>0</v>
      </c>
      <c r="BG109" s="132">
        <f t="shared" si="2"/>
        <v>0</v>
      </c>
      <c r="BH109" s="132">
        <f t="shared" si="3"/>
        <v>0</v>
      </c>
      <c r="BI109" s="132">
        <f t="shared" si="4"/>
        <v>0</v>
      </c>
      <c r="BJ109" s="131" t="s">
        <v>23</v>
      </c>
      <c r="BK109" s="130"/>
      <c r="BL109" s="130"/>
      <c r="BM109" s="130"/>
    </row>
    <row r="110" spans="2:65" s="1" customFormat="1" ht="18" customHeight="1">
      <c r="B110" s="124"/>
      <c r="C110" s="125"/>
      <c r="D110" s="229" t="s">
        <v>130</v>
      </c>
      <c r="E110" s="248"/>
      <c r="F110" s="248"/>
      <c r="G110" s="248"/>
      <c r="H110" s="248"/>
      <c r="I110" s="125"/>
      <c r="J110" s="125"/>
      <c r="K110" s="125"/>
      <c r="L110" s="125"/>
      <c r="M110" s="125"/>
      <c r="N110" s="227">
        <f>ROUND(N88*T110,2)</f>
        <v>0</v>
      </c>
      <c r="O110" s="248"/>
      <c r="P110" s="248"/>
      <c r="Q110" s="248"/>
      <c r="R110" s="126"/>
      <c r="S110" s="127"/>
      <c r="T110" s="128"/>
      <c r="U110" s="129" t="s">
        <v>46</v>
      </c>
      <c r="V110" s="130"/>
      <c r="W110" s="130"/>
      <c r="X110" s="130"/>
      <c r="Y110" s="130"/>
      <c r="Z110" s="130"/>
      <c r="AA110" s="130"/>
      <c r="AB110" s="130"/>
      <c r="AC110" s="130"/>
      <c r="AD110" s="130"/>
      <c r="AE110" s="130"/>
      <c r="AF110" s="130"/>
      <c r="AG110" s="130"/>
      <c r="AH110" s="130"/>
      <c r="AI110" s="130"/>
      <c r="AJ110" s="130"/>
      <c r="AK110" s="130"/>
      <c r="AL110" s="130"/>
      <c r="AM110" s="130"/>
      <c r="AN110" s="130"/>
      <c r="AO110" s="130"/>
      <c r="AP110" s="130"/>
      <c r="AQ110" s="130"/>
      <c r="AR110" s="130"/>
      <c r="AS110" s="130"/>
      <c r="AT110" s="130"/>
      <c r="AU110" s="130"/>
      <c r="AV110" s="130"/>
      <c r="AW110" s="130"/>
      <c r="AX110" s="130"/>
      <c r="AY110" s="131" t="s">
        <v>128</v>
      </c>
      <c r="AZ110" s="130"/>
      <c r="BA110" s="130"/>
      <c r="BB110" s="130"/>
      <c r="BC110" s="130"/>
      <c r="BD110" s="130"/>
      <c r="BE110" s="132">
        <f t="shared" si="0"/>
        <v>0</v>
      </c>
      <c r="BF110" s="132">
        <f t="shared" si="1"/>
        <v>0</v>
      </c>
      <c r="BG110" s="132">
        <f t="shared" si="2"/>
        <v>0</v>
      </c>
      <c r="BH110" s="132">
        <f t="shared" si="3"/>
        <v>0</v>
      </c>
      <c r="BI110" s="132">
        <f t="shared" si="4"/>
        <v>0</v>
      </c>
      <c r="BJ110" s="131" t="s">
        <v>23</v>
      </c>
      <c r="BK110" s="130"/>
      <c r="BL110" s="130"/>
      <c r="BM110" s="130"/>
    </row>
    <row r="111" spans="2:65" s="1" customFormat="1" ht="18" customHeight="1">
      <c r="B111" s="124"/>
      <c r="C111" s="125"/>
      <c r="D111" s="229" t="s">
        <v>131</v>
      </c>
      <c r="E111" s="248"/>
      <c r="F111" s="248"/>
      <c r="G111" s="248"/>
      <c r="H111" s="248"/>
      <c r="I111" s="125"/>
      <c r="J111" s="125"/>
      <c r="K111" s="125"/>
      <c r="L111" s="125"/>
      <c r="M111" s="125"/>
      <c r="N111" s="227">
        <f>ROUND(N88*T111,2)</f>
        <v>0</v>
      </c>
      <c r="O111" s="248"/>
      <c r="P111" s="248"/>
      <c r="Q111" s="248"/>
      <c r="R111" s="126"/>
      <c r="S111" s="127"/>
      <c r="T111" s="128"/>
      <c r="U111" s="129" t="s">
        <v>46</v>
      </c>
      <c r="V111" s="130"/>
      <c r="W111" s="130"/>
      <c r="X111" s="130"/>
      <c r="Y111" s="130"/>
      <c r="Z111" s="130"/>
      <c r="AA111" s="130"/>
      <c r="AB111" s="130"/>
      <c r="AC111" s="130"/>
      <c r="AD111" s="130"/>
      <c r="AE111" s="130"/>
      <c r="AF111" s="130"/>
      <c r="AG111" s="130"/>
      <c r="AH111" s="130"/>
      <c r="AI111" s="130"/>
      <c r="AJ111" s="130"/>
      <c r="AK111" s="130"/>
      <c r="AL111" s="130"/>
      <c r="AM111" s="130"/>
      <c r="AN111" s="130"/>
      <c r="AO111" s="130"/>
      <c r="AP111" s="130"/>
      <c r="AQ111" s="130"/>
      <c r="AR111" s="130"/>
      <c r="AS111" s="130"/>
      <c r="AT111" s="130"/>
      <c r="AU111" s="130"/>
      <c r="AV111" s="130"/>
      <c r="AW111" s="130"/>
      <c r="AX111" s="130"/>
      <c r="AY111" s="131" t="s">
        <v>128</v>
      </c>
      <c r="AZ111" s="130"/>
      <c r="BA111" s="130"/>
      <c r="BB111" s="130"/>
      <c r="BC111" s="130"/>
      <c r="BD111" s="130"/>
      <c r="BE111" s="132">
        <f t="shared" si="0"/>
        <v>0</v>
      </c>
      <c r="BF111" s="132">
        <f t="shared" si="1"/>
        <v>0</v>
      </c>
      <c r="BG111" s="132">
        <f t="shared" si="2"/>
        <v>0</v>
      </c>
      <c r="BH111" s="132">
        <f t="shared" si="3"/>
        <v>0</v>
      </c>
      <c r="BI111" s="132">
        <f t="shared" si="4"/>
        <v>0</v>
      </c>
      <c r="BJ111" s="131" t="s">
        <v>23</v>
      </c>
      <c r="BK111" s="130"/>
      <c r="BL111" s="130"/>
      <c r="BM111" s="130"/>
    </row>
    <row r="112" spans="2:65" s="1" customFormat="1" ht="18" customHeight="1">
      <c r="B112" s="124"/>
      <c r="C112" s="125"/>
      <c r="D112" s="229" t="s">
        <v>132</v>
      </c>
      <c r="E112" s="248"/>
      <c r="F112" s="248"/>
      <c r="G112" s="248"/>
      <c r="H112" s="248"/>
      <c r="I112" s="125"/>
      <c r="J112" s="125"/>
      <c r="K112" s="125"/>
      <c r="L112" s="125"/>
      <c r="M112" s="125"/>
      <c r="N112" s="227">
        <f>ROUND(N88*T112,2)</f>
        <v>0</v>
      </c>
      <c r="O112" s="248"/>
      <c r="P112" s="248"/>
      <c r="Q112" s="248"/>
      <c r="R112" s="126"/>
      <c r="S112" s="127"/>
      <c r="T112" s="128"/>
      <c r="U112" s="129" t="s">
        <v>46</v>
      </c>
      <c r="V112" s="130"/>
      <c r="W112" s="130"/>
      <c r="X112" s="130"/>
      <c r="Y112" s="130"/>
      <c r="Z112" s="130"/>
      <c r="AA112" s="130"/>
      <c r="AB112" s="130"/>
      <c r="AC112" s="130"/>
      <c r="AD112" s="130"/>
      <c r="AE112" s="130"/>
      <c r="AF112" s="130"/>
      <c r="AG112" s="130"/>
      <c r="AH112" s="130"/>
      <c r="AI112" s="130"/>
      <c r="AJ112" s="130"/>
      <c r="AK112" s="130"/>
      <c r="AL112" s="130"/>
      <c r="AM112" s="130"/>
      <c r="AN112" s="130"/>
      <c r="AO112" s="130"/>
      <c r="AP112" s="130"/>
      <c r="AQ112" s="130"/>
      <c r="AR112" s="130"/>
      <c r="AS112" s="130"/>
      <c r="AT112" s="130"/>
      <c r="AU112" s="130"/>
      <c r="AV112" s="130"/>
      <c r="AW112" s="130"/>
      <c r="AX112" s="130"/>
      <c r="AY112" s="131" t="s">
        <v>128</v>
      </c>
      <c r="AZ112" s="130"/>
      <c r="BA112" s="130"/>
      <c r="BB112" s="130"/>
      <c r="BC112" s="130"/>
      <c r="BD112" s="130"/>
      <c r="BE112" s="132">
        <f t="shared" si="0"/>
        <v>0</v>
      </c>
      <c r="BF112" s="132">
        <f t="shared" si="1"/>
        <v>0</v>
      </c>
      <c r="BG112" s="132">
        <f t="shared" si="2"/>
        <v>0</v>
      </c>
      <c r="BH112" s="132">
        <f t="shared" si="3"/>
        <v>0</v>
      </c>
      <c r="BI112" s="132">
        <f t="shared" si="4"/>
        <v>0</v>
      </c>
      <c r="BJ112" s="131" t="s">
        <v>23</v>
      </c>
      <c r="BK112" s="130"/>
      <c r="BL112" s="130"/>
      <c r="BM112" s="130"/>
    </row>
    <row r="113" spans="2:65" s="1" customFormat="1" ht="18" customHeight="1">
      <c r="B113" s="124"/>
      <c r="C113" s="125"/>
      <c r="D113" s="133" t="s">
        <v>133</v>
      </c>
      <c r="E113" s="125"/>
      <c r="F113" s="125"/>
      <c r="G113" s="125"/>
      <c r="H113" s="125"/>
      <c r="I113" s="125"/>
      <c r="J113" s="125"/>
      <c r="K113" s="125"/>
      <c r="L113" s="125"/>
      <c r="M113" s="125"/>
      <c r="N113" s="227">
        <f>ROUND(N88*T113,2)</f>
        <v>0</v>
      </c>
      <c r="O113" s="248"/>
      <c r="P113" s="248"/>
      <c r="Q113" s="248"/>
      <c r="R113" s="126"/>
      <c r="S113" s="127"/>
      <c r="T113" s="134"/>
      <c r="U113" s="135" t="s">
        <v>46</v>
      </c>
      <c r="V113" s="130"/>
      <c r="W113" s="130"/>
      <c r="X113" s="130"/>
      <c r="Y113" s="130"/>
      <c r="Z113" s="130"/>
      <c r="AA113" s="130"/>
      <c r="AB113" s="130"/>
      <c r="AC113" s="130"/>
      <c r="AD113" s="130"/>
      <c r="AE113" s="130"/>
      <c r="AF113" s="130"/>
      <c r="AG113" s="130"/>
      <c r="AH113" s="130"/>
      <c r="AI113" s="130"/>
      <c r="AJ113" s="130"/>
      <c r="AK113" s="130"/>
      <c r="AL113" s="130"/>
      <c r="AM113" s="130"/>
      <c r="AN113" s="130"/>
      <c r="AO113" s="130"/>
      <c r="AP113" s="130"/>
      <c r="AQ113" s="130"/>
      <c r="AR113" s="130"/>
      <c r="AS113" s="130"/>
      <c r="AT113" s="130"/>
      <c r="AU113" s="130"/>
      <c r="AV113" s="130"/>
      <c r="AW113" s="130"/>
      <c r="AX113" s="130"/>
      <c r="AY113" s="131" t="s">
        <v>134</v>
      </c>
      <c r="AZ113" s="130"/>
      <c r="BA113" s="130"/>
      <c r="BB113" s="130"/>
      <c r="BC113" s="130"/>
      <c r="BD113" s="130"/>
      <c r="BE113" s="132">
        <f t="shared" si="0"/>
        <v>0</v>
      </c>
      <c r="BF113" s="132">
        <f t="shared" si="1"/>
        <v>0</v>
      </c>
      <c r="BG113" s="132">
        <f t="shared" si="2"/>
        <v>0</v>
      </c>
      <c r="BH113" s="132">
        <f t="shared" si="3"/>
        <v>0</v>
      </c>
      <c r="BI113" s="132">
        <f t="shared" si="4"/>
        <v>0</v>
      </c>
      <c r="BJ113" s="131" t="s">
        <v>23</v>
      </c>
      <c r="BK113" s="130"/>
      <c r="BL113" s="130"/>
      <c r="BM113" s="130"/>
    </row>
    <row r="114" spans="2:18" s="1" customFormat="1" ht="13.5">
      <c r="B114" s="32"/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4"/>
    </row>
    <row r="115" spans="2:18" s="1" customFormat="1" ht="29.25" customHeight="1">
      <c r="B115" s="32"/>
      <c r="C115" s="106" t="s">
        <v>97</v>
      </c>
      <c r="D115" s="107"/>
      <c r="E115" s="107"/>
      <c r="F115" s="107"/>
      <c r="G115" s="107"/>
      <c r="H115" s="107"/>
      <c r="I115" s="107"/>
      <c r="J115" s="107"/>
      <c r="K115" s="107"/>
      <c r="L115" s="230">
        <f>ROUND(SUM(N88+N107),2)</f>
        <v>0</v>
      </c>
      <c r="M115" s="242"/>
      <c r="N115" s="242"/>
      <c r="O115" s="242"/>
      <c r="P115" s="242"/>
      <c r="Q115" s="242"/>
      <c r="R115" s="34"/>
    </row>
    <row r="116" spans="2:18" s="1" customFormat="1" ht="7" customHeight="1">
      <c r="B116" s="56"/>
      <c r="C116" s="57"/>
      <c r="D116" s="57"/>
      <c r="E116" s="57"/>
      <c r="F116" s="57"/>
      <c r="G116" s="57"/>
      <c r="H116" s="57"/>
      <c r="I116" s="57"/>
      <c r="J116" s="57"/>
      <c r="K116" s="57"/>
      <c r="L116" s="57"/>
      <c r="M116" s="57"/>
      <c r="N116" s="57"/>
      <c r="O116" s="57"/>
      <c r="P116" s="57"/>
      <c r="Q116" s="57"/>
      <c r="R116" s="58"/>
    </row>
    <row r="120" spans="2:18" s="1" customFormat="1" ht="7" customHeight="1">
      <c r="B120" s="59"/>
      <c r="C120" s="60"/>
      <c r="D120" s="60"/>
      <c r="E120" s="60"/>
      <c r="F120" s="60"/>
      <c r="G120" s="60"/>
      <c r="H120" s="60"/>
      <c r="I120" s="60"/>
      <c r="J120" s="60"/>
      <c r="K120" s="60"/>
      <c r="L120" s="60"/>
      <c r="M120" s="60"/>
      <c r="N120" s="60"/>
      <c r="O120" s="60"/>
      <c r="P120" s="60"/>
      <c r="Q120" s="60"/>
      <c r="R120" s="61"/>
    </row>
    <row r="121" spans="2:18" s="1" customFormat="1" ht="37" customHeight="1">
      <c r="B121" s="32"/>
      <c r="C121" s="194" t="s">
        <v>135</v>
      </c>
      <c r="D121" s="213"/>
      <c r="E121" s="213"/>
      <c r="F121" s="213"/>
      <c r="G121" s="213"/>
      <c r="H121" s="213"/>
      <c r="I121" s="213"/>
      <c r="J121" s="213"/>
      <c r="K121" s="213"/>
      <c r="L121" s="213"/>
      <c r="M121" s="213"/>
      <c r="N121" s="213"/>
      <c r="O121" s="213"/>
      <c r="P121" s="213"/>
      <c r="Q121" s="213"/>
      <c r="R121" s="34"/>
    </row>
    <row r="122" spans="2:18" s="1" customFormat="1" ht="7" customHeight="1">
      <c r="B122" s="32"/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4"/>
    </row>
    <row r="123" spans="2:18" s="1" customFormat="1" ht="30" customHeight="1">
      <c r="B123" s="32"/>
      <c r="C123" s="27" t="s">
        <v>17</v>
      </c>
      <c r="D123" s="33"/>
      <c r="E123" s="33"/>
      <c r="F123" s="234" t="str">
        <f>F6</f>
        <v>Zateplení obvodového pláště koleje Bolevecká, Plzeň</v>
      </c>
      <c r="G123" s="213"/>
      <c r="H123" s="213"/>
      <c r="I123" s="213"/>
      <c r="J123" s="213"/>
      <c r="K123" s="213"/>
      <c r="L123" s="213"/>
      <c r="M123" s="213"/>
      <c r="N123" s="213"/>
      <c r="O123" s="213"/>
      <c r="P123" s="213"/>
      <c r="Q123" s="33"/>
      <c r="R123" s="34"/>
    </row>
    <row r="124" spans="2:18" s="1" customFormat="1" ht="37" customHeight="1">
      <c r="B124" s="32"/>
      <c r="C124" s="66" t="s">
        <v>101</v>
      </c>
      <c r="D124" s="33"/>
      <c r="E124" s="33"/>
      <c r="F124" s="214" t="str">
        <f>F7</f>
        <v>SO-01 - Architektonicko-stavební řešení</v>
      </c>
      <c r="G124" s="213"/>
      <c r="H124" s="213"/>
      <c r="I124" s="213"/>
      <c r="J124" s="213"/>
      <c r="K124" s="213"/>
      <c r="L124" s="213"/>
      <c r="M124" s="213"/>
      <c r="N124" s="213"/>
      <c r="O124" s="213"/>
      <c r="P124" s="213"/>
      <c r="Q124" s="33"/>
      <c r="R124" s="34"/>
    </row>
    <row r="125" spans="2:18" s="1" customFormat="1" ht="7" customHeight="1">
      <c r="B125" s="32"/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4"/>
    </row>
    <row r="126" spans="2:18" s="1" customFormat="1" ht="18" customHeight="1">
      <c r="B126" s="32"/>
      <c r="C126" s="27" t="s">
        <v>24</v>
      </c>
      <c r="D126" s="33"/>
      <c r="E126" s="33"/>
      <c r="F126" s="25" t="str">
        <f>F9</f>
        <v>Bolevecká 34, Plzeň</v>
      </c>
      <c r="G126" s="33"/>
      <c r="H126" s="33"/>
      <c r="I126" s="33"/>
      <c r="J126" s="33"/>
      <c r="K126" s="27" t="s">
        <v>26</v>
      </c>
      <c r="L126" s="33"/>
      <c r="M126" s="240" t="str">
        <f>IF(O9="","",O9)</f>
        <v>revize 01 - 22-02-2017</v>
      </c>
      <c r="N126" s="213"/>
      <c r="O126" s="213"/>
      <c r="P126" s="213"/>
      <c r="Q126" s="33"/>
      <c r="R126" s="34"/>
    </row>
    <row r="127" spans="2:18" s="1" customFormat="1" ht="7" customHeight="1">
      <c r="B127" s="32"/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4"/>
    </row>
    <row r="128" spans="2:18" s="1" customFormat="1" ht="13.5">
      <c r="B128" s="32"/>
      <c r="C128" s="27" t="s">
        <v>29</v>
      </c>
      <c r="D128" s="33"/>
      <c r="E128" s="33"/>
      <c r="F128" s="25" t="str">
        <f>E12</f>
        <v>Univerzita Karlova v Praze, Koleje a menzy</v>
      </c>
      <c r="G128" s="33"/>
      <c r="H128" s="33"/>
      <c r="I128" s="33"/>
      <c r="J128" s="33"/>
      <c r="K128" s="27" t="s">
        <v>35</v>
      </c>
      <c r="L128" s="33"/>
      <c r="M128" s="199" t="str">
        <f>E18</f>
        <v>MILOTA Kladno, spol. s r.o.</v>
      </c>
      <c r="N128" s="213"/>
      <c r="O128" s="213"/>
      <c r="P128" s="213"/>
      <c r="Q128" s="213"/>
      <c r="R128" s="34"/>
    </row>
    <row r="129" spans="2:18" s="1" customFormat="1" ht="14.5" customHeight="1">
      <c r="B129" s="32"/>
      <c r="C129" s="27" t="s">
        <v>33</v>
      </c>
      <c r="D129" s="33"/>
      <c r="E129" s="33"/>
      <c r="F129" s="25" t="str">
        <f>IF(E15="","",E15)</f>
        <v>Vyplň údaj</v>
      </c>
      <c r="G129" s="33"/>
      <c r="H129" s="33"/>
      <c r="I129" s="33"/>
      <c r="J129" s="33"/>
      <c r="K129" s="27" t="s">
        <v>38</v>
      </c>
      <c r="L129" s="33"/>
      <c r="M129" s="199" t="str">
        <f>E21</f>
        <v>Vít Včeliš, 724538658, vitvcelis(a)seznam.cz</v>
      </c>
      <c r="N129" s="213"/>
      <c r="O129" s="213"/>
      <c r="P129" s="213"/>
      <c r="Q129" s="213"/>
      <c r="R129" s="34"/>
    </row>
    <row r="130" spans="2:18" s="1" customFormat="1" ht="10.4" customHeight="1">
      <c r="B130" s="32"/>
      <c r="C130" s="33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4"/>
    </row>
    <row r="131" spans="2:27" s="8" customFormat="1" ht="29.25" customHeight="1">
      <c r="B131" s="136"/>
      <c r="C131" s="137" t="s">
        <v>136</v>
      </c>
      <c r="D131" s="138" t="s">
        <v>137</v>
      </c>
      <c r="E131" s="138" t="s">
        <v>63</v>
      </c>
      <c r="F131" s="249" t="s">
        <v>138</v>
      </c>
      <c r="G131" s="250"/>
      <c r="H131" s="250"/>
      <c r="I131" s="250"/>
      <c r="J131" s="138" t="s">
        <v>139</v>
      </c>
      <c r="K131" s="138" t="s">
        <v>140</v>
      </c>
      <c r="L131" s="251" t="s">
        <v>141</v>
      </c>
      <c r="M131" s="250"/>
      <c r="N131" s="249" t="s">
        <v>106</v>
      </c>
      <c r="O131" s="250"/>
      <c r="P131" s="250"/>
      <c r="Q131" s="252"/>
      <c r="R131" s="139"/>
      <c r="T131" s="74" t="s">
        <v>142</v>
      </c>
      <c r="U131" s="75" t="s">
        <v>45</v>
      </c>
      <c r="V131" s="75" t="s">
        <v>143</v>
      </c>
      <c r="W131" s="75" t="s">
        <v>144</v>
      </c>
      <c r="X131" s="75" t="s">
        <v>145</v>
      </c>
      <c r="Y131" s="75" t="s">
        <v>146</v>
      </c>
      <c r="Z131" s="75" t="s">
        <v>147</v>
      </c>
      <c r="AA131" s="76" t="s">
        <v>148</v>
      </c>
    </row>
    <row r="132" spans="2:63" s="1" customFormat="1" ht="29.25" customHeight="1">
      <c r="B132" s="32"/>
      <c r="C132" s="78" t="s">
        <v>103</v>
      </c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270">
        <f>BK132</f>
        <v>0</v>
      </c>
      <c r="O132" s="271"/>
      <c r="P132" s="271"/>
      <c r="Q132" s="271"/>
      <c r="R132" s="34"/>
      <c r="T132" s="77"/>
      <c r="U132" s="48"/>
      <c r="V132" s="48"/>
      <c r="W132" s="140">
        <f>W133+W317+W461+W466</f>
        <v>0</v>
      </c>
      <c r="X132" s="48"/>
      <c r="Y132" s="140">
        <f>Y133+Y317+Y461+Y466</f>
        <v>336.74804923999994</v>
      </c>
      <c r="Z132" s="48"/>
      <c r="AA132" s="141">
        <f>AA133+AA317+AA461+AA466</f>
        <v>165.5227754</v>
      </c>
      <c r="AT132" s="15" t="s">
        <v>80</v>
      </c>
      <c r="AU132" s="15" t="s">
        <v>108</v>
      </c>
      <c r="BK132" s="142">
        <f>BK133+BK317+BK461+BK466</f>
        <v>0</v>
      </c>
    </row>
    <row r="133" spans="2:63" s="9" customFormat="1" ht="37.4" customHeight="1">
      <c r="B133" s="143"/>
      <c r="C133" s="144"/>
      <c r="D133" s="145" t="s">
        <v>109</v>
      </c>
      <c r="E133" s="145"/>
      <c r="F133" s="145"/>
      <c r="G133" s="145"/>
      <c r="H133" s="145"/>
      <c r="I133" s="145"/>
      <c r="J133" s="145"/>
      <c r="K133" s="145"/>
      <c r="L133" s="145"/>
      <c r="M133" s="145"/>
      <c r="N133" s="246">
        <f>BK133</f>
        <v>0</v>
      </c>
      <c r="O133" s="243"/>
      <c r="P133" s="243"/>
      <c r="Q133" s="243"/>
      <c r="R133" s="146"/>
      <c r="T133" s="147"/>
      <c r="U133" s="144"/>
      <c r="V133" s="144"/>
      <c r="W133" s="148">
        <f>W134+W144+W276+W307+W315</f>
        <v>0</v>
      </c>
      <c r="X133" s="144"/>
      <c r="Y133" s="148">
        <f>Y134+Y144+Y276+Y307+Y315</f>
        <v>317.69072911999996</v>
      </c>
      <c r="Z133" s="144"/>
      <c r="AA133" s="149">
        <f>AA134+AA144+AA276+AA307+AA315</f>
        <v>131.634265</v>
      </c>
      <c r="AR133" s="150" t="s">
        <v>23</v>
      </c>
      <c r="AT133" s="151" t="s">
        <v>80</v>
      </c>
      <c r="AU133" s="151" t="s">
        <v>81</v>
      </c>
      <c r="AY133" s="150" t="s">
        <v>149</v>
      </c>
      <c r="BK133" s="152">
        <f>BK134+BK144+BK276+BK307+BK315</f>
        <v>0</v>
      </c>
    </row>
    <row r="134" spans="2:63" s="9" customFormat="1" ht="19.9" customHeight="1">
      <c r="B134" s="143"/>
      <c r="C134" s="144"/>
      <c r="D134" s="153" t="s">
        <v>110</v>
      </c>
      <c r="E134" s="153"/>
      <c r="F134" s="153"/>
      <c r="G134" s="153"/>
      <c r="H134" s="153"/>
      <c r="I134" s="153"/>
      <c r="J134" s="153"/>
      <c r="K134" s="153"/>
      <c r="L134" s="153"/>
      <c r="M134" s="153"/>
      <c r="N134" s="272">
        <f>BK134</f>
        <v>0</v>
      </c>
      <c r="O134" s="273"/>
      <c r="P134" s="273"/>
      <c r="Q134" s="273"/>
      <c r="R134" s="146"/>
      <c r="T134" s="147"/>
      <c r="U134" s="144"/>
      <c r="V134" s="144"/>
      <c r="W134" s="148">
        <f>SUM(W135:W143)</f>
        <v>0</v>
      </c>
      <c r="X134" s="144"/>
      <c r="Y134" s="148">
        <f>SUM(Y135:Y143)</f>
        <v>0</v>
      </c>
      <c r="Z134" s="144"/>
      <c r="AA134" s="149">
        <f>SUM(AA135:AA143)</f>
        <v>0</v>
      </c>
      <c r="AR134" s="150" t="s">
        <v>23</v>
      </c>
      <c r="AT134" s="151" t="s">
        <v>80</v>
      </c>
      <c r="AU134" s="151" t="s">
        <v>23</v>
      </c>
      <c r="AY134" s="150" t="s">
        <v>149</v>
      </c>
      <c r="BK134" s="152">
        <f>SUM(BK135:BK143)</f>
        <v>0</v>
      </c>
    </row>
    <row r="135" spans="2:65" s="1" customFormat="1" ht="31.5" customHeight="1">
      <c r="B135" s="124"/>
      <c r="C135" s="154" t="s">
        <v>23</v>
      </c>
      <c r="D135" s="154" t="s">
        <v>150</v>
      </c>
      <c r="E135" s="155" t="s">
        <v>151</v>
      </c>
      <c r="F135" s="253" t="s">
        <v>152</v>
      </c>
      <c r="G135" s="254"/>
      <c r="H135" s="254"/>
      <c r="I135" s="254"/>
      <c r="J135" s="156" t="s">
        <v>153</v>
      </c>
      <c r="K135" s="157">
        <v>33.856</v>
      </c>
      <c r="L135" s="255">
        <v>0</v>
      </c>
      <c r="M135" s="254"/>
      <c r="N135" s="256">
        <f>ROUND(L135*K135,2)</f>
        <v>0</v>
      </c>
      <c r="O135" s="254"/>
      <c r="P135" s="254"/>
      <c r="Q135" s="254"/>
      <c r="R135" s="126"/>
      <c r="T135" s="158" t="s">
        <v>21</v>
      </c>
      <c r="U135" s="41" t="s">
        <v>46</v>
      </c>
      <c r="V135" s="33"/>
      <c r="W135" s="159">
        <f>V135*K135</f>
        <v>0</v>
      </c>
      <c r="X135" s="159">
        <v>0</v>
      </c>
      <c r="Y135" s="159">
        <f>X135*K135</f>
        <v>0</v>
      </c>
      <c r="Z135" s="159">
        <v>0</v>
      </c>
      <c r="AA135" s="160">
        <f>Z135*K135</f>
        <v>0</v>
      </c>
      <c r="AR135" s="15" t="s">
        <v>154</v>
      </c>
      <c r="AT135" s="15" t="s">
        <v>150</v>
      </c>
      <c r="AU135" s="15" t="s">
        <v>99</v>
      </c>
      <c r="AY135" s="15" t="s">
        <v>149</v>
      </c>
      <c r="BE135" s="99">
        <f>IF(U135="základní",N135,0)</f>
        <v>0</v>
      </c>
      <c r="BF135" s="99">
        <f>IF(U135="snížená",N135,0)</f>
        <v>0</v>
      </c>
      <c r="BG135" s="99">
        <f>IF(U135="zákl. přenesená",N135,0)</f>
        <v>0</v>
      </c>
      <c r="BH135" s="99">
        <f>IF(U135="sníž. přenesená",N135,0)</f>
        <v>0</v>
      </c>
      <c r="BI135" s="99">
        <f>IF(U135="nulová",N135,0)</f>
        <v>0</v>
      </c>
      <c r="BJ135" s="15" t="s">
        <v>23</v>
      </c>
      <c r="BK135" s="99">
        <f>ROUND(L135*K135,2)</f>
        <v>0</v>
      </c>
      <c r="BL135" s="15" t="s">
        <v>154</v>
      </c>
      <c r="BM135" s="15" t="s">
        <v>155</v>
      </c>
    </row>
    <row r="136" spans="2:51" s="10" customFormat="1" ht="22.5" customHeight="1">
      <c r="B136" s="161"/>
      <c r="C136" s="162"/>
      <c r="D136" s="162"/>
      <c r="E136" s="163" t="s">
        <v>21</v>
      </c>
      <c r="F136" s="257" t="s">
        <v>156</v>
      </c>
      <c r="G136" s="258"/>
      <c r="H136" s="258"/>
      <c r="I136" s="258"/>
      <c r="J136" s="162"/>
      <c r="K136" s="164">
        <v>1.728</v>
      </c>
      <c r="L136" s="162"/>
      <c r="M136" s="162"/>
      <c r="N136" s="162"/>
      <c r="O136" s="162"/>
      <c r="P136" s="162"/>
      <c r="Q136" s="162"/>
      <c r="R136" s="165"/>
      <c r="T136" s="166"/>
      <c r="U136" s="162"/>
      <c r="V136" s="162"/>
      <c r="W136" s="162"/>
      <c r="X136" s="162"/>
      <c r="Y136" s="162"/>
      <c r="Z136" s="162"/>
      <c r="AA136" s="167"/>
      <c r="AT136" s="168" t="s">
        <v>157</v>
      </c>
      <c r="AU136" s="168" t="s">
        <v>99</v>
      </c>
      <c r="AV136" s="10" t="s">
        <v>99</v>
      </c>
      <c r="AW136" s="10" t="s">
        <v>37</v>
      </c>
      <c r="AX136" s="10" t="s">
        <v>81</v>
      </c>
      <c r="AY136" s="168" t="s">
        <v>149</v>
      </c>
    </row>
    <row r="137" spans="2:51" s="10" customFormat="1" ht="22.5" customHeight="1">
      <c r="B137" s="161"/>
      <c r="C137" s="162"/>
      <c r="D137" s="162"/>
      <c r="E137" s="163" t="s">
        <v>21</v>
      </c>
      <c r="F137" s="259" t="s">
        <v>158</v>
      </c>
      <c r="G137" s="258"/>
      <c r="H137" s="258"/>
      <c r="I137" s="258"/>
      <c r="J137" s="162"/>
      <c r="K137" s="164">
        <v>8.064</v>
      </c>
      <c r="L137" s="162"/>
      <c r="M137" s="162"/>
      <c r="N137" s="162"/>
      <c r="O137" s="162"/>
      <c r="P137" s="162"/>
      <c r="Q137" s="162"/>
      <c r="R137" s="165"/>
      <c r="T137" s="166"/>
      <c r="U137" s="162"/>
      <c r="V137" s="162"/>
      <c r="W137" s="162"/>
      <c r="X137" s="162"/>
      <c r="Y137" s="162"/>
      <c r="Z137" s="162"/>
      <c r="AA137" s="167"/>
      <c r="AT137" s="168" t="s">
        <v>157</v>
      </c>
      <c r="AU137" s="168" t="s">
        <v>99</v>
      </c>
      <c r="AV137" s="10" t="s">
        <v>99</v>
      </c>
      <c r="AW137" s="10" t="s">
        <v>37</v>
      </c>
      <c r="AX137" s="10" t="s">
        <v>81</v>
      </c>
      <c r="AY137" s="168" t="s">
        <v>149</v>
      </c>
    </row>
    <row r="138" spans="2:51" s="10" customFormat="1" ht="22.5" customHeight="1">
      <c r="B138" s="161"/>
      <c r="C138" s="162"/>
      <c r="D138" s="162"/>
      <c r="E138" s="163" t="s">
        <v>21</v>
      </c>
      <c r="F138" s="259" t="s">
        <v>159</v>
      </c>
      <c r="G138" s="258"/>
      <c r="H138" s="258"/>
      <c r="I138" s="258"/>
      <c r="J138" s="162"/>
      <c r="K138" s="164">
        <v>21.024</v>
      </c>
      <c r="L138" s="162"/>
      <c r="M138" s="162"/>
      <c r="N138" s="162"/>
      <c r="O138" s="162"/>
      <c r="P138" s="162"/>
      <c r="Q138" s="162"/>
      <c r="R138" s="165"/>
      <c r="T138" s="166"/>
      <c r="U138" s="162"/>
      <c r="V138" s="162"/>
      <c r="W138" s="162"/>
      <c r="X138" s="162"/>
      <c r="Y138" s="162"/>
      <c r="Z138" s="162"/>
      <c r="AA138" s="167"/>
      <c r="AT138" s="168" t="s">
        <v>157</v>
      </c>
      <c r="AU138" s="168" t="s">
        <v>99</v>
      </c>
      <c r="AV138" s="10" t="s">
        <v>99</v>
      </c>
      <c r="AW138" s="10" t="s">
        <v>37</v>
      </c>
      <c r="AX138" s="10" t="s">
        <v>81</v>
      </c>
      <c r="AY138" s="168" t="s">
        <v>149</v>
      </c>
    </row>
    <row r="139" spans="2:51" s="10" customFormat="1" ht="22.5" customHeight="1">
      <c r="B139" s="161"/>
      <c r="C139" s="162"/>
      <c r="D139" s="162"/>
      <c r="E139" s="163" t="s">
        <v>21</v>
      </c>
      <c r="F139" s="259" t="s">
        <v>160</v>
      </c>
      <c r="G139" s="258"/>
      <c r="H139" s="258"/>
      <c r="I139" s="258"/>
      <c r="J139" s="162"/>
      <c r="K139" s="164">
        <v>3.04</v>
      </c>
      <c r="L139" s="162"/>
      <c r="M139" s="162"/>
      <c r="N139" s="162"/>
      <c r="O139" s="162"/>
      <c r="P139" s="162"/>
      <c r="Q139" s="162"/>
      <c r="R139" s="165"/>
      <c r="T139" s="166"/>
      <c r="U139" s="162"/>
      <c r="V139" s="162"/>
      <c r="W139" s="162"/>
      <c r="X139" s="162"/>
      <c r="Y139" s="162"/>
      <c r="Z139" s="162"/>
      <c r="AA139" s="167"/>
      <c r="AT139" s="168" t="s">
        <v>157</v>
      </c>
      <c r="AU139" s="168" t="s">
        <v>99</v>
      </c>
      <c r="AV139" s="10" t="s">
        <v>99</v>
      </c>
      <c r="AW139" s="10" t="s">
        <v>37</v>
      </c>
      <c r="AX139" s="10" t="s">
        <v>81</v>
      </c>
      <c r="AY139" s="168" t="s">
        <v>149</v>
      </c>
    </row>
    <row r="140" spans="2:51" s="11" customFormat="1" ht="22.5" customHeight="1">
      <c r="B140" s="169"/>
      <c r="C140" s="170"/>
      <c r="D140" s="170"/>
      <c r="E140" s="171" t="s">
        <v>21</v>
      </c>
      <c r="F140" s="260" t="s">
        <v>161</v>
      </c>
      <c r="G140" s="261"/>
      <c r="H140" s="261"/>
      <c r="I140" s="261"/>
      <c r="J140" s="170"/>
      <c r="K140" s="172">
        <v>33.856</v>
      </c>
      <c r="L140" s="170"/>
      <c r="M140" s="170"/>
      <c r="N140" s="170"/>
      <c r="O140" s="170"/>
      <c r="P140" s="170"/>
      <c r="Q140" s="170"/>
      <c r="R140" s="173"/>
      <c r="T140" s="174"/>
      <c r="U140" s="170"/>
      <c r="V140" s="170"/>
      <c r="W140" s="170"/>
      <c r="X140" s="170"/>
      <c r="Y140" s="170"/>
      <c r="Z140" s="170"/>
      <c r="AA140" s="175"/>
      <c r="AT140" s="176" t="s">
        <v>157</v>
      </c>
      <c r="AU140" s="176" t="s">
        <v>99</v>
      </c>
      <c r="AV140" s="11" t="s">
        <v>154</v>
      </c>
      <c r="AW140" s="11" t="s">
        <v>37</v>
      </c>
      <c r="AX140" s="11" t="s">
        <v>23</v>
      </c>
      <c r="AY140" s="176" t="s">
        <v>149</v>
      </c>
    </row>
    <row r="141" spans="2:65" s="1" customFormat="1" ht="31.5" customHeight="1">
      <c r="B141" s="124"/>
      <c r="C141" s="154" t="s">
        <v>99</v>
      </c>
      <c r="D141" s="154" t="s">
        <v>150</v>
      </c>
      <c r="E141" s="155" t="s">
        <v>162</v>
      </c>
      <c r="F141" s="253" t="s">
        <v>163</v>
      </c>
      <c r="G141" s="254"/>
      <c r="H141" s="254"/>
      <c r="I141" s="254"/>
      <c r="J141" s="156" t="s">
        <v>153</v>
      </c>
      <c r="K141" s="157">
        <v>33.856</v>
      </c>
      <c r="L141" s="255">
        <v>0</v>
      </c>
      <c r="M141" s="254"/>
      <c r="N141" s="256">
        <f>ROUND(L141*K141,2)</f>
        <v>0</v>
      </c>
      <c r="O141" s="254"/>
      <c r="P141" s="254"/>
      <c r="Q141" s="254"/>
      <c r="R141" s="126"/>
      <c r="T141" s="158" t="s">
        <v>21</v>
      </c>
      <c r="U141" s="41" t="s">
        <v>46</v>
      </c>
      <c r="V141" s="33"/>
      <c r="W141" s="159">
        <f>V141*K141</f>
        <v>0</v>
      </c>
      <c r="X141" s="159">
        <v>0</v>
      </c>
      <c r="Y141" s="159">
        <f>X141*K141</f>
        <v>0</v>
      </c>
      <c r="Z141" s="159">
        <v>0</v>
      </c>
      <c r="AA141" s="160">
        <f>Z141*K141</f>
        <v>0</v>
      </c>
      <c r="AR141" s="15" t="s">
        <v>154</v>
      </c>
      <c r="AT141" s="15" t="s">
        <v>150</v>
      </c>
      <c r="AU141" s="15" t="s">
        <v>99</v>
      </c>
      <c r="AY141" s="15" t="s">
        <v>149</v>
      </c>
      <c r="BE141" s="99">
        <f>IF(U141="základní",N141,0)</f>
        <v>0</v>
      </c>
      <c r="BF141" s="99">
        <f>IF(U141="snížená",N141,0)</f>
        <v>0</v>
      </c>
      <c r="BG141" s="99">
        <f>IF(U141="zákl. přenesená",N141,0)</f>
        <v>0</v>
      </c>
      <c r="BH141" s="99">
        <f>IF(U141="sníž. přenesená",N141,0)</f>
        <v>0</v>
      </c>
      <c r="BI141" s="99">
        <f>IF(U141="nulová",N141,0)</f>
        <v>0</v>
      </c>
      <c r="BJ141" s="15" t="s">
        <v>23</v>
      </c>
      <c r="BK141" s="99">
        <f>ROUND(L141*K141,2)</f>
        <v>0</v>
      </c>
      <c r="BL141" s="15" t="s">
        <v>154</v>
      </c>
      <c r="BM141" s="15" t="s">
        <v>164</v>
      </c>
    </row>
    <row r="142" spans="2:65" s="1" customFormat="1" ht="31.5" customHeight="1">
      <c r="B142" s="124"/>
      <c r="C142" s="154" t="s">
        <v>165</v>
      </c>
      <c r="D142" s="154" t="s">
        <v>150</v>
      </c>
      <c r="E142" s="155" t="s">
        <v>166</v>
      </c>
      <c r="F142" s="253" t="s">
        <v>167</v>
      </c>
      <c r="G142" s="254"/>
      <c r="H142" s="254"/>
      <c r="I142" s="254"/>
      <c r="J142" s="156" t="s">
        <v>153</v>
      </c>
      <c r="K142" s="157">
        <v>33.856</v>
      </c>
      <c r="L142" s="255">
        <v>0</v>
      </c>
      <c r="M142" s="254"/>
      <c r="N142" s="256">
        <f>ROUND(L142*K142,2)</f>
        <v>0</v>
      </c>
      <c r="O142" s="254"/>
      <c r="P142" s="254"/>
      <c r="Q142" s="254"/>
      <c r="R142" s="126"/>
      <c r="T142" s="158" t="s">
        <v>21</v>
      </c>
      <c r="U142" s="41" t="s">
        <v>46</v>
      </c>
      <c r="V142" s="33"/>
      <c r="W142" s="159">
        <f>V142*K142</f>
        <v>0</v>
      </c>
      <c r="X142" s="159">
        <v>0</v>
      </c>
      <c r="Y142" s="159">
        <f>X142*K142</f>
        <v>0</v>
      </c>
      <c r="Z142" s="159">
        <v>0</v>
      </c>
      <c r="AA142" s="160">
        <f>Z142*K142</f>
        <v>0</v>
      </c>
      <c r="AR142" s="15" t="s">
        <v>154</v>
      </c>
      <c r="AT142" s="15" t="s">
        <v>150</v>
      </c>
      <c r="AU142" s="15" t="s">
        <v>99</v>
      </c>
      <c r="AY142" s="15" t="s">
        <v>149</v>
      </c>
      <c r="BE142" s="99">
        <f>IF(U142="základní",N142,0)</f>
        <v>0</v>
      </c>
      <c r="BF142" s="99">
        <f>IF(U142="snížená",N142,0)</f>
        <v>0</v>
      </c>
      <c r="BG142" s="99">
        <f>IF(U142="zákl. přenesená",N142,0)</f>
        <v>0</v>
      </c>
      <c r="BH142" s="99">
        <f>IF(U142="sníž. přenesená",N142,0)</f>
        <v>0</v>
      </c>
      <c r="BI142" s="99">
        <f>IF(U142="nulová",N142,0)</f>
        <v>0</v>
      </c>
      <c r="BJ142" s="15" t="s">
        <v>23</v>
      </c>
      <c r="BK142" s="99">
        <f>ROUND(L142*K142,2)</f>
        <v>0</v>
      </c>
      <c r="BL142" s="15" t="s">
        <v>154</v>
      </c>
      <c r="BM142" s="15" t="s">
        <v>168</v>
      </c>
    </row>
    <row r="143" spans="2:65" s="1" customFormat="1" ht="31.5" customHeight="1">
      <c r="B143" s="124"/>
      <c r="C143" s="154" t="s">
        <v>154</v>
      </c>
      <c r="D143" s="154" t="s">
        <v>150</v>
      </c>
      <c r="E143" s="155" t="s">
        <v>169</v>
      </c>
      <c r="F143" s="253" t="s">
        <v>170</v>
      </c>
      <c r="G143" s="254"/>
      <c r="H143" s="254"/>
      <c r="I143" s="254"/>
      <c r="J143" s="156" t="s">
        <v>153</v>
      </c>
      <c r="K143" s="157">
        <v>33.856</v>
      </c>
      <c r="L143" s="255">
        <v>0</v>
      </c>
      <c r="M143" s="254"/>
      <c r="N143" s="256">
        <f>ROUND(L143*K143,2)</f>
        <v>0</v>
      </c>
      <c r="O143" s="254"/>
      <c r="P143" s="254"/>
      <c r="Q143" s="254"/>
      <c r="R143" s="126"/>
      <c r="T143" s="158" t="s">
        <v>21</v>
      </c>
      <c r="U143" s="41" t="s">
        <v>46</v>
      </c>
      <c r="V143" s="33"/>
      <c r="W143" s="159">
        <f>V143*K143</f>
        <v>0</v>
      </c>
      <c r="X143" s="159">
        <v>0</v>
      </c>
      <c r="Y143" s="159">
        <f>X143*K143</f>
        <v>0</v>
      </c>
      <c r="Z143" s="159">
        <v>0</v>
      </c>
      <c r="AA143" s="160">
        <f>Z143*K143</f>
        <v>0</v>
      </c>
      <c r="AR143" s="15" t="s">
        <v>154</v>
      </c>
      <c r="AT143" s="15" t="s">
        <v>150</v>
      </c>
      <c r="AU143" s="15" t="s">
        <v>99</v>
      </c>
      <c r="AY143" s="15" t="s">
        <v>149</v>
      </c>
      <c r="BE143" s="99">
        <f>IF(U143="základní",N143,0)</f>
        <v>0</v>
      </c>
      <c r="BF143" s="99">
        <f>IF(U143="snížená",N143,0)</f>
        <v>0</v>
      </c>
      <c r="BG143" s="99">
        <f>IF(U143="zákl. přenesená",N143,0)</f>
        <v>0</v>
      </c>
      <c r="BH143" s="99">
        <f>IF(U143="sníž. přenesená",N143,0)</f>
        <v>0</v>
      </c>
      <c r="BI143" s="99">
        <f>IF(U143="nulová",N143,0)</f>
        <v>0</v>
      </c>
      <c r="BJ143" s="15" t="s">
        <v>23</v>
      </c>
      <c r="BK143" s="99">
        <f>ROUND(L143*K143,2)</f>
        <v>0</v>
      </c>
      <c r="BL143" s="15" t="s">
        <v>154</v>
      </c>
      <c r="BM143" s="15" t="s">
        <v>171</v>
      </c>
    </row>
    <row r="144" spans="2:63" s="9" customFormat="1" ht="29.9" customHeight="1">
      <c r="B144" s="143"/>
      <c r="C144" s="144"/>
      <c r="D144" s="153" t="s">
        <v>111</v>
      </c>
      <c r="E144" s="153"/>
      <c r="F144" s="153"/>
      <c r="G144" s="153"/>
      <c r="H144" s="153"/>
      <c r="I144" s="153"/>
      <c r="J144" s="153"/>
      <c r="K144" s="153"/>
      <c r="L144" s="153"/>
      <c r="M144" s="153"/>
      <c r="N144" s="274">
        <f>BK144</f>
        <v>0</v>
      </c>
      <c r="O144" s="275"/>
      <c r="P144" s="275"/>
      <c r="Q144" s="275"/>
      <c r="R144" s="146"/>
      <c r="T144" s="147"/>
      <c r="U144" s="144"/>
      <c r="V144" s="144"/>
      <c r="W144" s="148">
        <f>SUM(W145:W275)</f>
        <v>0</v>
      </c>
      <c r="X144" s="144"/>
      <c r="Y144" s="148">
        <f>SUM(Y145:Y275)</f>
        <v>317.69072911999996</v>
      </c>
      <c r="Z144" s="144"/>
      <c r="AA144" s="149">
        <f>SUM(AA145:AA275)</f>
        <v>0</v>
      </c>
      <c r="AR144" s="150" t="s">
        <v>23</v>
      </c>
      <c r="AT144" s="151" t="s">
        <v>80</v>
      </c>
      <c r="AU144" s="151" t="s">
        <v>23</v>
      </c>
      <c r="AY144" s="150" t="s">
        <v>149</v>
      </c>
      <c r="BK144" s="152">
        <f>SUM(BK145:BK275)</f>
        <v>0</v>
      </c>
    </row>
    <row r="145" spans="2:65" s="1" customFormat="1" ht="44.25" customHeight="1">
      <c r="B145" s="124"/>
      <c r="C145" s="154" t="s">
        <v>172</v>
      </c>
      <c r="D145" s="154" t="s">
        <v>150</v>
      </c>
      <c r="E145" s="155" t="s">
        <v>173</v>
      </c>
      <c r="F145" s="253" t="s">
        <v>174</v>
      </c>
      <c r="G145" s="254"/>
      <c r="H145" s="254"/>
      <c r="I145" s="254"/>
      <c r="J145" s="156" t="s">
        <v>175</v>
      </c>
      <c r="K145" s="157">
        <v>50.49</v>
      </c>
      <c r="L145" s="255">
        <v>0</v>
      </c>
      <c r="M145" s="254"/>
      <c r="N145" s="256">
        <f>ROUND(L145*K145,2)</f>
        <v>0</v>
      </c>
      <c r="O145" s="254"/>
      <c r="P145" s="254"/>
      <c r="Q145" s="254"/>
      <c r="R145" s="126"/>
      <c r="T145" s="158" t="s">
        <v>21</v>
      </c>
      <c r="U145" s="41" t="s">
        <v>46</v>
      </c>
      <c r="V145" s="33"/>
      <c r="W145" s="159">
        <f>V145*K145</f>
        <v>0</v>
      </c>
      <c r="X145" s="159">
        <v>0.00489</v>
      </c>
      <c r="Y145" s="159">
        <f>X145*K145</f>
        <v>0.24689610000000003</v>
      </c>
      <c r="Z145" s="159">
        <v>0</v>
      </c>
      <c r="AA145" s="160">
        <f>Z145*K145</f>
        <v>0</v>
      </c>
      <c r="AR145" s="15" t="s">
        <v>154</v>
      </c>
      <c r="AT145" s="15" t="s">
        <v>150</v>
      </c>
      <c r="AU145" s="15" t="s">
        <v>99</v>
      </c>
      <c r="AY145" s="15" t="s">
        <v>149</v>
      </c>
      <c r="BE145" s="99">
        <f>IF(U145="základní",N145,0)</f>
        <v>0</v>
      </c>
      <c r="BF145" s="99">
        <f>IF(U145="snížená",N145,0)</f>
        <v>0</v>
      </c>
      <c r="BG145" s="99">
        <f>IF(U145="zákl. přenesená",N145,0)</f>
        <v>0</v>
      </c>
      <c r="BH145" s="99">
        <f>IF(U145="sníž. přenesená",N145,0)</f>
        <v>0</v>
      </c>
      <c r="BI145" s="99">
        <f>IF(U145="nulová",N145,0)</f>
        <v>0</v>
      </c>
      <c r="BJ145" s="15" t="s">
        <v>23</v>
      </c>
      <c r="BK145" s="99">
        <f>ROUND(L145*K145,2)</f>
        <v>0</v>
      </c>
      <c r="BL145" s="15" t="s">
        <v>154</v>
      </c>
      <c r="BM145" s="15" t="s">
        <v>176</v>
      </c>
    </row>
    <row r="146" spans="2:51" s="10" customFormat="1" ht="22.5" customHeight="1">
      <c r="B146" s="161"/>
      <c r="C146" s="162"/>
      <c r="D146" s="162"/>
      <c r="E146" s="163" t="s">
        <v>21</v>
      </c>
      <c r="F146" s="257" t="s">
        <v>177</v>
      </c>
      <c r="G146" s="258"/>
      <c r="H146" s="258"/>
      <c r="I146" s="258"/>
      <c r="J146" s="162"/>
      <c r="K146" s="164">
        <v>20.79</v>
      </c>
      <c r="L146" s="162"/>
      <c r="M146" s="162"/>
      <c r="N146" s="162"/>
      <c r="O146" s="162"/>
      <c r="P146" s="162"/>
      <c r="Q146" s="162"/>
      <c r="R146" s="165"/>
      <c r="T146" s="166"/>
      <c r="U146" s="162"/>
      <c r="V146" s="162"/>
      <c r="W146" s="162"/>
      <c r="X146" s="162"/>
      <c r="Y146" s="162"/>
      <c r="Z146" s="162"/>
      <c r="AA146" s="167"/>
      <c r="AT146" s="168" t="s">
        <v>157</v>
      </c>
      <c r="AU146" s="168" t="s">
        <v>99</v>
      </c>
      <c r="AV146" s="10" t="s">
        <v>99</v>
      </c>
      <c r="AW146" s="10" t="s">
        <v>37</v>
      </c>
      <c r="AX146" s="10" t="s">
        <v>81</v>
      </c>
      <c r="AY146" s="168" t="s">
        <v>149</v>
      </c>
    </row>
    <row r="147" spans="2:51" s="10" customFormat="1" ht="22.5" customHeight="1">
      <c r="B147" s="161"/>
      <c r="C147" s="162"/>
      <c r="D147" s="162"/>
      <c r="E147" s="163" t="s">
        <v>21</v>
      </c>
      <c r="F147" s="259" t="s">
        <v>178</v>
      </c>
      <c r="G147" s="258"/>
      <c r="H147" s="258"/>
      <c r="I147" s="258"/>
      <c r="J147" s="162"/>
      <c r="K147" s="164">
        <v>4.8</v>
      </c>
      <c r="L147" s="162"/>
      <c r="M147" s="162"/>
      <c r="N147" s="162"/>
      <c r="O147" s="162"/>
      <c r="P147" s="162"/>
      <c r="Q147" s="162"/>
      <c r="R147" s="165"/>
      <c r="T147" s="166"/>
      <c r="U147" s="162"/>
      <c r="V147" s="162"/>
      <c r="W147" s="162"/>
      <c r="X147" s="162"/>
      <c r="Y147" s="162"/>
      <c r="Z147" s="162"/>
      <c r="AA147" s="167"/>
      <c r="AT147" s="168" t="s">
        <v>157</v>
      </c>
      <c r="AU147" s="168" t="s">
        <v>99</v>
      </c>
      <c r="AV147" s="10" t="s">
        <v>99</v>
      </c>
      <c r="AW147" s="10" t="s">
        <v>37</v>
      </c>
      <c r="AX147" s="10" t="s">
        <v>81</v>
      </c>
      <c r="AY147" s="168" t="s">
        <v>149</v>
      </c>
    </row>
    <row r="148" spans="2:51" s="10" customFormat="1" ht="22.5" customHeight="1">
      <c r="B148" s="161"/>
      <c r="C148" s="162"/>
      <c r="D148" s="162"/>
      <c r="E148" s="163" t="s">
        <v>21</v>
      </c>
      <c r="F148" s="259" t="s">
        <v>179</v>
      </c>
      <c r="G148" s="258"/>
      <c r="H148" s="258"/>
      <c r="I148" s="258"/>
      <c r="J148" s="162"/>
      <c r="K148" s="164">
        <v>1.8</v>
      </c>
      <c r="L148" s="162"/>
      <c r="M148" s="162"/>
      <c r="N148" s="162"/>
      <c r="O148" s="162"/>
      <c r="P148" s="162"/>
      <c r="Q148" s="162"/>
      <c r="R148" s="165"/>
      <c r="T148" s="166"/>
      <c r="U148" s="162"/>
      <c r="V148" s="162"/>
      <c r="W148" s="162"/>
      <c r="X148" s="162"/>
      <c r="Y148" s="162"/>
      <c r="Z148" s="162"/>
      <c r="AA148" s="167"/>
      <c r="AT148" s="168" t="s">
        <v>157</v>
      </c>
      <c r="AU148" s="168" t="s">
        <v>99</v>
      </c>
      <c r="AV148" s="10" t="s">
        <v>99</v>
      </c>
      <c r="AW148" s="10" t="s">
        <v>37</v>
      </c>
      <c r="AX148" s="10" t="s">
        <v>81</v>
      </c>
      <c r="AY148" s="168" t="s">
        <v>149</v>
      </c>
    </row>
    <row r="149" spans="2:51" s="10" customFormat="1" ht="22.5" customHeight="1">
      <c r="B149" s="161"/>
      <c r="C149" s="162"/>
      <c r="D149" s="162"/>
      <c r="E149" s="163" t="s">
        <v>21</v>
      </c>
      <c r="F149" s="259" t="s">
        <v>180</v>
      </c>
      <c r="G149" s="258"/>
      <c r="H149" s="258"/>
      <c r="I149" s="258"/>
      <c r="J149" s="162"/>
      <c r="K149" s="164">
        <v>23.1</v>
      </c>
      <c r="L149" s="162"/>
      <c r="M149" s="162"/>
      <c r="N149" s="162"/>
      <c r="O149" s="162"/>
      <c r="P149" s="162"/>
      <c r="Q149" s="162"/>
      <c r="R149" s="165"/>
      <c r="T149" s="166"/>
      <c r="U149" s="162"/>
      <c r="V149" s="162"/>
      <c r="W149" s="162"/>
      <c r="X149" s="162"/>
      <c r="Y149" s="162"/>
      <c r="Z149" s="162"/>
      <c r="AA149" s="167"/>
      <c r="AT149" s="168" t="s">
        <v>157</v>
      </c>
      <c r="AU149" s="168" t="s">
        <v>99</v>
      </c>
      <c r="AV149" s="10" t="s">
        <v>99</v>
      </c>
      <c r="AW149" s="10" t="s">
        <v>37</v>
      </c>
      <c r="AX149" s="10" t="s">
        <v>81</v>
      </c>
      <c r="AY149" s="168" t="s">
        <v>149</v>
      </c>
    </row>
    <row r="150" spans="2:51" s="11" customFormat="1" ht="22.5" customHeight="1">
      <c r="B150" s="169"/>
      <c r="C150" s="170"/>
      <c r="D150" s="170"/>
      <c r="E150" s="171" t="s">
        <v>21</v>
      </c>
      <c r="F150" s="260" t="s">
        <v>161</v>
      </c>
      <c r="G150" s="261"/>
      <c r="H150" s="261"/>
      <c r="I150" s="261"/>
      <c r="J150" s="170"/>
      <c r="K150" s="172">
        <v>50.49</v>
      </c>
      <c r="L150" s="170"/>
      <c r="M150" s="170"/>
      <c r="N150" s="170"/>
      <c r="O150" s="170"/>
      <c r="P150" s="170"/>
      <c r="Q150" s="170"/>
      <c r="R150" s="173"/>
      <c r="T150" s="174"/>
      <c r="U150" s="170"/>
      <c r="V150" s="170"/>
      <c r="W150" s="170"/>
      <c r="X150" s="170"/>
      <c r="Y150" s="170"/>
      <c r="Z150" s="170"/>
      <c r="AA150" s="175"/>
      <c r="AT150" s="176" t="s">
        <v>157</v>
      </c>
      <c r="AU150" s="176" t="s">
        <v>99</v>
      </c>
      <c r="AV150" s="11" t="s">
        <v>154</v>
      </c>
      <c r="AW150" s="11" t="s">
        <v>37</v>
      </c>
      <c r="AX150" s="11" t="s">
        <v>23</v>
      </c>
      <c r="AY150" s="176" t="s">
        <v>149</v>
      </c>
    </row>
    <row r="151" spans="2:65" s="1" customFormat="1" ht="31.5" customHeight="1">
      <c r="B151" s="124"/>
      <c r="C151" s="154" t="s">
        <v>181</v>
      </c>
      <c r="D151" s="154" t="s">
        <v>150</v>
      </c>
      <c r="E151" s="155" t="s">
        <v>182</v>
      </c>
      <c r="F151" s="253" t="s">
        <v>183</v>
      </c>
      <c r="G151" s="254"/>
      <c r="H151" s="254"/>
      <c r="I151" s="254"/>
      <c r="J151" s="156" t="s">
        <v>175</v>
      </c>
      <c r="K151" s="157">
        <v>22.869</v>
      </c>
      <c r="L151" s="255">
        <v>0</v>
      </c>
      <c r="M151" s="254"/>
      <c r="N151" s="256">
        <f>ROUND(L151*K151,2)</f>
        <v>0</v>
      </c>
      <c r="O151" s="254"/>
      <c r="P151" s="254"/>
      <c r="Q151" s="254"/>
      <c r="R151" s="126"/>
      <c r="T151" s="158" t="s">
        <v>21</v>
      </c>
      <c r="U151" s="41" t="s">
        <v>46</v>
      </c>
      <c r="V151" s="33"/>
      <c r="W151" s="159">
        <f>V151*K151</f>
        <v>0</v>
      </c>
      <c r="X151" s="159">
        <v>0.00489</v>
      </c>
      <c r="Y151" s="159">
        <f>X151*K151</f>
        <v>0.11182941</v>
      </c>
      <c r="Z151" s="159">
        <v>0</v>
      </c>
      <c r="AA151" s="160">
        <f>Z151*K151</f>
        <v>0</v>
      </c>
      <c r="AR151" s="15" t="s">
        <v>154</v>
      </c>
      <c r="AT151" s="15" t="s">
        <v>150</v>
      </c>
      <c r="AU151" s="15" t="s">
        <v>99</v>
      </c>
      <c r="AY151" s="15" t="s">
        <v>149</v>
      </c>
      <c r="BE151" s="99">
        <f>IF(U151="základní",N151,0)</f>
        <v>0</v>
      </c>
      <c r="BF151" s="99">
        <f>IF(U151="snížená",N151,0)</f>
        <v>0</v>
      </c>
      <c r="BG151" s="99">
        <f>IF(U151="zákl. přenesená",N151,0)</f>
        <v>0</v>
      </c>
      <c r="BH151" s="99">
        <f>IF(U151="sníž. přenesená",N151,0)</f>
        <v>0</v>
      </c>
      <c r="BI151" s="99">
        <f>IF(U151="nulová",N151,0)</f>
        <v>0</v>
      </c>
      <c r="BJ151" s="15" t="s">
        <v>23</v>
      </c>
      <c r="BK151" s="99">
        <f>ROUND(L151*K151,2)</f>
        <v>0</v>
      </c>
      <c r="BL151" s="15" t="s">
        <v>154</v>
      </c>
      <c r="BM151" s="15" t="s">
        <v>184</v>
      </c>
    </row>
    <row r="152" spans="2:51" s="10" customFormat="1" ht="22.5" customHeight="1">
      <c r="B152" s="161"/>
      <c r="C152" s="162"/>
      <c r="D152" s="162"/>
      <c r="E152" s="163" t="s">
        <v>21</v>
      </c>
      <c r="F152" s="257" t="s">
        <v>185</v>
      </c>
      <c r="G152" s="258"/>
      <c r="H152" s="258"/>
      <c r="I152" s="258"/>
      <c r="J152" s="162"/>
      <c r="K152" s="164">
        <v>7.92</v>
      </c>
      <c r="L152" s="162"/>
      <c r="M152" s="162"/>
      <c r="N152" s="162"/>
      <c r="O152" s="162"/>
      <c r="P152" s="162"/>
      <c r="Q152" s="162"/>
      <c r="R152" s="165"/>
      <c r="T152" s="166"/>
      <c r="U152" s="162"/>
      <c r="V152" s="162"/>
      <c r="W152" s="162"/>
      <c r="X152" s="162"/>
      <c r="Y152" s="162"/>
      <c r="Z152" s="162"/>
      <c r="AA152" s="167"/>
      <c r="AT152" s="168" t="s">
        <v>157</v>
      </c>
      <c r="AU152" s="168" t="s">
        <v>99</v>
      </c>
      <c r="AV152" s="10" t="s">
        <v>99</v>
      </c>
      <c r="AW152" s="10" t="s">
        <v>37</v>
      </c>
      <c r="AX152" s="10" t="s">
        <v>81</v>
      </c>
      <c r="AY152" s="168" t="s">
        <v>149</v>
      </c>
    </row>
    <row r="153" spans="2:51" s="10" customFormat="1" ht="22.5" customHeight="1">
      <c r="B153" s="161"/>
      <c r="C153" s="162"/>
      <c r="D153" s="162"/>
      <c r="E153" s="163" t="s">
        <v>21</v>
      </c>
      <c r="F153" s="259" t="s">
        <v>186</v>
      </c>
      <c r="G153" s="258"/>
      <c r="H153" s="258"/>
      <c r="I153" s="258"/>
      <c r="J153" s="162"/>
      <c r="K153" s="164">
        <v>11.286</v>
      </c>
      <c r="L153" s="162"/>
      <c r="M153" s="162"/>
      <c r="N153" s="162"/>
      <c r="O153" s="162"/>
      <c r="P153" s="162"/>
      <c r="Q153" s="162"/>
      <c r="R153" s="165"/>
      <c r="T153" s="166"/>
      <c r="U153" s="162"/>
      <c r="V153" s="162"/>
      <c r="W153" s="162"/>
      <c r="X153" s="162"/>
      <c r="Y153" s="162"/>
      <c r="Z153" s="162"/>
      <c r="AA153" s="167"/>
      <c r="AT153" s="168" t="s">
        <v>157</v>
      </c>
      <c r="AU153" s="168" t="s">
        <v>99</v>
      </c>
      <c r="AV153" s="10" t="s">
        <v>99</v>
      </c>
      <c r="AW153" s="10" t="s">
        <v>37</v>
      </c>
      <c r="AX153" s="10" t="s">
        <v>81</v>
      </c>
      <c r="AY153" s="168" t="s">
        <v>149</v>
      </c>
    </row>
    <row r="154" spans="2:51" s="10" customFormat="1" ht="22.5" customHeight="1">
      <c r="B154" s="161"/>
      <c r="C154" s="162"/>
      <c r="D154" s="162"/>
      <c r="E154" s="163" t="s">
        <v>21</v>
      </c>
      <c r="F154" s="259" t="s">
        <v>187</v>
      </c>
      <c r="G154" s="258"/>
      <c r="H154" s="258"/>
      <c r="I154" s="258"/>
      <c r="J154" s="162"/>
      <c r="K154" s="164">
        <v>3.663</v>
      </c>
      <c r="L154" s="162"/>
      <c r="M154" s="162"/>
      <c r="N154" s="162"/>
      <c r="O154" s="162"/>
      <c r="P154" s="162"/>
      <c r="Q154" s="162"/>
      <c r="R154" s="165"/>
      <c r="T154" s="166"/>
      <c r="U154" s="162"/>
      <c r="V154" s="162"/>
      <c r="W154" s="162"/>
      <c r="X154" s="162"/>
      <c r="Y154" s="162"/>
      <c r="Z154" s="162"/>
      <c r="AA154" s="167"/>
      <c r="AT154" s="168" t="s">
        <v>157</v>
      </c>
      <c r="AU154" s="168" t="s">
        <v>99</v>
      </c>
      <c r="AV154" s="10" t="s">
        <v>99</v>
      </c>
      <c r="AW154" s="10" t="s">
        <v>37</v>
      </c>
      <c r="AX154" s="10" t="s">
        <v>81</v>
      </c>
      <c r="AY154" s="168" t="s">
        <v>149</v>
      </c>
    </row>
    <row r="155" spans="2:51" s="11" customFormat="1" ht="22.5" customHeight="1">
      <c r="B155" s="169"/>
      <c r="C155" s="170"/>
      <c r="D155" s="170"/>
      <c r="E155" s="171" t="s">
        <v>21</v>
      </c>
      <c r="F155" s="260" t="s">
        <v>161</v>
      </c>
      <c r="G155" s="261"/>
      <c r="H155" s="261"/>
      <c r="I155" s="261"/>
      <c r="J155" s="170"/>
      <c r="K155" s="172">
        <v>22.869</v>
      </c>
      <c r="L155" s="170"/>
      <c r="M155" s="170"/>
      <c r="N155" s="170"/>
      <c r="O155" s="170"/>
      <c r="P155" s="170"/>
      <c r="Q155" s="170"/>
      <c r="R155" s="173"/>
      <c r="T155" s="174"/>
      <c r="U155" s="170"/>
      <c r="V155" s="170"/>
      <c r="W155" s="170"/>
      <c r="X155" s="170"/>
      <c r="Y155" s="170"/>
      <c r="Z155" s="170"/>
      <c r="AA155" s="175"/>
      <c r="AT155" s="176" t="s">
        <v>157</v>
      </c>
      <c r="AU155" s="176" t="s">
        <v>99</v>
      </c>
      <c r="AV155" s="11" t="s">
        <v>154</v>
      </c>
      <c r="AW155" s="11" t="s">
        <v>37</v>
      </c>
      <c r="AX155" s="11" t="s">
        <v>23</v>
      </c>
      <c r="AY155" s="176" t="s">
        <v>149</v>
      </c>
    </row>
    <row r="156" spans="2:65" s="1" customFormat="1" ht="31.5" customHeight="1">
      <c r="B156" s="124"/>
      <c r="C156" s="154" t="s">
        <v>188</v>
      </c>
      <c r="D156" s="154" t="s">
        <v>150</v>
      </c>
      <c r="E156" s="155" t="s">
        <v>189</v>
      </c>
      <c r="F156" s="253" t="s">
        <v>190</v>
      </c>
      <c r="G156" s="254"/>
      <c r="H156" s="254"/>
      <c r="I156" s="254"/>
      <c r="J156" s="156" t="s">
        <v>175</v>
      </c>
      <c r="K156" s="157">
        <v>389.616</v>
      </c>
      <c r="L156" s="255">
        <v>0</v>
      </c>
      <c r="M156" s="254"/>
      <c r="N156" s="256">
        <f>ROUND(L156*K156,2)</f>
        <v>0</v>
      </c>
      <c r="O156" s="254"/>
      <c r="P156" s="254"/>
      <c r="Q156" s="254"/>
      <c r="R156" s="126"/>
      <c r="T156" s="158" t="s">
        <v>21</v>
      </c>
      <c r="U156" s="41" t="s">
        <v>46</v>
      </c>
      <c r="V156" s="33"/>
      <c r="W156" s="159">
        <f>V156*K156</f>
        <v>0</v>
      </c>
      <c r="X156" s="159">
        <v>0.00828</v>
      </c>
      <c r="Y156" s="159">
        <f>X156*K156</f>
        <v>3.2260204799999994</v>
      </c>
      <c r="Z156" s="159">
        <v>0</v>
      </c>
      <c r="AA156" s="160">
        <f>Z156*K156</f>
        <v>0</v>
      </c>
      <c r="AR156" s="15" t="s">
        <v>154</v>
      </c>
      <c r="AT156" s="15" t="s">
        <v>150</v>
      </c>
      <c r="AU156" s="15" t="s">
        <v>99</v>
      </c>
      <c r="AY156" s="15" t="s">
        <v>149</v>
      </c>
      <c r="BE156" s="99">
        <f>IF(U156="základní",N156,0)</f>
        <v>0</v>
      </c>
      <c r="BF156" s="99">
        <f>IF(U156="snížená",N156,0)</f>
        <v>0</v>
      </c>
      <c r="BG156" s="99">
        <f>IF(U156="zákl. přenesená",N156,0)</f>
        <v>0</v>
      </c>
      <c r="BH156" s="99">
        <f>IF(U156="sníž. přenesená",N156,0)</f>
        <v>0</v>
      </c>
      <c r="BI156" s="99">
        <f>IF(U156="nulová",N156,0)</f>
        <v>0</v>
      </c>
      <c r="BJ156" s="15" t="s">
        <v>23</v>
      </c>
      <c r="BK156" s="99">
        <f>ROUND(L156*K156,2)</f>
        <v>0</v>
      </c>
      <c r="BL156" s="15" t="s">
        <v>154</v>
      </c>
      <c r="BM156" s="15" t="s">
        <v>191</v>
      </c>
    </row>
    <row r="157" spans="2:65" s="1" customFormat="1" ht="31.5" customHeight="1">
      <c r="B157" s="124"/>
      <c r="C157" s="177" t="s">
        <v>192</v>
      </c>
      <c r="D157" s="177" t="s">
        <v>193</v>
      </c>
      <c r="E157" s="178" t="s">
        <v>194</v>
      </c>
      <c r="F157" s="262" t="s">
        <v>195</v>
      </c>
      <c r="G157" s="263"/>
      <c r="H157" s="263"/>
      <c r="I157" s="263"/>
      <c r="J157" s="179" t="s">
        <v>175</v>
      </c>
      <c r="K157" s="180">
        <v>397.408</v>
      </c>
      <c r="L157" s="264">
        <v>0</v>
      </c>
      <c r="M157" s="263"/>
      <c r="N157" s="265">
        <f>ROUND(L157*K157,2)</f>
        <v>0</v>
      </c>
      <c r="O157" s="254"/>
      <c r="P157" s="254"/>
      <c r="Q157" s="254"/>
      <c r="R157" s="126"/>
      <c r="T157" s="158" t="s">
        <v>21</v>
      </c>
      <c r="U157" s="41" t="s">
        <v>46</v>
      </c>
      <c r="V157" s="33"/>
      <c r="W157" s="159">
        <f>V157*K157</f>
        <v>0</v>
      </c>
      <c r="X157" s="159">
        <v>0.001</v>
      </c>
      <c r="Y157" s="159">
        <f>X157*K157</f>
        <v>0.39740800000000004</v>
      </c>
      <c r="Z157" s="159">
        <v>0</v>
      </c>
      <c r="AA157" s="160">
        <f>Z157*K157</f>
        <v>0</v>
      </c>
      <c r="AR157" s="15" t="s">
        <v>192</v>
      </c>
      <c r="AT157" s="15" t="s">
        <v>193</v>
      </c>
      <c r="AU157" s="15" t="s">
        <v>99</v>
      </c>
      <c r="AY157" s="15" t="s">
        <v>149</v>
      </c>
      <c r="BE157" s="99">
        <f>IF(U157="základní",N157,0)</f>
        <v>0</v>
      </c>
      <c r="BF157" s="99">
        <f>IF(U157="snížená",N157,0)</f>
        <v>0</v>
      </c>
      <c r="BG157" s="99">
        <f>IF(U157="zákl. přenesená",N157,0)</f>
        <v>0</v>
      </c>
      <c r="BH157" s="99">
        <f>IF(U157="sníž. přenesená",N157,0)</f>
        <v>0</v>
      </c>
      <c r="BI157" s="99">
        <f>IF(U157="nulová",N157,0)</f>
        <v>0</v>
      </c>
      <c r="BJ157" s="15" t="s">
        <v>23</v>
      </c>
      <c r="BK157" s="99">
        <f>ROUND(L157*K157,2)</f>
        <v>0</v>
      </c>
      <c r="BL157" s="15" t="s">
        <v>154</v>
      </c>
      <c r="BM157" s="15" t="s">
        <v>196</v>
      </c>
    </row>
    <row r="158" spans="2:65" s="1" customFormat="1" ht="31.5" customHeight="1">
      <c r="B158" s="124"/>
      <c r="C158" s="154" t="s">
        <v>197</v>
      </c>
      <c r="D158" s="154" t="s">
        <v>150</v>
      </c>
      <c r="E158" s="155" t="s">
        <v>198</v>
      </c>
      <c r="F158" s="253" t="s">
        <v>199</v>
      </c>
      <c r="G158" s="254"/>
      <c r="H158" s="254"/>
      <c r="I158" s="254"/>
      <c r="J158" s="156" t="s">
        <v>175</v>
      </c>
      <c r="K158" s="157">
        <v>137.77</v>
      </c>
      <c r="L158" s="255">
        <v>0</v>
      </c>
      <c r="M158" s="254"/>
      <c r="N158" s="256">
        <f>ROUND(L158*K158,2)</f>
        <v>0</v>
      </c>
      <c r="O158" s="254"/>
      <c r="P158" s="254"/>
      <c r="Q158" s="254"/>
      <c r="R158" s="126"/>
      <c r="T158" s="158" t="s">
        <v>21</v>
      </c>
      <c r="U158" s="41" t="s">
        <v>46</v>
      </c>
      <c r="V158" s="33"/>
      <c r="W158" s="159">
        <f>V158*K158</f>
        <v>0</v>
      </c>
      <c r="X158" s="159">
        <v>0.00832</v>
      </c>
      <c r="Y158" s="159">
        <f>X158*K158</f>
        <v>1.1462463999999999</v>
      </c>
      <c r="Z158" s="159">
        <v>0</v>
      </c>
      <c r="AA158" s="160">
        <f>Z158*K158</f>
        <v>0</v>
      </c>
      <c r="AR158" s="15" t="s">
        <v>154</v>
      </c>
      <c r="AT158" s="15" t="s">
        <v>150</v>
      </c>
      <c r="AU158" s="15" t="s">
        <v>99</v>
      </c>
      <c r="AY158" s="15" t="s">
        <v>149</v>
      </c>
      <c r="BE158" s="99">
        <f>IF(U158="základní",N158,0)</f>
        <v>0</v>
      </c>
      <c r="BF158" s="99">
        <f>IF(U158="snížená",N158,0)</f>
        <v>0</v>
      </c>
      <c r="BG158" s="99">
        <f>IF(U158="zákl. přenesená",N158,0)</f>
        <v>0</v>
      </c>
      <c r="BH158" s="99">
        <f>IF(U158="sníž. přenesená",N158,0)</f>
        <v>0</v>
      </c>
      <c r="BI158" s="99">
        <f>IF(U158="nulová",N158,0)</f>
        <v>0</v>
      </c>
      <c r="BJ158" s="15" t="s">
        <v>23</v>
      </c>
      <c r="BK158" s="99">
        <f>ROUND(L158*K158,2)</f>
        <v>0</v>
      </c>
      <c r="BL158" s="15" t="s">
        <v>154</v>
      </c>
      <c r="BM158" s="15" t="s">
        <v>200</v>
      </c>
    </row>
    <row r="159" spans="2:65" s="1" customFormat="1" ht="31.5" customHeight="1">
      <c r="B159" s="124"/>
      <c r="C159" s="177" t="s">
        <v>27</v>
      </c>
      <c r="D159" s="177" t="s">
        <v>193</v>
      </c>
      <c r="E159" s="178" t="s">
        <v>201</v>
      </c>
      <c r="F159" s="262" t="s">
        <v>202</v>
      </c>
      <c r="G159" s="263"/>
      <c r="H159" s="263"/>
      <c r="I159" s="263"/>
      <c r="J159" s="179" t="s">
        <v>175</v>
      </c>
      <c r="K159" s="180">
        <v>140.525</v>
      </c>
      <c r="L159" s="264">
        <v>0</v>
      </c>
      <c r="M159" s="263"/>
      <c r="N159" s="265">
        <f>ROUND(L159*K159,2)</f>
        <v>0</v>
      </c>
      <c r="O159" s="254"/>
      <c r="P159" s="254"/>
      <c r="Q159" s="254"/>
      <c r="R159" s="126"/>
      <c r="T159" s="158" t="s">
        <v>21</v>
      </c>
      <c r="U159" s="41" t="s">
        <v>46</v>
      </c>
      <c r="V159" s="33"/>
      <c r="W159" s="159">
        <f>V159*K159</f>
        <v>0</v>
      </c>
      <c r="X159" s="159">
        <v>0.0036</v>
      </c>
      <c r="Y159" s="159">
        <f>X159*K159</f>
        <v>0.5058900000000001</v>
      </c>
      <c r="Z159" s="159">
        <v>0</v>
      </c>
      <c r="AA159" s="160">
        <f>Z159*K159</f>
        <v>0</v>
      </c>
      <c r="AR159" s="15" t="s">
        <v>192</v>
      </c>
      <c r="AT159" s="15" t="s">
        <v>193</v>
      </c>
      <c r="AU159" s="15" t="s">
        <v>99</v>
      </c>
      <c r="AY159" s="15" t="s">
        <v>149</v>
      </c>
      <c r="BE159" s="99">
        <f>IF(U159="základní",N159,0)</f>
        <v>0</v>
      </c>
      <c r="BF159" s="99">
        <f>IF(U159="snížená",N159,0)</f>
        <v>0</v>
      </c>
      <c r="BG159" s="99">
        <f>IF(U159="zákl. přenesená",N159,0)</f>
        <v>0</v>
      </c>
      <c r="BH159" s="99">
        <f>IF(U159="sníž. přenesená",N159,0)</f>
        <v>0</v>
      </c>
      <c r="BI159" s="99">
        <f>IF(U159="nulová",N159,0)</f>
        <v>0</v>
      </c>
      <c r="BJ159" s="15" t="s">
        <v>23</v>
      </c>
      <c r="BK159" s="99">
        <f>ROUND(L159*K159,2)</f>
        <v>0</v>
      </c>
      <c r="BL159" s="15" t="s">
        <v>154</v>
      </c>
      <c r="BM159" s="15" t="s">
        <v>203</v>
      </c>
    </row>
    <row r="160" spans="2:51" s="10" customFormat="1" ht="22.5" customHeight="1">
      <c r="B160" s="161"/>
      <c r="C160" s="162"/>
      <c r="D160" s="162"/>
      <c r="E160" s="163" t="s">
        <v>21</v>
      </c>
      <c r="F160" s="257" t="s">
        <v>204</v>
      </c>
      <c r="G160" s="258"/>
      <c r="H160" s="258"/>
      <c r="I160" s="258"/>
      <c r="J160" s="162"/>
      <c r="K160" s="164">
        <v>137.77</v>
      </c>
      <c r="L160" s="162"/>
      <c r="M160" s="162"/>
      <c r="N160" s="162"/>
      <c r="O160" s="162"/>
      <c r="P160" s="162"/>
      <c r="Q160" s="162"/>
      <c r="R160" s="165"/>
      <c r="T160" s="166"/>
      <c r="U160" s="162"/>
      <c r="V160" s="162"/>
      <c r="W160" s="162"/>
      <c r="X160" s="162"/>
      <c r="Y160" s="162"/>
      <c r="Z160" s="162"/>
      <c r="AA160" s="167"/>
      <c r="AT160" s="168" t="s">
        <v>157</v>
      </c>
      <c r="AU160" s="168" t="s">
        <v>99</v>
      </c>
      <c r="AV160" s="10" t="s">
        <v>99</v>
      </c>
      <c r="AW160" s="10" t="s">
        <v>37</v>
      </c>
      <c r="AX160" s="10" t="s">
        <v>23</v>
      </c>
      <c r="AY160" s="168" t="s">
        <v>149</v>
      </c>
    </row>
    <row r="161" spans="2:65" s="1" customFormat="1" ht="31.5" customHeight="1">
      <c r="B161" s="124"/>
      <c r="C161" s="154" t="s">
        <v>205</v>
      </c>
      <c r="D161" s="154" t="s">
        <v>150</v>
      </c>
      <c r="E161" s="155" t="s">
        <v>206</v>
      </c>
      <c r="F161" s="253" t="s">
        <v>207</v>
      </c>
      <c r="G161" s="254"/>
      <c r="H161" s="254"/>
      <c r="I161" s="254"/>
      <c r="J161" s="156" t="s">
        <v>175</v>
      </c>
      <c r="K161" s="157">
        <v>182.66</v>
      </c>
      <c r="L161" s="255">
        <v>0</v>
      </c>
      <c r="M161" s="254"/>
      <c r="N161" s="256">
        <f>ROUND(L161*K161,2)</f>
        <v>0</v>
      </c>
      <c r="O161" s="254"/>
      <c r="P161" s="254"/>
      <c r="Q161" s="254"/>
      <c r="R161" s="126"/>
      <c r="T161" s="158" t="s">
        <v>21</v>
      </c>
      <c r="U161" s="41" t="s">
        <v>46</v>
      </c>
      <c r="V161" s="33"/>
      <c r="W161" s="159">
        <f>V161*K161</f>
        <v>0</v>
      </c>
      <c r="X161" s="159">
        <v>0.0085</v>
      </c>
      <c r="Y161" s="159">
        <f>X161*K161</f>
        <v>1.55261</v>
      </c>
      <c r="Z161" s="159">
        <v>0</v>
      </c>
      <c r="AA161" s="160">
        <f>Z161*K161</f>
        <v>0</v>
      </c>
      <c r="AR161" s="15" t="s">
        <v>154</v>
      </c>
      <c r="AT161" s="15" t="s">
        <v>150</v>
      </c>
      <c r="AU161" s="15" t="s">
        <v>99</v>
      </c>
      <c r="AY161" s="15" t="s">
        <v>149</v>
      </c>
      <c r="BE161" s="99">
        <f>IF(U161="základní",N161,0)</f>
        <v>0</v>
      </c>
      <c r="BF161" s="99">
        <f>IF(U161="snížená",N161,0)</f>
        <v>0</v>
      </c>
      <c r="BG161" s="99">
        <f>IF(U161="zákl. přenesená",N161,0)</f>
        <v>0</v>
      </c>
      <c r="BH161" s="99">
        <f>IF(U161="sníž. přenesená",N161,0)</f>
        <v>0</v>
      </c>
      <c r="BI161" s="99">
        <f>IF(U161="nulová",N161,0)</f>
        <v>0</v>
      </c>
      <c r="BJ161" s="15" t="s">
        <v>23</v>
      </c>
      <c r="BK161" s="99">
        <f>ROUND(L161*K161,2)</f>
        <v>0</v>
      </c>
      <c r="BL161" s="15" t="s">
        <v>154</v>
      </c>
      <c r="BM161" s="15" t="s">
        <v>208</v>
      </c>
    </row>
    <row r="162" spans="2:65" s="1" customFormat="1" ht="31.5" customHeight="1">
      <c r="B162" s="124"/>
      <c r="C162" s="177" t="s">
        <v>209</v>
      </c>
      <c r="D162" s="177" t="s">
        <v>193</v>
      </c>
      <c r="E162" s="178" t="s">
        <v>210</v>
      </c>
      <c r="F162" s="262" t="s">
        <v>211</v>
      </c>
      <c r="G162" s="263"/>
      <c r="H162" s="263"/>
      <c r="I162" s="263"/>
      <c r="J162" s="179" t="s">
        <v>175</v>
      </c>
      <c r="K162" s="180">
        <v>186.313</v>
      </c>
      <c r="L162" s="264">
        <v>0</v>
      </c>
      <c r="M162" s="263"/>
      <c r="N162" s="265">
        <f>ROUND(L162*K162,2)</f>
        <v>0</v>
      </c>
      <c r="O162" s="254"/>
      <c r="P162" s="254"/>
      <c r="Q162" s="254"/>
      <c r="R162" s="126"/>
      <c r="T162" s="158" t="s">
        <v>21</v>
      </c>
      <c r="U162" s="41" t="s">
        <v>46</v>
      </c>
      <c r="V162" s="33"/>
      <c r="W162" s="159">
        <f>V162*K162</f>
        <v>0</v>
      </c>
      <c r="X162" s="159">
        <v>0.0041</v>
      </c>
      <c r="Y162" s="159">
        <f>X162*K162</f>
        <v>0.7638833</v>
      </c>
      <c r="Z162" s="159">
        <v>0</v>
      </c>
      <c r="AA162" s="160">
        <f>Z162*K162</f>
        <v>0</v>
      </c>
      <c r="AR162" s="15" t="s">
        <v>192</v>
      </c>
      <c r="AT162" s="15" t="s">
        <v>193</v>
      </c>
      <c r="AU162" s="15" t="s">
        <v>99</v>
      </c>
      <c r="AY162" s="15" t="s">
        <v>149</v>
      </c>
      <c r="BE162" s="99">
        <f>IF(U162="základní",N162,0)</f>
        <v>0</v>
      </c>
      <c r="BF162" s="99">
        <f>IF(U162="snížená",N162,0)</f>
        <v>0</v>
      </c>
      <c r="BG162" s="99">
        <f>IF(U162="zákl. přenesená",N162,0)</f>
        <v>0</v>
      </c>
      <c r="BH162" s="99">
        <f>IF(U162="sníž. přenesená",N162,0)</f>
        <v>0</v>
      </c>
      <c r="BI162" s="99">
        <f>IF(U162="nulová",N162,0)</f>
        <v>0</v>
      </c>
      <c r="BJ162" s="15" t="s">
        <v>23</v>
      </c>
      <c r="BK162" s="99">
        <f>ROUND(L162*K162,2)</f>
        <v>0</v>
      </c>
      <c r="BL162" s="15" t="s">
        <v>154</v>
      </c>
      <c r="BM162" s="15" t="s">
        <v>212</v>
      </c>
    </row>
    <row r="163" spans="2:51" s="10" customFormat="1" ht="22.5" customHeight="1">
      <c r="B163" s="161"/>
      <c r="C163" s="162"/>
      <c r="D163" s="162"/>
      <c r="E163" s="163" t="s">
        <v>21</v>
      </c>
      <c r="F163" s="257" t="s">
        <v>213</v>
      </c>
      <c r="G163" s="258"/>
      <c r="H163" s="258"/>
      <c r="I163" s="258"/>
      <c r="J163" s="162"/>
      <c r="K163" s="164">
        <v>182.66</v>
      </c>
      <c r="L163" s="162"/>
      <c r="M163" s="162"/>
      <c r="N163" s="162"/>
      <c r="O163" s="162"/>
      <c r="P163" s="162"/>
      <c r="Q163" s="162"/>
      <c r="R163" s="165"/>
      <c r="T163" s="166"/>
      <c r="U163" s="162"/>
      <c r="V163" s="162"/>
      <c r="W163" s="162"/>
      <c r="X163" s="162"/>
      <c r="Y163" s="162"/>
      <c r="Z163" s="162"/>
      <c r="AA163" s="167"/>
      <c r="AT163" s="168" t="s">
        <v>157</v>
      </c>
      <c r="AU163" s="168" t="s">
        <v>99</v>
      </c>
      <c r="AV163" s="10" t="s">
        <v>99</v>
      </c>
      <c r="AW163" s="10" t="s">
        <v>37</v>
      </c>
      <c r="AX163" s="10" t="s">
        <v>23</v>
      </c>
      <c r="AY163" s="168" t="s">
        <v>149</v>
      </c>
    </row>
    <row r="164" spans="2:65" s="1" customFormat="1" ht="31.5" customHeight="1">
      <c r="B164" s="124"/>
      <c r="C164" s="154" t="s">
        <v>214</v>
      </c>
      <c r="D164" s="154" t="s">
        <v>150</v>
      </c>
      <c r="E164" s="155" t="s">
        <v>215</v>
      </c>
      <c r="F164" s="253" t="s">
        <v>216</v>
      </c>
      <c r="G164" s="254"/>
      <c r="H164" s="254"/>
      <c r="I164" s="254"/>
      <c r="J164" s="156" t="s">
        <v>175</v>
      </c>
      <c r="K164" s="157">
        <v>2246.675</v>
      </c>
      <c r="L164" s="255">
        <v>0</v>
      </c>
      <c r="M164" s="254"/>
      <c r="N164" s="256">
        <f>ROUND(L164*K164,2)</f>
        <v>0</v>
      </c>
      <c r="O164" s="254"/>
      <c r="P164" s="254"/>
      <c r="Q164" s="254"/>
      <c r="R164" s="126"/>
      <c r="T164" s="158" t="s">
        <v>21</v>
      </c>
      <c r="U164" s="41" t="s">
        <v>46</v>
      </c>
      <c r="V164" s="33"/>
      <c r="W164" s="159">
        <f>V164*K164</f>
        <v>0</v>
      </c>
      <c r="X164" s="159">
        <v>0.00944</v>
      </c>
      <c r="Y164" s="159">
        <f>X164*K164</f>
        <v>21.208612000000002</v>
      </c>
      <c r="Z164" s="159">
        <v>0</v>
      </c>
      <c r="AA164" s="160">
        <f>Z164*K164</f>
        <v>0</v>
      </c>
      <c r="AR164" s="15" t="s">
        <v>154</v>
      </c>
      <c r="AT164" s="15" t="s">
        <v>150</v>
      </c>
      <c r="AU164" s="15" t="s">
        <v>99</v>
      </c>
      <c r="AY164" s="15" t="s">
        <v>149</v>
      </c>
      <c r="BE164" s="99">
        <f>IF(U164="základní",N164,0)</f>
        <v>0</v>
      </c>
      <c r="BF164" s="99">
        <f>IF(U164="snížená",N164,0)</f>
        <v>0</v>
      </c>
      <c r="BG164" s="99">
        <f>IF(U164="zákl. přenesená",N164,0)</f>
        <v>0</v>
      </c>
      <c r="BH164" s="99">
        <f>IF(U164="sníž. přenesená",N164,0)</f>
        <v>0</v>
      </c>
      <c r="BI164" s="99">
        <f>IF(U164="nulová",N164,0)</f>
        <v>0</v>
      </c>
      <c r="BJ164" s="15" t="s">
        <v>23</v>
      </c>
      <c r="BK164" s="99">
        <f>ROUND(L164*K164,2)</f>
        <v>0</v>
      </c>
      <c r="BL164" s="15" t="s">
        <v>154</v>
      </c>
      <c r="BM164" s="15" t="s">
        <v>217</v>
      </c>
    </row>
    <row r="165" spans="2:65" s="1" customFormat="1" ht="31.5" customHeight="1">
      <c r="B165" s="124"/>
      <c r="C165" s="177" t="s">
        <v>218</v>
      </c>
      <c r="D165" s="177" t="s">
        <v>193</v>
      </c>
      <c r="E165" s="178" t="s">
        <v>219</v>
      </c>
      <c r="F165" s="262" t="s">
        <v>220</v>
      </c>
      <c r="G165" s="263"/>
      <c r="H165" s="263"/>
      <c r="I165" s="263"/>
      <c r="J165" s="179" t="s">
        <v>175</v>
      </c>
      <c r="K165" s="180">
        <v>2291.609</v>
      </c>
      <c r="L165" s="264">
        <v>0</v>
      </c>
      <c r="M165" s="263"/>
      <c r="N165" s="265">
        <f>ROUND(L165*K165,2)</f>
        <v>0</v>
      </c>
      <c r="O165" s="254"/>
      <c r="P165" s="254"/>
      <c r="Q165" s="254"/>
      <c r="R165" s="126"/>
      <c r="T165" s="158" t="s">
        <v>21</v>
      </c>
      <c r="U165" s="41" t="s">
        <v>46</v>
      </c>
      <c r="V165" s="33"/>
      <c r="W165" s="159">
        <f>V165*K165</f>
        <v>0</v>
      </c>
      <c r="X165" s="159">
        <v>0.0165</v>
      </c>
      <c r="Y165" s="159">
        <f>X165*K165</f>
        <v>37.8115485</v>
      </c>
      <c r="Z165" s="159">
        <v>0</v>
      </c>
      <c r="AA165" s="160">
        <f>Z165*K165</f>
        <v>0</v>
      </c>
      <c r="AR165" s="15" t="s">
        <v>192</v>
      </c>
      <c r="AT165" s="15" t="s">
        <v>193</v>
      </c>
      <c r="AU165" s="15" t="s">
        <v>99</v>
      </c>
      <c r="AY165" s="15" t="s">
        <v>149</v>
      </c>
      <c r="BE165" s="99">
        <f>IF(U165="základní",N165,0)</f>
        <v>0</v>
      </c>
      <c r="BF165" s="99">
        <f>IF(U165="snížená",N165,0)</f>
        <v>0</v>
      </c>
      <c r="BG165" s="99">
        <f>IF(U165="zákl. přenesená",N165,0)</f>
        <v>0</v>
      </c>
      <c r="BH165" s="99">
        <f>IF(U165="sníž. přenesená",N165,0)</f>
        <v>0</v>
      </c>
      <c r="BI165" s="99">
        <f>IF(U165="nulová",N165,0)</f>
        <v>0</v>
      </c>
      <c r="BJ165" s="15" t="s">
        <v>23</v>
      </c>
      <c r="BK165" s="99">
        <f>ROUND(L165*K165,2)</f>
        <v>0</v>
      </c>
      <c r="BL165" s="15" t="s">
        <v>154</v>
      </c>
      <c r="BM165" s="15" t="s">
        <v>221</v>
      </c>
    </row>
    <row r="166" spans="2:51" s="10" customFormat="1" ht="22.5" customHeight="1">
      <c r="B166" s="161"/>
      <c r="C166" s="162"/>
      <c r="D166" s="162"/>
      <c r="E166" s="163" t="s">
        <v>21</v>
      </c>
      <c r="F166" s="257" t="s">
        <v>222</v>
      </c>
      <c r="G166" s="258"/>
      <c r="H166" s="258"/>
      <c r="I166" s="258"/>
      <c r="J166" s="162"/>
      <c r="K166" s="164">
        <v>2246.675</v>
      </c>
      <c r="L166" s="162"/>
      <c r="M166" s="162"/>
      <c r="N166" s="162"/>
      <c r="O166" s="162"/>
      <c r="P166" s="162"/>
      <c r="Q166" s="162"/>
      <c r="R166" s="165"/>
      <c r="T166" s="166"/>
      <c r="U166" s="162"/>
      <c r="V166" s="162"/>
      <c r="W166" s="162"/>
      <c r="X166" s="162"/>
      <c r="Y166" s="162"/>
      <c r="Z166" s="162"/>
      <c r="AA166" s="167"/>
      <c r="AT166" s="168" t="s">
        <v>157</v>
      </c>
      <c r="AU166" s="168" t="s">
        <v>99</v>
      </c>
      <c r="AV166" s="10" t="s">
        <v>99</v>
      </c>
      <c r="AW166" s="10" t="s">
        <v>37</v>
      </c>
      <c r="AX166" s="10" t="s">
        <v>23</v>
      </c>
      <c r="AY166" s="168" t="s">
        <v>149</v>
      </c>
    </row>
    <row r="167" spans="2:65" s="1" customFormat="1" ht="22.5" customHeight="1">
      <c r="B167" s="124"/>
      <c r="C167" s="154" t="s">
        <v>9</v>
      </c>
      <c r="D167" s="154" t="s">
        <v>150</v>
      </c>
      <c r="E167" s="155" t="s">
        <v>223</v>
      </c>
      <c r="F167" s="253" t="s">
        <v>224</v>
      </c>
      <c r="G167" s="254"/>
      <c r="H167" s="254"/>
      <c r="I167" s="254"/>
      <c r="J167" s="156" t="s">
        <v>225</v>
      </c>
      <c r="K167" s="157">
        <v>123.5</v>
      </c>
      <c r="L167" s="255">
        <v>0</v>
      </c>
      <c r="M167" s="254"/>
      <c r="N167" s="256">
        <f>ROUND(L167*K167,2)</f>
        <v>0</v>
      </c>
      <c r="O167" s="254"/>
      <c r="P167" s="254"/>
      <c r="Q167" s="254"/>
      <c r="R167" s="126"/>
      <c r="T167" s="158" t="s">
        <v>21</v>
      </c>
      <c r="U167" s="41" t="s">
        <v>46</v>
      </c>
      <c r="V167" s="33"/>
      <c r="W167" s="159">
        <f>V167*K167</f>
        <v>0</v>
      </c>
      <c r="X167" s="159">
        <v>6E-05</v>
      </c>
      <c r="Y167" s="159">
        <f>X167*K167</f>
        <v>0.00741</v>
      </c>
      <c r="Z167" s="159">
        <v>0</v>
      </c>
      <c r="AA167" s="160">
        <f>Z167*K167</f>
        <v>0</v>
      </c>
      <c r="AR167" s="15" t="s">
        <v>154</v>
      </c>
      <c r="AT167" s="15" t="s">
        <v>150</v>
      </c>
      <c r="AU167" s="15" t="s">
        <v>99</v>
      </c>
      <c r="AY167" s="15" t="s">
        <v>149</v>
      </c>
      <c r="BE167" s="99">
        <f>IF(U167="základní",N167,0)</f>
        <v>0</v>
      </c>
      <c r="BF167" s="99">
        <f>IF(U167="snížená",N167,0)</f>
        <v>0</v>
      </c>
      <c r="BG167" s="99">
        <f>IF(U167="zákl. přenesená",N167,0)</f>
        <v>0</v>
      </c>
      <c r="BH167" s="99">
        <f>IF(U167="sníž. přenesená",N167,0)</f>
        <v>0</v>
      </c>
      <c r="BI167" s="99">
        <f>IF(U167="nulová",N167,0)</f>
        <v>0</v>
      </c>
      <c r="BJ167" s="15" t="s">
        <v>23</v>
      </c>
      <c r="BK167" s="99">
        <f>ROUND(L167*K167,2)</f>
        <v>0</v>
      </c>
      <c r="BL167" s="15" t="s">
        <v>154</v>
      </c>
      <c r="BM167" s="15" t="s">
        <v>226</v>
      </c>
    </row>
    <row r="168" spans="2:65" s="1" customFormat="1" ht="22.5" customHeight="1">
      <c r="B168" s="124"/>
      <c r="C168" s="177" t="s">
        <v>227</v>
      </c>
      <c r="D168" s="177" t="s">
        <v>193</v>
      </c>
      <c r="E168" s="178" t="s">
        <v>228</v>
      </c>
      <c r="F168" s="262" t="s">
        <v>229</v>
      </c>
      <c r="G168" s="263"/>
      <c r="H168" s="263"/>
      <c r="I168" s="263"/>
      <c r="J168" s="179" t="s">
        <v>225</v>
      </c>
      <c r="K168" s="180">
        <v>129.675</v>
      </c>
      <c r="L168" s="264">
        <v>0</v>
      </c>
      <c r="M168" s="263"/>
      <c r="N168" s="265">
        <f>ROUND(L168*K168,2)</f>
        <v>0</v>
      </c>
      <c r="O168" s="254"/>
      <c r="P168" s="254"/>
      <c r="Q168" s="254"/>
      <c r="R168" s="126"/>
      <c r="T168" s="158" t="s">
        <v>21</v>
      </c>
      <c r="U168" s="41" t="s">
        <v>46</v>
      </c>
      <c r="V168" s="33"/>
      <c r="W168" s="159">
        <f>V168*K168</f>
        <v>0</v>
      </c>
      <c r="X168" s="159">
        <v>0.00048</v>
      </c>
      <c r="Y168" s="159">
        <f>X168*K168</f>
        <v>0.06224400000000001</v>
      </c>
      <c r="Z168" s="159">
        <v>0</v>
      </c>
      <c r="AA168" s="160">
        <f>Z168*K168</f>
        <v>0</v>
      </c>
      <c r="AR168" s="15" t="s">
        <v>192</v>
      </c>
      <c r="AT168" s="15" t="s">
        <v>193</v>
      </c>
      <c r="AU168" s="15" t="s">
        <v>99</v>
      </c>
      <c r="AY168" s="15" t="s">
        <v>149</v>
      </c>
      <c r="BE168" s="99">
        <f>IF(U168="základní",N168,0)</f>
        <v>0</v>
      </c>
      <c r="BF168" s="99">
        <f>IF(U168="snížená",N168,0)</f>
        <v>0</v>
      </c>
      <c r="BG168" s="99">
        <f>IF(U168="zákl. přenesená",N168,0)</f>
        <v>0</v>
      </c>
      <c r="BH168" s="99">
        <f>IF(U168="sníž. přenesená",N168,0)</f>
        <v>0</v>
      </c>
      <c r="BI168" s="99">
        <f>IF(U168="nulová",N168,0)</f>
        <v>0</v>
      </c>
      <c r="BJ168" s="15" t="s">
        <v>23</v>
      </c>
      <c r="BK168" s="99">
        <f>ROUND(L168*K168,2)</f>
        <v>0</v>
      </c>
      <c r="BL168" s="15" t="s">
        <v>154</v>
      </c>
      <c r="BM168" s="15" t="s">
        <v>230</v>
      </c>
    </row>
    <row r="169" spans="2:51" s="10" customFormat="1" ht="22.5" customHeight="1">
      <c r="B169" s="161"/>
      <c r="C169" s="162"/>
      <c r="D169" s="162"/>
      <c r="E169" s="163" t="s">
        <v>21</v>
      </c>
      <c r="F169" s="257" t="s">
        <v>231</v>
      </c>
      <c r="G169" s="258"/>
      <c r="H169" s="258"/>
      <c r="I169" s="258"/>
      <c r="J169" s="162"/>
      <c r="K169" s="164">
        <v>123.5</v>
      </c>
      <c r="L169" s="162"/>
      <c r="M169" s="162"/>
      <c r="N169" s="162"/>
      <c r="O169" s="162"/>
      <c r="P169" s="162"/>
      <c r="Q169" s="162"/>
      <c r="R169" s="165"/>
      <c r="T169" s="166"/>
      <c r="U169" s="162"/>
      <c r="V169" s="162"/>
      <c r="W169" s="162"/>
      <c r="X169" s="162"/>
      <c r="Y169" s="162"/>
      <c r="Z169" s="162"/>
      <c r="AA169" s="167"/>
      <c r="AT169" s="168" t="s">
        <v>157</v>
      </c>
      <c r="AU169" s="168" t="s">
        <v>99</v>
      </c>
      <c r="AV169" s="10" t="s">
        <v>99</v>
      </c>
      <c r="AW169" s="10" t="s">
        <v>37</v>
      </c>
      <c r="AX169" s="10" t="s">
        <v>23</v>
      </c>
      <c r="AY169" s="168" t="s">
        <v>149</v>
      </c>
    </row>
    <row r="170" spans="2:65" s="1" customFormat="1" ht="22.5" customHeight="1">
      <c r="B170" s="124"/>
      <c r="C170" s="154" t="s">
        <v>232</v>
      </c>
      <c r="D170" s="154" t="s">
        <v>150</v>
      </c>
      <c r="E170" s="155" t="s">
        <v>233</v>
      </c>
      <c r="F170" s="253" t="s">
        <v>234</v>
      </c>
      <c r="G170" s="254"/>
      <c r="H170" s="254"/>
      <c r="I170" s="254"/>
      <c r="J170" s="156" t="s">
        <v>225</v>
      </c>
      <c r="K170" s="157">
        <v>4359.13</v>
      </c>
      <c r="L170" s="255">
        <v>0</v>
      </c>
      <c r="M170" s="254"/>
      <c r="N170" s="256">
        <f>ROUND(L170*K170,2)</f>
        <v>0</v>
      </c>
      <c r="O170" s="254"/>
      <c r="P170" s="254"/>
      <c r="Q170" s="254"/>
      <c r="R170" s="126"/>
      <c r="T170" s="158" t="s">
        <v>21</v>
      </c>
      <c r="U170" s="41" t="s">
        <v>46</v>
      </c>
      <c r="V170" s="33"/>
      <c r="W170" s="159">
        <f>V170*K170</f>
        <v>0</v>
      </c>
      <c r="X170" s="159">
        <v>0.00025</v>
      </c>
      <c r="Y170" s="159">
        <f>X170*K170</f>
        <v>1.0897825</v>
      </c>
      <c r="Z170" s="159">
        <v>0</v>
      </c>
      <c r="AA170" s="160">
        <f>Z170*K170</f>
        <v>0</v>
      </c>
      <c r="AR170" s="15" t="s">
        <v>154</v>
      </c>
      <c r="AT170" s="15" t="s">
        <v>150</v>
      </c>
      <c r="AU170" s="15" t="s">
        <v>99</v>
      </c>
      <c r="AY170" s="15" t="s">
        <v>149</v>
      </c>
      <c r="BE170" s="99">
        <f>IF(U170="základní",N170,0)</f>
        <v>0</v>
      </c>
      <c r="BF170" s="99">
        <f>IF(U170="snížená",N170,0)</f>
        <v>0</v>
      </c>
      <c r="BG170" s="99">
        <f>IF(U170="zákl. přenesená",N170,0)</f>
        <v>0</v>
      </c>
      <c r="BH170" s="99">
        <f>IF(U170="sníž. přenesená",N170,0)</f>
        <v>0</v>
      </c>
      <c r="BI170" s="99">
        <f>IF(U170="nulová",N170,0)</f>
        <v>0</v>
      </c>
      <c r="BJ170" s="15" t="s">
        <v>23</v>
      </c>
      <c r="BK170" s="99">
        <f>ROUND(L170*K170,2)</f>
        <v>0</v>
      </c>
      <c r="BL170" s="15" t="s">
        <v>154</v>
      </c>
      <c r="BM170" s="15" t="s">
        <v>235</v>
      </c>
    </row>
    <row r="171" spans="2:65" s="1" customFormat="1" ht="22.5" customHeight="1">
      <c r="B171" s="124"/>
      <c r="C171" s="177" t="s">
        <v>236</v>
      </c>
      <c r="D171" s="177" t="s">
        <v>193</v>
      </c>
      <c r="E171" s="178" t="s">
        <v>237</v>
      </c>
      <c r="F171" s="262" t="s">
        <v>238</v>
      </c>
      <c r="G171" s="263"/>
      <c r="H171" s="263"/>
      <c r="I171" s="263"/>
      <c r="J171" s="179" t="s">
        <v>225</v>
      </c>
      <c r="K171" s="180">
        <v>1406.294</v>
      </c>
      <c r="L171" s="264">
        <v>0</v>
      </c>
      <c r="M171" s="263"/>
      <c r="N171" s="265">
        <f>ROUND(L171*K171,2)</f>
        <v>0</v>
      </c>
      <c r="O171" s="254"/>
      <c r="P171" s="254"/>
      <c r="Q171" s="254"/>
      <c r="R171" s="126"/>
      <c r="T171" s="158" t="s">
        <v>21</v>
      </c>
      <c r="U171" s="41" t="s">
        <v>46</v>
      </c>
      <c r="V171" s="33"/>
      <c r="W171" s="159">
        <f>V171*K171</f>
        <v>0</v>
      </c>
      <c r="X171" s="159">
        <v>3E-05</v>
      </c>
      <c r="Y171" s="159">
        <f>X171*K171</f>
        <v>0.04218882</v>
      </c>
      <c r="Z171" s="159">
        <v>0</v>
      </c>
      <c r="AA171" s="160">
        <f>Z171*K171</f>
        <v>0</v>
      </c>
      <c r="AR171" s="15" t="s">
        <v>192</v>
      </c>
      <c r="AT171" s="15" t="s">
        <v>193</v>
      </c>
      <c r="AU171" s="15" t="s">
        <v>99</v>
      </c>
      <c r="AY171" s="15" t="s">
        <v>149</v>
      </c>
      <c r="BE171" s="99">
        <f>IF(U171="základní",N171,0)</f>
        <v>0</v>
      </c>
      <c r="BF171" s="99">
        <f>IF(U171="snížená",N171,0)</f>
        <v>0</v>
      </c>
      <c r="BG171" s="99">
        <f>IF(U171="zákl. přenesená",N171,0)</f>
        <v>0</v>
      </c>
      <c r="BH171" s="99">
        <f>IF(U171="sníž. přenesená",N171,0)</f>
        <v>0</v>
      </c>
      <c r="BI171" s="99">
        <f>IF(U171="nulová",N171,0)</f>
        <v>0</v>
      </c>
      <c r="BJ171" s="15" t="s">
        <v>23</v>
      </c>
      <c r="BK171" s="99">
        <f>ROUND(L171*K171,2)</f>
        <v>0</v>
      </c>
      <c r="BL171" s="15" t="s">
        <v>154</v>
      </c>
      <c r="BM171" s="15" t="s">
        <v>239</v>
      </c>
    </row>
    <row r="172" spans="2:51" s="10" customFormat="1" ht="22.5" customHeight="1">
      <c r="B172" s="161"/>
      <c r="C172" s="162"/>
      <c r="D172" s="162"/>
      <c r="E172" s="163" t="s">
        <v>21</v>
      </c>
      <c r="F172" s="257" t="s">
        <v>240</v>
      </c>
      <c r="G172" s="258"/>
      <c r="H172" s="258"/>
      <c r="I172" s="258"/>
      <c r="J172" s="162"/>
      <c r="K172" s="164">
        <v>1378.72</v>
      </c>
      <c r="L172" s="162"/>
      <c r="M172" s="162"/>
      <c r="N172" s="162"/>
      <c r="O172" s="162"/>
      <c r="P172" s="162"/>
      <c r="Q172" s="162"/>
      <c r="R172" s="165"/>
      <c r="T172" s="166"/>
      <c r="U172" s="162"/>
      <c r="V172" s="162"/>
      <c r="W172" s="162"/>
      <c r="X172" s="162"/>
      <c r="Y172" s="162"/>
      <c r="Z172" s="162"/>
      <c r="AA172" s="167"/>
      <c r="AT172" s="168" t="s">
        <v>157</v>
      </c>
      <c r="AU172" s="168" t="s">
        <v>99</v>
      </c>
      <c r="AV172" s="10" t="s">
        <v>99</v>
      </c>
      <c r="AW172" s="10" t="s">
        <v>37</v>
      </c>
      <c r="AX172" s="10" t="s">
        <v>23</v>
      </c>
      <c r="AY172" s="168" t="s">
        <v>149</v>
      </c>
    </row>
    <row r="173" spans="2:65" s="1" customFormat="1" ht="22.5" customHeight="1">
      <c r="B173" s="124"/>
      <c r="C173" s="177" t="s">
        <v>241</v>
      </c>
      <c r="D173" s="177" t="s">
        <v>193</v>
      </c>
      <c r="E173" s="178" t="s">
        <v>242</v>
      </c>
      <c r="F173" s="262" t="s">
        <v>243</v>
      </c>
      <c r="G173" s="263"/>
      <c r="H173" s="263"/>
      <c r="I173" s="263"/>
      <c r="J173" s="179" t="s">
        <v>225</v>
      </c>
      <c r="K173" s="180">
        <v>1406.294</v>
      </c>
      <c r="L173" s="264">
        <v>0</v>
      </c>
      <c r="M173" s="263"/>
      <c r="N173" s="265">
        <f>ROUND(L173*K173,2)</f>
        <v>0</v>
      </c>
      <c r="O173" s="254"/>
      <c r="P173" s="254"/>
      <c r="Q173" s="254"/>
      <c r="R173" s="126"/>
      <c r="T173" s="158" t="s">
        <v>21</v>
      </c>
      <c r="U173" s="41" t="s">
        <v>46</v>
      </c>
      <c r="V173" s="33"/>
      <c r="W173" s="159">
        <f>V173*K173</f>
        <v>0</v>
      </c>
      <c r="X173" s="159">
        <v>4E-05</v>
      </c>
      <c r="Y173" s="159">
        <f>X173*K173</f>
        <v>0.05625176000000001</v>
      </c>
      <c r="Z173" s="159">
        <v>0</v>
      </c>
      <c r="AA173" s="160">
        <f>Z173*K173</f>
        <v>0</v>
      </c>
      <c r="AR173" s="15" t="s">
        <v>192</v>
      </c>
      <c r="AT173" s="15" t="s">
        <v>193</v>
      </c>
      <c r="AU173" s="15" t="s">
        <v>99</v>
      </c>
      <c r="AY173" s="15" t="s">
        <v>149</v>
      </c>
      <c r="BE173" s="99">
        <f>IF(U173="základní",N173,0)</f>
        <v>0</v>
      </c>
      <c r="BF173" s="99">
        <f>IF(U173="snížená",N173,0)</f>
        <v>0</v>
      </c>
      <c r="BG173" s="99">
        <f>IF(U173="zákl. přenesená",N173,0)</f>
        <v>0</v>
      </c>
      <c r="BH173" s="99">
        <f>IF(U173="sníž. přenesená",N173,0)</f>
        <v>0</v>
      </c>
      <c r="BI173" s="99">
        <f>IF(U173="nulová",N173,0)</f>
        <v>0</v>
      </c>
      <c r="BJ173" s="15" t="s">
        <v>23</v>
      </c>
      <c r="BK173" s="99">
        <f>ROUND(L173*K173,2)</f>
        <v>0</v>
      </c>
      <c r="BL173" s="15" t="s">
        <v>154</v>
      </c>
      <c r="BM173" s="15" t="s">
        <v>244</v>
      </c>
    </row>
    <row r="174" spans="2:51" s="10" customFormat="1" ht="22.5" customHeight="1">
      <c r="B174" s="161"/>
      <c r="C174" s="162"/>
      <c r="D174" s="162"/>
      <c r="E174" s="163" t="s">
        <v>21</v>
      </c>
      <c r="F174" s="257" t="s">
        <v>245</v>
      </c>
      <c r="G174" s="258"/>
      <c r="H174" s="258"/>
      <c r="I174" s="258"/>
      <c r="J174" s="162"/>
      <c r="K174" s="164">
        <v>120</v>
      </c>
      <c r="L174" s="162"/>
      <c r="M174" s="162"/>
      <c r="N174" s="162"/>
      <c r="O174" s="162"/>
      <c r="P174" s="162"/>
      <c r="Q174" s="162"/>
      <c r="R174" s="165"/>
      <c r="T174" s="166"/>
      <c r="U174" s="162"/>
      <c r="V174" s="162"/>
      <c r="W174" s="162"/>
      <c r="X174" s="162"/>
      <c r="Y174" s="162"/>
      <c r="Z174" s="162"/>
      <c r="AA174" s="167"/>
      <c r="AT174" s="168" t="s">
        <v>157</v>
      </c>
      <c r="AU174" s="168" t="s">
        <v>99</v>
      </c>
      <c r="AV174" s="10" t="s">
        <v>99</v>
      </c>
      <c r="AW174" s="10" t="s">
        <v>37</v>
      </c>
      <c r="AX174" s="10" t="s">
        <v>81</v>
      </c>
      <c r="AY174" s="168" t="s">
        <v>149</v>
      </c>
    </row>
    <row r="175" spans="2:51" s="10" customFormat="1" ht="22.5" customHeight="1">
      <c r="B175" s="161"/>
      <c r="C175" s="162"/>
      <c r="D175" s="162"/>
      <c r="E175" s="163" t="s">
        <v>21</v>
      </c>
      <c r="F175" s="259" t="s">
        <v>246</v>
      </c>
      <c r="G175" s="258"/>
      <c r="H175" s="258"/>
      <c r="I175" s="258"/>
      <c r="J175" s="162"/>
      <c r="K175" s="164">
        <v>100.3</v>
      </c>
      <c r="L175" s="162"/>
      <c r="M175" s="162"/>
      <c r="N175" s="162"/>
      <c r="O175" s="162"/>
      <c r="P175" s="162"/>
      <c r="Q175" s="162"/>
      <c r="R175" s="165"/>
      <c r="T175" s="166"/>
      <c r="U175" s="162"/>
      <c r="V175" s="162"/>
      <c r="W175" s="162"/>
      <c r="X175" s="162"/>
      <c r="Y175" s="162"/>
      <c r="Z175" s="162"/>
      <c r="AA175" s="167"/>
      <c r="AT175" s="168" t="s">
        <v>157</v>
      </c>
      <c r="AU175" s="168" t="s">
        <v>99</v>
      </c>
      <c r="AV175" s="10" t="s">
        <v>99</v>
      </c>
      <c r="AW175" s="10" t="s">
        <v>37</v>
      </c>
      <c r="AX175" s="10" t="s">
        <v>81</v>
      </c>
      <c r="AY175" s="168" t="s">
        <v>149</v>
      </c>
    </row>
    <row r="176" spans="2:51" s="10" customFormat="1" ht="22.5" customHeight="1">
      <c r="B176" s="161"/>
      <c r="C176" s="162"/>
      <c r="D176" s="162"/>
      <c r="E176" s="163" t="s">
        <v>21</v>
      </c>
      <c r="F176" s="259" t="s">
        <v>247</v>
      </c>
      <c r="G176" s="258"/>
      <c r="H176" s="258"/>
      <c r="I176" s="258"/>
      <c r="J176" s="162"/>
      <c r="K176" s="164">
        <v>4.78</v>
      </c>
      <c r="L176" s="162"/>
      <c r="M176" s="162"/>
      <c r="N176" s="162"/>
      <c r="O176" s="162"/>
      <c r="P176" s="162"/>
      <c r="Q176" s="162"/>
      <c r="R176" s="165"/>
      <c r="T176" s="166"/>
      <c r="U176" s="162"/>
      <c r="V176" s="162"/>
      <c r="W176" s="162"/>
      <c r="X176" s="162"/>
      <c r="Y176" s="162"/>
      <c r="Z176" s="162"/>
      <c r="AA176" s="167"/>
      <c r="AT176" s="168" t="s">
        <v>157</v>
      </c>
      <c r="AU176" s="168" t="s">
        <v>99</v>
      </c>
      <c r="AV176" s="10" t="s">
        <v>99</v>
      </c>
      <c r="AW176" s="10" t="s">
        <v>37</v>
      </c>
      <c r="AX176" s="10" t="s">
        <v>81</v>
      </c>
      <c r="AY176" s="168" t="s">
        <v>149</v>
      </c>
    </row>
    <row r="177" spans="2:51" s="10" customFormat="1" ht="22.5" customHeight="1">
      <c r="B177" s="161"/>
      <c r="C177" s="162"/>
      <c r="D177" s="162"/>
      <c r="E177" s="163" t="s">
        <v>21</v>
      </c>
      <c r="F177" s="259" t="s">
        <v>248</v>
      </c>
      <c r="G177" s="258"/>
      <c r="H177" s="258"/>
      <c r="I177" s="258"/>
      <c r="J177" s="162"/>
      <c r="K177" s="164">
        <v>99.2</v>
      </c>
      <c r="L177" s="162"/>
      <c r="M177" s="162"/>
      <c r="N177" s="162"/>
      <c r="O177" s="162"/>
      <c r="P177" s="162"/>
      <c r="Q177" s="162"/>
      <c r="R177" s="165"/>
      <c r="T177" s="166"/>
      <c r="U177" s="162"/>
      <c r="V177" s="162"/>
      <c r="W177" s="162"/>
      <c r="X177" s="162"/>
      <c r="Y177" s="162"/>
      <c r="Z177" s="162"/>
      <c r="AA177" s="167"/>
      <c r="AT177" s="168" t="s">
        <v>157</v>
      </c>
      <c r="AU177" s="168" t="s">
        <v>99</v>
      </c>
      <c r="AV177" s="10" t="s">
        <v>99</v>
      </c>
      <c r="AW177" s="10" t="s">
        <v>37</v>
      </c>
      <c r="AX177" s="10" t="s">
        <v>81</v>
      </c>
      <c r="AY177" s="168" t="s">
        <v>149</v>
      </c>
    </row>
    <row r="178" spans="2:51" s="10" customFormat="1" ht="22.5" customHeight="1">
      <c r="B178" s="161"/>
      <c r="C178" s="162"/>
      <c r="D178" s="162"/>
      <c r="E178" s="163" t="s">
        <v>21</v>
      </c>
      <c r="F178" s="259" t="s">
        <v>249</v>
      </c>
      <c r="G178" s="258"/>
      <c r="H178" s="258"/>
      <c r="I178" s="258"/>
      <c r="J178" s="162"/>
      <c r="K178" s="164">
        <v>102.2</v>
      </c>
      <c r="L178" s="162"/>
      <c r="M178" s="162"/>
      <c r="N178" s="162"/>
      <c r="O178" s="162"/>
      <c r="P178" s="162"/>
      <c r="Q178" s="162"/>
      <c r="R178" s="165"/>
      <c r="T178" s="166"/>
      <c r="U178" s="162"/>
      <c r="V178" s="162"/>
      <c r="W178" s="162"/>
      <c r="X178" s="162"/>
      <c r="Y178" s="162"/>
      <c r="Z178" s="162"/>
      <c r="AA178" s="167"/>
      <c r="AT178" s="168" t="s">
        <v>157</v>
      </c>
      <c r="AU178" s="168" t="s">
        <v>99</v>
      </c>
      <c r="AV178" s="10" t="s">
        <v>99</v>
      </c>
      <c r="AW178" s="10" t="s">
        <v>37</v>
      </c>
      <c r="AX178" s="10" t="s">
        <v>81</v>
      </c>
      <c r="AY178" s="168" t="s">
        <v>149</v>
      </c>
    </row>
    <row r="179" spans="2:51" s="10" customFormat="1" ht="22.5" customHeight="1">
      <c r="B179" s="161"/>
      <c r="C179" s="162"/>
      <c r="D179" s="162"/>
      <c r="E179" s="163" t="s">
        <v>21</v>
      </c>
      <c r="F179" s="259" t="s">
        <v>250</v>
      </c>
      <c r="G179" s="258"/>
      <c r="H179" s="258"/>
      <c r="I179" s="258"/>
      <c r="J179" s="162"/>
      <c r="K179" s="164">
        <v>174.2</v>
      </c>
      <c r="L179" s="162"/>
      <c r="M179" s="162"/>
      <c r="N179" s="162"/>
      <c r="O179" s="162"/>
      <c r="P179" s="162"/>
      <c r="Q179" s="162"/>
      <c r="R179" s="165"/>
      <c r="T179" s="166"/>
      <c r="U179" s="162"/>
      <c r="V179" s="162"/>
      <c r="W179" s="162"/>
      <c r="X179" s="162"/>
      <c r="Y179" s="162"/>
      <c r="Z179" s="162"/>
      <c r="AA179" s="167"/>
      <c r="AT179" s="168" t="s">
        <v>157</v>
      </c>
      <c r="AU179" s="168" t="s">
        <v>99</v>
      </c>
      <c r="AV179" s="10" t="s">
        <v>99</v>
      </c>
      <c r="AW179" s="10" t="s">
        <v>37</v>
      </c>
      <c r="AX179" s="10" t="s">
        <v>81</v>
      </c>
      <c r="AY179" s="168" t="s">
        <v>149</v>
      </c>
    </row>
    <row r="180" spans="2:51" s="10" customFormat="1" ht="22.5" customHeight="1">
      <c r="B180" s="161"/>
      <c r="C180" s="162"/>
      <c r="D180" s="162"/>
      <c r="E180" s="163" t="s">
        <v>21</v>
      </c>
      <c r="F180" s="259" t="s">
        <v>251</v>
      </c>
      <c r="G180" s="258"/>
      <c r="H180" s="258"/>
      <c r="I180" s="258"/>
      <c r="J180" s="162"/>
      <c r="K180" s="164">
        <v>77.7</v>
      </c>
      <c r="L180" s="162"/>
      <c r="M180" s="162"/>
      <c r="N180" s="162"/>
      <c r="O180" s="162"/>
      <c r="P180" s="162"/>
      <c r="Q180" s="162"/>
      <c r="R180" s="165"/>
      <c r="T180" s="166"/>
      <c r="U180" s="162"/>
      <c r="V180" s="162"/>
      <c r="W180" s="162"/>
      <c r="X180" s="162"/>
      <c r="Y180" s="162"/>
      <c r="Z180" s="162"/>
      <c r="AA180" s="167"/>
      <c r="AT180" s="168" t="s">
        <v>157</v>
      </c>
      <c r="AU180" s="168" t="s">
        <v>99</v>
      </c>
      <c r="AV180" s="10" t="s">
        <v>99</v>
      </c>
      <c r="AW180" s="10" t="s">
        <v>37</v>
      </c>
      <c r="AX180" s="10" t="s">
        <v>81</v>
      </c>
      <c r="AY180" s="168" t="s">
        <v>149</v>
      </c>
    </row>
    <row r="181" spans="2:51" s="10" customFormat="1" ht="22.5" customHeight="1">
      <c r="B181" s="161"/>
      <c r="C181" s="162"/>
      <c r="D181" s="162"/>
      <c r="E181" s="163" t="s">
        <v>21</v>
      </c>
      <c r="F181" s="259" t="s">
        <v>252</v>
      </c>
      <c r="G181" s="258"/>
      <c r="H181" s="258"/>
      <c r="I181" s="258"/>
      <c r="J181" s="162"/>
      <c r="K181" s="164">
        <v>10.32</v>
      </c>
      <c r="L181" s="162"/>
      <c r="M181" s="162"/>
      <c r="N181" s="162"/>
      <c r="O181" s="162"/>
      <c r="P181" s="162"/>
      <c r="Q181" s="162"/>
      <c r="R181" s="165"/>
      <c r="T181" s="166"/>
      <c r="U181" s="162"/>
      <c r="V181" s="162"/>
      <c r="W181" s="162"/>
      <c r="X181" s="162"/>
      <c r="Y181" s="162"/>
      <c r="Z181" s="162"/>
      <c r="AA181" s="167"/>
      <c r="AT181" s="168" t="s">
        <v>157</v>
      </c>
      <c r="AU181" s="168" t="s">
        <v>99</v>
      </c>
      <c r="AV181" s="10" t="s">
        <v>99</v>
      </c>
      <c r="AW181" s="10" t="s">
        <v>37</v>
      </c>
      <c r="AX181" s="10" t="s">
        <v>81</v>
      </c>
      <c r="AY181" s="168" t="s">
        <v>149</v>
      </c>
    </row>
    <row r="182" spans="2:51" s="10" customFormat="1" ht="22.5" customHeight="1">
      <c r="B182" s="161"/>
      <c r="C182" s="162"/>
      <c r="D182" s="162"/>
      <c r="E182" s="163" t="s">
        <v>21</v>
      </c>
      <c r="F182" s="259" t="s">
        <v>253</v>
      </c>
      <c r="G182" s="258"/>
      <c r="H182" s="258"/>
      <c r="I182" s="258"/>
      <c r="J182" s="162"/>
      <c r="K182" s="164">
        <v>40.32</v>
      </c>
      <c r="L182" s="162"/>
      <c r="M182" s="162"/>
      <c r="N182" s="162"/>
      <c r="O182" s="162"/>
      <c r="P182" s="162"/>
      <c r="Q182" s="162"/>
      <c r="R182" s="165"/>
      <c r="T182" s="166"/>
      <c r="U182" s="162"/>
      <c r="V182" s="162"/>
      <c r="W182" s="162"/>
      <c r="X182" s="162"/>
      <c r="Y182" s="162"/>
      <c r="Z182" s="162"/>
      <c r="AA182" s="167"/>
      <c r="AT182" s="168" t="s">
        <v>157</v>
      </c>
      <c r="AU182" s="168" t="s">
        <v>99</v>
      </c>
      <c r="AV182" s="10" t="s">
        <v>99</v>
      </c>
      <c r="AW182" s="10" t="s">
        <v>37</v>
      </c>
      <c r="AX182" s="10" t="s">
        <v>81</v>
      </c>
      <c r="AY182" s="168" t="s">
        <v>149</v>
      </c>
    </row>
    <row r="183" spans="2:51" s="10" customFormat="1" ht="22.5" customHeight="1">
      <c r="B183" s="161"/>
      <c r="C183" s="162"/>
      <c r="D183" s="162"/>
      <c r="E183" s="163" t="s">
        <v>21</v>
      </c>
      <c r="F183" s="259" t="s">
        <v>254</v>
      </c>
      <c r="G183" s="258"/>
      <c r="H183" s="258"/>
      <c r="I183" s="258"/>
      <c r="J183" s="162"/>
      <c r="K183" s="164">
        <v>120</v>
      </c>
      <c r="L183" s="162"/>
      <c r="M183" s="162"/>
      <c r="N183" s="162"/>
      <c r="O183" s="162"/>
      <c r="P183" s="162"/>
      <c r="Q183" s="162"/>
      <c r="R183" s="165"/>
      <c r="T183" s="166"/>
      <c r="U183" s="162"/>
      <c r="V183" s="162"/>
      <c r="W183" s="162"/>
      <c r="X183" s="162"/>
      <c r="Y183" s="162"/>
      <c r="Z183" s="162"/>
      <c r="AA183" s="167"/>
      <c r="AT183" s="168" t="s">
        <v>157</v>
      </c>
      <c r="AU183" s="168" t="s">
        <v>99</v>
      </c>
      <c r="AV183" s="10" t="s">
        <v>99</v>
      </c>
      <c r="AW183" s="10" t="s">
        <v>37</v>
      </c>
      <c r="AX183" s="10" t="s">
        <v>81</v>
      </c>
      <c r="AY183" s="168" t="s">
        <v>149</v>
      </c>
    </row>
    <row r="184" spans="2:51" s="10" customFormat="1" ht="22.5" customHeight="1">
      <c r="B184" s="161"/>
      <c r="C184" s="162"/>
      <c r="D184" s="162"/>
      <c r="E184" s="163" t="s">
        <v>21</v>
      </c>
      <c r="F184" s="259" t="s">
        <v>255</v>
      </c>
      <c r="G184" s="258"/>
      <c r="H184" s="258"/>
      <c r="I184" s="258"/>
      <c r="J184" s="162"/>
      <c r="K184" s="164">
        <v>3.96</v>
      </c>
      <c r="L184" s="162"/>
      <c r="M184" s="162"/>
      <c r="N184" s="162"/>
      <c r="O184" s="162"/>
      <c r="P184" s="162"/>
      <c r="Q184" s="162"/>
      <c r="R184" s="165"/>
      <c r="T184" s="166"/>
      <c r="U184" s="162"/>
      <c r="V184" s="162"/>
      <c r="W184" s="162"/>
      <c r="X184" s="162"/>
      <c r="Y184" s="162"/>
      <c r="Z184" s="162"/>
      <c r="AA184" s="167"/>
      <c r="AT184" s="168" t="s">
        <v>157</v>
      </c>
      <c r="AU184" s="168" t="s">
        <v>99</v>
      </c>
      <c r="AV184" s="10" t="s">
        <v>99</v>
      </c>
      <c r="AW184" s="10" t="s">
        <v>37</v>
      </c>
      <c r="AX184" s="10" t="s">
        <v>81</v>
      </c>
      <c r="AY184" s="168" t="s">
        <v>149</v>
      </c>
    </row>
    <row r="185" spans="2:51" s="10" customFormat="1" ht="22.5" customHeight="1">
      <c r="B185" s="161"/>
      <c r="C185" s="162"/>
      <c r="D185" s="162"/>
      <c r="E185" s="163" t="s">
        <v>21</v>
      </c>
      <c r="F185" s="259" t="s">
        <v>256</v>
      </c>
      <c r="G185" s="258"/>
      <c r="H185" s="258"/>
      <c r="I185" s="258"/>
      <c r="J185" s="162"/>
      <c r="K185" s="164">
        <v>6.72</v>
      </c>
      <c r="L185" s="162"/>
      <c r="M185" s="162"/>
      <c r="N185" s="162"/>
      <c r="O185" s="162"/>
      <c r="P185" s="162"/>
      <c r="Q185" s="162"/>
      <c r="R185" s="165"/>
      <c r="T185" s="166"/>
      <c r="U185" s="162"/>
      <c r="V185" s="162"/>
      <c r="W185" s="162"/>
      <c r="X185" s="162"/>
      <c r="Y185" s="162"/>
      <c r="Z185" s="162"/>
      <c r="AA185" s="167"/>
      <c r="AT185" s="168" t="s">
        <v>157</v>
      </c>
      <c r="AU185" s="168" t="s">
        <v>99</v>
      </c>
      <c r="AV185" s="10" t="s">
        <v>99</v>
      </c>
      <c r="AW185" s="10" t="s">
        <v>37</v>
      </c>
      <c r="AX185" s="10" t="s">
        <v>81</v>
      </c>
      <c r="AY185" s="168" t="s">
        <v>149</v>
      </c>
    </row>
    <row r="186" spans="2:51" s="10" customFormat="1" ht="22.5" customHeight="1">
      <c r="B186" s="161"/>
      <c r="C186" s="162"/>
      <c r="D186" s="162"/>
      <c r="E186" s="163" t="s">
        <v>21</v>
      </c>
      <c r="F186" s="259" t="s">
        <v>257</v>
      </c>
      <c r="G186" s="258"/>
      <c r="H186" s="258"/>
      <c r="I186" s="258"/>
      <c r="J186" s="162"/>
      <c r="K186" s="164">
        <v>99.2</v>
      </c>
      <c r="L186" s="162"/>
      <c r="M186" s="162"/>
      <c r="N186" s="162"/>
      <c r="O186" s="162"/>
      <c r="P186" s="162"/>
      <c r="Q186" s="162"/>
      <c r="R186" s="165"/>
      <c r="T186" s="166"/>
      <c r="U186" s="162"/>
      <c r="V186" s="162"/>
      <c r="W186" s="162"/>
      <c r="X186" s="162"/>
      <c r="Y186" s="162"/>
      <c r="Z186" s="162"/>
      <c r="AA186" s="167"/>
      <c r="AT186" s="168" t="s">
        <v>157</v>
      </c>
      <c r="AU186" s="168" t="s">
        <v>99</v>
      </c>
      <c r="AV186" s="10" t="s">
        <v>99</v>
      </c>
      <c r="AW186" s="10" t="s">
        <v>37</v>
      </c>
      <c r="AX186" s="10" t="s">
        <v>81</v>
      </c>
      <c r="AY186" s="168" t="s">
        <v>149</v>
      </c>
    </row>
    <row r="187" spans="2:51" s="10" customFormat="1" ht="22.5" customHeight="1">
      <c r="B187" s="161"/>
      <c r="C187" s="162"/>
      <c r="D187" s="162"/>
      <c r="E187" s="163" t="s">
        <v>21</v>
      </c>
      <c r="F187" s="259" t="s">
        <v>258</v>
      </c>
      <c r="G187" s="258"/>
      <c r="H187" s="258"/>
      <c r="I187" s="258"/>
      <c r="J187" s="162"/>
      <c r="K187" s="164">
        <v>99.2</v>
      </c>
      <c r="L187" s="162"/>
      <c r="M187" s="162"/>
      <c r="N187" s="162"/>
      <c r="O187" s="162"/>
      <c r="P187" s="162"/>
      <c r="Q187" s="162"/>
      <c r="R187" s="165"/>
      <c r="T187" s="166"/>
      <c r="U187" s="162"/>
      <c r="V187" s="162"/>
      <c r="W187" s="162"/>
      <c r="X187" s="162"/>
      <c r="Y187" s="162"/>
      <c r="Z187" s="162"/>
      <c r="AA187" s="167"/>
      <c r="AT187" s="168" t="s">
        <v>157</v>
      </c>
      <c r="AU187" s="168" t="s">
        <v>99</v>
      </c>
      <c r="AV187" s="10" t="s">
        <v>99</v>
      </c>
      <c r="AW187" s="10" t="s">
        <v>37</v>
      </c>
      <c r="AX187" s="10" t="s">
        <v>81</v>
      </c>
      <c r="AY187" s="168" t="s">
        <v>149</v>
      </c>
    </row>
    <row r="188" spans="2:51" s="10" customFormat="1" ht="22.5" customHeight="1">
      <c r="B188" s="161"/>
      <c r="C188" s="162"/>
      <c r="D188" s="162"/>
      <c r="E188" s="163" t="s">
        <v>21</v>
      </c>
      <c r="F188" s="259" t="s">
        <v>259</v>
      </c>
      <c r="G188" s="258"/>
      <c r="H188" s="258"/>
      <c r="I188" s="258"/>
      <c r="J188" s="162"/>
      <c r="K188" s="164">
        <v>171.3</v>
      </c>
      <c r="L188" s="162"/>
      <c r="M188" s="162"/>
      <c r="N188" s="162"/>
      <c r="O188" s="162"/>
      <c r="P188" s="162"/>
      <c r="Q188" s="162"/>
      <c r="R188" s="165"/>
      <c r="T188" s="166"/>
      <c r="U188" s="162"/>
      <c r="V188" s="162"/>
      <c r="W188" s="162"/>
      <c r="X188" s="162"/>
      <c r="Y188" s="162"/>
      <c r="Z188" s="162"/>
      <c r="AA188" s="167"/>
      <c r="AT188" s="168" t="s">
        <v>157</v>
      </c>
      <c r="AU188" s="168" t="s">
        <v>99</v>
      </c>
      <c r="AV188" s="10" t="s">
        <v>99</v>
      </c>
      <c r="AW188" s="10" t="s">
        <v>37</v>
      </c>
      <c r="AX188" s="10" t="s">
        <v>81</v>
      </c>
      <c r="AY188" s="168" t="s">
        <v>149</v>
      </c>
    </row>
    <row r="189" spans="2:51" s="10" customFormat="1" ht="22.5" customHeight="1">
      <c r="B189" s="161"/>
      <c r="C189" s="162"/>
      <c r="D189" s="162"/>
      <c r="E189" s="163" t="s">
        <v>21</v>
      </c>
      <c r="F189" s="259" t="s">
        <v>260</v>
      </c>
      <c r="G189" s="258"/>
      <c r="H189" s="258"/>
      <c r="I189" s="258"/>
      <c r="J189" s="162"/>
      <c r="K189" s="164">
        <v>28.56</v>
      </c>
      <c r="L189" s="162"/>
      <c r="M189" s="162"/>
      <c r="N189" s="162"/>
      <c r="O189" s="162"/>
      <c r="P189" s="162"/>
      <c r="Q189" s="162"/>
      <c r="R189" s="165"/>
      <c r="T189" s="166"/>
      <c r="U189" s="162"/>
      <c r="V189" s="162"/>
      <c r="W189" s="162"/>
      <c r="X189" s="162"/>
      <c r="Y189" s="162"/>
      <c r="Z189" s="162"/>
      <c r="AA189" s="167"/>
      <c r="AT189" s="168" t="s">
        <v>157</v>
      </c>
      <c r="AU189" s="168" t="s">
        <v>99</v>
      </c>
      <c r="AV189" s="10" t="s">
        <v>99</v>
      </c>
      <c r="AW189" s="10" t="s">
        <v>37</v>
      </c>
      <c r="AX189" s="10" t="s">
        <v>81</v>
      </c>
      <c r="AY189" s="168" t="s">
        <v>149</v>
      </c>
    </row>
    <row r="190" spans="2:51" s="10" customFormat="1" ht="22.5" customHeight="1">
      <c r="B190" s="161"/>
      <c r="C190" s="162"/>
      <c r="D190" s="162"/>
      <c r="E190" s="163" t="s">
        <v>21</v>
      </c>
      <c r="F190" s="259" t="s">
        <v>261</v>
      </c>
      <c r="G190" s="258"/>
      <c r="H190" s="258"/>
      <c r="I190" s="258"/>
      <c r="J190" s="162"/>
      <c r="K190" s="164">
        <v>84.8</v>
      </c>
      <c r="L190" s="162"/>
      <c r="M190" s="162"/>
      <c r="N190" s="162"/>
      <c r="O190" s="162"/>
      <c r="P190" s="162"/>
      <c r="Q190" s="162"/>
      <c r="R190" s="165"/>
      <c r="T190" s="166"/>
      <c r="U190" s="162"/>
      <c r="V190" s="162"/>
      <c r="W190" s="162"/>
      <c r="X190" s="162"/>
      <c r="Y190" s="162"/>
      <c r="Z190" s="162"/>
      <c r="AA190" s="167"/>
      <c r="AT190" s="168" t="s">
        <v>157</v>
      </c>
      <c r="AU190" s="168" t="s">
        <v>99</v>
      </c>
      <c r="AV190" s="10" t="s">
        <v>99</v>
      </c>
      <c r="AW190" s="10" t="s">
        <v>37</v>
      </c>
      <c r="AX190" s="10" t="s">
        <v>81</v>
      </c>
      <c r="AY190" s="168" t="s">
        <v>149</v>
      </c>
    </row>
    <row r="191" spans="2:51" s="10" customFormat="1" ht="22.5" customHeight="1">
      <c r="B191" s="161"/>
      <c r="C191" s="162"/>
      <c r="D191" s="162"/>
      <c r="E191" s="163" t="s">
        <v>21</v>
      </c>
      <c r="F191" s="259" t="s">
        <v>262</v>
      </c>
      <c r="G191" s="258"/>
      <c r="H191" s="258"/>
      <c r="I191" s="258"/>
      <c r="J191" s="162"/>
      <c r="K191" s="164">
        <v>11.24</v>
      </c>
      <c r="L191" s="162"/>
      <c r="M191" s="162"/>
      <c r="N191" s="162"/>
      <c r="O191" s="162"/>
      <c r="P191" s="162"/>
      <c r="Q191" s="162"/>
      <c r="R191" s="165"/>
      <c r="T191" s="166"/>
      <c r="U191" s="162"/>
      <c r="V191" s="162"/>
      <c r="W191" s="162"/>
      <c r="X191" s="162"/>
      <c r="Y191" s="162"/>
      <c r="Z191" s="162"/>
      <c r="AA191" s="167"/>
      <c r="AT191" s="168" t="s">
        <v>157</v>
      </c>
      <c r="AU191" s="168" t="s">
        <v>99</v>
      </c>
      <c r="AV191" s="10" t="s">
        <v>99</v>
      </c>
      <c r="AW191" s="10" t="s">
        <v>37</v>
      </c>
      <c r="AX191" s="10" t="s">
        <v>81</v>
      </c>
      <c r="AY191" s="168" t="s">
        <v>149</v>
      </c>
    </row>
    <row r="192" spans="2:51" s="10" customFormat="1" ht="22.5" customHeight="1">
      <c r="B192" s="161"/>
      <c r="C192" s="162"/>
      <c r="D192" s="162"/>
      <c r="E192" s="163" t="s">
        <v>21</v>
      </c>
      <c r="F192" s="259" t="s">
        <v>252</v>
      </c>
      <c r="G192" s="258"/>
      <c r="H192" s="258"/>
      <c r="I192" s="258"/>
      <c r="J192" s="162"/>
      <c r="K192" s="164">
        <v>10.32</v>
      </c>
      <c r="L192" s="162"/>
      <c r="M192" s="162"/>
      <c r="N192" s="162"/>
      <c r="O192" s="162"/>
      <c r="P192" s="162"/>
      <c r="Q192" s="162"/>
      <c r="R192" s="165"/>
      <c r="T192" s="166"/>
      <c r="U192" s="162"/>
      <c r="V192" s="162"/>
      <c r="W192" s="162"/>
      <c r="X192" s="162"/>
      <c r="Y192" s="162"/>
      <c r="Z192" s="162"/>
      <c r="AA192" s="167"/>
      <c r="AT192" s="168" t="s">
        <v>157</v>
      </c>
      <c r="AU192" s="168" t="s">
        <v>99</v>
      </c>
      <c r="AV192" s="10" t="s">
        <v>99</v>
      </c>
      <c r="AW192" s="10" t="s">
        <v>37</v>
      </c>
      <c r="AX192" s="10" t="s">
        <v>81</v>
      </c>
      <c r="AY192" s="168" t="s">
        <v>149</v>
      </c>
    </row>
    <row r="193" spans="2:51" s="10" customFormat="1" ht="22.5" customHeight="1">
      <c r="B193" s="161"/>
      <c r="C193" s="162"/>
      <c r="D193" s="162"/>
      <c r="E193" s="163" t="s">
        <v>21</v>
      </c>
      <c r="F193" s="259" t="s">
        <v>263</v>
      </c>
      <c r="G193" s="258"/>
      <c r="H193" s="258"/>
      <c r="I193" s="258"/>
      <c r="J193" s="162"/>
      <c r="K193" s="164">
        <v>14.4</v>
      </c>
      <c r="L193" s="162"/>
      <c r="M193" s="162"/>
      <c r="N193" s="162"/>
      <c r="O193" s="162"/>
      <c r="P193" s="162"/>
      <c r="Q193" s="162"/>
      <c r="R193" s="165"/>
      <c r="T193" s="166"/>
      <c r="U193" s="162"/>
      <c r="V193" s="162"/>
      <c r="W193" s="162"/>
      <c r="X193" s="162"/>
      <c r="Y193" s="162"/>
      <c r="Z193" s="162"/>
      <c r="AA193" s="167"/>
      <c r="AT193" s="168" t="s">
        <v>157</v>
      </c>
      <c r="AU193" s="168" t="s">
        <v>99</v>
      </c>
      <c r="AV193" s="10" t="s">
        <v>99</v>
      </c>
      <c r="AW193" s="10" t="s">
        <v>37</v>
      </c>
      <c r="AX193" s="10" t="s">
        <v>81</v>
      </c>
      <c r="AY193" s="168" t="s">
        <v>149</v>
      </c>
    </row>
    <row r="194" spans="2:51" s="11" customFormat="1" ht="22.5" customHeight="1">
      <c r="B194" s="169"/>
      <c r="C194" s="170"/>
      <c r="D194" s="170"/>
      <c r="E194" s="171" t="s">
        <v>21</v>
      </c>
      <c r="F194" s="260" t="s">
        <v>161</v>
      </c>
      <c r="G194" s="261"/>
      <c r="H194" s="261"/>
      <c r="I194" s="261"/>
      <c r="J194" s="170"/>
      <c r="K194" s="172">
        <v>1378.72</v>
      </c>
      <c r="L194" s="170"/>
      <c r="M194" s="170"/>
      <c r="N194" s="170"/>
      <c r="O194" s="170"/>
      <c r="P194" s="170"/>
      <c r="Q194" s="170"/>
      <c r="R194" s="173"/>
      <c r="T194" s="174"/>
      <c r="U194" s="170"/>
      <c r="V194" s="170"/>
      <c r="W194" s="170"/>
      <c r="X194" s="170"/>
      <c r="Y194" s="170"/>
      <c r="Z194" s="170"/>
      <c r="AA194" s="175"/>
      <c r="AT194" s="176" t="s">
        <v>157</v>
      </c>
      <c r="AU194" s="176" t="s">
        <v>99</v>
      </c>
      <c r="AV194" s="11" t="s">
        <v>154</v>
      </c>
      <c r="AW194" s="11" t="s">
        <v>37</v>
      </c>
      <c r="AX194" s="11" t="s">
        <v>23</v>
      </c>
      <c r="AY194" s="176" t="s">
        <v>149</v>
      </c>
    </row>
    <row r="195" spans="2:65" s="1" customFormat="1" ht="22.5" customHeight="1">
      <c r="B195" s="124"/>
      <c r="C195" s="177" t="s">
        <v>264</v>
      </c>
      <c r="D195" s="177" t="s">
        <v>193</v>
      </c>
      <c r="E195" s="178" t="s">
        <v>265</v>
      </c>
      <c r="F195" s="262" t="s">
        <v>266</v>
      </c>
      <c r="G195" s="263"/>
      <c r="H195" s="263"/>
      <c r="I195" s="263"/>
      <c r="J195" s="179" t="s">
        <v>225</v>
      </c>
      <c r="K195" s="180">
        <v>843.285</v>
      </c>
      <c r="L195" s="264">
        <v>0</v>
      </c>
      <c r="M195" s="263"/>
      <c r="N195" s="265">
        <f>ROUND(L195*K195,2)</f>
        <v>0</v>
      </c>
      <c r="O195" s="254"/>
      <c r="P195" s="254"/>
      <c r="Q195" s="254"/>
      <c r="R195" s="126"/>
      <c r="T195" s="158" t="s">
        <v>21</v>
      </c>
      <c r="U195" s="41" t="s">
        <v>46</v>
      </c>
      <c r="V195" s="33"/>
      <c r="W195" s="159">
        <f>V195*K195</f>
        <v>0</v>
      </c>
      <c r="X195" s="159">
        <v>3E-05</v>
      </c>
      <c r="Y195" s="159">
        <f>X195*K195</f>
        <v>0.02529855</v>
      </c>
      <c r="Z195" s="159">
        <v>0</v>
      </c>
      <c r="AA195" s="160">
        <f>Z195*K195</f>
        <v>0</v>
      </c>
      <c r="AR195" s="15" t="s">
        <v>192</v>
      </c>
      <c r="AT195" s="15" t="s">
        <v>193</v>
      </c>
      <c r="AU195" s="15" t="s">
        <v>99</v>
      </c>
      <c r="AY195" s="15" t="s">
        <v>149</v>
      </c>
      <c r="BE195" s="99">
        <f>IF(U195="základní",N195,0)</f>
        <v>0</v>
      </c>
      <c r="BF195" s="99">
        <f>IF(U195="snížená",N195,0)</f>
        <v>0</v>
      </c>
      <c r="BG195" s="99">
        <f>IF(U195="zákl. přenesená",N195,0)</f>
        <v>0</v>
      </c>
      <c r="BH195" s="99">
        <f>IF(U195="sníž. přenesená",N195,0)</f>
        <v>0</v>
      </c>
      <c r="BI195" s="99">
        <f>IF(U195="nulová",N195,0)</f>
        <v>0</v>
      </c>
      <c r="BJ195" s="15" t="s">
        <v>23</v>
      </c>
      <c r="BK195" s="99">
        <f>ROUND(L195*K195,2)</f>
        <v>0</v>
      </c>
      <c r="BL195" s="15" t="s">
        <v>154</v>
      </c>
      <c r="BM195" s="15" t="s">
        <v>267</v>
      </c>
    </row>
    <row r="196" spans="2:51" s="10" customFormat="1" ht="22.5" customHeight="1">
      <c r="B196" s="161"/>
      <c r="C196" s="162"/>
      <c r="D196" s="162"/>
      <c r="E196" s="163" t="s">
        <v>21</v>
      </c>
      <c r="F196" s="257" t="s">
        <v>268</v>
      </c>
      <c r="G196" s="258"/>
      <c r="H196" s="258"/>
      <c r="I196" s="258"/>
      <c r="J196" s="162"/>
      <c r="K196" s="164">
        <v>174</v>
      </c>
      <c r="L196" s="162"/>
      <c r="M196" s="162"/>
      <c r="N196" s="162"/>
      <c r="O196" s="162"/>
      <c r="P196" s="162"/>
      <c r="Q196" s="162"/>
      <c r="R196" s="165"/>
      <c r="T196" s="166"/>
      <c r="U196" s="162"/>
      <c r="V196" s="162"/>
      <c r="W196" s="162"/>
      <c r="X196" s="162"/>
      <c r="Y196" s="162"/>
      <c r="Z196" s="162"/>
      <c r="AA196" s="167"/>
      <c r="AT196" s="168" t="s">
        <v>157</v>
      </c>
      <c r="AU196" s="168" t="s">
        <v>99</v>
      </c>
      <c r="AV196" s="10" t="s">
        <v>99</v>
      </c>
      <c r="AW196" s="10" t="s">
        <v>37</v>
      </c>
      <c r="AX196" s="10" t="s">
        <v>81</v>
      </c>
      <c r="AY196" s="168" t="s">
        <v>149</v>
      </c>
    </row>
    <row r="197" spans="2:51" s="10" customFormat="1" ht="22.5" customHeight="1">
      <c r="B197" s="161"/>
      <c r="C197" s="162"/>
      <c r="D197" s="162"/>
      <c r="E197" s="163" t="s">
        <v>21</v>
      </c>
      <c r="F197" s="259" t="s">
        <v>269</v>
      </c>
      <c r="G197" s="258"/>
      <c r="H197" s="258"/>
      <c r="I197" s="258"/>
      <c r="J197" s="162"/>
      <c r="K197" s="164">
        <v>116</v>
      </c>
      <c r="L197" s="162"/>
      <c r="M197" s="162"/>
      <c r="N197" s="162"/>
      <c r="O197" s="162"/>
      <c r="P197" s="162"/>
      <c r="Q197" s="162"/>
      <c r="R197" s="165"/>
      <c r="T197" s="166"/>
      <c r="U197" s="162"/>
      <c r="V197" s="162"/>
      <c r="W197" s="162"/>
      <c r="X197" s="162"/>
      <c r="Y197" s="162"/>
      <c r="Z197" s="162"/>
      <c r="AA197" s="167"/>
      <c r="AT197" s="168" t="s">
        <v>157</v>
      </c>
      <c r="AU197" s="168" t="s">
        <v>99</v>
      </c>
      <c r="AV197" s="10" t="s">
        <v>99</v>
      </c>
      <c r="AW197" s="10" t="s">
        <v>37</v>
      </c>
      <c r="AX197" s="10" t="s">
        <v>81</v>
      </c>
      <c r="AY197" s="168" t="s">
        <v>149</v>
      </c>
    </row>
    <row r="198" spans="2:51" s="10" customFormat="1" ht="22.5" customHeight="1">
      <c r="B198" s="161"/>
      <c r="C198" s="162"/>
      <c r="D198" s="162"/>
      <c r="E198" s="163" t="s">
        <v>21</v>
      </c>
      <c r="F198" s="259" t="s">
        <v>270</v>
      </c>
      <c r="G198" s="258"/>
      <c r="H198" s="258"/>
      <c r="I198" s="258"/>
      <c r="J198" s="162"/>
      <c r="K198" s="164">
        <v>312.4</v>
      </c>
      <c r="L198" s="162"/>
      <c r="M198" s="162"/>
      <c r="N198" s="162"/>
      <c r="O198" s="162"/>
      <c r="P198" s="162"/>
      <c r="Q198" s="162"/>
      <c r="R198" s="165"/>
      <c r="T198" s="166"/>
      <c r="U198" s="162"/>
      <c r="V198" s="162"/>
      <c r="W198" s="162"/>
      <c r="X198" s="162"/>
      <c r="Y198" s="162"/>
      <c r="Z198" s="162"/>
      <c r="AA198" s="167"/>
      <c r="AT198" s="168" t="s">
        <v>157</v>
      </c>
      <c r="AU198" s="168" t="s">
        <v>99</v>
      </c>
      <c r="AV198" s="10" t="s">
        <v>99</v>
      </c>
      <c r="AW198" s="10" t="s">
        <v>37</v>
      </c>
      <c r="AX198" s="10" t="s">
        <v>81</v>
      </c>
      <c r="AY198" s="168" t="s">
        <v>149</v>
      </c>
    </row>
    <row r="199" spans="2:51" s="10" customFormat="1" ht="22.5" customHeight="1">
      <c r="B199" s="161"/>
      <c r="C199" s="162"/>
      <c r="D199" s="162"/>
      <c r="E199" s="163" t="s">
        <v>21</v>
      </c>
      <c r="F199" s="259" t="s">
        <v>271</v>
      </c>
      <c r="G199" s="258"/>
      <c r="H199" s="258"/>
      <c r="I199" s="258"/>
      <c r="J199" s="162"/>
      <c r="K199" s="164">
        <v>224.35</v>
      </c>
      <c r="L199" s="162"/>
      <c r="M199" s="162"/>
      <c r="N199" s="162"/>
      <c r="O199" s="162"/>
      <c r="P199" s="162"/>
      <c r="Q199" s="162"/>
      <c r="R199" s="165"/>
      <c r="T199" s="166"/>
      <c r="U199" s="162"/>
      <c r="V199" s="162"/>
      <c r="W199" s="162"/>
      <c r="X199" s="162"/>
      <c r="Y199" s="162"/>
      <c r="Z199" s="162"/>
      <c r="AA199" s="167"/>
      <c r="AT199" s="168" t="s">
        <v>157</v>
      </c>
      <c r="AU199" s="168" t="s">
        <v>99</v>
      </c>
      <c r="AV199" s="10" t="s">
        <v>99</v>
      </c>
      <c r="AW199" s="10" t="s">
        <v>37</v>
      </c>
      <c r="AX199" s="10" t="s">
        <v>81</v>
      </c>
      <c r="AY199" s="168" t="s">
        <v>149</v>
      </c>
    </row>
    <row r="200" spans="2:51" s="11" customFormat="1" ht="22.5" customHeight="1">
      <c r="B200" s="169"/>
      <c r="C200" s="170"/>
      <c r="D200" s="170"/>
      <c r="E200" s="171" t="s">
        <v>21</v>
      </c>
      <c r="F200" s="260" t="s">
        <v>161</v>
      </c>
      <c r="G200" s="261"/>
      <c r="H200" s="261"/>
      <c r="I200" s="261"/>
      <c r="J200" s="170"/>
      <c r="K200" s="172">
        <v>826.75</v>
      </c>
      <c r="L200" s="170"/>
      <c r="M200" s="170"/>
      <c r="N200" s="170"/>
      <c r="O200" s="170"/>
      <c r="P200" s="170"/>
      <c r="Q200" s="170"/>
      <c r="R200" s="173"/>
      <c r="T200" s="174"/>
      <c r="U200" s="170"/>
      <c r="V200" s="170"/>
      <c r="W200" s="170"/>
      <c r="X200" s="170"/>
      <c r="Y200" s="170"/>
      <c r="Z200" s="170"/>
      <c r="AA200" s="175"/>
      <c r="AT200" s="176" t="s">
        <v>157</v>
      </c>
      <c r="AU200" s="176" t="s">
        <v>99</v>
      </c>
      <c r="AV200" s="11" t="s">
        <v>154</v>
      </c>
      <c r="AW200" s="11" t="s">
        <v>37</v>
      </c>
      <c r="AX200" s="11" t="s">
        <v>23</v>
      </c>
      <c r="AY200" s="176" t="s">
        <v>149</v>
      </c>
    </row>
    <row r="201" spans="2:65" s="1" customFormat="1" ht="31.5" customHeight="1">
      <c r="B201" s="124"/>
      <c r="C201" s="177" t="s">
        <v>8</v>
      </c>
      <c r="D201" s="177" t="s">
        <v>193</v>
      </c>
      <c r="E201" s="178" t="s">
        <v>272</v>
      </c>
      <c r="F201" s="262" t="s">
        <v>273</v>
      </c>
      <c r="G201" s="263"/>
      <c r="H201" s="263"/>
      <c r="I201" s="263"/>
      <c r="J201" s="179" t="s">
        <v>225</v>
      </c>
      <c r="K201" s="180">
        <v>790.439</v>
      </c>
      <c r="L201" s="264">
        <v>0</v>
      </c>
      <c r="M201" s="263"/>
      <c r="N201" s="265">
        <f>ROUND(L201*K201,2)</f>
        <v>0</v>
      </c>
      <c r="O201" s="254"/>
      <c r="P201" s="254"/>
      <c r="Q201" s="254"/>
      <c r="R201" s="126"/>
      <c r="T201" s="158" t="s">
        <v>21</v>
      </c>
      <c r="U201" s="41" t="s">
        <v>46</v>
      </c>
      <c r="V201" s="33"/>
      <c r="W201" s="159">
        <f>V201*K201</f>
        <v>0</v>
      </c>
      <c r="X201" s="159">
        <v>0.0004</v>
      </c>
      <c r="Y201" s="159">
        <f>X201*K201</f>
        <v>0.3161756</v>
      </c>
      <c r="Z201" s="159">
        <v>0</v>
      </c>
      <c r="AA201" s="160">
        <f>Z201*K201</f>
        <v>0</v>
      </c>
      <c r="AR201" s="15" t="s">
        <v>192</v>
      </c>
      <c r="AT201" s="15" t="s">
        <v>193</v>
      </c>
      <c r="AU201" s="15" t="s">
        <v>99</v>
      </c>
      <c r="AY201" s="15" t="s">
        <v>149</v>
      </c>
      <c r="BE201" s="99">
        <f>IF(U201="základní",N201,0)</f>
        <v>0</v>
      </c>
      <c r="BF201" s="99">
        <f>IF(U201="snížená",N201,0)</f>
        <v>0</v>
      </c>
      <c r="BG201" s="99">
        <f>IF(U201="zákl. přenesená",N201,0)</f>
        <v>0</v>
      </c>
      <c r="BH201" s="99">
        <f>IF(U201="sníž. přenesená",N201,0)</f>
        <v>0</v>
      </c>
      <c r="BI201" s="99">
        <f>IF(U201="nulová",N201,0)</f>
        <v>0</v>
      </c>
      <c r="BJ201" s="15" t="s">
        <v>23</v>
      </c>
      <c r="BK201" s="99">
        <f>ROUND(L201*K201,2)</f>
        <v>0</v>
      </c>
      <c r="BL201" s="15" t="s">
        <v>154</v>
      </c>
      <c r="BM201" s="15" t="s">
        <v>274</v>
      </c>
    </row>
    <row r="202" spans="2:51" s="10" customFormat="1" ht="22.5" customHeight="1">
      <c r="B202" s="161"/>
      <c r="C202" s="162"/>
      <c r="D202" s="162"/>
      <c r="E202" s="163" t="s">
        <v>21</v>
      </c>
      <c r="F202" s="257" t="s">
        <v>275</v>
      </c>
      <c r="G202" s="258"/>
      <c r="H202" s="258"/>
      <c r="I202" s="258"/>
      <c r="J202" s="162"/>
      <c r="K202" s="164">
        <v>22</v>
      </c>
      <c r="L202" s="162"/>
      <c r="M202" s="162"/>
      <c r="N202" s="162"/>
      <c r="O202" s="162"/>
      <c r="P202" s="162"/>
      <c r="Q202" s="162"/>
      <c r="R202" s="165"/>
      <c r="T202" s="166"/>
      <c r="U202" s="162"/>
      <c r="V202" s="162"/>
      <c r="W202" s="162"/>
      <c r="X202" s="162"/>
      <c r="Y202" s="162"/>
      <c r="Z202" s="162"/>
      <c r="AA202" s="167"/>
      <c r="AT202" s="168" t="s">
        <v>157</v>
      </c>
      <c r="AU202" s="168" t="s">
        <v>99</v>
      </c>
      <c r="AV202" s="10" t="s">
        <v>99</v>
      </c>
      <c r="AW202" s="10" t="s">
        <v>37</v>
      </c>
      <c r="AX202" s="10" t="s">
        <v>81</v>
      </c>
      <c r="AY202" s="168" t="s">
        <v>149</v>
      </c>
    </row>
    <row r="203" spans="2:51" s="10" customFormat="1" ht="22.5" customHeight="1">
      <c r="B203" s="161"/>
      <c r="C203" s="162"/>
      <c r="D203" s="162"/>
      <c r="E203" s="163" t="s">
        <v>21</v>
      </c>
      <c r="F203" s="259" t="s">
        <v>276</v>
      </c>
      <c r="G203" s="258"/>
      <c r="H203" s="258"/>
      <c r="I203" s="258"/>
      <c r="J203" s="162"/>
      <c r="K203" s="164">
        <v>69.9</v>
      </c>
      <c r="L203" s="162"/>
      <c r="M203" s="162"/>
      <c r="N203" s="162"/>
      <c r="O203" s="162"/>
      <c r="P203" s="162"/>
      <c r="Q203" s="162"/>
      <c r="R203" s="165"/>
      <c r="T203" s="166"/>
      <c r="U203" s="162"/>
      <c r="V203" s="162"/>
      <c r="W203" s="162"/>
      <c r="X203" s="162"/>
      <c r="Y203" s="162"/>
      <c r="Z203" s="162"/>
      <c r="AA203" s="167"/>
      <c r="AT203" s="168" t="s">
        <v>157</v>
      </c>
      <c r="AU203" s="168" t="s">
        <v>99</v>
      </c>
      <c r="AV203" s="10" t="s">
        <v>99</v>
      </c>
      <c r="AW203" s="10" t="s">
        <v>37</v>
      </c>
      <c r="AX203" s="10" t="s">
        <v>81</v>
      </c>
      <c r="AY203" s="168" t="s">
        <v>149</v>
      </c>
    </row>
    <row r="204" spans="2:51" s="10" customFormat="1" ht="22.5" customHeight="1">
      <c r="B204" s="161"/>
      <c r="C204" s="162"/>
      <c r="D204" s="162"/>
      <c r="E204" s="163" t="s">
        <v>21</v>
      </c>
      <c r="F204" s="259" t="s">
        <v>277</v>
      </c>
      <c r="G204" s="258"/>
      <c r="H204" s="258"/>
      <c r="I204" s="258"/>
      <c r="J204" s="162"/>
      <c r="K204" s="164">
        <v>0.84</v>
      </c>
      <c r="L204" s="162"/>
      <c r="M204" s="162"/>
      <c r="N204" s="162"/>
      <c r="O204" s="162"/>
      <c r="P204" s="162"/>
      <c r="Q204" s="162"/>
      <c r="R204" s="165"/>
      <c r="T204" s="166"/>
      <c r="U204" s="162"/>
      <c r="V204" s="162"/>
      <c r="W204" s="162"/>
      <c r="X204" s="162"/>
      <c r="Y204" s="162"/>
      <c r="Z204" s="162"/>
      <c r="AA204" s="167"/>
      <c r="AT204" s="168" t="s">
        <v>157</v>
      </c>
      <c r="AU204" s="168" t="s">
        <v>99</v>
      </c>
      <c r="AV204" s="10" t="s">
        <v>99</v>
      </c>
      <c r="AW204" s="10" t="s">
        <v>37</v>
      </c>
      <c r="AX204" s="10" t="s">
        <v>81</v>
      </c>
      <c r="AY204" s="168" t="s">
        <v>149</v>
      </c>
    </row>
    <row r="205" spans="2:51" s="10" customFormat="1" ht="22.5" customHeight="1">
      <c r="B205" s="161"/>
      <c r="C205" s="162"/>
      <c r="D205" s="162"/>
      <c r="E205" s="163" t="s">
        <v>21</v>
      </c>
      <c r="F205" s="259" t="s">
        <v>278</v>
      </c>
      <c r="G205" s="258"/>
      <c r="H205" s="258"/>
      <c r="I205" s="258"/>
      <c r="J205" s="162"/>
      <c r="K205" s="164">
        <v>68.4</v>
      </c>
      <c r="L205" s="162"/>
      <c r="M205" s="162"/>
      <c r="N205" s="162"/>
      <c r="O205" s="162"/>
      <c r="P205" s="162"/>
      <c r="Q205" s="162"/>
      <c r="R205" s="165"/>
      <c r="T205" s="166"/>
      <c r="U205" s="162"/>
      <c r="V205" s="162"/>
      <c r="W205" s="162"/>
      <c r="X205" s="162"/>
      <c r="Y205" s="162"/>
      <c r="Z205" s="162"/>
      <c r="AA205" s="167"/>
      <c r="AT205" s="168" t="s">
        <v>157</v>
      </c>
      <c r="AU205" s="168" t="s">
        <v>99</v>
      </c>
      <c r="AV205" s="10" t="s">
        <v>99</v>
      </c>
      <c r="AW205" s="10" t="s">
        <v>37</v>
      </c>
      <c r="AX205" s="10" t="s">
        <v>81</v>
      </c>
      <c r="AY205" s="168" t="s">
        <v>149</v>
      </c>
    </row>
    <row r="206" spans="2:51" s="10" customFormat="1" ht="22.5" customHeight="1">
      <c r="B206" s="161"/>
      <c r="C206" s="162"/>
      <c r="D206" s="162"/>
      <c r="E206" s="163" t="s">
        <v>21</v>
      </c>
      <c r="F206" s="259" t="s">
        <v>279</v>
      </c>
      <c r="G206" s="258"/>
      <c r="H206" s="258"/>
      <c r="I206" s="258"/>
      <c r="J206" s="162"/>
      <c r="K206" s="164">
        <v>71.4</v>
      </c>
      <c r="L206" s="162"/>
      <c r="M206" s="162"/>
      <c r="N206" s="162"/>
      <c r="O206" s="162"/>
      <c r="P206" s="162"/>
      <c r="Q206" s="162"/>
      <c r="R206" s="165"/>
      <c r="T206" s="166"/>
      <c r="U206" s="162"/>
      <c r="V206" s="162"/>
      <c r="W206" s="162"/>
      <c r="X206" s="162"/>
      <c r="Y206" s="162"/>
      <c r="Z206" s="162"/>
      <c r="AA206" s="167"/>
      <c r="AT206" s="168" t="s">
        <v>157</v>
      </c>
      <c r="AU206" s="168" t="s">
        <v>99</v>
      </c>
      <c r="AV206" s="10" t="s">
        <v>99</v>
      </c>
      <c r="AW206" s="10" t="s">
        <v>37</v>
      </c>
      <c r="AX206" s="10" t="s">
        <v>81</v>
      </c>
      <c r="AY206" s="168" t="s">
        <v>149</v>
      </c>
    </row>
    <row r="207" spans="2:51" s="10" customFormat="1" ht="22.5" customHeight="1">
      <c r="B207" s="161"/>
      <c r="C207" s="162"/>
      <c r="D207" s="162"/>
      <c r="E207" s="163" t="s">
        <v>21</v>
      </c>
      <c r="F207" s="259" t="s">
        <v>280</v>
      </c>
      <c r="G207" s="258"/>
      <c r="H207" s="258"/>
      <c r="I207" s="258"/>
      <c r="J207" s="162"/>
      <c r="K207" s="164">
        <v>143.4</v>
      </c>
      <c r="L207" s="162"/>
      <c r="M207" s="162"/>
      <c r="N207" s="162"/>
      <c r="O207" s="162"/>
      <c r="P207" s="162"/>
      <c r="Q207" s="162"/>
      <c r="R207" s="165"/>
      <c r="T207" s="166"/>
      <c r="U207" s="162"/>
      <c r="V207" s="162"/>
      <c r="W207" s="162"/>
      <c r="X207" s="162"/>
      <c r="Y207" s="162"/>
      <c r="Z207" s="162"/>
      <c r="AA207" s="167"/>
      <c r="AT207" s="168" t="s">
        <v>157</v>
      </c>
      <c r="AU207" s="168" t="s">
        <v>99</v>
      </c>
      <c r="AV207" s="10" t="s">
        <v>99</v>
      </c>
      <c r="AW207" s="10" t="s">
        <v>37</v>
      </c>
      <c r="AX207" s="10" t="s">
        <v>81</v>
      </c>
      <c r="AY207" s="168" t="s">
        <v>149</v>
      </c>
    </row>
    <row r="208" spans="2:51" s="10" customFormat="1" ht="22.5" customHeight="1">
      <c r="B208" s="161"/>
      <c r="C208" s="162"/>
      <c r="D208" s="162"/>
      <c r="E208" s="163" t="s">
        <v>21</v>
      </c>
      <c r="F208" s="259" t="s">
        <v>281</v>
      </c>
      <c r="G208" s="258"/>
      <c r="H208" s="258"/>
      <c r="I208" s="258"/>
      <c r="J208" s="162"/>
      <c r="K208" s="164">
        <v>25.9</v>
      </c>
      <c r="L208" s="162"/>
      <c r="M208" s="162"/>
      <c r="N208" s="162"/>
      <c r="O208" s="162"/>
      <c r="P208" s="162"/>
      <c r="Q208" s="162"/>
      <c r="R208" s="165"/>
      <c r="T208" s="166"/>
      <c r="U208" s="162"/>
      <c r="V208" s="162"/>
      <c r="W208" s="162"/>
      <c r="X208" s="162"/>
      <c r="Y208" s="162"/>
      <c r="Z208" s="162"/>
      <c r="AA208" s="167"/>
      <c r="AT208" s="168" t="s">
        <v>157</v>
      </c>
      <c r="AU208" s="168" t="s">
        <v>99</v>
      </c>
      <c r="AV208" s="10" t="s">
        <v>99</v>
      </c>
      <c r="AW208" s="10" t="s">
        <v>37</v>
      </c>
      <c r="AX208" s="10" t="s">
        <v>81</v>
      </c>
      <c r="AY208" s="168" t="s">
        <v>149</v>
      </c>
    </row>
    <row r="209" spans="2:51" s="10" customFormat="1" ht="22.5" customHeight="1">
      <c r="B209" s="161"/>
      <c r="C209" s="162"/>
      <c r="D209" s="162"/>
      <c r="E209" s="163" t="s">
        <v>21</v>
      </c>
      <c r="F209" s="259" t="s">
        <v>282</v>
      </c>
      <c r="G209" s="258"/>
      <c r="H209" s="258"/>
      <c r="I209" s="258"/>
      <c r="J209" s="162"/>
      <c r="K209" s="164">
        <v>3.36</v>
      </c>
      <c r="L209" s="162"/>
      <c r="M209" s="162"/>
      <c r="N209" s="162"/>
      <c r="O209" s="162"/>
      <c r="P209" s="162"/>
      <c r="Q209" s="162"/>
      <c r="R209" s="165"/>
      <c r="T209" s="166"/>
      <c r="U209" s="162"/>
      <c r="V209" s="162"/>
      <c r="W209" s="162"/>
      <c r="X209" s="162"/>
      <c r="Y209" s="162"/>
      <c r="Z209" s="162"/>
      <c r="AA209" s="167"/>
      <c r="AT209" s="168" t="s">
        <v>157</v>
      </c>
      <c r="AU209" s="168" t="s">
        <v>99</v>
      </c>
      <c r="AV209" s="10" t="s">
        <v>99</v>
      </c>
      <c r="AW209" s="10" t="s">
        <v>37</v>
      </c>
      <c r="AX209" s="10" t="s">
        <v>81</v>
      </c>
      <c r="AY209" s="168" t="s">
        <v>149</v>
      </c>
    </row>
    <row r="210" spans="2:51" s="10" customFormat="1" ht="22.5" customHeight="1">
      <c r="B210" s="161"/>
      <c r="C210" s="162"/>
      <c r="D210" s="162"/>
      <c r="E210" s="163" t="s">
        <v>21</v>
      </c>
      <c r="F210" s="259" t="s">
        <v>283</v>
      </c>
      <c r="G210" s="258"/>
      <c r="H210" s="258"/>
      <c r="I210" s="258"/>
      <c r="J210" s="162"/>
      <c r="K210" s="164">
        <v>12.96</v>
      </c>
      <c r="L210" s="162"/>
      <c r="M210" s="162"/>
      <c r="N210" s="162"/>
      <c r="O210" s="162"/>
      <c r="P210" s="162"/>
      <c r="Q210" s="162"/>
      <c r="R210" s="165"/>
      <c r="T210" s="166"/>
      <c r="U210" s="162"/>
      <c r="V210" s="162"/>
      <c r="W210" s="162"/>
      <c r="X210" s="162"/>
      <c r="Y210" s="162"/>
      <c r="Z210" s="162"/>
      <c r="AA210" s="167"/>
      <c r="AT210" s="168" t="s">
        <v>157</v>
      </c>
      <c r="AU210" s="168" t="s">
        <v>99</v>
      </c>
      <c r="AV210" s="10" t="s">
        <v>99</v>
      </c>
      <c r="AW210" s="10" t="s">
        <v>37</v>
      </c>
      <c r="AX210" s="10" t="s">
        <v>81</v>
      </c>
      <c r="AY210" s="168" t="s">
        <v>149</v>
      </c>
    </row>
    <row r="211" spans="2:51" s="10" customFormat="1" ht="22.5" customHeight="1">
      <c r="B211" s="161"/>
      <c r="C211" s="162"/>
      <c r="D211" s="162"/>
      <c r="E211" s="163" t="s">
        <v>21</v>
      </c>
      <c r="F211" s="259" t="s">
        <v>284</v>
      </c>
      <c r="G211" s="258"/>
      <c r="H211" s="258"/>
      <c r="I211" s="258"/>
      <c r="J211" s="162"/>
      <c r="K211" s="164">
        <v>22</v>
      </c>
      <c r="L211" s="162"/>
      <c r="M211" s="162"/>
      <c r="N211" s="162"/>
      <c r="O211" s="162"/>
      <c r="P211" s="162"/>
      <c r="Q211" s="162"/>
      <c r="R211" s="165"/>
      <c r="T211" s="166"/>
      <c r="U211" s="162"/>
      <c r="V211" s="162"/>
      <c r="W211" s="162"/>
      <c r="X211" s="162"/>
      <c r="Y211" s="162"/>
      <c r="Z211" s="162"/>
      <c r="AA211" s="167"/>
      <c r="AT211" s="168" t="s">
        <v>157</v>
      </c>
      <c r="AU211" s="168" t="s">
        <v>99</v>
      </c>
      <c r="AV211" s="10" t="s">
        <v>99</v>
      </c>
      <c r="AW211" s="10" t="s">
        <v>37</v>
      </c>
      <c r="AX211" s="10" t="s">
        <v>81</v>
      </c>
      <c r="AY211" s="168" t="s">
        <v>149</v>
      </c>
    </row>
    <row r="212" spans="2:51" s="10" customFormat="1" ht="22.5" customHeight="1">
      <c r="B212" s="161"/>
      <c r="C212" s="162"/>
      <c r="D212" s="162"/>
      <c r="E212" s="163" t="s">
        <v>21</v>
      </c>
      <c r="F212" s="259" t="s">
        <v>285</v>
      </c>
      <c r="G212" s="258"/>
      <c r="H212" s="258"/>
      <c r="I212" s="258"/>
      <c r="J212" s="162"/>
      <c r="K212" s="164">
        <v>1.68</v>
      </c>
      <c r="L212" s="162"/>
      <c r="M212" s="162"/>
      <c r="N212" s="162"/>
      <c r="O212" s="162"/>
      <c r="P212" s="162"/>
      <c r="Q212" s="162"/>
      <c r="R212" s="165"/>
      <c r="T212" s="166"/>
      <c r="U212" s="162"/>
      <c r="V212" s="162"/>
      <c r="W212" s="162"/>
      <c r="X212" s="162"/>
      <c r="Y212" s="162"/>
      <c r="Z212" s="162"/>
      <c r="AA212" s="167"/>
      <c r="AT212" s="168" t="s">
        <v>157</v>
      </c>
      <c r="AU212" s="168" t="s">
        <v>99</v>
      </c>
      <c r="AV212" s="10" t="s">
        <v>99</v>
      </c>
      <c r="AW212" s="10" t="s">
        <v>37</v>
      </c>
      <c r="AX212" s="10" t="s">
        <v>81</v>
      </c>
      <c r="AY212" s="168" t="s">
        <v>149</v>
      </c>
    </row>
    <row r="213" spans="2:51" s="10" customFormat="1" ht="22.5" customHeight="1">
      <c r="B213" s="161"/>
      <c r="C213" s="162"/>
      <c r="D213" s="162"/>
      <c r="E213" s="163" t="s">
        <v>21</v>
      </c>
      <c r="F213" s="259" t="s">
        <v>286</v>
      </c>
      <c r="G213" s="258"/>
      <c r="H213" s="258"/>
      <c r="I213" s="258"/>
      <c r="J213" s="162"/>
      <c r="K213" s="164">
        <v>2.16</v>
      </c>
      <c r="L213" s="162"/>
      <c r="M213" s="162"/>
      <c r="N213" s="162"/>
      <c r="O213" s="162"/>
      <c r="P213" s="162"/>
      <c r="Q213" s="162"/>
      <c r="R213" s="165"/>
      <c r="T213" s="166"/>
      <c r="U213" s="162"/>
      <c r="V213" s="162"/>
      <c r="W213" s="162"/>
      <c r="X213" s="162"/>
      <c r="Y213" s="162"/>
      <c r="Z213" s="162"/>
      <c r="AA213" s="167"/>
      <c r="AT213" s="168" t="s">
        <v>157</v>
      </c>
      <c r="AU213" s="168" t="s">
        <v>99</v>
      </c>
      <c r="AV213" s="10" t="s">
        <v>99</v>
      </c>
      <c r="AW213" s="10" t="s">
        <v>37</v>
      </c>
      <c r="AX213" s="10" t="s">
        <v>81</v>
      </c>
      <c r="AY213" s="168" t="s">
        <v>149</v>
      </c>
    </row>
    <row r="214" spans="2:51" s="10" customFormat="1" ht="22.5" customHeight="1">
      <c r="B214" s="161"/>
      <c r="C214" s="162"/>
      <c r="D214" s="162"/>
      <c r="E214" s="163" t="s">
        <v>21</v>
      </c>
      <c r="F214" s="259" t="s">
        <v>287</v>
      </c>
      <c r="G214" s="258"/>
      <c r="H214" s="258"/>
      <c r="I214" s="258"/>
      <c r="J214" s="162"/>
      <c r="K214" s="164">
        <v>68.4</v>
      </c>
      <c r="L214" s="162"/>
      <c r="M214" s="162"/>
      <c r="N214" s="162"/>
      <c r="O214" s="162"/>
      <c r="P214" s="162"/>
      <c r="Q214" s="162"/>
      <c r="R214" s="165"/>
      <c r="T214" s="166"/>
      <c r="U214" s="162"/>
      <c r="V214" s="162"/>
      <c r="W214" s="162"/>
      <c r="X214" s="162"/>
      <c r="Y214" s="162"/>
      <c r="Z214" s="162"/>
      <c r="AA214" s="167"/>
      <c r="AT214" s="168" t="s">
        <v>157</v>
      </c>
      <c r="AU214" s="168" t="s">
        <v>99</v>
      </c>
      <c r="AV214" s="10" t="s">
        <v>99</v>
      </c>
      <c r="AW214" s="10" t="s">
        <v>37</v>
      </c>
      <c r="AX214" s="10" t="s">
        <v>81</v>
      </c>
      <c r="AY214" s="168" t="s">
        <v>149</v>
      </c>
    </row>
    <row r="215" spans="2:51" s="10" customFormat="1" ht="22.5" customHeight="1">
      <c r="B215" s="161"/>
      <c r="C215" s="162"/>
      <c r="D215" s="162"/>
      <c r="E215" s="163" t="s">
        <v>21</v>
      </c>
      <c r="F215" s="259" t="s">
        <v>288</v>
      </c>
      <c r="G215" s="258"/>
      <c r="H215" s="258"/>
      <c r="I215" s="258"/>
      <c r="J215" s="162"/>
      <c r="K215" s="164">
        <v>68.4</v>
      </c>
      <c r="L215" s="162"/>
      <c r="M215" s="162"/>
      <c r="N215" s="162"/>
      <c r="O215" s="162"/>
      <c r="P215" s="162"/>
      <c r="Q215" s="162"/>
      <c r="R215" s="165"/>
      <c r="T215" s="166"/>
      <c r="U215" s="162"/>
      <c r="V215" s="162"/>
      <c r="W215" s="162"/>
      <c r="X215" s="162"/>
      <c r="Y215" s="162"/>
      <c r="Z215" s="162"/>
      <c r="AA215" s="167"/>
      <c r="AT215" s="168" t="s">
        <v>157</v>
      </c>
      <c r="AU215" s="168" t="s">
        <v>99</v>
      </c>
      <c r="AV215" s="10" t="s">
        <v>99</v>
      </c>
      <c r="AW215" s="10" t="s">
        <v>37</v>
      </c>
      <c r="AX215" s="10" t="s">
        <v>81</v>
      </c>
      <c r="AY215" s="168" t="s">
        <v>149</v>
      </c>
    </row>
    <row r="216" spans="2:51" s="10" customFormat="1" ht="22.5" customHeight="1">
      <c r="B216" s="161"/>
      <c r="C216" s="162"/>
      <c r="D216" s="162"/>
      <c r="E216" s="163" t="s">
        <v>21</v>
      </c>
      <c r="F216" s="259" t="s">
        <v>289</v>
      </c>
      <c r="G216" s="258"/>
      <c r="H216" s="258"/>
      <c r="I216" s="258"/>
      <c r="J216" s="162"/>
      <c r="K216" s="164">
        <v>140.5</v>
      </c>
      <c r="L216" s="162"/>
      <c r="M216" s="162"/>
      <c r="N216" s="162"/>
      <c r="O216" s="162"/>
      <c r="P216" s="162"/>
      <c r="Q216" s="162"/>
      <c r="R216" s="165"/>
      <c r="T216" s="166"/>
      <c r="U216" s="162"/>
      <c r="V216" s="162"/>
      <c r="W216" s="162"/>
      <c r="X216" s="162"/>
      <c r="Y216" s="162"/>
      <c r="Z216" s="162"/>
      <c r="AA216" s="167"/>
      <c r="AT216" s="168" t="s">
        <v>157</v>
      </c>
      <c r="AU216" s="168" t="s">
        <v>99</v>
      </c>
      <c r="AV216" s="10" t="s">
        <v>99</v>
      </c>
      <c r="AW216" s="10" t="s">
        <v>37</v>
      </c>
      <c r="AX216" s="10" t="s">
        <v>81</v>
      </c>
      <c r="AY216" s="168" t="s">
        <v>149</v>
      </c>
    </row>
    <row r="217" spans="2:51" s="10" customFormat="1" ht="22.5" customHeight="1">
      <c r="B217" s="161"/>
      <c r="C217" s="162"/>
      <c r="D217" s="162"/>
      <c r="E217" s="163" t="s">
        <v>21</v>
      </c>
      <c r="F217" s="259" t="s">
        <v>290</v>
      </c>
      <c r="G217" s="258"/>
      <c r="H217" s="258"/>
      <c r="I217" s="258"/>
      <c r="J217" s="162"/>
      <c r="K217" s="164">
        <v>9.18</v>
      </c>
      <c r="L217" s="162"/>
      <c r="M217" s="162"/>
      <c r="N217" s="162"/>
      <c r="O217" s="162"/>
      <c r="P217" s="162"/>
      <c r="Q217" s="162"/>
      <c r="R217" s="165"/>
      <c r="T217" s="166"/>
      <c r="U217" s="162"/>
      <c r="V217" s="162"/>
      <c r="W217" s="162"/>
      <c r="X217" s="162"/>
      <c r="Y217" s="162"/>
      <c r="Z217" s="162"/>
      <c r="AA217" s="167"/>
      <c r="AT217" s="168" t="s">
        <v>157</v>
      </c>
      <c r="AU217" s="168" t="s">
        <v>99</v>
      </c>
      <c r="AV217" s="10" t="s">
        <v>99</v>
      </c>
      <c r="AW217" s="10" t="s">
        <v>37</v>
      </c>
      <c r="AX217" s="10" t="s">
        <v>81</v>
      </c>
      <c r="AY217" s="168" t="s">
        <v>149</v>
      </c>
    </row>
    <row r="218" spans="2:51" s="10" customFormat="1" ht="22.5" customHeight="1">
      <c r="B218" s="161"/>
      <c r="C218" s="162"/>
      <c r="D218" s="162"/>
      <c r="E218" s="163" t="s">
        <v>21</v>
      </c>
      <c r="F218" s="259" t="s">
        <v>291</v>
      </c>
      <c r="G218" s="258"/>
      <c r="H218" s="258"/>
      <c r="I218" s="258"/>
      <c r="J218" s="162"/>
      <c r="K218" s="164">
        <v>33</v>
      </c>
      <c r="L218" s="162"/>
      <c r="M218" s="162"/>
      <c r="N218" s="162"/>
      <c r="O218" s="162"/>
      <c r="P218" s="162"/>
      <c r="Q218" s="162"/>
      <c r="R218" s="165"/>
      <c r="T218" s="166"/>
      <c r="U218" s="162"/>
      <c r="V218" s="162"/>
      <c r="W218" s="162"/>
      <c r="X218" s="162"/>
      <c r="Y218" s="162"/>
      <c r="Z218" s="162"/>
      <c r="AA218" s="167"/>
      <c r="AT218" s="168" t="s">
        <v>157</v>
      </c>
      <c r="AU218" s="168" t="s">
        <v>99</v>
      </c>
      <c r="AV218" s="10" t="s">
        <v>99</v>
      </c>
      <c r="AW218" s="10" t="s">
        <v>37</v>
      </c>
      <c r="AX218" s="10" t="s">
        <v>81</v>
      </c>
      <c r="AY218" s="168" t="s">
        <v>149</v>
      </c>
    </row>
    <row r="219" spans="2:51" s="10" customFormat="1" ht="22.5" customHeight="1">
      <c r="B219" s="161"/>
      <c r="C219" s="162"/>
      <c r="D219" s="162"/>
      <c r="E219" s="163" t="s">
        <v>21</v>
      </c>
      <c r="F219" s="259" t="s">
        <v>292</v>
      </c>
      <c r="G219" s="258"/>
      <c r="H219" s="258"/>
      <c r="I219" s="258"/>
      <c r="J219" s="162"/>
      <c r="K219" s="164">
        <v>3.3</v>
      </c>
      <c r="L219" s="162"/>
      <c r="M219" s="162"/>
      <c r="N219" s="162"/>
      <c r="O219" s="162"/>
      <c r="P219" s="162"/>
      <c r="Q219" s="162"/>
      <c r="R219" s="165"/>
      <c r="T219" s="166"/>
      <c r="U219" s="162"/>
      <c r="V219" s="162"/>
      <c r="W219" s="162"/>
      <c r="X219" s="162"/>
      <c r="Y219" s="162"/>
      <c r="Z219" s="162"/>
      <c r="AA219" s="167"/>
      <c r="AT219" s="168" t="s">
        <v>157</v>
      </c>
      <c r="AU219" s="168" t="s">
        <v>99</v>
      </c>
      <c r="AV219" s="10" t="s">
        <v>99</v>
      </c>
      <c r="AW219" s="10" t="s">
        <v>37</v>
      </c>
      <c r="AX219" s="10" t="s">
        <v>81</v>
      </c>
      <c r="AY219" s="168" t="s">
        <v>149</v>
      </c>
    </row>
    <row r="220" spans="2:51" s="10" customFormat="1" ht="22.5" customHeight="1">
      <c r="B220" s="161"/>
      <c r="C220" s="162"/>
      <c r="D220" s="162"/>
      <c r="E220" s="163" t="s">
        <v>21</v>
      </c>
      <c r="F220" s="259" t="s">
        <v>282</v>
      </c>
      <c r="G220" s="258"/>
      <c r="H220" s="258"/>
      <c r="I220" s="258"/>
      <c r="J220" s="162"/>
      <c r="K220" s="164">
        <v>3.36</v>
      </c>
      <c r="L220" s="162"/>
      <c r="M220" s="162"/>
      <c r="N220" s="162"/>
      <c r="O220" s="162"/>
      <c r="P220" s="162"/>
      <c r="Q220" s="162"/>
      <c r="R220" s="165"/>
      <c r="T220" s="166"/>
      <c r="U220" s="162"/>
      <c r="V220" s="162"/>
      <c r="W220" s="162"/>
      <c r="X220" s="162"/>
      <c r="Y220" s="162"/>
      <c r="Z220" s="162"/>
      <c r="AA220" s="167"/>
      <c r="AT220" s="168" t="s">
        <v>157</v>
      </c>
      <c r="AU220" s="168" t="s">
        <v>99</v>
      </c>
      <c r="AV220" s="10" t="s">
        <v>99</v>
      </c>
      <c r="AW220" s="10" t="s">
        <v>37</v>
      </c>
      <c r="AX220" s="10" t="s">
        <v>81</v>
      </c>
      <c r="AY220" s="168" t="s">
        <v>149</v>
      </c>
    </row>
    <row r="221" spans="2:51" s="10" customFormat="1" ht="22.5" customHeight="1">
      <c r="B221" s="161"/>
      <c r="C221" s="162"/>
      <c r="D221" s="162"/>
      <c r="E221" s="163" t="s">
        <v>21</v>
      </c>
      <c r="F221" s="259" t="s">
        <v>293</v>
      </c>
      <c r="G221" s="258"/>
      <c r="H221" s="258"/>
      <c r="I221" s="258"/>
      <c r="J221" s="162"/>
      <c r="K221" s="164">
        <v>4.8</v>
      </c>
      <c r="L221" s="162"/>
      <c r="M221" s="162"/>
      <c r="N221" s="162"/>
      <c r="O221" s="162"/>
      <c r="P221" s="162"/>
      <c r="Q221" s="162"/>
      <c r="R221" s="165"/>
      <c r="T221" s="166"/>
      <c r="U221" s="162"/>
      <c r="V221" s="162"/>
      <c r="W221" s="162"/>
      <c r="X221" s="162"/>
      <c r="Y221" s="162"/>
      <c r="Z221" s="162"/>
      <c r="AA221" s="167"/>
      <c r="AT221" s="168" t="s">
        <v>157</v>
      </c>
      <c r="AU221" s="168" t="s">
        <v>99</v>
      </c>
      <c r="AV221" s="10" t="s">
        <v>99</v>
      </c>
      <c r="AW221" s="10" t="s">
        <v>37</v>
      </c>
      <c r="AX221" s="10" t="s">
        <v>81</v>
      </c>
      <c r="AY221" s="168" t="s">
        <v>149</v>
      </c>
    </row>
    <row r="222" spans="2:51" s="11" customFormat="1" ht="22.5" customHeight="1">
      <c r="B222" s="169"/>
      <c r="C222" s="170"/>
      <c r="D222" s="170"/>
      <c r="E222" s="171" t="s">
        <v>21</v>
      </c>
      <c r="F222" s="260" t="s">
        <v>161</v>
      </c>
      <c r="G222" s="261"/>
      <c r="H222" s="261"/>
      <c r="I222" s="261"/>
      <c r="J222" s="170"/>
      <c r="K222" s="172">
        <v>774.94</v>
      </c>
      <c r="L222" s="170"/>
      <c r="M222" s="170"/>
      <c r="N222" s="170"/>
      <c r="O222" s="170"/>
      <c r="P222" s="170"/>
      <c r="Q222" s="170"/>
      <c r="R222" s="173"/>
      <c r="T222" s="174"/>
      <c r="U222" s="170"/>
      <c r="V222" s="170"/>
      <c r="W222" s="170"/>
      <c r="X222" s="170"/>
      <c r="Y222" s="170"/>
      <c r="Z222" s="170"/>
      <c r="AA222" s="175"/>
      <c r="AT222" s="176" t="s">
        <v>157</v>
      </c>
      <c r="AU222" s="176" t="s">
        <v>99</v>
      </c>
      <c r="AV222" s="11" t="s">
        <v>154</v>
      </c>
      <c r="AW222" s="11" t="s">
        <v>37</v>
      </c>
      <c r="AX222" s="11" t="s">
        <v>23</v>
      </c>
      <c r="AY222" s="176" t="s">
        <v>149</v>
      </c>
    </row>
    <row r="223" spans="2:65" s="1" customFormat="1" ht="31.5" customHeight="1">
      <c r="B223" s="124"/>
      <c r="C223" s="154" t="s">
        <v>294</v>
      </c>
      <c r="D223" s="154" t="s">
        <v>150</v>
      </c>
      <c r="E223" s="155" t="s">
        <v>295</v>
      </c>
      <c r="F223" s="253" t="s">
        <v>296</v>
      </c>
      <c r="G223" s="254"/>
      <c r="H223" s="254"/>
      <c r="I223" s="254"/>
      <c r="J223" s="156" t="s">
        <v>175</v>
      </c>
      <c r="K223" s="157">
        <v>50.49</v>
      </c>
      <c r="L223" s="255">
        <v>0</v>
      </c>
      <c r="M223" s="254"/>
      <c r="N223" s="256">
        <f>ROUND(L223*K223,2)</f>
        <v>0</v>
      </c>
      <c r="O223" s="254"/>
      <c r="P223" s="254"/>
      <c r="Q223" s="254"/>
      <c r="R223" s="126"/>
      <c r="T223" s="158" t="s">
        <v>21</v>
      </c>
      <c r="U223" s="41" t="s">
        <v>46</v>
      </c>
      <c r="V223" s="33"/>
      <c r="W223" s="159">
        <f>V223*K223</f>
        <v>0</v>
      </c>
      <c r="X223" s="159">
        <v>0.00348</v>
      </c>
      <c r="Y223" s="159">
        <f>X223*K223</f>
        <v>0.1757052</v>
      </c>
      <c r="Z223" s="159">
        <v>0</v>
      </c>
      <c r="AA223" s="160">
        <f>Z223*K223</f>
        <v>0</v>
      </c>
      <c r="AR223" s="15" t="s">
        <v>154</v>
      </c>
      <c r="AT223" s="15" t="s">
        <v>150</v>
      </c>
      <c r="AU223" s="15" t="s">
        <v>99</v>
      </c>
      <c r="AY223" s="15" t="s">
        <v>149</v>
      </c>
      <c r="BE223" s="99">
        <f>IF(U223="základní",N223,0)</f>
        <v>0</v>
      </c>
      <c r="BF223" s="99">
        <f>IF(U223="snížená",N223,0)</f>
        <v>0</v>
      </c>
      <c r="BG223" s="99">
        <f>IF(U223="zákl. přenesená",N223,0)</f>
        <v>0</v>
      </c>
      <c r="BH223" s="99">
        <f>IF(U223="sníž. přenesená",N223,0)</f>
        <v>0</v>
      </c>
      <c r="BI223" s="99">
        <f>IF(U223="nulová",N223,0)</f>
        <v>0</v>
      </c>
      <c r="BJ223" s="15" t="s">
        <v>23</v>
      </c>
      <c r="BK223" s="99">
        <f>ROUND(L223*K223,2)</f>
        <v>0</v>
      </c>
      <c r="BL223" s="15" t="s">
        <v>154</v>
      </c>
      <c r="BM223" s="15" t="s">
        <v>297</v>
      </c>
    </row>
    <row r="224" spans="2:51" s="10" customFormat="1" ht="22.5" customHeight="1">
      <c r="B224" s="161"/>
      <c r="C224" s="162"/>
      <c r="D224" s="162"/>
      <c r="E224" s="163" t="s">
        <v>21</v>
      </c>
      <c r="F224" s="257" t="s">
        <v>298</v>
      </c>
      <c r="G224" s="258"/>
      <c r="H224" s="258"/>
      <c r="I224" s="258"/>
      <c r="J224" s="162"/>
      <c r="K224" s="164">
        <v>50.49</v>
      </c>
      <c r="L224" s="162"/>
      <c r="M224" s="162"/>
      <c r="N224" s="162"/>
      <c r="O224" s="162"/>
      <c r="P224" s="162"/>
      <c r="Q224" s="162"/>
      <c r="R224" s="165"/>
      <c r="T224" s="166"/>
      <c r="U224" s="162"/>
      <c r="V224" s="162"/>
      <c r="W224" s="162"/>
      <c r="X224" s="162"/>
      <c r="Y224" s="162"/>
      <c r="Z224" s="162"/>
      <c r="AA224" s="167"/>
      <c r="AT224" s="168" t="s">
        <v>157</v>
      </c>
      <c r="AU224" s="168" t="s">
        <v>99</v>
      </c>
      <c r="AV224" s="10" t="s">
        <v>99</v>
      </c>
      <c r="AW224" s="10" t="s">
        <v>37</v>
      </c>
      <c r="AX224" s="10" t="s">
        <v>23</v>
      </c>
      <c r="AY224" s="168" t="s">
        <v>149</v>
      </c>
    </row>
    <row r="225" spans="2:65" s="1" customFormat="1" ht="31.5" customHeight="1">
      <c r="B225" s="124"/>
      <c r="C225" s="154" t="s">
        <v>299</v>
      </c>
      <c r="D225" s="154" t="s">
        <v>150</v>
      </c>
      <c r="E225" s="155" t="s">
        <v>300</v>
      </c>
      <c r="F225" s="253" t="s">
        <v>301</v>
      </c>
      <c r="G225" s="254"/>
      <c r="H225" s="254"/>
      <c r="I225" s="254"/>
      <c r="J225" s="156" t="s">
        <v>175</v>
      </c>
      <c r="K225" s="157">
        <v>2841.82</v>
      </c>
      <c r="L225" s="255">
        <v>0</v>
      </c>
      <c r="M225" s="254"/>
      <c r="N225" s="256">
        <f>ROUND(L225*K225,2)</f>
        <v>0</v>
      </c>
      <c r="O225" s="254"/>
      <c r="P225" s="254"/>
      <c r="Q225" s="254"/>
      <c r="R225" s="126"/>
      <c r="T225" s="158" t="s">
        <v>21</v>
      </c>
      <c r="U225" s="41" t="s">
        <v>46</v>
      </c>
      <c r="V225" s="33"/>
      <c r="W225" s="159">
        <f>V225*K225</f>
        <v>0</v>
      </c>
      <c r="X225" s="159">
        <v>0</v>
      </c>
      <c r="Y225" s="159">
        <f>X225*K225</f>
        <v>0</v>
      </c>
      <c r="Z225" s="159">
        <v>0</v>
      </c>
      <c r="AA225" s="160">
        <f>Z225*K225</f>
        <v>0</v>
      </c>
      <c r="AR225" s="15" t="s">
        <v>154</v>
      </c>
      <c r="AT225" s="15" t="s">
        <v>150</v>
      </c>
      <c r="AU225" s="15" t="s">
        <v>99</v>
      </c>
      <c r="AY225" s="15" t="s">
        <v>149</v>
      </c>
      <c r="BE225" s="99">
        <f>IF(U225="základní",N225,0)</f>
        <v>0</v>
      </c>
      <c r="BF225" s="99">
        <f>IF(U225="snížená",N225,0)</f>
        <v>0</v>
      </c>
      <c r="BG225" s="99">
        <f>IF(U225="zákl. přenesená",N225,0)</f>
        <v>0</v>
      </c>
      <c r="BH225" s="99">
        <f>IF(U225="sníž. přenesená",N225,0)</f>
        <v>0</v>
      </c>
      <c r="BI225" s="99">
        <f>IF(U225="nulová",N225,0)</f>
        <v>0</v>
      </c>
      <c r="BJ225" s="15" t="s">
        <v>23</v>
      </c>
      <c r="BK225" s="99">
        <f>ROUND(L225*K225,2)</f>
        <v>0</v>
      </c>
      <c r="BL225" s="15" t="s">
        <v>154</v>
      </c>
      <c r="BM225" s="15" t="s">
        <v>302</v>
      </c>
    </row>
    <row r="226" spans="2:65" s="1" customFormat="1" ht="31.5" customHeight="1">
      <c r="B226" s="124"/>
      <c r="C226" s="154" t="s">
        <v>303</v>
      </c>
      <c r="D226" s="154" t="s">
        <v>150</v>
      </c>
      <c r="E226" s="155" t="s">
        <v>304</v>
      </c>
      <c r="F226" s="253" t="s">
        <v>305</v>
      </c>
      <c r="G226" s="254"/>
      <c r="H226" s="254"/>
      <c r="I226" s="254"/>
      <c r="J226" s="156" t="s">
        <v>175</v>
      </c>
      <c r="K226" s="157">
        <v>2452.204</v>
      </c>
      <c r="L226" s="255">
        <v>0</v>
      </c>
      <c r="M226" s="254"/>
      <c r="N226" s="256">
        <f>ROUND(L226*K226,2)</f>
        <v>0</v>
      </c>
      <c r="O226" s="254"/>
      <c r="P226" s="254"/>
      <c r="Q226" s="254"/>
      <c r="R226" s="126"/>
      <c r="T226" s="158" t="s">
        <v>21</v>
      </c>
      <c r="U226" s="41" t="s">
        <v>46</v>
      </c>
      <c r="V226" s="33"/>
      <c r="W226" s="159">
        <f>V226*K226</f>
        <v>0</v>
      </c>
      <c r="X226" s="159">
        <v>0.0021</v>
      </c>
      <c r="Y226" s="159">
        <f>X226*K226</f>
        <v>5.1496284</v>
      </c>
      <c r="Z226" s="159">
        <v>0</v>
      </c>
      <c r="AA226" s="160">
        <f>Z226*K226</f>
        <v>0</v>
      </c>
      <c r="AR226" s="15" t="s">
        <v>154</v>
      </c>
      <c r="AT226" s="15" t="s">
        <v>150</v>
      </c>
      <c r="AU226" s="15" t="s">
        <v>99</v>
      </c>
      <c r="AY226" s="15" t="s">
        <v>149</v>
      </c>
      <c r="BE226" s="99">
        <f>IF(U226="základní",N226,0)</f>
        <v>0</v>
      </c>
      <c r="BF226" s="99">
        <f>IF(U226="snížená",N226,0)</f>
        <v>0</v>
      </c>
      <c r="BG226" s="99">
        <f>IF(U226="zákl. přenesená",N226,0)</f>
        <v>0</v>
      </c>
      <c r="BH226" s="99">
        <f>IF(U226="sníž. přenesená",N226,0)</f>
        <v>0</v>
      </c>
      <c r="BI226" s="99">
        <f>IF(U226="nulová",N226,0)</f>
        <v>0</v>
      </c>
      <c r="BJ226" s="15" t="s">
        <v>23</v>
      </c>
      <c r="BK226" s="99">
        <f>ROUND(L226*K226,2)</f>
        <v>0</v>
      </c>
      <c r="BL226" s="15" t="s">
        <v>154</v>
      </c>
      <c r="BM226" s="15" t="s">
        <v>306</v>
      </c>
    </row>
    <row r="227" spans="2:65" s="1" customFormat="1" ht="44.25" customHeight="1">
      <c r="B227" s="124"/>
      <c r="C227" s="154" t="s">
        <v>307</v>
      </c>
      <c r="D227" s="154" t="s">
        <v>150</v>
      </c>
      <c r="E227" s="155" t="s">
        <v>308</v>
      </c>
      <c r="F227" s="253" t="s">
        <v>309</v>
      </c>
      <c r="G227" s="254"/>
      <c r="H227" s="254"/>
      <c r="I227" s="254"/>
      <c r="J227" s="156" t="s">
        <v>175</v>
      </c>
      <c r="K227" s="157">
        <v>389.616</v>
      </c>
      <c r="L227" s="255">
        <v>0</v>
      </c>
      <c r="M227" s="254"/>
      <c r="N227" s="256">
        <f>ROUND(L227*K227,2)</f>
        <v>0</v>
      </c>
      <c r="O227" s="254"/>
      <c r="P227" s="254"/>
      <c r="Q227" s="254"/>
      <c r="R227" s="126"/>
      <c r="T227" s="158" t="s">
        <v>21</v>
      </c>
      <c r="U227" s="41" t="s">
        <v>46</v>
      </c>
      <c r="V227" s="33"/>
      <c r="W227" s="159">
        <f>V227*K227</f>
        <v>0</v>
      </c>
      <c r="X227" s="159">
        <v>0.0021</v>
      </c>
      <c r="Y227" s="159">
        <f>X227*K227</f>
        <v>0.8181936</v>
      </c>
      <c r="Z227" s="159">
        <v>0</v>
      </c>
      <c r="AA227" s="160">
        <f>Z227*K227</f>
        <v>0</v>
      </c>
      <c r="AR227" s="15" t="s">
        <v>154</v>
      </c>
      <c r="AT227" s="15" t="s">
        <v>150</v>
      </c>
      <c r="AU227" s="15" t="s">
        <v>99</v>
      </c>
      <c r="AY227" s="15" t="s">
        <v>149</v>
      </c>
      <c r="BE227" s="99">
        <f>IF(U227="základní",N227,0)</f>
        <v>0</v>
      </c>
      <c r="BF227" s="99">
        <f>IF(U227="snížená",N227,0)</f>
        <v>0</v>
      </c>
      <c r="BG227" s="99">
        <f>IF(U227="zákl. přenesená",N227,0)</f>
        <v>0</v>
      </c>
      <c r="BH227" s="99">
        <f>IF(U227="sníž. přenesená",N227,0)</f>
        <v>0</v>
      </c>
      <c r="BI227" s="99">
        <f>IF(U227="nulová",N227,0)</f>
        <v>0</v>
      </c>
      <c r="BJ227" s="15" t="s">
        <v>23</v>
      </c>
      <c r="BK227" s="99">
        <f>ROUND(L227*K227,2)</f>
        <v>0</v>
      </c>
      <c r="BL227" s="15" t="s">
        <v>154</v>
      </c>
      <c r="BM227" s="15" t="s">
        <v>310</v>
      </c>
    </row>
    <row r="228" spans="2:65" s="1" customFormat="1" ht="31.5" customHeight="1">
      <c r="B228" s="124"/>
      <c r="C228" s="154" t="s">
        <v>311</v>
      </c>
      <c r="D228" s="154" t="s">
        <v>150</v>
      </c>
      <c r="E228" s="155" t="s">
        <v>312</v>
      </c>
      <c r="F228" s="253" t="s">
        <v>313</v>
      </c>
      <c r="G228" s="254"/>
      <c r="H228" s="254"/>
      <c r="I228" s="254"/>
      <c r="J228" s="156" t="s">
        <v>175</v>
      </c>
      <c r="K228" s="157">
        <v>2452.204</v>
      </c>
      <c r="L228" s="255">
        <v>0</v>
      </c>
      <c r="M228" s="254"/>
      <c r="N228" s="256">
        <f>ROUND(L228*K228,2)</f>
        <v>0</v>
      </c>
      <c r="O228" s="254"/>
      <c r="P228" s="254"/>
      <c r="Q228" s="254"/>
      <c r="R228" s="126"/>
      <c r="T228" s="158" t="s">
        <v>21</v>
      </c>
      <c r="U228" s="41" t="s">
        <v>46</v>
      </c>
      <c r="V228" s="33"/>
      <c r="W228" s="159">
        <f>V228*K228</f>
        <v>0</v>
      </c>
      <c r="X228" s="159">
        <v>0.00348</v>
      </c>
      <c r="Y228" s="159">
        <f>X228*K228</f>
        <v>8.533669920000001</v>
      </c>
      <c r="Z228" s="159">
        <v>0</v>
      </c>
      <c r="AA228" s="160">
        <f>Z228*K228</f>
        <v>0</v>
      </c>
      <c r="AR228" s="15" t="s">
        <v>154</v>
      </c>
      <c r="AT228" s="15" t="s">
        <v>150</v>
      </c>
      <c r="AU228" s="15" t="s">
        <v>99</v>
      </c>
      <c r="AY228" s="15" t="s">
        <v>149</v>
      </c>
      <c r="BE228" s="99">
        <f>IF(U228="základní",N228,0)</f>
        <v>0</v>
      </c>
      <c r="BF228" s="99">
        <f>IF(U228="snížená",N228,0)</f>
        <v>0</v>
      </c>
      <c r="BG228" s="99">
        <f>IF(U228="zákl. přenesená",N228,0)</f>
        <v>0</v>
      </c>
      <c r="BH228" s="99">
        <f>IF(U228="sníž. přenesená",N228,0)</f>
        <v>0</v>
      </c>
      <c r="BI228" s="99">
        <f>IF(U228="nulová",N228,0)</f>
        <v>0</v>
      </c>
      <c r="BJ228" s="15" t="s">
        <v>23</v>
      </c>
      <c r="BK228" s="99">
        <f>ROUND(L228*K228,2)</f>
        <v>0</v>
      </c>
      <c r="BL228" s="15" t="s">
        <v>154</v>
      </c>
      <c r="BM228" s="15" t="s">
        <v>314</v>
      </c>
    </row>
    <row r="229" spans="2:51" s="10" customFormat="1" ht="22.5" customHeight="1">
      <c r="B229" s="161"/>
      <c r="C229" s="162"/>
      <c r="D229" s="162"/>
      <c r="E229" s="163" t="s">
        <v>21</v>
      </c>
      <c r="F229" s="257" t="s">
        <v>315</v>
      </c>
      <c r="G229" s="258"/>
      <c r="H229" s="258"/>
      <c r="I229" s="258"/>
      <c r="J229" s="162"/>
      <c r="K229" s="164">
        <v>182.66</v>
      </c>
      <c r="L229" s="162"/>
      <c r="M229" s="162"/>
      <c r="N229" s="162"/>
      <c r="O229" s="162"/>
      <c r="P229" s="162"/>
      <c r="Q229" s="162"/>
      <c r="R229" s="165"/>
      <c r="T229" s="166"/>
      <c r="U229" s="162"/>
      <c r="V229" s="162"/>
      <c r="W229" s="162"/>
      <c r="X229" s="162"/>
      <c r="Y229" s="162"/>
      <c r="Z229" s="162"/>
      <c r="AA229" s="167"/>
      <c r="AT229" s="168" t="s">
        <v>157</v>
      </c>
      <c r="AU229" s="168" t="s">
        <v>99</v>
      </c>
      <c r="AV229" s="10" t="s">
        <v>99</v>
      </c>
      <c r="AW229" s="10" t="s">
        <v>37</v>
      </c>
      <c r="AX229" s="10" t="s">
        <v>81</v>
      </c>
      <c r="AY229" s="168" t="s">
        <v>149</v>
      </c>
    </row>
    <row r="230" spans="2:51" s="10" customFormat="1" ht="22.5" customHeight="1">
      <c r="B230" s="161"/>
      <c r="C230" s="162"/>
      <c r="D230" s="162"/>
      <c r="E230" s="163" t="s">
        <v>21</v>
      </c>
      <c r="F230" s="259" t="s">
        <v>316</v>
      </c>
      <c r="G230" s="258"/>
      <c r="H230" s="258"/>
      <c r="I230" s="258"/>
      <c r="J230" s="162"/>
      <c r="K230" s="164">
        <v>2246.675</v>
      </c>
      <c r="L230" s="162"/>
      <c r="M230" s="162"/>
      <c r="N230" s="162"/>
      <c r="O230" s="162"/>
      <c r="P230" s="162"/>
      <c r="Q230" s="162"/>
      <c r="R230" s="165"/>
      <c r="T230" s="166"/>
      <c r="U230" s="162"/>
      <c r="V230" s="162"/>
      <c r="W230" s="162"/>
      <c r="X230" s="162"/>
      <c r="Y230" s="162"/>
      <c r="Z230" s="162"/>
      <c r="AA230" s="167"/>
      <c r="AT230" s="168" t="s">
        <v>157</v>
      </c>
      <c r="AU230" s="168" t="s">
        <v>99</v>
      </c>
      <c r="AV230" s="10" t="s">
        <v>99</v>
      </c>
      <c r="AW230" s="10" t="s">
        <v>37</v>
      </c>
      <c r="AX230" s="10" t="s">
        <v>81</v>
      </c>
      <c r="AY230" s="168" t="s">
        <v>149</v>
      </c>
    </row>
    <row r="231" spans="2:51" s="10" customFormat="1" ht="22.5" customHeight="1">
      <c r="B231" s="161"/>
      <c r="C231" s="162"/>
      <c r="D231" s="162"/>
      <c r="E231" s="163" t="s">
        <v>21</v>
      </c>
      <c r="F231" s="259" t="s">
        <v>317</v>
      </c>
      <c r="G231" s="258"/>
      <c r="H231" s="258"/>
      <c r="I231" s="258"/>
      <c r="J231" s="162"/>
      <c r="K231" s="164">
        <v>22.869</v>
      </c>
      <c r="L231" s="162"/>
      <c r="M231" s="162"/>
      <c r="N231" s="162"/>
      <c r="O231" s="162"/>
      <c r="P231" s="162"/>
      <c r="Q231" s="162"/>
      <c r="R231" s="165"/>
      <c r="T231" s="166"/>
      <c r="U231" s="162"/>
      <c r="V231" s="162"/>
      <c r="W231" s="162"/>
      <c r="X231" s="162"/>
      <c r="Y231" s="162"/>
      <c r="Z231" s="162"/>
      <c r="AA231" s="167"/>
      <c r="AT231" s="168" t="s">
        <v>157</v>
      </c>
      <c r="AU231" s="168" t="s">
        <v>99</v>
      </c>
      <c r="AV231" s="10" t="s">
        <v>99</v>
      </c>
      <c r="AW231" s="10" t="s">
        <v>37</v>
      </c>
      <c r="AX231" s="10" t="s">
        <v>81</v>
      </c>
      <c r="AY231" s="168" t="s">
        <v>149</v>
      </c>
    </row>
    <row r="232" spans="2:51" s="11" customFormat="1" ht="22.5" customHeight="1">
      <c r="B232" s="169"/>
      <c r="C232" s="170"/>
      <c r="D232" s="170"/>
      <c r="E232" s="171" t="s">
        <v>21</v>
      </c>
      <c r="F232" s="260" t="s">
        <v>161</v>
      </c>
      <c r="G232" s="261"/>
      <c r="H232" s="261"/>
      <c r="I232" s="261"/>
      <c r="J232" s="170"/>
      <c r="K232" s="172">
        <v>2452.204</v>
      </c>
      <c r="L232" s="170"/>
      <c r="M232" s="170"/>
      <c r="N232" s="170"/>
      <c r="O232" s="170"/>
      <c r="P232" s="170"/>
      <c r="Q232" s="170"/>
      <c r="R232" s="173"/>
      <c r="T232" s="174"/>
      <c r="U232" s="170"/>
      <c r="V232" s="170"/>
      <c r="W232" s="170"/>
      <c r="X232" s="170"/>
      <c r="Y232" s="170"/>
      <c r="Z232" s="170"/>
      <c r="AA232" s="175"/>
      <c r="AT232" s="176" t="s">
        <v>157</v>
      </c>
      <c r="AU232" s="176" t="s">
        <v>99</v>
      </c>
      <c r="AV232" s="11" t="s">
        <v>154</v>
      </c>
      <c r="AW232" s="11" t="s">
        <v>37</v>
      </c>
      <c r="AX232" s="11" t="s">
        <v>23</v>
      </c>
      <c r="AY232" s="176" t="s">
        <v>149</v>
      </c>
    </row>
    <row r="233" spans="2:65" s="1" customFormat="1" ht="44.25" customHeight="1">
      <c r="B233" s="124"/>
      <c r="C233" s="154" t="s">
        <v>318</v>
      </c>
      <c r="D233" s="154" t="s">
        <v>150</v>
      </c>
      <c r="E233" s="155" t="s">
        <v>319</v>
      </c>
      <c r="F233" s="253" t="s">
        <v>320</v>
      </c>
      <c r="G233" s="254"/>
      <c r="H233" s="254"/>
      <c r="I233" s="254"/>
      <c r="J233" s="156" t="s">
        <v>175</v>
      </c>
      <c r="K233" s="157">
        <v>389.616</v>
      </c>
      <c r="L233" s="255">
        <v>0</v>
      </c>
      <c r="M233" s="254"/>
      <c r="N233" s="256">
        <f>ROUND(L233*K233,2)</f>
        <v>0</v>
      </c>
      <c r="O233" s="254"/>
      <c r="P233" s="254"/>
      <c r="Q233" s="254"/>
      <c r="R233" s="126"/>
      <c r="T233" s="158" t="s">
        <v>21</v>
      </c>
      <c r="U233" s="41" t="s">
        <v>46</v>
      </c>
      <c r="V233" s="33"/>
      <c r="W233" s="159">
        <f>V233*K233</f>
        <v>0</v>
      </c>
      <c r="X233" s="159">
        <v>0.00348</v>
      </c>
      <c r="Y233" s="159">
        <f>X233*K233</f>
        <v>1.35586368</v>
      </c>
      <c r="Z233" s="159">
        <v>0</v>
      </c>
      <c r="AA233" s="160">
        <f>Z233*K233</f>
        <v>0</v>
      </c>
      <c r="AR233" s="15" t="s">
        <v>154</v>
      </c>
      <c r="AT233" s="15" t="s">
        <v>150</v>
      </c>
      <c r="AU233" s="15" t="s">
        <v>99</v>
      </c>
      <c r="AY233" s="15" t="s">
        <v>149</v>
      </c>
      <c r="BE233" s="99">
        <f>IF(U233="základní",N233,0)</f>
        <v>0</v>
      </c>
      <c r="BF233" s="99">
        <f>IF(U233="snížená",N233,0)</f>
        <v>0</v>
      </c>
      <c r="BG233" s="99">
        <f>IF(U233="zákl. přenesená",N233,0)</f>
        <v>0</v>
      </c>
      <c r="BH233" s="99">
        <f>IF(U233="sníž. přenesená",N233,0)</f>
        <v>0</v>
      </c>
      <c r="BI233" s="99">
        <f>IF(U233="nulová",N233,0)</f>
        <v>0</v>
      </c>
      <c r="BJ233" s="15" t="s">
        <v>23</v>
      </c>
      <c r="BK233" s="99">
        <f>ROUND(L233*K233,2)</f>
        <v>0</v>
      </c>
      <c r="BL233" s="15" t="s">
        <v>154</v>
      </c>
      <c r="BM233" s="15" t="s">
        <v>321</v>
      </c>
    </row>
    <row r="234" spans="2:51" s="10" customFormat="1" ht="22.5" customHeight="1">
      <c r="B234" s="161"/>
      <c r="C234" s="162"/>
      <c r="D234" s="162"/>
      <c r="E234" s="163" t="s">
        <v>21</v>
      </c>
      <c r="F234" s="257" t="s">
        <v>322</v>
      </c>
      <c r="G234" s="258"/>
      <c r="H234" s="258"/>
      <c r="I234" s="258"/>
      <c r="J234" s="162"/>
      <c r="K234" s="164">
        <v>24</v>
      </c>
      <c r="L234" s="162"/>
      <c r="M234" s="162"/>
      <c r="N234" s="162"/>
      <c r="O234" s="162"/>
      <c r="P234" s="162"/>
      <c r="Q234" s="162"/>
      <c r="R234" s="165"/>
      <c r="T234" s="166"/>
      <c r="U234" s="162"/>
      <c r="V234" s="162"/>
      <c r="W234" s="162"/>
      <c r="X234" s="162"/>
      <c r="Y234" s="162"/>
      <c r="Z234" s="162"/>
      <c r="AA234" s="167"/>
      <c r="AT234" s="168" t="s">
        <v>157</v>
      </c>
      <c r="AU234" s="168" t="s">
        <v>99</v>
      </c>
      <c r="AV234" s="10" t="s">
        <v>99</v>
      </c>
      <c r="AW234" s="10" t="s">
        <v>37</v>
      </c>
      <c r="AX234" s="10" t="s">
        <v>81</v>
      </c>
      <c r="AY234" s="168" t="s">
        <v>149</v>
      </c>
    </row>
    <row r="235" spans="2:51" s="10" customFormat="1" ht="22.5" customHeight="1">
      <c r="B235" s="161"/>
      <c r="C235" s="162"/>
      <c r="D235" s="162"/>
      <c r="E235" s="163" t="s">
        <v>21</v>
      </c>
      <c r="F235" s="259" t="s">
        <v>323</v>
      </c>
      <c r="G235" s="258"/>
      <c r="H235" s="258"/>
      <c r="I235" s="258"/>
      <c r="J235" s="162"/>
      <c r="K235" s="164">
        <v>30.09</v>
      </c>
      <c r="L235" s="162"/>
      <c r="M235" s="162"/>
      <c r="N235" s="162"/>
      <c r="O235" s="162"/>
      <c r="P235" s="162"/>
      <c r="Q235" s="162"/>
      <c r="R235" s="165"/>
      <c r="T235" s="166"/>
      <c r="U235" s="162"/>
      <c r="V235" s="162"/>
      <c r="W235" s="162"/>
      <c r="X235" s="162"/>
      <c r="Y235" s="162"/>
      <c r="Z235" s="162"/>
      <c r="AA235" s="167"/>
      <c r="AT235" s="168" t="s">
        <v>157</v>
      </c>
      <c r="AU235" s="168" t="s">
        <v>99</v>
      </c>
      <c r="AV235" s="10" t="s">
        <v>99</v>
      </c>
      <c r="AW235" s="10" t="s">
        <v>37</v>
      </c>
      <c r="AX235" s="10" t="s">
        <v>81</v>
      </c>
      <c r="AY235" s="168" t="s">
        <v>149</v>
      </c>
    </row>
    <row r="236" spans="2:51" s="10" customFormat="1" ht="22.5" customHeight="1">
      <c r="B236" s="161"/>
      <c r="C236" s="162"/>
      <c r="D236" s="162"/>
      <c r="E236" s="163" t="s">
        <v>21</v>
      </c>
      <c r="F236" s="259" t="s">
        <v>324</v>
      </c>
      <c r="G236" s="258"/>
      <c r="H236" s="258"/>
      <c r="I236" s="258"/>
      <c r="J236" s="162"/>
      <c r="K236" s="164">
        <v>1.434</v>
      </c>
      <c r="L236" s="162"/>
      <c r="M236" s="162"/>
      <c r="N236" s="162"/>
      <c r="O236" s="162"/>
      <c r="P236" s="162"/>
      <c r="Q236" s="162"/>
      <c r="R236" s="165"/>
      <c r="T236" s="166"/>
      <c r="U236" s="162"/>
      <c r="V236" s="162"/>
      <c r="W236" s="162"/>
      <c r="X236" s="162"/>
      <c r="Y236" s="162"/>
      <c r="Z236" s="162"/>
      <c r="AA236" s="167"/>
      <c r="AT236" s="168" t="s">
        <v>157</v>
      </c>
      <c r="AU236" s="168" t="s">
        <v>99</v>
      </c>
      <c r="AV236" s="10" t="s">
        <v>99</v>
      </c>
      <c r="AW236" s="10" t="s">
        <v>37</v>
      </c>
      <c r="AX236" s="10" t="s">
        <v>81</v>
      </c>
      <c r="AY236" s="168" t="s">
        <v>149</v>
      </c>
    </row>
    <row r="237" spans="2:51" s="10" customFormat="1" ht="22.5" customHeight="1">
      <c r="B237" s="161"/>
      <c r="C237" s="162"/>
      <c r="D237" s="162"/>
      <c r="E237" s="163" t="s">
        <v>21</v>
      </c>
      <c r="F237" s="259" t="s">
        <v>325</v>
      </c>
      <c r="G237" s="258"/>
      <c r="H237" s="258"/>
      <c r="I237" s="258"/>
      <c r="J237" s="162"/>
      <c r="K237" s="164">
        <v>29.76</v>
      </c>
      <c r="L237" s="162"/>
      <c r="M237" s="162"/>
      <c r="N237" s="162"/>
      <c r="O237" s="162"/>
      <c r="P237" s="162"/>
      <c r="Q237" s="162"/>
      <c r="R237" s="165"/>
      <c r="T237" s="166"/>
      <c r="U237" s="162"/>
      <c r="V237" s="162"/>
      <c r="W237" s="162"/>
      <c r="X237" s="162"/>
      <c r="Y237" s="162"/>
      <c r="Z237" s="162"/>
      <c r="AA237" s="167"/>
      <c r="AT237" s="168" t="s">
        <v>157</v>
      </c>
      <c r="AU237" s="168" t="s">
        <v>99</v>
      </c>
      <c r="AV237" s="10" t="s">
        <v>99</v>
      </c>
      <c r="AW237" s="10" t="s">
        <v>37</v>
      </c>
      <c r="AX237" s="10" t="s">
        <v>81</v>
      </c>
      <c r="AY237" s="168" t="s">
        <v>149</v>
      </c>
    </row>
    <row r="238" spans="2:51" s="10" customFormat="1" ht="22.5" customHeight="1">
      <c r="B238" s="161"/>
      <c r="C238" s="162"/>
      <c r="D238" s="162"/>
      <c r="E238" s="163" t="s">
        <v>21</v>
      </c>
      <c r="F238" s="259" t="s">
        <v>326</v>
      </c>
      <c r="G238" s="258"/>
      <c r="H238" s="258"/>
      <c r="I238" s="258"/>
      <c r="J238" s="162"/>
      <c r="K238" s="164">
        <v>30.66</v>
      </c>
      <c r="L238" s="162"/>
      <c r="M238" s="162"/>
      <c r="N238" s="162"/>
      <c r="O238" s="162"/>
      <c r="P238" s="162"/>
      <c r="Q238" s="162"/>
      <c r="R238" s="165"/>
      <c r="T238" s="166"/>
      <c r="U238" s="162"/>
      <c r="V238" s="162"/>
      <c r="W238" s="162"/>
      <c r="X238" s="162"/>
      <c r="Y238" s="162"/>
      <c r="Z238" s="162"/>
      <c r="AA238" s="167"/>
      <c r="AT238" s="168" t="s">
        <v>157</v>
      </c>
      <c r="AU238" s="168" t="s">
        <v>99</v>
      </c>
      <c r="AV238" s="10" t="s">
        <v>99</v>
      </c>
      <c r="AW238" s="10" t="s">
        <v>37</v>
      </c>
      <c r="AX238" s="10" t="s">
        <v>81</v>
      </c>
      <c r="AY238" s="168" t="s">
        <v>149</v>
      </c>
    </row>
    <row r="239" spans="2:51" s="10" customFormat="1" ht="22.5" customHeight="1">
      <c r="B239" s="161"/>
      <c r="C239" s="162"/>
      <c r="D239" s="162"/>
      <c r="E239" s="163" t="s">
        <v>21</v>
      </c>
      <c r="F239" s="259" t="s">
        <v>327</v>
      </c>
      <c r="G239" s="258"/>
      <c r="H239" s="258"/>
      <c r="I239" s="258"/>
      <c r="J239" s="162"/>
      <c r="K239" s="164">
        <v>52.26</v>
      </c>
      <c r="L239" s="162"/>
      <c r="M239" s="162"/>
      <c r="N239" s="162"/>
      <c r="O239" s="162"/>
      <c r="P239" s="162"/>
      <c r="Q239" s="162"/>
      <c r="R239" s="165"/>
      <c r="T239" s="166"/>
      <c r="U239" s="162"/>
      <c r="V239" s="162"/>
      <c r="W239" s="162"/>
      <c r="X239" s="162"/>
      <c r="Y239" s="162"/>
      <c r="Z239" s="162"/>
      <c r="AA239" s="167"/>
      <c r="AT239" s="168" t="s">
        <v>157</v>
      </c>
      <c r="AU239" s="168" t="s">
        <v>99</v>
      </c>
      <c r="AV239" s="10" t="s">
        <v>99</v>
      </c>
      <c r="AW239" s="10" t="s">
        <v>37</v>
      </c>
      <c r="AX239" s="10" t="s">
        <v>81</v>
      </c>
      <c r="AY239" s="168" t="s">
        <v>149</v>
      </c>
    </row>
    <row r="240" spans="2:51" s="10" customFormat="1" ht="22.5" customHeight="1">
      <c r="B240" s="161"/>
      <c r="C240" s="162"/>
      <c r="D240" s="162"/>
      <c r="E240" s="163" t="s">
        <v>21</v>
      </c>
      <c r="F240" s="259" t="s">
        <v>328</v>
      </c>
      <c r="G240" s="258"/>
      <c r="H240" s="258"/>
      <c r="I240" s="258"/>
      <c r="J240" s="162"/>
      <c r="K240" s="164">
        <v>23.31</v>
      </c>
      <c r="L240" s="162"/>
      <c r="M240" s="162"/>
      <c r="N240" s="162"/>
      <c r="O240" s="162"/>
      <c r="P240" s="162"/>
      <c r="Q240" s="162"/>
      <c r="R240" s="165"/>
      <c r="T240" s="166"/>
      <c r="U240" s="162"/>
      <c r="V240" s="162"/>
      <c r="W240" s="162"/>
      <c r="X240" s="162"/>
      <c r="Y240" s="162"/>
      <c r="Z240" s="162"/>
      <c r="AA240" s="167"/>
      <c r="AT240" s="168" t="s">
        <v>157</v>
      </c>
      <c r="AU240" s="168" t="s">
        <v>99</v>
      </c>
      <c r="AV240" s="10" t="s">
        <v>99</v>
      </c>
      <c r="AW240" s="10" t="s">
        <v>37</v>
      </c>
      <c r="AX240" s="10" t="s">
        <v>81</v>
      </c>
      <c r="AY240" s="168" t="s">
        <v>149</v>
      </c>
    </row>
    <row r="241" spans="2:51" s="10" customFormat="1" ht="22.5" customHeight="1">
      <c r="B241" s="161"/>
      <c r="C241" s="162"/>
      <c r="D241" s="162"/>
      <c r="E241" s="163" t="s">
        <v>21</v>
      </c>
      <c r="F241" s="259" t="s">
        <v>329</v>
      </c>
      <c r="G241" s="258"/>
      <c r="H241" s="258"/>
      <c r="I241" s="258"/>
      <c r="J241" s="162"/>
      <c r="K241" s="164">
        <v>3.096</v>
      </c>
      <c r="L241" s="162"/>
      <c r="M241" s="162"/>
      <c r="N241" s="162"/>
      <c r="O241" s="162"/>
      <c r="P241" s="162"/>
      <c r="Q241" s="162"/>
      <c r="R241" s="165"/>
      <c r="T241" s="166"/>
      <c r="U241" s="162"/>
      <c r="V241" s="162"/>
      <c r="W241" s="162"/>
      <c r="X241" s="162"/>
      <c r="Y241" s="162"/>
      <c r="Z241" s="162"/>
      <c r="AA241" s="167"/>
      <c r="AT241" s="168" t="s">
        <v>157</v>
      </c>
      <c r="AU241" s="168" t="s">
        <v>99</v>
      </c>
      <c r="AV241" s="10" t="s">
        <v>99</v>
      </c>
      <c r="AW241" s="10" t="s">
        <v>37</v>
      </c>
      <c r="AX241" s="10" t="s">
        <v>81</v>
      </c>
      <c r="AY241" s="168" t="s">
        <v>149</v>
      </c>
    </row>
    <row r="242" spans="2:51" s="10" customFormat="1" ht="22.5" customHeight="1">
      <c r="B242" s="161"/>
      <c r="C242" s="162"/>
      <c r="D242" s="162"/>
      <c r="E242" s="163" t="s">
        <v>21</v>
      </c>
      <c r="F242" s="259" t="s">
        <v>330</v>
      </c>
      <c r="G242" s="258"/>
      <c r="H242" s="258"/>
      <c r="I242" s="258"/>
      <c r="J242" s="162"/>
      <c r="K242" s="164">
        <v>12.096</v>
      </c>
      <c r="L242" s="162"/>
      <c r="M242" s="162"/>
      <c r="N242" s="162"/>
      <c r="O242" s="162"/>
      <c r="P242" s="162"/>
      <c r="Q242" s="162"/>
      <c r="R242" s="165"/>
      <c r="T242" s="166"/>
      <c r="U242" s="162"/>
      <c r="V242" s="162"/>
      <c r="W242" s="162"/>
      <c r="X242" s="162"/>
      <c r="Y242" s="162"/>
      <c r="Z242" s="162"/>
      <c r="AA242" s="167"/>
      <c r="AT242" s="168" t="s">
        <v>157</v>
      </c>
      <c r="AU242" s="168" t="s">
        <v>99</v>
      </c>
      <c r="AV242" s="10" t="s">
        <v>99</v>
      </c>
      <c r="AW242" s="10" t="s">
        <v>37</v>
      </c>
      <c r="AX242" s="10" t="s">
        <v>81</v>
      </c>
      <c r="AY242" s="168" t="s">
        <v>149</v>
      </c>
    </row>
    <row r="243" spans="2:51" s="10" customFormat="1" ht="22.5" customHeight="1">
      <c r="B243" s="161"/>
      <c r="C243" s="162"/>
      <c r="D243" s="162"/>
      <c r="E243" s="163" t="s">
        <v>21</v>
      </c>
      <c r="F243" s="259" t="s">
        <v>331</v>
      </c>
      <c r="G243" s="258"/>
      <c r="H243" s="258"/>
      <c r="I243" s="258"/>
      <c r="J243" s="162"/>
      <c r="K243" s="164">
        <v>24</v>
      </c>
      <c r="L243" s="162"/>
      <c r="M243" s="162"/>
      <c r="N243" s="162"/>
      <c r="O243" s="162"/>
      <c r="P243" s="162"/>
      <c r="Q243" s="162"/>
      <c r="R243" s="165"/>
      <c r="T243" s="166"/>
      <c r="U243" s="162"/>
      <c r="V243" s="162"/>
      <c r="W243" s="162"/>
      <c r="X243" s="162"/>
      <c r="Y243" s="162"/>
      <c r="Z243" s="162"/>
      <c r="AA243" s="167"/>
      <c r="AT243" s="168" t="s">
        <v>157</v>
      </c>
      <c r="AU243" s="168" t="s">
        <v>99</v>
      </c>
      <c r="AV243" s="10" t="s">
        <v>99</v>
      </c>
      <c r="AW243" s="10" t="s">
        <v>37</v>
      </c>
      <c r="AX243" s="10" t="s">
        <v>81</v>
      </c>
      <c r="AY243" s="168" t="s">
        <v>149</v>
      </c>
    </row>
    <row r="244" spans="2:51" s="10" customFormat="1" ht="22.5" customHeight="1">
      <c r="B244" s="161"/>
      <c r="C244" s="162"/>
      <c r="D244" s="162"/>
      <c r="E244" s="163" t="s">
        <v>21</v>
      </c>
      <c r="F244" s="259" t="s">
        <v>332</v>
      </c>
      <c r="G244" s="258"/>
      <c r="H244" s="258"/>
      <c r="I244" s="258"/>
      <c r="J244" s="162"/>
      <c r="K244" s="164">
        <v>1.188</v>
      </c>
      <c r="L244" s="162"/>
      <c r="M244" s="162"/>
      <c r="N244" s="162"/>
      <c r="O244" s="162"/>
      <c r="P244" s="162"/>
      <c r="Q244" s="162"/>
      <c r="R244" s="165"/>
      <c r="T244" s="166"/>
      <c r="U244" s="162"/>
      <c r="V244" s="162"/>
      <c r="W244" s="162"/>
      <c r="X244" s="162"/>
      <c r="Y244" s="162"/>
      <c r="Z244" s="162"/>
      <c r="AA244" s="167"/>
      <c r="AT244" s="168" t="s">
        <v>157</v>
      </c>
      <c r="AU244" s="168" t="s">
        <v>99</v>
      </c>
      <c r="AV244" s="10" t="s">
        <v>99</v>
      </c>
      <c r="AW244" s="10" t="s">
        <v>37</v>
      </c>
      <c r="AX244" s="10" t="s">
        <v>81</v>
      </c>
      <c r="AY244" s="168" t="s">
        <v>149</v>
      </c>
    </row>
    <row r="245" spans="2:51" s="10" customFormat="1" ht="22.5" customHeight="1">
      <c r="B245" s="161"/>
      <c r="C245" s="162"/>
      <c r="D245" s="162"/>
      <c r="E245" s="163" t="s">
        <v>21</v>
      </c>
      <c r="F245" s="259" t="s">
        <v>333</v>
      </c>
      <c r="G245" s="258"/>
      <c r="H245" s="258"/>
      <c r="I245" s="258"/>
      <c r="J245" s="162"/>
      <c r="K245" s="164">
        <v>2.016</v>
      </c>
      <c r="L245" s="162"/>
      <c r="M245" s="162"/>
      <c r="N245" s="162"/>
      <c r="O245" s="162"/>
      <c r="P245" s="162"/>
      <c r="Q245" s="162"/>
      <c r="R245" s="165"/>
      <c r="T245" s="166"/>
      <c r="U245" s="162"/>
      <c r="V245" s="162"/>
      <c r="W245" s="162"/>
      <c r="X245" s="162"/>
      <c r="Y245" s="162"/>
      <c r="Z245" s="162"/>
      <c r="AA245" s="167"/>
      <c r="AT245" s="168" t="s">
        <v>157</v>
      </c>
      <c r="AU245" s="168" t="s">
        <v>99</v>
      </c>
      <c r="AV245" s="10" t="s">
        <v>99</v>
      </c>
      <c r="AW245" s="10" t="s">
        <v>37</v>
      </c>
      <c r="AX245" s="10" t="s">
        <v>81</v>
      </c>
      <c r="AY245" s="168" t="s">
        <v>149</v>
      </c>
    </row>
    <row r="246" spans="2:51" s="10" customFormat="1" ht="22.5" customHeight="1">
      <c r="B246" s="161"/>
      <c r="C246" s="162"/>
      <c r="D246" s="162"/>
      <c r="E246" s="163" t="s">
        <v>21</v>
      </c>
      <c r="F246" s="259" t="s">
        <v>334</v>
      </c>
      <c r="G246" s="258"/>
      <c r="H246" s="258"/>
      <c r="I246" s="258"/>
      <c r="J246" s="162"/>
      <c r="K246" s="164">
        <v>29.76</v>
      </c>
      <c r="L246" s="162"/>
      <c r="M246" s="162"/>
      <c r="N246" s="162"/>
      <c r="O246" s="162"/>
      <c r="P246" s="162"/>
      <c r="Q246" s="162"/>
      <c r="R246" s="165"/>
      <c r="T246" s="166"/>
      <c r="U246" s="162"/>
      <c r="V246" s="162"/>
      <c r="W246" s="162"/>
      <c r="X246" s="162"/>
      <c r="Y246" s="162"/>
      <c r="Z246" s="162"/>
      <c r="AA246" s="167"/>
      <c r="AT246" s="168" t="s">
        <v>157</v>
      </c>
      <c r="AU246" s="168" t="s">
        <v>99</v>
      </c>
      <c r="AV246" s="10" t="s">
        <v>99</v>
      </c>
      <c r="AW246" s="10" t="s">
        <v>37</v>
      </c>
      <c r="AX246" s="10" t="s">
        <v>81</v>
      </c>
      <c r="AY246" s="168" t="s">
        <v>149</v>
      </c>
    </row>
    <row r="247" spans="2:51" s="10" customFormat="1" ht="22.5" customHeight="1">
      <c r="B247" s="161"/>
      <c r="C247" s="162"/>
      <c r="D247" s="162"/>
      <c r="E247" s="163" t="s">
        <v>21</v>
      </c>
      <c r="F247" s="259" t="s">
        <v>335</v>
      </c>
      <c r="G247" s="258"/>
      <c r="H247" s="258"/>
      <c r="I247" s="258"/>
      <c r="J247" s="162"/>
      <c r="K247" s="164">
        <v>29.76</v>
      </c>
      <c r="L247" s="162"/>
      <c r="M247" s="162"/>
      <c r="N247" s="162"/>
      <c r="O247" s="162"/>
      <c r="P247" s="162"/>
      <c r="Q247" s="162"/>
      <c r="R247" s="165"/>
      <c r="T247" s="166"/>
      <c r="U247" s="162"/>
      <c r="V247" s="162"/>
      <c r="W247" s="162"/>
      <c r="X247" s="162"/>
      <c r="Y247" s="162"/>
      <c r="Z247" s="162"/>
      <c r="AA247" s="167"/>
      <c r="AT247" s="168" t="s">
        <v>157</v>
      </c>
      <c r="AU247" s="168" t="s">
        <v>99</v>
      </c>
      <c r="AV247" s="10" t="s">
        <v>99</v>
      </c>
      <c r="AW247" s="10" t="s">
        <v>37</v>
      </c>
      <c r="AX247" s="10" t="s">
        <v>81</v>
      </c>
      <c r="AY247" s="168" t="s">
        <v>149</v>
      </c>
    </row>
    <row r="248" spans="2:51" s="10" customFormat="1" ht="22.5" customHeight="1">
      <c r="B248" s="161"/>
      <c r="C248" s="162"/>
      <c r="D248" s="162"/>
      <c r="E248" s="163" t="s">
        <v>21</v>
      </c>
      <c r="F248" s="259" t="s">
        <v>336</v>
      </c>
      <c r="G248" s="258"/>
      <c r="H248" s="258"/>
      <c r="I248" s="258"/>
      <c r="J248" s="162"/>
      <c r="K248" s="164">
        <v>51.39</v>
      </c>
      <c r="L248" s="162"/>
      <c r="M248" s="162"/>
      <c r="N248" s="162"/>
      <c r="O248" s="162"/>
      <c r="P248" s="162"/>
      <c r="Q248" s="162"/>
      <c r="R248" s="165"/>
      <c r="T248" s="166"/>
      <c r="U248" s="162"/>
      <c r="V248" s="162"/>
      <c r="W248" s="162"/>
      <c r="X248" s="162"/>
      <c r="Y248" s="162"/>
      <c r="Z248" s="162"/>
      <c r="AA248" s="167"/>
      <c r="AT248" s="168" t="s">
        <v>157</v>
      </c>
      <c r="AU248" s="168" t="s">
        <v>99</v>
      </c>
      <c r="AV248" s="10" t="s">
        <v>99</v>
      </c>
      <c r="AW248" s="10" t="s">
        <v>37</v>
      </c>
      <c r="AX248" s="10" t="s">
        <v>81</v>
      </c>
      <c r="AY248" s="168" t="s">
        <v>149</v>
      </c>
    </row>
    <row r="249" spans="2:51" s="10" customFormat="1" ht="22.5" customHeight="1">
      <c r="B249" s="161"/>
      <c r="C249" s="162"/>
      <c r="D249" s="162"/>
      <c r="E249" s="163" t="s">
        <v>21</v>
      </c>
      <c r="F249" s="259" t="s">
        <v>337</v>
      </c>
      <c r="G249" s="258"/>
      <c r="H249" s="258"/>
      <c r="I249" s="258"/>
      <c r="J249" s="162"/>
      <c r="K249" s="164">
        <v>8.568</v>
      </c>
      <c r="L249" s="162"/>
      <c r="M249" s="162"/>
      <c r="N249" s="162"/>
      <c r="O249" s="162"/>
      <c r="P249" s="162"/>
      <c r="Q249" s="162"/>
      <c r="R249" s="165"/>
      <c r="T249" s="166"/>
      <c r="U249" s="162"/>
      <c r="V249" s="162"/>
      <c r="W249" s="162"/>
      <c r="X249" s="162"/>
      <c r="Y249" s="162"/>
      <c r="Z249" s="162"/>
      <c r="AA249" s="167"/>
      <c r="AT249" s="168" t="s">
        <v>157</v>
      </c>
      <c r="AU249" s="168" t="s">
        <v>99</v>
      </c>
      <c r="AV249" s="10" t="s">
        <v>99</v>
      </c>
      <c r="AW249" s="10" t="s">
        <v>37</v>
      </c>
      <c r="AX249" s="10" t="s">
        <v>81</v>
      </c>
      <c r="AY249" s="168" t="s">
        <v>149</v>
      </c>
    </row>
    <row r="250" spans="2:51" s="10" customFormat="1" ht="22.5" customHeight="1">
      <c r="B250" s="161"/>
      <c r="C250" s="162"/>
      <c r="D250" s="162"/>
      <c r="E250" s="163" t="s">
        <v>21</v>
      </c>
      <c r="F250" s="259" t="s">
        <v>338</v>
      </c>
      <c r="G250" s="258"/>
      <c r="H250" s="258"/>
      <c r="I250" s="258"/>
      <c r="J250" s="162"/>
      <c r="K250" s="164">
        <v>25.44</v>
      </c>
      <c r="L250" s="162"/>
      <c r="M250" s="162"/>
      <c r="N250" s="162"/>
      <c r="O250" s="162"/>
      <c r="P250" s="162"/>
      <c r="Q250" s="162"/>
      <c r="R250" s="165"/>
      <c r="T250" s="166"/>
      <c r="U250" s="162"/>
      <c r="V250" s="162"/>
      <c r="W250" s="162"/>
      <c r="X250" s="162"/>
      <c r="Y250" s="162"/>
      <c r="Z250" s="162"/>
      <c r="AA250" s="167"/>
      <c r="AT250" s="168" t="s">
        <v>157</v>
      </c>
      <c r="AU250" s="168" t="s">
        <v>99</v>
      </c>
      <c r="AV250" s="10" t="s">
        <v>99</v>
      </c>
      <c r="AW250" s="10" t="s">
        <v>37</v>
      </c>
      <c r="AX250" s="10" t="s">
        <v>81</v>
      </c>
      <c r="AY250" s="168" t="s">
        <v>149</v>
      </c>
    </row>
    <row r="251" spans="2:51" s="10" customFormat="1" ht="22.5" customHeight="1">
      <c r="B251" s="161"/>
      <c r="C251" s="162"/>
      <c r="D251" s="162"/>
      <c r="E251" s="163" t="s">
        <v>21</v>
      </c>
      <c r="F251" s="259" t="s">
        <v>339</v>
      </c>
      <c r="G251" s="258"/>
      <c r="H251" s="258"/>
      <c r="I251" s="258"/>
      <c r="J251" s="162"/>
      <c r="K251" s="164">
        <v>3.372</v>
      </c>
      <c r="L251" s="162"/>
      <c r="M251" s="162"/>
      <c r="N251" s="162"/>
      <c r="O251" s="162"/>
      <c r="P251" s="162"/>
      <c r="Q251" s="162"/>
      <c r="R251" s="165"/>
      <c r="T251" s="166"/>
      <c r="U251" s="162"/>
      <c r="V251" s="162"/>
      <c r="W251" s="162"/>
      <c r="X251" s="162"/>
      <c r="Y251" s="162"/>
      <c r="Z251" s="162"/>
      <c r="AA251" s="167"/>
      <c r="AT251" s="168" t="s">
        <v>157</v>
      </c>
      <c r="AU251" s="168" t="s">
        <v>99</v>
      </c>
      <c r="AV251" s="10" t="s">
        <v>99</v>
      </c>
      <c r="AW251" s="10" t="s">
        <v>37</v>
      </c>
      <c r="AX251" s="10" t="s">
        <v>81</v>
      </c>
      <c r="AY251" s="168" t="s">
        <v>149</v>
      </c>
    </row>
    <row r="252" spans="2:51" s="10" customFormat="1" ht="22.5" customHeight="1">
      <c r="B252" s="161"/>
      <c r="C252" s="162"/>
      <c r="D252" s="162"/>
      <c r="E252" s="163" t="s">
        <v>21</v>
      </c>
      <c r="F252" s="259" t="s">
        <v>329</v>
      </c>
      <c r="G252" s="258"/>
      <c r="H252" s="258"/>
      <c r="I252" s="258"/>
      <c r="J252" s="162"/>
      <c r="K252" s="164">
        <v>3.096</v>
      </c>
      <c r="L252" s="162"/>
      <c r="M252" s="162"/>
      <c r="N252" s="162"/>
      <c r="O252" s="162"/>
      <c r="P252" s="162"/>
      <c r="Q252" s="162"/>
      <c r="R252" s="165"/>
      <c r="T252" s="166"/>
      <c r="U252" s="162"/>
      <c r="V252" s="162"/>
      <c r="W252" s="162"/>
      <c r="X252" s="162"/>
      <c r="Y252" s="162"/>
      <c r="Z252" s="162"/>
      <c r="AA252" s="167"/>
      <c r="AT252" s="168" t="s">
        <v>157</v>
      </c>
      <c r="AU252" s="168" t="s">
        <v>99</v>
      </c>
      <c r="AV252" s="10" t="s">
        <v>99</v>
      </c>
      <c r="AW252" s="10" t="s">
        <v>37</v>
      </c>
      <c r="AX252" s="10" t="s">
        <v>81</v>
      </c>
      <c r="AY252" s="168" t="s">
        <v>149</v>
      </c>
    </row>
    <row r="253" spans="2:51" s="10" customFormat="1" ht="22.5" customHeight="1">
      <c r="B253" s="161"/>
      <c r="C253" s="162"/>
      <c r="D253" s="162"/>
      <c r="E253" s="163" t="s">
        <v>21</v>
      </c>
      <c r="F253" s="259" t="s">
        <v>340</v>
      </c>
      <c r="G253" s="258"/>
      <c r="H253" s="258"/>
      <c r="I253" s="258"/>
      <c r="J253" s="162"/>
      <c r="K253" s="164">
        <v>4.32</v>
      </c>
      <c r="L253" s="162"/>
      <c r="M253" s="162"/>
      <c r="N253" s="162"/>
      <c r="O253" s="162"/>
      <c r="P253" s="162"/>
      <c r="Q253" s="162"/>
      <c r="R253" s="165"/>
      <c r="T253" s="166"/>
      <c r="U253" s="162"/>
      <c r="V253" s="162"/>
      <c r="W253" s="162"/>
      <c r="X253" s="162"/>
      <c r="Y253" s="162"/>
      <c r="Z253" s="162"/>
      <c r="AA253" s="167"/>
      <c r="AT253" s="168" t="s">
        <v>157</v>
      </c>
      <c r="AU253" s="168" t="s">
        <v>99</v>
      </c>
      <c r="AV253" s="10" t="s">
        <v>99</v>
      </c>
      <c r="AW253" s="10" t="s">
        <v>37</v>
      </c>
      <c r="AX253" s="10" t="s">
        <v>81</v>
      </c>
      <c r="AY253" s="168" t="s">
        <v>149</v>
      </c>
    </row>
    <row r="254" spans="2:51" s="11" customFormat="1" ht="22.5" customHeight="1">
      <c r="B254" s="169"/>
      <c r="C254" s="170"/>
      <c r="D254" s="170"/>
      <c r="E254" s="171" t="s">
        <v>21</v>
      </c>
      <c r="F254" s="260" t="s">
        <v>161</v>
      </c>
      <c r="G254" s="261"/>
      <c r="H254" s="261"/>
      <c r="I254" s="261"/>
      <c r="J254" s="170"/>
      <c r="K254" s="172">
        <v>389.616</v>
      </c>
      <c r="L254" s="170"/>
      <c r="M254" s="170"/>
      <c r="N254" s="170"/>
      <c r="O254" s="170"/>
      <c r="P254" s="170"/>
      <c r="Q254" s="170"/>
      <c r="R254" s="173"/>
      <c r="T254" s="174"/>
      <c r="U254" s="170"/>
      <c r="V254" s="170"/>
      <c r="W254" s="170"/>
      <c r="X254" s="170"/>
      <c r="Y254" s="170"/>
      <c r="Z254" s="170"/>
      <c r="AA254" s="175"/>
      <c r="AT254" s="176" t="s">
        <v>157</v>
      </c>
      <c r="AU254" s="176" t="s">
        <v>99</v>
      </c>
      <c r="AV254" s="11" t="s">
        <v>154</v>
      </c>
      <c r="AW254" s="11" t="s">
        <v>37</v>
      </c>
      <c r="AX254" s="11" t="s">
        <v>23</v>
      </c>
      <c r="AY254" s="176" t="s">
        <v>149</v>
      </c>
    </row>
    <row r="255" spans="2:65" s="1" customFormat="1" ht="31.5" customHeight="1">
      <c r="B255" s="124"/>
      <c r="C255" s="154" t="s">
        <v>341</v>
      </c>
      <c r="D255" s="154" t="s">
        <v>150</v>
      </c>
      <c r="E255" s="155" t="s">
        <v>342</v>
      </c>
      <c r="F255" s="253" t="s">
        <v>343</v>
      </c>
      <c r="G255" s="254"/>
      <c r="H255" s="254"/>
      <c r="I255" s="254"/>
      <c r="J255" s="156" t="s">
        <v>153</v>
      </c>
      <c r="K255" s="157">
        <v>69.11</v>
      </c>
      <c r="L255" s="255">
        <v>0</v>
      </c>
      <c r="M255" s="254"/>
      <c r="N255" s="256">
        <f>ROUND(L255*K255,2)</f>
        <v>0</v>
      </c>
      <c r="O255" s="254"/>
      <c r="P255" s="254"/>
      <c r="Q255" s="254"/>
      <c r="R255" s="126"/>
      <c r="T255" s="158" t="s">
        <v>21</v>
      </c>
      <c r="U255" s="41" t="s">
        <v>46</v>
      </c>
      <c r="V255" s="33"/>
      <c r="W255" s="159">
        <f>V255*K255</f>
        <v>0</v>
      </c>
      <c r="X255" s="159">
        <v>2.25634</v>
      </c>
      <c r="Y255" s="159">
        <f>X255*K255</f>
        <v>155.9356574</v>
      </c>
      <c r="Z255" s="159">
        <v>0</v>
      </c>
      <c r="AA255" s="160">
        <f>Z255*K255</f>
        <v>0</v>
      </c>
      <c r="AR255" s="15" t="s">
        <v>154</v>
      </c>
      <c r="AT255" s="15" t="s">
        <v>150</v>
      </c>
      <c r="AU255" s="15" t="s">
        <v>99</v>
      </c>
      <c r="AY255" s="15" t="s">
        <v>149</v>
      </c>
      <c r="BE255" s="99">
        <f>IF(U255="základní",N255,0)</f>
        <v>0</v>
      </c>
      <c r="BF255" s="99">
        <f>IF(U255="snížená",N255,0)</f>
        <v>0</v>
      </c>
      <c r="BG255" s="99">
        <f>IF(U255="zákl. přenesená",N255,0)</f>
        <v>0</v>
      </c>
      <c r="BH255" s="99">
        <f>IF(U255="sníž. přenesená",N255,0)</f>
        <v>0</v>
      </c>
      <c r="BI255" s="99">
        <f>IF(U255="nulová",N255,0)</f>
        <v>0</v>
      </c>
      <c r="BJ255" s="15" t="s">
        <v>23</v>
      </c>
      <c r="BK255" s="99">
        <f>ROUND(L255*K255,2)</f>
        <v>0</v>
      </c>
      <c r="BL255" s="15" t="s">
        <v>154</v>
      </c>
      <c r="BM255" s="15" t="s">
        <v>344</v>
      </c>
    </row>
    <row r="256" spans="2:51" s="10" customFormat="1" ht="22.5" customHeight="1">
      <c r="B256" s="161"/>
      <c r="C256" s="162"/>
      <c r="D256" s="162"/>
      <c r="E256" s="163" t="s">
        <v>21</v>
      </c>
      <c r="F256" s="257" t="s">
        <v>345</v>
      </c>
      <c r="G256" s="258"/>
      <c r="H256" s="258"/>
      <c r="I256" s="258"/>
      <c r="J256" s="162"/>
      <c r="K256" s="164">
        <v>55.88</v>
      </c>
      <c r="L256" s="162"/>
      <c r="M256" s="162"/>
      <c r="N256" s="162"/>
      <c r="O256" s="162"/>
      <c r="P256" s="162"/>
      <c r="Q256" s="162"/>
      <c r="R256" s="165"/>
      <c r="T256" s="166"/>
      <c r="U256" s="162"/>
      <c r="V256" s="162"/>
      <c r="W256" s="162"/>
      <c r="X256" s="162"/>
      <c r="Y256" s="162"/>
      <c r="Z256" s="162"/>
      <c r="AA256" s="167"/>
      <c r="AT256" s="168" t="s">
        <v>157</v>
      </c>
      <c r="AU256" s="168" t="s">
        <v>99</v>
      </c>
      <c r="AV256" s="10" t="s">
        <v>99</v>
      </c>
      <c r="AW256" s="10" t="s">
        <v>37</v>
      </c>
      <c r="AX256" s="10" t="s">
        <v>81</v>
      </c>
      <c r="AY256" s="168" t="s">
        <v>149</v>
      </c>
    </row>
    <row r="257" spans="2:51" s="10" customFormat="1" ht="22.5" customHeight="1">
      <c r="B257" s="161"/>
      <c r="C257" s="162"/>
      <c r="D257" s="162"/>
      <c r="E257" s="163" t="s">
        <v>21</v>
      </c>
      <c r="F257" s="259" t="s">
        <v>346</v>
      </c>
      <c r="G257" s="258"/>
      <c r="H257" s="258"/>
      <c r="I257" s="258"/>
      <c r="J257" s="162"/>
      <c r="K257" s="164">
        <v>13.23</v>
      </c>
      <c r="L257" s="162"/>
      <c r="M257" s="162"/>
      <c r="N257" s="162"/>
      <c r="O257" s="162"/>
      <c r="P257" s="162"/>
      <c r="Q257" s="162"/>
      <c r="R257" s="165"/>
      <c r="T257" s="166"/>
      <c r="U257" s="162"/>
      <c r="V257" s="162"/>
      <c r="W257" s="162"/>
      <c r="X257" s="162"/>
      <c r="Y257" s="162"/>
      <c r="Z257" s="162"/>
      <c r="AA257" s="167"/>
      <c r="AT257" s="168" t="s">
        <v>157</v>
      </c>
      <c r="AU257" s="168" t="s">
        <v>99</v>
      </c>
      <c r="AV257" s="10" t="s">
        <v>99</v>
      </c>
      <c r="AW257" s="10" t="s">
        <v>37</v>
      </c>
      <c r="AX257" s="10" t="s">
        <v>81</v>
      </c>
      <c r="AY257" s="168" t="s">
        <v>149</v>
      </c>
    </row>
    <row r="258" spans="2:51" s="11" customFormat="1" ht="22.5" customHeight="1">
      <c r="B258" s="169"/>
      <c r="C258" s="170"/>
      <c r="D258" s="170"/>
      <c r="E258" s="171" t="s">
        <v>21</v>
      </c>
      <c r="F258" s="260" t="s">
        <v>161</v>
      </c>
      <c r="G258" s="261"/>
      <c r="H258" s="261"/>
      <c r="I258" s="261"/>
      <c r="J258" s="170"/>
      <c r="K258" s="172">
        <v>69.11</v>
      </c>
      <c r="L258" s="170"/>
      <c r="M258" s="170"/>
      <c r="N258" s="170"/>
      <c r="O258" s="170"/>
      <c r="P258" s="170"/>
      <c r="Q258" s="170"/>
      <c r="R258" s="173"/>
      <c r="T258" s="174"/>
      <c r="U258" s="170"/>
      <c r="V258" s="170"/>
      <c r="W258" s="170"/>
      <c r="X258" s="170"/>
      <c r="Y258" s="170"/>
      <c r="Z258" s="170"/>
      <c r="AA258" s="175"/>
      <c r="AT258" s="176" t="s">
        <v>157</v>
      </c>
      <c r="AU258" s="176" t="s">
        <v>99</v>
      </c>
      <c r="AV258" s="11" t="s">
        <v>154</v>
      </c>
      <c r="AW258" s="11" t="s">
        <v>37</v>
      </c>
      <c r="AX258" s="11" t="s">
        <v>23</v>
      </c>
      <c r="AY258" s="176" t="s">
        <v>149</v>
      </c>
    </row>
    <row r="259" spans="2:65" s="1" customFormat="1" ht="31.5" customHeight="1">
      <c r="B259" s="124"/>
      <c r="C259" s="154" t="s">
        <v>347</v>
      </c>
      <c r="D259" s="154" t="s">
        <v>150</v>
      </c>
      <c r="E259" s="155" t="s">
        <v>348</v>
      </c>
      <c r="F259" s="253" t="s">
        <v>349</v>
      </c>
      <c r="G259" s="254"/>
      <c r="H259" s="254"/>
      <c r="I259" s="254"/>
      <c r="J259" s="156" t="s">
        <v>153</v>
      </c>
      <c r="K259" s="157">
        <v>69.11</v>
      </c>
      <c r="L259" s="255">
        <v>0</v>
      </c>
      <c r="M259" s="254"/>
      <c r="N259" s="256">
        <f>ROUND(L259*K259,2)</f>
        <v>0</v>
      </c>
      <c r="O259" s="254"/>
      <c r="P259" s="254"/>
      <c r="Q259" s="254"/>
      <c r="R259" s="126"/>
      <c r="T259" s="158" t="s">
        <v>21</v>
      </c>
      <c r="U259" s="41" t="s">
        <v>46</v>
      </c>
      <c r="V259" s="33"/>
      <c r="W259" s="159">
        <f>V259*K259</f>
        <v>0</v>
      </c>
      <c r="X259" s="159">
        <v>0</v>
      </c>
      <c r="Y259" s="159">
        <f>X259*K259</f>
        <v>0</v>
      </c>
      <c r="Z259" s="159">
        <v>0</v>
      </c>
      <c r="AA259" s="160">
        <f>Z259*K259</f>
        <v>0</v>
      </c>
      <c r="AR259" s="15" t="s">
        <v>154</v>
      </c>
      <c r="AT259" s="15" t="s">
        <v>150</v>
      </c>
      <c r="AU259" s="15" t="s">
        <v>99</v>
      </c>
      <c r="AY259" s="15" t="s">
        <v>149</v>
      </c>
      <c r="BE259" s="99">
        <f>IF(U259="základní",N259,0)</f>
        <v>0</v>
      </c>
      <c r="BF259" s="99">
        <f>IF(U259="snížená",N259,0)</f>
        <v>0</v>
      </c>
      <c r="BG259" s="99">
        <f>IF(U259="zákl. přenesená",N259,0)</f>
        <v>0</v>
      </c>
      <c r="BH259" s="99">
        <f>IF(U259="sníž. přenesená",N259,0)</f>
        <v>0</v>
      </c>
      <c r="BI259" s="99">
        <f>IF(U259="nulová",N259,0)</f>
        <v>0</v>
      </c>
      <c r="BJ259" s="15" t="s">
        <v>23</v>
      </c>
      <c r="BK259" s="99">
        <f>ROUND(L259*K259,2)</f>
        <v>0</v>
      </c>
      <c r="BL259" s="15" t="s">
        <v>154</v>
      </c>
      <c r="BM259" s="15" t="s">
        <v>350</v>
      </c>
    </row>
    <row r="260" spans="2:51" s="10" customFormat="1" ht="22.5" customHeight="1">
      <c r="B260" s="161"/>
      <c r="C260" s="162"/>
      <c r="D260" s="162"/>
      <c r="E260" s="163" t="s">
        <v>21</v>
      </c>
      <c r="F260" s="257" t="s">
        <v>345</v>
      </c>
      <c r="G260" s="258"/>
      <c r="H260" s="258"/>
      <c r="I260" s="258"/>
      <c r="J260" s="162"/>
      <c r="K260" s="164">
        <v>55.88</v>
      </c>
      <c r="L260" s="162"/>
      <c r="M260" s="162"/>
      <c r="N260" s="162"/>
      <c r="O260" s="162"/>
      <c r="P260" s="162"/>
      <c r="Q260" s="162"/>
      <c r="R260" s="165"/>
      <c r="T260" s="166"/>
      <c r="U260" s="162"/>
      <c r="V260" s="162"/>
      <c r="W260" s="162"/>
      <c r="X260" s="162"/>
      <c r="Y260" s="162"/>
      <c r="Z260" s="162"/>
      <c r="AA260" s="167"/>
      <c r="AT260" s="168" t="s">
        <v>157</v>
      </c>
      <c r="AU260" s="168" t="s">
        <v>99</v>
      </c>
      <c r="AV260" s="10" t="s">
        <v>99</v>
      </c>
      <c r="AW260" s="10" t="s">
        <v>37</v>
      </c>
      <c r="AX260" s="10" t="s">
        <v>81</v>
      </c>
      <c r="AY260" s="168" t="s">
        <v>149</v>
      </c>
    </row>
    <row r="261" spans="2:51" s="10" customFormat="1" ht="22.5" customHeight="1">
      <c r="B261" s="161"/>
      <c r="C261" s="162"/>
      <c r="D261" s="162"/>
      <c r="E261" s="163" t="s">
        <v>21</v>
      </c>
      <c r="F261" s="259" t="s">
        <v>346</v>
      </c>
      <c r="G261" s="258"/>
      <c r="H261" s="258"/>
      <c r="I261" s="258"/>
      <c r="J261" s="162"/>
      <c r="K261" s="164">
        <v>13.23</v>
      </c>
      <c r="L261" s="162"/>
      <c r="M261" s="162"/>
      <c r="N261" s="162"/>
      <c r="O261" s="162"/>
      <c r="P261" s="162"/>
      <c r="Q261" s="162"/>
      <c r="R261" s="165"/>
      <c r="T261" s="166"/>
      <c r="U261" s="162"/>
      <c r="V261" s="162"/>
      <c r="W261" s="162"/>
      <c r="X261" s="162"/>
      <c r="Y261" s="162"/>
      <c r="Z261" s="162"/>
      <c r="AA261" s="167"/>
      <c r="AT261" s="168" t="s">
        <v>157</v>
      </c>
      <c r="AU261" s="168" t="s">
        <v>99</v>
      </c>
      <c r="AV261" s="10" t="s">
        <v>99</v>
      </c>
      <c r="AW261" s="10" t="s">
        <v>37</v>
      </c>
      <c r="AX261" s="10" t="s">
        <v>81</v>
      </c>
      <c r="AY261" s="168" t="s">
        <v>149</v>
      </c>
    </row>
    <row r="262" spans="2:51" s="11" customFormat="1" ht="22.5" customHeight="1">
      <c r="B262" s="169"/>
      <c r="C262" s="170"/>
      <c r="D262" s="170"/>
      <c r="E262" s="171" t="s">
        <v>21</v>
      </c>
      <c r="F262" s="260" t="s">
        <v>161</v>
      </c>
      <c r="G262" s="261"/>
      <c r="H262" s="261"/>
      <c r="I262" s="261"/>
      <c r="J262" s="170"/>
      <c r="K262" s="172">
        <v>69.11</v>
      </c>
      <c r="L262" s="170"/>
      <c r="M262" s="170"/>
      <c r="N262" s="170"/>
      <c r="O262" s="170"/>
      <c r="P262" s="170"/>
      <c r="Q262" s="170"/>
      <c r="R262" s="173"/>
      <c r="T262" s="174"/>
      <c r="U262" s="170"/>
      <c r="V262" s="170"/>
      <c r="W262" s="170"/>
      <c r="X262" s="170"/>
      <c r="Y262" s="170"/>
      <c r="Z262" s="170"/>
      <c r="AA262" s="175"/>
      <c r="AT262" s="176" t="s">
        <v>157</v>
      </c>
      <c r="AU262" s="176" t="s">
        <v>99</v>
      </c>
      <c r="AV262" s="11" t="s">
        <v>154</v>
      </c>
      <c r="AW262" s="11" t="s">
        <v>37</v>
      </c>
      <c r="AX262" s="11" t="s">
        <v>23</v>
      </c>
      <c r="AY262" s="176" t="s">
        <v>149</v>
      </c>
    </row>
    <row r="263" spans="2:65" s="1" customFormat="1" ht="31.5" customHeight="1">
      <c r="B263" s="124"/>
      <c r="C263" s="154" t="s">
        <v>351</v>
      </c>
      <c r="D263" s="154" t="s">
        <v>150</v>
      </c>
      <c r="E263" s="155" t="s">
        <v>352</v>
      </c>
      <c r="F263" s="253" t="s">
        <v>353</v>
      </c>
      <c r="G263" s="254"/>
      <c r="H263" s="254"/>
      <c r="I263" s="254"/>
      <c r="J263" s="156" t="s">
        <v>153</v>
      </c>
      <c r="K263" s="157">
        <v>69.11</v>
      </c>
      <c r="L263" s="255">
        <v>0</v>
      </c>
      <c r="M263" s="254"/>
      <c r="N263" s="256">
        <f>ROUND(L263*K263,2)</f>
        <v>0</v>
      </c>
      <c r="O263" s="254"/>
      <c r="P263" s="254"/>
      <c r="Q263" s="254"/>
      <c r="R263" s="126"/>
      <c r="T263" s="158" t="s">
        <v>21</v>
      </c>
      <c r="U263" s="41" t="s">
        <v>46</v>
      </c>
      <c r="V263" s="33"/>
      <c r="W263" s="159">
        <f>V263*K263</f>
        <v>0</v>
      </c>
      <c r="X263" s="159">
        <v>0</v>
      </c>
      <c r="Y263" s="159">
        <f>X263*K263</f>
        <v>0</v>
      </c>
      <c r="Z263" s="159">
        <v>0</v>
      </c>
      <c r="AA263" s="160">
        <f>Z263*K263</f>
        <v>0</v>
      </c>
      <c r="AR263" s="15" t="s">
        <v>154</v>
      </c>
      <c r="AT263" s="15" t="s">
        <v>150</v>
      </c>
      <c r="AU263" s="15" t="s">
        <v>99</v>
      </c>
      <c r="AY263" s="15" t="s">
        <v>149</v>
      </c>
      <c r="BE263" s="99">
        <f>IF(U263="základní",N263,0)</f>
        <v>0</v>
      </c>
      <c r="BF263" s="99">
        <f>IF(U263="snížená",N263,0)</f>
        <v>0</v>
      </c>
      <c r="BG263" s="99">
        <f>IF(U263="zákl. přenesená",N263,0)</f>
        <v>0</v>
      </c>
      <c r="BH263" s="99">
        <f>IF(U263="sníž. přenesená",N263,0)</f>
        <v>0</v>
      </c>
      <c r="BI263" s="99">
        <f>IF(U263="nulová",N263,0)</f>
        <v>0</v>
      </c>
      <c r="BJ263" s="15" t="s">
        <v>23</v>
      </c>
      <c r="BK263" s="99">
        <f>ROUND(L263*K263,2)</f>
        <v>0</v>
      </c>
      <c r="BL263" s="15" t="s">
        <v>154</v>
      </c>
      <c r="BM263" s="15" t="s">
        <v>354</v>
      </c>
    </row>
    <row r="264" spans="2:51" s="10" customFormat="1" ht="22.5" customHeight="1">
      <c r="B264" s="161"/>
      <c r="C264" s="162"/>
      <c r="D264" s="162"/>
      <c r="E264" s="163" t="s">
        <v>21</v>
      </c>
      <c r="F264" s="257" t="s">
        <v>345</v>
      </c>
      <c r="G264" s="258"/>
      <c r="H264" s="258"/>
      <c r="I264" s="258"/>
      <c r="J264" s="162"/>
      <c r="K264" s="164">
        <v>55.88</v>
      </c>
      <c r="L264" s="162"/>
      <c r="M264" s="162"/>
      <c r="N264" s="162"/>
      <c r="O264" s="162"/>
      <c r="P264" s="162"/>
      <c r="Q264" s="162"/>
      <c r="R264" s="165"/>
      <c r="T264" s="166"/>
      <c r="U264" s="162"/>
      <c r="V264" s="162"/>
      <c r="W264" s="162"/>
      <c r="X264" s="162"/>
      <c r="Y264" s="162"/>
      <c r="Z264" s="162"/>
      <c r="AA264" s="167"/>
      <c r="AT264" s="168" t="s">
        <v>157</v>
      </c>
      <c r="AU264" s="168" t="s">
        <v>99</v>
      </c>
      <c r="AV264" s="10" t="s">
        <v>99</v>
      </c>
      <c r="AW264" s="10" t="s">
        <v>37</v>
      </c>
      <c r="AX264" s="10" t="s">
        <v>81</v>
      </c>
      <c r="AY264" s="168" t="s">
        <v>149</v>
      </c>
    </row>
    <row r="265" spans="2:51" s="10" customFormat="1" ht="22.5" customHeight="1">
      <c r="B265" s="161"/>
      <c r="C265" s="162"/>
      <c r="D265" s="162"/>
      <c r="E265" s="163" t="s">
        <v>21</v>
      </c>
      <c r="F265" s="259" t="s">
        <v>346</v>
      </c>
      <c r="G265" s="258"/>
      <c r="H265" s="258"/>
      <c r="I265" s="258"/>
      <c r="J265" s="162"/>
      <c r="K265" s="164">
        <v>13.23</v>
      </c>
      <c r="L265" s="162"/>
      <c r="M265" s="162"/>
      <c r="N265" s="162"/>
      <c r="O265" s="162"/>
      <c r="P265" s="162"/>
      <c r="Q265" s="162"/>
      <c r="R265" s="165"/>
      <c r="T265" s="166"/>
      <c r="U265" s="162"/>
      <c r="V265" s="162"/>
      <c r="W265" s="162"/>
      <c r="X265" s="162"/>
      <c r="Y265" s="162"/>
      <c r="Z265" s="162"/>
      <c r="AA265" s="167"/>
      <c r="AT265" s="168" t="s">
        <v>157</v>
      </c>
      <c r="AU265" s="168" t="s">
        <v>99</v>
      </c>
      <c r="AV265" s="10" t="s">
        <v>99</v>
      </c>
      <c r="AW265" s="10" t="s">
        <v>37</v>
      </c>
      <c r="AX265" s="10" t="s">
        <v>81</v>
      </c>
      <c r="AY265" s="168" t="s">
        <v>149</v>
      </c>
    </row>
    <row r="266" spans="2:51" s="11" customFormat="1" ht="22.5" customHeight="1">
      <c r="B266" s="169"/>
      <c r="C266" s="170"/>
      <c r="D266" s="170"/>
      <c r="E266" s="171" t="s">
        <v>21</v>
      </c>
      <c r="F266" s="260" t="s">
        <v>161</v>
      </c>
      <c r="G266" s="261"/>
      <c r="H266" s="261"/>
      <c r="I266" s="261"/>
      <c r="J266" s="170"/>
      <c r="K266" s="172">
        <v>69.11</v>
      </c>
      <c r="L266" s="170"/>
      <c r="M266" s="170"/>
      <c r="N266" s="170"/>
      <c r="O266" s="170"/>
      <c r="P266" s="170"/>
      <c r="Q266" s="170"/>
      <c r="R266" s="173"/>
      <c r="T266" s="174"/>
      <c r="U266" s="170"/>
      <c r="V266" s="170"/>
      <c r="W266" s="170"/>
      <c r="X266" s="170"/>
      <c r="Y266" s="170"/>
      <c r="Z266" s="170"/>
      <c r="AA266" s="175"/>
      <c r="AT266" s="176" t="s">
        <v>157</v>
      </c>
      <c r="AU266" s="176" t="s">
        <v>99</v>
      </c>
      <c r="AV266" s="11" t="s">
        <v>154</v>
      </c>
      <c r="AW266" s="11" t="s">
        <v>37</v>
      </c>
      <c r="AX266" s="11" t="s">
        <v>23</v>
      </c>
      <c r="AY266" s="176" t="s">
        <v>149</v>
      </c>
    </row>
    <row r="267" spans="2:65" s="1" customFormat="1" ht="31.5" customHeight="1">
      <c r="B267" s="124"/>
      <c r="C267" s="154" t="s">
        <v>355</v>
      </c>
      <c r="D267" s="154" t="s">
        <v>150</v>
      </c>
      <c r="E267" s="155" t="s">
        <v>356</v>
      </c>
      <c r="F267" s="253" t="s">
        <v>357</v>
      </c>
      <c r="G267" s="254"/>
      <c r="H267" s="254"/>
      <c r="I267" s="254"/>
      <c r="J267" s="156" t="s">
        <v>153</v>
      </c>
      <c r="K267" s="157">
        <v>31.71</v>
      </c>
      <c r="L267" s="255">
        <v>0</v>
      </c>
      <c r="M267" s="254"/>
      <c r="N267" s="256">
        <f>ROUND(L267*K267,2)</f>
        <v>0</v>
      </c>
      <c r="O267" s="254"/>
      <c r="P267" s="254"/>
      <c r="Q267" s="254"/>
      <c r="R267" s="126"/>
      <c r="T267" s="158" t="s">
        <v>21</v>
      </c>
      <c r="U267" s="41" t="s">
        <v>46</v>
      </c>
      <c r="V267" s="33"/>
      <c r="W267" s="159">
        <f>V267*K267</f>
        <v>0</v>
      </c>
      <c r="X267" s="159">
        <v>1.89</v>
      </c>
      <c r="Y267" s="159">
        <f>X267*K267</f>
        <v>59.9319</v>
      </c>
      <c r="Z267" s="159">
        <v>0</v>
      </c>
      <c r="AA267" s="160">
        <f>Z267*K267</f>
        <v>0</v>
      </c>
      <c r="AR267" s="15" t="s">
        <v>227</v>
      </c>
      <c r="AT267" s="15" t="s">
        <v>150</v>
      </c>
      <c r="AU267" s="15" t="s">
        <v>99</v>
      </c>
      <c r="AY267" s="15" t="s">
        <v>149</v>
      </c>
      <c r="BE267" s="99">
        <f>IF(U267="základní",N267,0)</f>
        <v>0</v>
      </c>
      <c r="BF267" s="99">
        <f>IF(U267="snížená",N267,0)</f>
        <v>0</v>
      </c>
      <c r="BG267" s="99">
        <f>IF(U267="zákl. přenesená",N267,0)</f>
        <v>0</v>
      </c>
      <c r="BH267" s="99">
        <f>IF(U267="sníž. přenesená",N267,0)</f>
        <v>0</v>
      </c>
      <c r="BI267" s="99">
        <f>IF(U267="nulová",N267,0)</f>
        <v>0</v>
      </c>
      <c r="BJ267" s="15" t="s">
        <v>23</v>
      </c>
      <c r="BK267" s="99">
        <f>ROUND(L267*K267,2)</f>
        <v>0</v>
      </c>
      <c r="BL267" s="15" t="s">
        <v>227</v>
      </c>
      <c r="BM267" s="15" t="s">
        <v>358</v>
      </c>
    </row>
    <row r="268" spans="2:51" s="10" customFormat="1" ht="22.5" customHeight="1">
      <c r="B268" s="161"/>
      <c r="C268" s="162"/>
      <c r="D268" s="162"/>
      <c r="E268" s="163" t="s">
        <v>21</v>
      </c>
      <c r="F268" s="257" t="s">
        <v>359</v>
      </c>
      <c r="G268" s="258"/>
      <c r="H268" s="258"/>
      <c r="I268" s="258"/>
      <c r="J268" s="162"/>
      <c r="K268" s="164">
        <v>31.71</v>
      </c>
      <c r="L268" s="162"/>
      <c r="M268" s="162"/>
      <c r="N268" s="162"/>
      <c r="O268" s="162"/>
      <c r="P268" s="162"/>
      <c r="Q268" s="162"/>
      <c r="R268" s="165"/>
      <c r="T268" s="166"/>
      <c r="U268" s="162"/>
      <c r="V268" s="162"/>
      <c r="W268" s="162"/>
      <c r="X268" s="162"/>
      <c r="Y268" s="162"/>
      <c r="Z268" s="162"/>
      <c r="AA268" s="167"/>
      <c r="AT268" s="168" t="s">
        <v>157</v>
      </c>
      <c r="AU268" s="168" t="s">
        <v>99</v>
      </c>
      <c r="AV268" s="10" t="s">
        <v>99</v>
      </c>
      <c r="AW268" s="10" t="s">
        <v>37</v>
      </c>
      <c r="AX268" s="10" t="s">
        <v>81</v>
      </c>
      <c r="AY268" s="168" t="s">
        <v>149</v>
      </c>
    </row>
    <row r="269" spans="2:51" s="11" customFormat="1" ht="22.5" customHeight="1">
      <c r="B269" s="169"/>
      <c r="C269" s="170"/>
      <c r="D269" s="170"/>
      <c r="E269" s="171" t="s">
        <v>21</v>
      </c>
      <c r="F269" s="260" t="s">
        <v>161</v>
      </c>
      <c r="G269" s="261"/>
      <c r="H269" s="261"/>
      <c r="I269" s="261"/>
      <c r="J269" s="170"/>
      <c r="K269" s="172">
        <v>31.71</v>
      </c>
      <c r="L269" s="170"/>
      <c r="M269" s="170"/>
      <c r="N269" s="170"/>
      <c r="O269" s="170"/>
      <c r="P269" s="170"/>
      <c r="Q269" s="170"/>
      <c r="R269" s="173"/>
      <c r="T269" s="174"/>
      <c r="U269" s="170"/>
      <c r="V269" s="170"/>
      <c r="W269" s="170"/>
      <c r="X269" s="170"/>
      <c r="Y269" s="170"/>
      <c r="Z269" s="170"/>
      <c r="AA269" s="175"/>
      <c r="AT269" s="176" t="s">
        <v>157</v>
      </c>
      <c r="AU269" s="176" t="s">
        <v>99</v>
      </c>
      <c r="AV269" s="11" t="s">
        <v>154</v>
      </c>
      <c r="AW269" s="11" t="s">
        <v>37</v>
      </c>
      <c r="AX269" s="11" t="s">
        <v>23</v>
      </c>
      <c r="AY269" s="176" t="s">
        <v>149</v>
      </c>
    </row>
    <row r="270" spans="2:65" s="1" customFormat="1" ht="31.5" customHeight="1">
      <c r="B270" s="124"/>
      <c r="C270" s="154" t="s">
        <v>360</v>
      </c>
      <c r="D270" s="154" t="s">
        <v>150</v>
      </c>
      <c r="E270" s="155" t="s">
        <v>361</v>
      </c>
      <c r="F270" s="253" t="s">
        <v>362</v>
      </c>
      <c r="G270" s="254"/>
      <c r="H270" s="254"/>
      <c r="I270" s="254"/>
      <c r="J270" s="156" t="s">
        <v>175</v>
      </c>
      <c r="K270" s="157">
        <v>55.075</v>
      </c>
      <c r="L270" s="255">
        <v>0</v>
      </c>
      <c r="M270" s="254"/>
      <c r="N270" s="256">
        <f>ROUND(L270*K270,2)</f>
        <v>0</v>
      </c>
      <c r="O270" s="254"/>
      <c r="P270" s="254"/>
      <c r="Q270" s="254"/>
      <c r="R270" s="126"/>
      <c r="T270" s="158" t="s">
        <v>21</v>
      </c>
      <c r="U270" s="41" t="s">
        <v>46</v>
      </c>
      <c r="V270" s="33"/>
      <c r="W270" s="159">
        <f>V270*K270</f>
        <v>0</v>
      </c>
      <c r="X270" s="159">
        <v>0.28362</v>
      </c>
      <c r="Y270" s="159">
        <f>X270*K270</f>
        <v>15.6203715</v>
      </c>
      <c r="Z270" s="159">
        <v>0</v>
      </c>
      <c r="AA270" s="160">
        <f>Z270*K270</f>
        <v>0</v>
      </c>
      <c r="AR270" s="15" t="s">
        <v>154</v>
      </c>
      <c r="AT270" s="15" t="s">
        <v>150</v>
      </c>
      <c r="AU270" s="15" t="s">
        <v>99</v>
      </c>
      <c r="AY270" s="15" t="s">
        <v>149</v>
      </c>
      <c r="BE270" s="99">
        <f>IF(U270="základní",N270,0)</f>
        <v>0</v>
      </c>
      <c r="BF270" s="99">
        <f>IF(U270="snížená",N270,0)</f>
        <v>0</v>
      </c>
      <c r="BG270" s="99">
        <f>IF(U270="zákl. přenesená",N270,0)</f>
        <v>0</v>
      </c>
      <c r="BH270" s="99">
        <f>IF(U270="sníž. přenesená",N270,0)</f>
        <v>0</v>
      </c>
      <c r="BI270" s="99">
        <f>IF(U270="nulová",N270,0)</f>
        <v>0</v>
      </c>
      <c r="BJ270" s="15" t="s">
        <v>23</v>
      </c>
      <c r="BK270" s="99">
        <f>ROUND(L270*K270,2)</f>
        <v>0</v>
      </c>
      <c r="BL270" s="15" t="s">
        <v>154</v>
      </c>
      <c r="BM270" s="15" t="s">
        <v>363</v>
      </c>
    </row>
    <row r="271" spans="2:51" s="10" customFormat="1" ht="31.5" customHeight="1">
      <c r="B271" s="161"/>
      <c r="C271" s="162"/>
      <c r="D271" s="162"/>
      <c r="E271" s="163" t="s">
        <v>21</v>
      </c>
      <c r="F271" s="257" t="s">
        <v>364</v>
      </c>
      <c r="G271" s="258"/>
      <c r="H271" s="258"/>
      <c r="I271" s="258"/>
      <c r="J271" s="162"/>
      <c r="K271" s="164">
        <v>35.2</v>
      </c>
      <c r="L271" s="162"/>
      <c r="M271" s="162"/>
      <c r="N271" s="162"/>
      <c r="O271" s="162"/>
      <c r="P271" s="162"/>
      <c r="Q271" s="162"/>
      <c r="R271" s="165"/>
      <c r="T271" s="166"/>
      <c r="U271" s="162"/>
      <c r="V271" s="162"/>
      <c r="W271" s="162"/>
      <c r="X271" s="162"/>
      <c r="Y271" s="162"/>
      <c r="Z271" s="162"/>
      <c r="AA271" s="167"/>
      <c r="AT271" s="168" t="s">
        <v>157</v>
      </c>
      <c r="AU271" s="168" t="s">
        <v>99</v>
      </c>
      <c r="AV271" s="10" t="s">
        <v>99</v>
      </c>
      <c r="AW271" s="10" t="s">
        <v>37</v>
      </c>
      <c r="AX271" s="10" t="s">
        <v>81</v>
      </c>
      <c r="AY271" s="168" t="s">
        <v>149</v>
      </c>
    </row>
    <row r="272" spans="2:51" s="10" customFormat="1" ht="31.5" customHeight="1">
      <c r="B272" s="161"/>
      <c r="C272" s="162"/>
      <c r="D272" s="162"/>
      <c r="E272" s="163" t="s">
        <v>21</v>
      </c>
      <c r="F272" s="259" t="s">
        <v>365</v>
      </c>
      <c r="G272" s="258"/>
      <c r="H272" s="258"/>
      <c r="I272" s="258"/>
      <c r="J272" s="162"/>
      <c r="K272" s="164">
        <v>19.875</v>
      </c>
      <c r="L272" s="162"/>
      <c r="M272" s="162"/>
      <c r="N272" s="162"/>
      <c r="O272" s="162"/>
      <c r="P272" s="162"/>
      <c r="Q272" s="162"/>
      <c r="R272" s="165"/>
      <c r="T272" s="166"/>
      <c r="U272" s="162"/>
      <c r="V272" s="162"/>
      <c r="W272" s="162"/>
      <c r="X272" s="162"/>
      <c r="Y272" s="162"/>
      <c r="Z272" s="162"/>
      <c r="AA272" s="167"/>
      <c r="AT272" s="168" t="s">
        <v>157</v>
      </c>
      <c r="AU272" s="168" t="s">
        <v>99</v>
      </c>
      <c r="AV272" s="10" t="s">
        <v>99</v>
      </c>
      <c r="AW272" s="10" t="s">
        <v>37</v>
      </c>
      <c r="AX272" s="10" t="s">
        <v>81</v>
      </c>
      <c r="AY272" s="168" t="s">
        <v>149</v>
      </c>
    </row>
    <row r="273" spans="2:51" s="11" customFormat="1" ht="22.5" customHeight="1">
      <c r="B273" s="169"/>
      <c r="C273" s="170"/>
      <c r="D273" s="170"/>
      <c r="E273" s="171" t="s">
        <v>21</v>
      </c>
      <c r="F273" s="260" t="s">
        <v>161</v>
      </c>
      <c r="G273" s="261"/>
      <c r="H273" s="261"/>
      <c r="I273" s="261"/>
      <c r="J273" s="170"/>
      <c r="K273" s="172">
        <v>55.075</v>
      </c>
      <c r="L273" s="170"/>
      <c r="M273" s="170"/>
      <c r="N273" s="170"/>
      <c r="O273" s="170"/>
      <c r="P273" s="170"/>
      <c r="Q273" s="170"/>
      <c r="R273" s="173"/>
      <c r="T273" s="174"/>
      <c r="U273" s="170"/>
      <c r="V273" s="170"/>
      <c r="W273" s="170"/>
      <c r="X273" s="170"/>
      <c r="Y273" s="170"/>
      <c r="Z273" s="170"/>
      <c r="AA273" s="175"/>
      <c r="AT273" s="176" t="s">
        <v>157</v>
      </c>
      <c r="AU273" s="176" t="s">
        <v>99</v>
      </c>
      <c r="AV273" s="11" t="s">
        <v>154</v>
      </c>
      <c r="AW273" s="11" t="s">
        <v>37</v>
      </c>
      <c r="AX273" s="11" t="s">
        <v>23</v>
      </c>
      <c r="AY273" s="176" t="s">
        <v>149</v>
      </c>
    </row>
    <row r="274" spans="2:65" s="1" customFormat="1" ht="22.5" customHeight="1">
      <c r="B274" s="124"/>
      <c r="C274" s="177" t="s">
        <v>366</v>
      </c>
      <c r="D274" s="177" t="s">
        <v>193</v>
      </c>
      <c r="E274" s="178" t="s">
        <v>367</v>
      </c>
      <c r="F274" s="262" t="s">
        <v>368</v>
      </c>
      <c r="G274" s="263"/>
      <c r="H274" s="263"/>
      <c r="I274" s="263"/>
      <c r="J274" s="179" t="s">
        <v>175</v>
      </c>
      <c r="K274" s="180">
        <v>12.117</v>
      </c>
      <c r="L274" s="264">
        <v>0</v>
      </c>
      <c r="M274" s="263"/>
      <c r="N274" s="265">
        <f>ROUND(L274*K274,2)</f>
        <v>0</v>
      </c>
      <c r="O274" s="254"/>
      <c r="P274" s="254"/>
      <c r="Q274" s="254"/>
      <c r="R274" s="126"/>
      <c r="T274" s="158" t="s">
        <v>21</v>
      </c>
      <c r="U274" s="41" t="s">
        <v>46</v>
      </c>
      <c r="V274" s="33"/>
      <c r="W274" s="159">
        <f>V274*K274</f>
        <v>0</v>
      </c>
      <c r="X274" s="159">
        <v>0.132</v>
      </c>
      <c r="Y274" s="159">
        <f>X274*K274</f>
        <v>1.599444</v>
      </c>
      <c r="Z274" s="159">
        <v>0</v>
      </c>
      <c r="AA274" s="160">
        <f>Z274*K274</f>
        <v>0</v>
      </c>
      <c r="AR274" s="15" t="s">
        <v>192</v>
      </c>
      <c r="AT274" s="15" t="s">
        <v>193</v>
      </c>
      <c r="AU274" s="15" t="s">
        <v>99</v>
      </c>
      <c r="AY274" s="15" t="s">
        <v>149</v>
      </c>
      <c r="BE274" s="99">
        <f>IF(U274="základní",N274,0)</f>
        <v>0</v>
      </c>
      <c r="BF274" s="99">
        <f>IF(U274="snížená",N274,0)</f>
        <v>0</v>
      </c>
      <c r="BG274" s="99">
        <f>IF(U274="zákl. přenesená",N274,0)</f>
        <v>0</v>
      </c>
      <c r="BH274" s="99">
        <f>IF(U274="sníž. přenesená",N274,0)</f>
        <v>0</v>
      </c>
      <c r="BI274" s="99">
        <f>IF(U274="nulová",N274,0)</f>
        <v>0</v>
      </c>
      <c r="BJ274" s="15" t="s">
        <v>23</v>
      </c>
      <c r="BK274" s="99">
        <f>ROUND(L274*K274,2)</f>
        <v>0</v>
      </c>
      <c r="BL274" s="15" t="s">
        <v>154</v>
      </c>
      <c r="BM274" s="15" t="s">
        <v>369</v>
      </c>
    </row>
    <row r="275" spans="2:51" s="10" customFormat="1" ht="22.5" customHeight="1">
      <c r="B275" s="161"/>
      <c r="C275" s="162"/>
      <c r="D275" s="162"/>
      <c r="E275" s="163" t="s">
        <v>21</v>
      </c>
      <c r="F275" s="257" t="s">
        <v>370</v>
      </c>
      <c r="G275" s="258"/>
      <c r="H275" s="258"/>
      <c r="I275" s="258"/>
      <c r="J275" s="162"/>
      <c r="K275" s="164">
        <v>11.015</v>
      </c>
      <c r="L275" s="162"/>
      <c r="M275" s="162"/>
      <c r="N275" s="162"/>
      <c r="O275" s="162"/>
      <c r="P275" s="162"/>
      <c r="Q275" s="162"/>
      <c r="R275" s="165"/>
      <c r="T275" s="166"/>
      <c r="U275" s="162"/>
      <c r="V275" s="162"/>
      <c r="W275" s="162"/>
      <c r="X275" s="162"/>
      <c r="Y275" s="162"/>
      <c r="Z275" s="162"/>
      <c r="AA275" s="167"/>
      <c r="AT275" s="168" t="s">
        <v>157</v>
      </c>
      <c r="AU275" s="168" t="s">
        <v>99</v>
      </c>
      <c r="AV275" s="10" t="s">
        <v>99</v>
      </c>
      <c r="AW275" s="10" t="s">
        <v>37</v>
      </c>
      <c r="AX275" s="10" t="s">
        <v>23</v>
      </c>
      <c r="AY275" s="168" t="s">
        <v>149</v>
      </c>
    </row>
    <row r="276" spans="2:63" s="9" customFormat="1" ht="29.9" customHeight="1">
      <c r="B276" s="143"/>
      <c r="C276" s="144"/>
      <c r="D276" s="153" t="s">
        <v>112</v>
      </c>
      <c r="E276" s="153"/>
      <c r="F276" s="153"/>
      <c r="G276" s="153"/>
      <c r="H276" s="153"/>
      <c r="I276" s="153"/>
      <c r="J276" s="153"/>
      <c r="K276" s="153"/>
      <c r="L276" s="153"/>
      <c r="M276" s="153"/>
      <c r="N276" s="272">
        <f>BK276</f>
        <v>0</v>
      </c>
      <c r="O276" s="273"/>
      <c r="P276" s="273"/>
      <c r="Q276" s="273"/>
      <c r="R276" s="146"/>
      <c r="T276" s="147"/>
      <c r="U276" s="144"/>
      <c r="V276" s="144"/>
      <c r="W276" s="148">
        <f>SUM(W277:W306)</f>
        <v>0</v>
      </c>
      <c r="X276" s="144"/>
      <c r="Y276" s="148">
        <f>SUM(Y277:Y306)</f>
        <v>0</v>
      </c>
      <c r="Z276" s="144"/>
      <c r="AA276" s="149">
        <f>SUM(AA277:AA306)</f>
        <v>131.634265</v>
      </c>
      <c r="AR276" s="150" t="s">
        <v>23</v>
      </c>
      <c r="AT276" s="151" t="s">
        <v>80</v>
      </c>
      <c r="AU276" s="151" t="s">
        <v>23</v>
      </c>
      <c r="AY276" s="150" t="s">
        <v>149</v>
      </c>
      <c r="BK276" s="152">
        <f>SUM(BK277:BK306)</f>
        <v>0</v>
      </c>
    </row>
    <row r="277" spans="2:65" s="1" customFormat="1" ht="31.5" customHeight="1">
      <c r="B277" s="124"/>
      <c r="C277" s="154" t="s">
        <v>371</v>
      </c>
      <c r="D277" s="154" t="s">
        <v>150</v>
      </c>
      <c r="E277" s="155" t="s">
        <v>372</v>
      </c>
      <c r="F277" s="253" t="s">
        <v>373</v>
      </c>
      <c r="G277" s="254"/>
      <c r="H277" s="254"/>
      <c r="I277" s="254"/>
      <c r="J277" s="156" t="s">
        <v>175</v>
      </c>
      <c r="K277" s="157">
        <v>3896.25</v>
      </c>
      <c r="L277" s="255">
        <v>0</v>
      </c>
      <c r="M277" s="254"/>
      <c r="N277" s="256">
        <f>ROUND(L277*K277,2)</f>
        <v>0</v>
      </c>
      <c r="O277" s="254"/>
      <c r="P277" s="254"/>
      <c r="Q277" s="254"/>
      <c r="R277" s="126"/>
      <c r="T277" s="158" t="s">
        <v>21</v>
      </c>
      <c r="U277" s="41" t="s">
        <v>46</v>
      </c>
      <c r="V277" s="33"/>
      <c r="W277" s="159">
        <f>V277*K277</f>
        <v>0</v>
      </c>
      <c r="X277" s="159">
        <v>0</v>
      </c>
      <c r="Y277" s="159">
        <f>X277*K277</f>
        <v>0</v>
      </c>
      <c r="Z277" s="159">
        <v>0</v>
      </c>
      <c r="AA277" s="160">
        <f>Z277*K277</f>
        <v>0</v>
      </c>
      <c r="AR277" s="15" t="s">
        <v>154</v>
      </c>
      <c r="AT277" s="15" t="s">
        <v>150</v>
      </c>
      <c r="AU277" s="15" t="s">
        <v>99</v>
      </c>
      <c r="AY277" s="15" t="s">
        <v>149</v>
      </c>
      <c r="BE277" s="99">
        <f>IF(U277="základní",N277,0)</f>
        <v>0</v>
      </c>
      <c r="BF277" s="99">
        <f>IF(U277="snížená",N277,0)</f>
        <v>0</v>
      </c>
      <c r="BG277" s="99">
        <f>IF(U277="zákl. přenesená",N277,0)</f>
        <v>0</v>
      </c>
      <c r="BH277" s="99">
        <f>IF(U277="sníž. přenesená",N277,0)</f>
        <v>0</v>
      </c>
      <c r="BI277" s="99">
        <f>IF(U277="nulová",N277,0)</f>
        <v>0</v>
      </c>
      <c r="BJ277" s="15" t="s">
        <v>23</v>
      </c>
      <c r="BK277" s="99">
        <f>ROUND(L277*K277,2)</f>
        <v>0</v>
      </c>
      <c r="BL277" s="15" t="s">
        <v>154</v>
      </c>
      <c r="BM277" s="15" t="s">
        <v>374</v>
      </c>
    </row>
    <row r="278" spans="2:51" s="10" customFormat="1" ht="22.5" customHeight="1">
      <c r="B278" s="161"/>
      <c r="C278" s="162"/>
      <c r="D278" s="162"/>
      <c r="E278" s="163" t="s">
        <v>21</v>
      </c>
      <c r="F278" s="257" t="s">
        <v>375</v>
      </c>
      <c r="G278" s="258"/>
      <c r="H278" s="258"/>
      <c r="I278" s="258"/>
      <c r="J278" s="162"/>
      <c r="K278" s="164">
        <v>3890.25</v>
      </c>
      <c r="L278" s="162"/>
      <c r="M278" s="162"/>
      <c r="N278" s="162"/>
      <c r="O278" s="162"/>
      <c r="P278" s="162"/>
      <c r="Q278" s="162"/>
      <c r="R278" s="165"/>
      <c r="T278" s="166"/>
      <c r="U278" s="162"/>
      <c r="V278" s="162"/>
      <c r="W278" s="162"/>
      <c r="X278" s="162"/>
      <c r="Y278" s="162"/>
      <c r="Z278" s="162"/>
      <c r="AA278" s="167"/>
      <c r="AT278" s="168" t="s">
        <v>157</v>
      </c>
      <c r="AU278" s="168" t="s">
        <v>99</v>
      </c>
      <c r="AV278" s="10" t="s">
        <v>99</v>
      </c>
      <c r="AW278" s="10" t="s">
        <v>37</v>
      </c>
      <c r="AX278" s="10" t="s">
        <v>81</v>
      </c>
      <c r="AY278" s="168" t="s">
        <v>149</v>
      </c>
    </row>
    <row r="279" spans="2:51" s="10" customFormat="1" ht="22.5" customHeight="1">
      <c r="B279" s="161"/>
      <c r="C279" s="162"/>
      <c r="D279" s="162"/>
      <c r="E279" s="163" t="s">
        <v>21</v>
      </c>
      <c r="F279" s="259" t="s">
        <v>376</v>
      </c>
      <c r="G279" s="258"/>
      <c r="H279" s="258"/>
      <c r="I279" s="258"/>
      <c r="J279" s="162"/>
      <c r="K279" s="164">
        <v>6</v>
      </c>
      <c r="L279" s="162"/>
      <c r="M279" s="162"/>
      <c r="N279" s="162"/>
      <c r="O279" s="162"/>
      <c r="P279" s="162"/>
      <c r="Q279" s="162"/>
      <c r="R279" s="165"/>
      <c r="T279" s="166"/>
      <c r="U279" s="162"/>
      <c r="V279" s="162"/>
      <c r="W279" s="162"/>
      <c r="X279" s="162"/>
      <c r="Y279" s="162"/>
      <c r="Z279" s="162"/>
      <c r="AA279" s="167"/>
      <c r="AT279" s="168" t="s">
        <v>157</v>
      </c>
      <c r="AU279" s="168" t="s">
        <v>99</v>
      </c>
      <c r="AV279" s="10" t="s">
        <v>99</v>
      </c>
      <c r="AW279" s="10" t="s">
        <v>37</v>
      </c>
      <c r="AX279" s="10" t="s">
        <v>81</v>
      </c>
      <c r="AY279" s="168" t="s">
        <v>149</v>
      </c>
    </row>
    <row r="280" spans="2:51" s="11" customFormat="1" ht="22.5" customHeight="1">
      <c r="B280" s="169"/>
      <c r="C280" s="170"/>
      <c r="D280" s="170"/>
      <c r="E280" s="171" t="s">
        <v>21</v>
      </c>
      <c r="F280" s="260" t="s">
        <v>161</v>
      </c>
      <c r="G280" s="261"/>
      <c r="H280" s="261"/>
      <c r="I280" s="261"/>
      <c r="J280" s="170"/>
      <c r="K280" s="172">
        <v>3896.25</v>
      </c>
      <c r="L280" s="170"/>
      <c r="M280" s="170"/>
      <c r="N280" s="170"/>
      <c r="O280" s="170"/>
      <c r="P280" s="170"/>
      <c r="Q280" s="170"/>
      <c r="R280" s="173"/>
      <c r="T280" s="174"/>
      <c r="U280" s="170"/>
      <c r="V280" s="170"/>
      <c r="W280" s="170"/>
      <c r="X280" s="170"/>
      <c r="Y280" s="170"/>
      <c r="Z280" s="170"/>
      <c r="AA280" s="175"/>
      <c r="AT280" s="176" t="s">
        <v>157</v>
      </c>
      <c r="AU280" s="176" t="s">
        <v>99</v>
      </c>
      <c r="AV280" s="11" t="s">
        <v>154</v>
      </c>
      <c r="AW280" s="11" t="s">
        <v>37</v>
      </c>
      <c r="AX280" s="11" t="s">
        <v>23</v>
      </c>
      <c r="AY280" s="176" t="s">
        <v>149</v>
      </c>
    </row>
    <row r="281" spans="2:65" s="1" customFormat="1" ht="44.25" customHeight="1">
      <c r="B281" s="124"/>
      <c r="C281" s="154" t="s">
        <v>377</v>
      </c>
      <c r="D281" s="154" t="s">
        <v>150</v>
      </c>
      <c r="E281" s="155" t="s">
        <v>378</v>
      </c>
      <c r="F281" s="253" t="s">
        <v>379</v>
      </c>
      <c r="G281" s="254"/>
      <c r="H281" s="254"/>
      <c r="I281" s="254"/>
      <c r="J281" s="156" t="s">
        <v>175</v>
      </c>
      <c r="K281" s="157">
        <v>358455</v>
      </c>
      <c r="L281" s="255">
        <v>0</v>
      </c>
      <c r="M281" s="254"/>
      <c r="N281" s="256">
        <f>ROUND(L281*K281,2)</f>
        <v>0</v>
      </c>
      <c r="O281" s="254"/>
      <c r="P281" s="254"/>
      <c r="Q281" s="254"/>
      <c r="R281" s="126"/>
      <c r="T281" s="158" t="s">
        <v>21</v>
      </c>
      <c r="U281" s="41" t="s">
        <v>46</v>
      </c>
      <c r="V281" s="33"/>
      <c r="W281" s="159">
        <f>V281*K281</f>
        <v>0</v>
      </c>
      <c r="X281" s="159">
        <v>0</v>
      </c>
      <c r="Y281" s="159">
        <f>X281*K281</f>
        <v>0</v>
      </c>
      <c r="Z281" s="159">
        <v>0</v>
      </c>
      <c r="AA281" s="160">
        <f>Z281*K281</f>
        <v>0</v>
      </c>
      <c r="AR281" s="15" t="s">
        <v>154</v>
      </c>
      <c r="AT281" s="15" t="s">
        <v>150</v>
      </c>
      <c r="AU281" s="15" t="s">
        <v>99</v>
      </c>
      <c r="AY281" s="15" t="s">
        <v>149</v>
      </c>
      <c r="BE281" s="99">
        <f>IF(U281="základní",N281,0)</f>
        <v>0</v>
      </c>
      <c r="BF281" s="99">
        <f>IF(U281="snížená",N281,0)</f>
        <v>0</v>
      </c>
      <c r="BG281" s="99">
        <f>IF(U281="zákl. přenesená",N281,0)</f>
        <v>0</v>
      </c>
      <c r="BH281" s="99">
        <f>IF(U281="sníž. přenesená",N281,0)</f>
        <v>0</v>
      </c>
      <c r="BI281" s="99">
        <f>IF(U281="nulová",N281,0)</f>
        <v>0</v>
      </c>
      <c r="BJ281" s="15" t="s">
        <v>23</v>
      </c>
      <c r="BK281" s="99">
        <f>ROUND(L281*K281,2)</f>
        <v>0</v>
      </c>
      <c r="BL281" s="15" t="s">
        <v>154</v>
      </c>
      <c r="BM281" s="15" t="s">
        <v>380</v>
      </c>
    </row>
    <row r="282" spans="2:51" s="10" customFormat="1" ht="22.5" customHeight="1">
      <c r="B282" s="161"/>
      <c r="C282" s="162"/>
      <c r="D282" s="162"/>
      <c r="E282" s="163" t="s">
        <v>21</v>
      </c>
      <c r="F282" s="257" t="s">
        <v>381</v>
      </c>
      <c r="G282" s="258"/>
      <c r="H282" s="258"/>
      <c r="I282" s="258"/>
      <c r="J282" s="162"/>
      <c r="K282" s="164">
        <v>358455</v>
      </c>
      <c r="L282" s="162"/>
      <c r="M282" s="162"/>
      <c r="N282" s="162"/>
      <c r="O282" s="162"/>
      <c r="P282" s="162"/>
      <c r="Q282" s="162"/>
      <c r="R282" s="165"/>
      <c r="T282" s="166"/>
      <c r="U282" s="162"/>
      <c r="V282" s="162"/>
      <c r="W282" s="162"/>
      <c r="X282" s="162"/>
      <c r="Y282" s="162"/>
      <c r="Z282" s="162"/>
      <c r="AA282" s="167"/>
      <c r="AT282" s="168" t="s">
        <v>157</v>
      </c>
      <c r="AU282" s="168" t="s">
        <v>99</v>
      </c>
      <c r="AV282" s="10" t="s">
        <v>99</v>
      </c>
      <c r="AW282" s="10" t="s">
        <v>37</v>
      </c>
      <c r="AX282" s="10" t="s">
        <v>23</v>
      </c>
      <c r="AY282" s="168" t="s">
        <v>149</v>
      </c>
    </row>
    <row r="283" spans="2:65" s="1" customFormat="1" ht="31.5" customHeight="1">
      <c r="B283" s="124"/>
      <c r="C283" s="154" t="s">
        <v>382</v>
      </c>
      <c r="D283" s="154" t="s">
        <v>150</v>
      </c>
      <c r="E283" s="155" t="s">
        <v>383</v>
      </c>
      <c r="F283" s="253" t="s">
        <v>384</v>
      </c>
      <c r="G283" s="254"/>
      <c r="H283" s="254"/>
      <c r="I283" s="254"/>
      <c r="J283" s="156" t="s">
        <v>175</v>
      </c>
      <c r="K283" s="157">
        <v>3896.25</v>
      </c>
      <c r="L283" s="255">
        <v>0</v>
      </c>
      <c r="M283" s="254"/>
      <c r="N283" s="256">
        <f>ROUND(L283*K283,2)</f>
        <v>0</v>
      </c>
      <c r="O283" s="254"/>
      <c r="P283" s="254"/>
      <c r="Q283" s="254"/>
      <c r="R283" s="126"/>
      <c r="T283" s="158" t="s">
        <v>21</v>
      </c>
      <c r="U283" s="41" t="s">
        <v>46</v>
      </c>
      <c r="V283" s="33"/>
      <c r="W283" s="159">
        <f>V283*K283</f>
        <v>0</v>
      </c>
      <c r="X283" s="159">
        <v>0</v>
      </c>
      <c r="Y283" s="159">
        <f>X283*K283</f>
        <v>0</v>
      </c>
      <c r="Z283" s="159">
        <v>0</v>
      </c>
      <c r="AA283" s="160">
        <f>Z283*K283</f>
        <v>0</v>
      </c>
      <c r="AR283" s="15" t="s">
        <v>154</v>
      </c>
      <c r="AT283" s="15" t="s">
        <v>150</v>
      </c>
      <c r="AU283" s="15" t="s">
        <v>99</v>
      </c>
      <c r="AY283" s="15" t="s">
        <v>149</v>
      </c>
      <c r="BE283" s="99">
        <f>IF(U283="základní",N283,0)</f>
        <v>0</v>
      </c>
      <c r="BF283" s="99">
        <f>IF(U283="snížená",N283,0)</f>
        <v>0</v>
      </c>
      <c r="BG283" s="99">
        <f>IF(U283="zákl. přenesená",N283,0)</f>
        <v>0</v>
      </c>
      <c r="BH283" s="99">
        <f>IF(U283="sníž. přenesená",N283,0)</f>
        <v>0</v>
      </c>
      <c r="BI283" s="99">
        <f>IF(U283="nulová",N283,0)</f>
        <v>0</v>
      </c>
      <c r="BJ283" s="15" t="s">
        <v>23</v>
      </c>
      <c r="BK283" s="99">
        <f>ROUND(L283*K283,2)</f>
        <v>0</v>
      </c>
      <c r="BL283" s="15" t="s">
        <v>154</v>
      </c>
      <c r="BM283" s="15" t="s">
        <v>385</v>
      </c>
    </row>
    <row r="284" spans="2:65" s="1" customFormat="1" ht="31.5" customHeight="1">
      <c r="B284" s="124"/>
      <c r="C284" s="154" t="s">
        <v>386</v>
      </c>
      <c r="D284" s="154" t="s">
        <v>150</v>
      </c>
      <c r="E284" s="155" t="s">
        <v>387</v>
      </c>
      <c r="F284" s="253" t="s">
        <v>388</v>
      </c>
      <c r="G284" s="254"/>
      <c r="H284" s="254"/>
      <c r="I284" s="254"/>
      <c r="J284" s="156" t="s">
        <v>175</v>
      </c>
      <c r="K284" s="157">
        <v>48</v>
      </c>
      <c r="L284" s="255">
        <v>0</v>
      </c>
      <c r="M284" s="254"/>
      <c r="N284" s="256">
        <f>ROUND(L284*K284,2)</f>
        <v>0</v>
      </c>
      <c r="O284" s="254"/>
      <c r="P284" s="254"/>
      <c r="Q284" s="254"/>
      <c r="R284" s="126"/>
      <c r="T284" s="158" t="s">
        <v>21</v>
      </c>
      <c r="U284" s="41" t="s">
        <v>46</v>
      </c>
      <c r="V284" s="33"/>
      <c r="W284" s="159">
        <f>V284*K284</f>
        <v>0</v>
      </c>
      <c r="X284" s="159">
        <v>0</v>
      </c>
      <c r="Y284" s="159">
        <f>X284*K284</f>
        <v>0</v>
      </c>
      <c r="Z284" s="159">
        <v>0</v>
      </c>
      <c r="AA284" s="160">
        <f>Z284*K284</f>
        <v>0</v>
      </c>
      <c r="AR284" s="15" t="s">
        <v>154</v>
      </c>
      <c r="AT284" s="15" t="s">
        <v>150</v>
      </c>
      <c r="AU284" s="15" t="s">
        <v>99</v>
      </c>
      <c r="AY284" s="15" t="s">
        <v>149</v>
      </c>
      <c r="BE284" s="99">
        <f>IF(U284="základní",N284,0)</f>
        <v>0</v>
      </c>
      <c r="BF284" s="99">
        <f>IF(U284="snížená",N284,0)</f>
        <v>0</v>
      </c>
      <c r="BG284" s="99">
        <f>IF(U284="zákl. přenesená",N284,0)</f>
        <v>0</v>
      </c>
      <c r="BH284" s="99">
        <f>IF(U284="sníž. přenesená",N284,0)</f>
        <v>0</v>
      </c>
      <c r="BI284" s="99">
        <f>IF(U284="nulová",N284,0)</f>
        <v>0</v>
      </c>
      <c r="BJ284" s="15" t="s">
        <v>23</v>
      </c>
      <c r="BK284" s="99">
        <f>ROUND(L284*K284,2)</f>
        <v>0</v>
      </c>
      <c r="BL284" s="15" t="s">
        <v>154</v>
      </c>
      <c r="BM284" s="15" t="s">
        <v>389</v>
      </c>
    </row>
    <row r="285" spans="2:65" s="1" customFormat="1" ht="22.5" customHeight="1">
      <c r="B285" s="124"/>
      <c r="C285" s="154" t="s">
        <v>390</v>
      </c>
      <c r="D285" s="154" t="s">
        <v>150</v>
      </c>
      <c r="E285" s="155" t="s">
        <v>391</v>
      </c>
      <c r="F285" s="253" t="s">
        <v>392</v>
      </c>
      <c r="G285" s="254"/>
      <c r="H285" s="254"/>
      <c r="I285" s="254"/>
      <c r="J285" s="156" t="s">
        <v>153</v>
      </c>
      <c r="K285" s="157">
        <v>44.704</v>
      </c>
      <c r="L285" s="255">
        <v>0</v>
      </c>
      <c r="M285" s="254"/>
      <c r="N285" s="256">
        <f>ROUND(L285*K285,2)</f>
        <v>0</v>
      </c>
      <c r="O285" s="254"/>
      <c r="P285" s="254"/>
      <c r="Q285" s="254"/>
      <c r="R285" s="126"/>
      <c r="T285" s="158" t="s">
        <v>21</v>
      </c>
      <c r="U285" s="41" t="s">
        <v>46</v>
      </c>
      <c r="V285" s="33"/>
      <c r="W285" s="159">
        <f>V285*K285</f>
        <v>0</v>
      </c>
      <c r="X285" s="159">
        <v>0</v>
      </c>
      <c r="Y285" s="159">
        <f>X285*K285</f>
        <v>0</v>
      </c>
      <c r="Z285" s="159">
        <v>2.4</v>
      </c>
      <c r="AA285" s="160">
        <f>Z285*K285</f>
        <v>107.2896</v>
      </c>
      <c r="AR285" s="15" t="s">
        <v>154</v>
      </c>
      <c r="AT285" s="15" t="s">
        <v>150</v>
      </c>
      <c r="AU285" s="15" t="s">
        <v>99</v>
      </c>
      <c r="AY285" s="15" t="s">
        <v>149</v>
      </c>
      <c r="BE285" s="99">
        <f>IF(U285="základní",N285,0)</f>
        <v>0</v>
      </c>
      <c r="BF285" s="99">
        <f>IF(U285="snížená",N285,0)</f>
        <v>0</v>
      </c>
      <c r="BG285" s="99">
        <f>IF(U285="zákl. přenesená",N285,0)</f>
        <v>0</v>
      </c>
      <c r="BH285" s="99">
        <f>IF(U285="sníž. přenesená",N285,0)</f>
        <v>0</v>
      </c>
      <c r="BI285" s="99">
        <f>IF(U285="nulová",N285,0)</f>
        <v>0</v>
      </c>
      <c r="BJ285" s="15" t="s">
        <v>23</v>
      </c>
      <c r="BK285" s="99">
        <f>ROUND(L285*K285,2)</f>
        <v>0</v>
      </c>
      <c r="BL285" s="15" t="s">
        <v>154</v>
      </c>
      <c r="BM285" s="15" t="s">
        <v>393</v>
      </c>
    </row>
    <row r="286" spans="2:51" s="10" customFormat="1" ht="22.5" customHeight="1">
      <c r="B286" s="161"/>
      <c r="C286" s="162"/>
      <c r="D286" s="162"/>
      <c r="E286" s="163" t="s">
        <v>21</v>
      </c>
      <c r="F286" s="257" t="s">
        <v>394</v>
      </c>
      <c r="G286" s="258"/>
      <c r="H286" s="258"/>
      <c r="I286" s="258"/>
      <c r="J286" s="162"/>
      <c r="K286" s="164">
        <v>44.704</v>
      </c>
      <c r="L286" s="162"/>
      <c r="M286" s="162"/>
      <c r="N286" s="162"/>
      <c r="O286" s="162"/>
      <c r="P286" s="162"/>
      <c r="Q286" s="162"/>
      <c r="R286" s="165"/>
      <c r="T286" s="166"/>
      <c r="U286" s="162"/>
      <c r="V286" s="162"/>
      <c r="W286" s="162"/>
      <c r="X286" s="162"/>
      <c r="Y286" s="162"/>
      <c r="Z286" s="162"/>
      <c r="AA286" s="167"/>
      <c r="AT286" s="168" t="s">
        <v>157</v>
      </c>
      <c r="AU286" s="168" t="s">
        <v>99</v>
      </c>
      <c r="AV286" s="10" t="s">
        <v>99</v>
      </c>
      <c r="AW286" s="10" t="s">
        <v>37</v>
      </c>
      <c r="AX286" s="10" t="s">
        <v>81</v>
      </c>
      <c r="AY286" s="168" t="s">
        <v>149</v>
      </c>
    </row>
    <row r="287" spans="2:51" s="11" customFormat="1" ht="22.5" customHeight="1">
      <c r="B287" s="169"/>
      <c r="C287" s="170"/>
      <c r="D287" s="170"/>
      <c r="E287" s="171" t="s">
        <v>21</v>
      </c>
      <c r="F287" s="260" t="s">
        <v>161</v>
      </c>
      <c r="G287" s="261"/>
      <c r="H287" s="261"/>
      <c r="I287" s="261"/>
      <c r="J287" s="170"/>
      <c r="K287" s="172">
        <v>44.704</v>
      </c>
      <c r="L287" s="170"/>
      <c r="M287" s="170"/>
      <c r="N287" s="170"/>
      <c r="O287" s="170"/>
      <c r="P287" s="170"/>
      <c r="Q287" s="170"/>
      <c r="R287" s="173"/>
      <c r="T287" s="174"/>
      <c r="U287" s="170"/>
      <c r="V287" s="170"/>
      <c r="W287" s="170"/>
      <c r="X287" s="170"/>
      <c r="Y287" s="170"/>
      <c r="Z287" s="170"/>
      <c r="AA287" s="175"/>
      <c r="AT287" s="176" t="s">
        <v>157</v>
      </c>
      <c r="AU287" s="176" t="s">
        <v>99</v>
      </c>
      <c r="AV287" s="11" t="s">
        <v>154</v>
      </c>
      <c r="AW287" s="11" t="s">
        <v>37</v>
      </c>
      <c r="AX287" s="11" t="s">
        <v>23</v>
      </c>
      <c r="AY287" s="176" t="s">
        <v>149</v>
      </c>
    </row>
    <row r="288" spans="2:65" s="1" customFormat="1" ht="44.25" customHeight="1">
      <c r="B288" s="124"/>
      <c r="C288" s="154" t="s">
        <v>395</v>
      </c>
      <c r="D288" s="154" t="s">
        <v>150</v>
      </c>
      <c r="E288" s="155" t="s">
        <v>396</v>
      </c>
      <c r="F288" s="253" t="s">
        <v>397</v>
      </c>
      <c r="G288" s="254"/>
      <c r="H288" s="254"/>
      <c r="I288" s="254"/>
      <c r="J288" s="156" t="s">
        <v>153</v>
      </c>
      <c r="K288" s="157">
        <v>7.076</v>
      </c>
      <c r="L288" s="255">
        <v>0</v>
      </c>
      <c r="M288" s="254"/>
      <c r="N288" s="256">
        <f>ROUND(L288*K288,2)</f>
        <v>0</v>
      </c>
      <c r="O288" s="254"/>
      <c r="P288" s="254"/>
      <c r="Q288" s="254"/>
      <c r="R288" s="126"/>
      <c r="T288" s="158" t="s">
        <v>21</v>
      </c>
      <c r="U288" s="41" t="s">
        <v>46</v>
      </c>
      <c r="V288" s="33"/>
      <c r="W288" s="159">
        <f>V288*K288</f>
        <v>0</v>
      </c>
      <c r="X288" s="159">
        <v>0</v>
      </c>
      <c r="Y288" s="159">
        <f>X288*K288</f>
        <v>0</v>
      </c>
      <c r="Z288" s="159">
        <v>2.2</v>
      </c>
      <c r="AA288" s="160">
        <f>Z288*K288</f>
        <v>15.5672</v>
      </c>
      <c r="AR288" s="15" t="s">
        <v>154</v>
      </c>
      <c r="AT288" s="15" t="s">
        <v>150</v>
      </c>
      <c r="AU288" s="15" t="s">
        <v>99</v>
      </c>
      <c r="AY288" s="15" t="s">
        <v>149</v>
      </c>
      <c r="BE288" s="99">
        <f>IF(U288="základní",N288,0)</f>
        <v>0</v>
      </c>
      <c r="BF288" s="99">
        <f>IF(U288="snížená",N288,0)</f>
        <v>0</v>
      </c>
      <c r="BG288" s="99">
        <f>IF(U288="zákl. přenesená",N288,0)</f>
        <v>0</v>
      </c>
      <c r="BH288" s="99">
        <f>IF(U288="sníž. přenesená",N288,0)</f>
        <v>0</v>
      </c>
      <c r="BI288" s="99">
        <f>IF(U288="nulová",N288,0)</f>
        <v>0</v>
      </c>
      <c r="BJ288" s="15" t="s">
        <v>23</v>
      </c>
      <c r="BK288" s="99">
        <f>ROUND(L288*K288,2)</f>
        <v>0</v>
      </c>
      <c r="BL288" s="15" t="s">
        <v>154</v>
      </c>
      <c r="BM288" s="15" t="s">
        <v>398</v>
      </c>
    </row>
    <row r="289" spans="2:51" s="10" customFormat="1" ht="22.5" customHeight="1">
      <c r="B289" s="161"/>
      <c r="C289" s="162"/>
      <c r="D289" s="162"/>
      <c r="E289" s="163" t="s">
        <v>21</v>
      </c>
      <c r="F289" s="257" t="s">
        <v>399</v>
      </c>
      <c r="G289" s="258"/>
      <c r="H289" s="258"/>
      <c r="I289" s="258"/>
      <c r="J289" s="162"/>
      <c r="K289" s="164">
        <v>5.832</v>
      </c>
      <c r="L289" s="162"/>
      <c r="M289" s="162"/>
      <c r="N289" s="162"/>
      <c r="O289" s="162"/>
      <c r="P289" s="162"/>
      <c r="Q289" s="162"/>
      <c r="R289" s="165"/>
      <c r="T289" s="166"/>
      <c r="U289" s="162"/>
      <c r="V289" s="162"/>
      <c r="W289" s="162"/>
      <c r="X289" s="162"/>
      <c r="Y289" s="162"/>
      <c r="Z289" s="162"/>
      <c r="AA289" s="167"/>
      <c r="AT289" s="168" t="s">
        <v>157</v>
      </c>
      <c r="AU289" s="168" t="s">
        <v>99</v>
      </c>
      <c r="AV289" s="10" t="s">
        <v>99</v>
      </c>
      <c r="AW289" s="10" t="s">
        <v>37</v>
      </c>
      <c r="AX289" s="10" t="s">
        <v>81</v>
      </c>
      <c r="AY289" s="168" t="s">
        <v>149</v>
      </c>
    </row>
    <row r="290" spans="2:51" s="10" customFormat="1" ht="22.5" customHeight="1">
      <c r="B290" s="161"/>
      <c r="C290" s="162"/>
      <c r="D290" s="162"/>
      <c r="E290" s="163" t="s">
        <v>21</v>
      </c>
      <c r="F290" s="259" t="s">
        <v>400</v>
      </c>
      <c r="G290" s="258"/>
      <c r="H290" s="258"/>
      <c r="I290" s="258"/>
      <c r="J290" s="162"/>
      <c r="K290" s="164">
        <v>1.244</v>
      </c>
      <c r="L290" s="162"/>
      <c r="M290" s="162"/>
      <c r="N290" s="162"/>
      <c r="O290" s="162"/>
      <c r="P290" s="162"/>
      <c r="Q290" s="162"/>
      <c r="R290" s="165"/>
      <c r="T290" s="166"/>
      <c r="U290" s="162"/>
      <c r="V290" s="162"/>
      <c r="W290" s="162"/>
      <c r="X290" s="162"/>
      <c r="Y290" s="162"/>
      <c r="Z290" s="162"/>
      <c r="AA290" s="167"/>
      <c r="AT290" s="168" t="s">
        <v>157</v>
      </c>
      <c r="AU290" s="168" t="s">
        <v>99</v>
      </c>
      <c r="AV290" s="10" t="s">
        <v>99</v>
      </c>
      <c r="AW290" s="10" t="s">
        <v>37</v>
      </c>
      <c r="AX290" s="10" t="s">
        <v>81</v>
      </c>
      <c r="AY290" s="168" t="s">
        <v>149</v>
      </c>
    </row>
    <row r="291" spans="2:51" s="11" customFormat="1" ht="22.5" customHeight="1">
      <c r="B291" s="169"/>
      <c r="C291" s="170"/>
      <c r="D291" s="170"/>
      <c r="E291" s="171" t="s">
        <v>21</v>
      </c>
      <c r="F291" s="260" t="s">
        <v>161</v>
      </c>
      <c r="G291" s="261"/>
      <c r="H291" s="261"/>
      <c r="I291" s="261"/>
      <c r="J291" s="170"/>
      <c r="K291" s="172">
        <v>7.076</v>
      </c>
      <c r="L291" s="170"/>
      <c r="M291" s="170"/>
      <c r="N291" s="170"/>
      <c r="O291" s="170"/>
      <c r="P291" s="170"/>
      <c r="Q291" s="170"/>
      <c r="R291" s="173"/>
      <c r="T291" s="174"/>
      <c r="U291" s="170"/>
      <c r="V291" s="170"/>
      <c r="W291" s="170"/>
      <c r="X291" s="170"/>
      <c r="Y291" s="170"/>
      <c r="Z291" s="170"/>
      <c r="AA291" s="175"/>
      <c r="AT291" s="176" t="s">
        <v>157</v>
      </c>
      <c r="AU291" s="176" t="s">
        <v>99</v>
      </c>
      <c r="AV291" s="11" t="s">
        <v>154</v>
      </c>
      <c r="AW291" s="11" t="s">
        <v>37</v>
      </c>
      <c r="AX291" s="11" t="s">
        <v>23</v>
      </c>
      <c r="AY291" s="176" t="s">
        <v>149</v>
      </c>
    </row>
    <row r="292" spans="2:65" s="1" customFormat="1" ht="31.5" customHeight="1">
      <c r="B292" s="124"/>
      <c r="C292" s="154" t="s">
        <v>401</v>
      </c>
      <c r="D292" s="154" t="s">
        <v>150</v>
      </c>
      <c r="E292" s="155" t="s">
        <v>402</v>
      </c>
      <c r="F292" s="253" t="s">
        <v>403</v>
      </c>
      <c r="G292" s="254"/>
      <c r="H292" s="254"/>
      <c r="I292" s="254"/>
      <c r="J292" s="156" t="s">
        <v>153</v>
      </c>
      <c r="K292" s="157">
        <v>7.076</v>
      </c>
      <c r="L292" s="255">
        <v>0</v>
      </c>
      <c r="M292" s="254"/>
      <c r="N292" s="256">
        <f>ROUND(L292*K292,2)</f>
        <v>0</v>
      </c>
      <c r="O292" s="254"/>
      <c r="P292" s="254"/>
      <c r="Q292" s="254"/>
      <c r="R292" s="126"/>
      <c r="T292" s="158" t="s">
        <v>21</v>
      </c>
      <c r="U292" s="41" t="s">
        <v>46</v>
      </c>
      <c r="V292" s="33"/>
      <c r="W292" s="159">
        <f>V292*K292</f>
        <v>0</v>
      </c>
      <c r="X292" s="159">
        <v>0</v>
      </c>
      <c r="Y292" s="159">
        <f>X292*K292</f>
        <v>0</v>
      </c>
      <c r="Z292" s="159">
        <v>0</v>
      </c>
      <c r="AA292" s="160">
        <f>Z292*K292</f>
        <v>0</v>
      </c>
      <c r="AR292" s="15" t="s">
        <v>154</v>
      </c>
      <c r="AT292" s="15" t="s">
        <v>150</v>
      </c>
      <c r="AU292" s="15" t="s">
        <v>99</v>
      </c>
      <c r="AY292" s="15" t="s">
        <v>149</v>
      </c>
      <c r="BE292" s="99">
        <f>IF(U292="základní",N292,0)</f>
        <v>0</v>
      </c>
      <c r="BF292" s="99">
        <f>IF(U292="snížená",N292,0)</f>
        <v>0</v>
      </c>
      <c r="BG292" s="99">
        <f>IF(U292="zákl. přenesená",N292,0)</f>
        <v>0</v>
      </c>
      <c r="BH292" s="99">
        <f>IF(U292="sníž. přenesená",N292,0)</f>
        <v>0</v>
      </c>
      <c r="BI292" s="99">
        <f>IF(U292="nulová",N292,0)</f>
        <v>0</v>
      </c>
      <c r="BJ292" s="15" t="s">
        <v>23</v>
      </c>
      <c r="BK292" s="99">
        <f>ROUND(L292*K292,2)</f>
        <v>0</v>
      </c>
      <c r="BL292" s="15" t="s">
        <v>154</v>
      </c>
      <c r="BM292" s="15" t="s">
        <v>404</v>
      </c>
    </row>
    <row r="293" spans="2:65" s="1" customFormat="1" ht="31.5" customHeight="1">
      <c r="B293" s="124"/>
      <c r="C293" s="154" t="s">
        <v>405</v>
      </c>
      <c r="D293" s="154" t="s">
        <v>150</v>
      </c>
      <c r="E293" s="155" t="s">
        <v>406</v>
      </c>
      <c r="F293" s="253" t="s">
        <v>407</v>
      </c>
      <c r="G293" s="254"/>
      <c r="H293" s="254"/>
      <c r="I293" s="254"/>
      <c r="J293" s="156" t="s">
        <v>175</v>
      </c>
      <c r="K293" s="157">
        <v>177.953</v>
      </c>
      <c r="L293" s="255">
        <v>0</v>
      </c>
      <c r="M293" s="254"/>
      <c r="N293" s="256">
        <f>ROUND(L293*K293,2)</f>
        <v>0</v>
      </c>
      <c r="O293" s="254"/>
      <c r="P293" s="254"/>
      <c r="Q293" s="254"/>
      <c r="R293" s="126"/>
      <c r="T293" s="158" t="s">
        <v>21</v>
      </c>
      <c r="U293" s="41" t="s">
        <v>46</v>
      </c>
      <c r="V293" s="33"/>
      <c r="W293" s="159">
        <f>V293*K293</f>
        <v>0</v>
      </c>
      <c r="X293" s="159">
        <v>0</v>
      </c>
      <c r="Y293" s="159">
        <f>X293*K293</f>
        <v>0</v>
      </c>
      <c r="Z293" s="159">
        <v>0.043</v>
      </c>
      <c r="AA293" s="160">
        <f>Z293*K293</f>
        <v>7.651979</v>
      </c>
      <c r="AR293" s="15" t="s">
        <v>154</v>
      </c>
      <c r="AT293" s="15" t="s">
        <v>150</v>
      </c>
      <c r="AU293" s="15" t="s">
        <v>99</v>
      </c>
      <c r="AY293" s="15" t="s">
        <v>149</v>
      </c>
      <c r="BE293" s="99">
        <f>IF(U293="základní",N293,0)</f>
        <v>0</v>
      </c>
      <c r="BF293" s="99">
        <f>IF(U293="snížená",N293,0)</f>
        <v>0</v>
      </c>
      <c r="BG293" s="99">
        <f>IF(U293="zákl. přenesená",N293,0)</f>
        <v>0</v>
      </c>
      <c r="BH293" s="99">
        <f>IF(U293="sníž. přenesená",N293,0)</f>
        <v>0</v>
      </c>
      <c r="BI293" s="99">
        <f>IF(U293="nulová",N293,0)</f>
        <v>0</v>
      </c>
      <c r="BJ293" s="15" t="s">
        <v>23</v>
      </c>
      <c r="BK293" s="99">
        <f>ROUND(L293*K293,2)</f>
        <v>0</v>
      </c>
      <c r="BL293" s="15" t="s">
        <v>154</v>
      </c>
      <c r="BM293" s="15" t="s">
        <v>408</v>
      </c>
    </row>
    <row r="294" spans="2:51" s="10" customFormat="1" ht="22.5" customHeight="1">
      <c r="B294" s="161"/>
      <c r="C294" s="162"/>
      <c r="D294" s="162"/>
      <c r="E294" s="163" t="s">
        <v>21</v>
      </c>
      <c r="F294" s="257" t="s">
        <v>409</v>
      </c>
      <c r="G294" s="258"/>
      <c r="H294" s="258"/>
      <c r="I294" s="258"/>
      <c r="J294" s="162"/>
      <c r="K294" s="164">
        <v>77.513</v>
      </c>
      <c r="L294" s="162"/>
      <c r="M294" s="162"/>
      <c r="N294" s="162"/>
      <c r="O294" s="162"/>
      <c r="P294" s="162"/>
      <c r="Q294" s="162"/>
      <c r="R294" s="165"/>
      <c r="T294" s="166"/>
      <c r="U294" s="162"/>
      <c r="V294" s="162"/>
      <c r="W294" s="162"/>
      <c r="X294" s="162"/>
      <c r="Y294" s="162"/>
      <c r="Z294" s="162"/>
      <c r="AA294" s="167"/>
      <c r="AT294" s="168" t="s">
        <v>157</v>
      </c>
      <c r="AU294" s="168" t="s">
        <v>99</v>
      </c>
      <c r="AV294" s="10" t="s">
        <v>99</v>
      </c>
      <c r="AW294" s="10" t="s">
        <v>37</v>
      </c>
      <c r="AX294" s="10" t="s">
        <v>81</v>
      </c>
      <c r="AY294" s="168" t="s">
        <v>149</v>
      </c>
    </row>
    <row r="295" spans="2:51" s="10" customFormat="1" ht="22.5" customHeight="1">
      <c r="B295" s="161"/>
      <c r="C295" s="162"/>
      <c r="D295" s="162"/>
      <c r="E295" s="163" t="s">
        <v>21</v>
      </c>
      <c r="F295" s="259" t="s">
        <v>410</v>
      </c>
      <c r="G295" s="258"/>
      <c r="H295" s="258"/>
      <c r="I295" s="258"/>
      <c r="J295" s="162"/>
      <c r="K295" s="164">
        <v>85.86</v>
      </c>
      <c r="L295" s="162"/>
      <c r="M295" s="162"/>
      <c r="N295" s="162"/>
      <c r="O295" s="162"/>
      <c r="P295" s="162"/>
      <c r="Q295" s="162"/>
      <c r="R295" s="165"/>
      <c r="T295" s="166"/>
      <c r="U295" s="162"/>
      <c r="V295" s="162"/>
      <c r="W295" s="162"/>
      <c r="X295" s="162"/>
      <c r="Y295" s="162"/>
      <c r="Z295" s="162"/>
      <c r="AA295" s="167"/>
      <c r="AT295" s="168" t="s">
        <v>157</v>
      </c>
      <c r="AU295" s="168" t="s">
        <v>99</v>
      </c>
      <c r="AV295" s="10" t="s">
        <v>99</v>
      </c>
      <c r="AW295" s="10" t="s">
        <v>37</v>
      </c>
      <c r="AX295" s="10" t="s">
        <v>81</v>
      </c>
      <c r="AY295" s="168" t="s">
        <v>149</v>
      </c>
    </row>
    <row r="296" spans="2:51" s="10" customFormat="1" ht="22.5" customHeight="1">
      <c r="B296" s="161"/>
      <c r="C296" s="162"/>
      <c r="D296" s="162"/>
      <c r="E296" s="163" t="s">
        <v>21</v>
      </c>
      <c r="F296" s="259" t="s">
        <v>411</v>
      </c>
      <c r="G296" s="258"/>
      <c r="H296" s="258"/>
      <c r="I296" s="258"/>
      <c r="J296" s="162"/>
      <c r="K296" s="164">
        <v>14.58</v>
      </c>
      <c r="L296" s="162"/>
      <c r="M296" s="162"/>
      <c r="N296" s="162"/>
      <c r="O296" s="162"/>
      <c r="P296" s="162"/>
      <c r="Q296" s="162"/>
      <c r="R296" s="165"/>
      <c r="T296" s="166"/>
      <c r="U296" s="162"/>
      <c r="V296" s="162"/>
      <c r="W296" s="162"/>
      <c r="X296" s="162"/>
      <c r="Y296" s="162"/>
      <c r="Z296" s="162"/>
      <c r="AA296" s="167"/>
      <c r="AT296" s="168" t="s">
        <v>157</v>
      </c>
      <c r="AU296" s="168" t="s">
        <v>99</v>
      </c>
      <c r="AV296" s="10" t="s">
        <v>99</v>
      </c>
      <c r="AW296" s="10" t="s">
        <v>37</v>
      </c>
      <c r="AX296" s="10" t="s">
        <v>81</v>
      </c>
      <c r="AY296" s="168" t="s">
        <v>149</v>
      </c>
    </row>
    <row r="297" spans="2:51" s="11" customFormat="1" ht="22.5" customHeight="1">
      <c r="B297" s="169"/>
      <c r="C297" s="170"/>
      <c r="D297" s="170"/>
      <c r="E297" s="171" t="s">
        <v>21</v>
      </c>
      <c r="F297" s="260" t="s">
        <v>161</v>
      </c>
      <c r="G297" s="261"/>
      <c r="H297" s="261"/>
      <c r="I297" s="261"/>
      <c r="J297" s="170"/>
      <c r="K297" s="172">
        <v>177.953</v>
      </c>
      <c r="L297" s="170"/>
      <c r="M297" s="170"/>
      <c r="N297" s="170"/>
      <c r="O297" s="170"/>
      <c r="P297" s="170"/>
      <c r="Q297" s="170"/>
      <c r="R297" s="173"/>
      <c r="T297" s="174"/>
      <c r="U297" s="170"/>
      <c r="V297" s="170"/>
      <c r="W297" s="170"/>
      <c r="X297" s="170"/>
      <c r="Y297" s="170"/>
      <c r="Z297" s="170"/>
      <c r="AA297" s="175"/>
      <c r="AT297" s="176" t="s">
        <v>157</v>
      </c>
      <c r="AU297" s="176" t="s">
        <v>99</v>
      </c>
      <c r="AV297" s="11" t="s">
        <v>154</v>
      </c>
      <c r="AW297" s="11" t="s">
        <v>37</v>
      </c>
      <c r="AX297" s="11" t="s">
        <v>23</v>
      </c>
      <c r="AY297" s="176" t="s">
        <v>149</v>
      </c>
    </row>
    <row r="298" spans="2:65" s="1" customFormat="1" ht="31.5" customHeight="1">
      <c r="B298" s="124"/>
      <c r="C298" s="154" t="s">
        <v>412</v>
      </c>
      <c r="D298" s="154" t="s">
        <v>150</v>
      </c>
      <c r="E298" s="155" t="s">
        <v>413</v>
      </c>
      <c r="F298" s="253" t="s">
        <v>414</v>
      </c>
      <c r="G298" s="254"/>
      <c r="H298" s="254"/>
      <c r="I298" s="254"/>
      <c r="J298" s="156" t="s">
        <v>175</v>
      </c>
      <c r="K298" s="157">
        <v>18.153</v>
      </c>
      <c r="L298" s="255">
        <v>0</v>
      </c>
      <c r="M298" s="254"/>
      <c r="N298" s="256">
        <f>ROUND(L298*K298,2)</f>
        <v>0</v>
      </c>
      <c r="O298" s="254"/>
      <c r="P298" s="254"/>
      <c r="Q298" s="254"/>
      <c r="R298" s="126"/>
      <c r="T298" s="158" t="s">
        <v>21</v>
      </c>
      <c r="U298" s="41" t="s">
        <v>46</v>
      </c>
      <c r="V298" s="33"/>
      <c r="W298" s="159">
        <f>V298*K298</f>
        <v>0</v>
      </c>
      <c r="X298" s="159">
        <v>0</v>
      </c>
      <c r="Y298" s="159">
        <f>X298*K298</f>
        <v>0</v>
      </c>
      <c r="Z298" s="159">
        <v>0.062</v>
      </c>
      <c r="AA298" s="160">
        <f>Z298*K298</f>
        <v>1.125486</v>
      </c>
      <c r="AR298" s="15" t="s">
        <v>154</v>
      </c>
      <c r="AT298" s="15" t="s">
        <v>150</v>
      </c>
      <c r="AU298" s="15" t="s">
        <v>99</v>
      </c>
      <c r="AY298" s="15" t="s">
        <v>149</v>
      </c>
      <c r="BE298" s="99">
        <f>IF(U298="základní",N298,0)</f>
        <v>0</v>
      </c>
      <c r="BF298" s="99">
        <f>IF(U298="snížená",N298,0)</f>
        <v>0</v>
      </c>
      <c r="BG298" s="99">
        <f>IF(U298="zákl. přenesená",N298,0)</f>
        <v>0</v>
      </c>
      <c r="BH298" s="99">
        <f>IF(U298="sníž. přenesená",N298,0)</f>
        <v>0</v>
      </c>
      <c r="BI298" s="99">
        <f>IF(U298="nulová",N298,0)</f>
        <v>0</v>
      </c>
      <c r="BJ298" s="15" t="s">
        <v>23</v>
      </c>
      <c r="BK298" s="99">
        <f>ROUND(L298*K298,2)</f>
        <v>0</v>
      </c>
      <c r="BL298" s="15" t="s">
        <v>154</v>
      </c>
      <c r="BM298" s="15" t="s">
        <v>415</v>
      </c>
    </row>
    <row r="299" spans="2:51" s="10" customFormat="1" ht="22.5" customHeight="1">
      <c r="B299" s="161"/>
      <c r="C299" s="162"/>
      <c r="D299" s="162"/>
      <c r="E299" s="163" t="s">
        <v>21</v>
      </c>
      <c r="F299" s="257" t="s">
        <v>416</v>
      </c>
      <c r="G299" s="258"/>
      <c r="H299" s="258"/>
      <c r="I299" s="258"/>
      <c r="J299" s="162"/>
      <c r="K299" s="164">
        <v>8.613</v>
      </c>
      <c r="L299" s="162"/>
      <c r="M299" s="162"/>
      <c r="N299" s="162"/>
      <c r="O299" s="162"/>
      <c r="P299" s="162"/>
      <c r="Q299" s="162"/>
      <c r="R299" s="165"/>
      <c r="T299" s="166"/>
      <c r="U299" s="162"/>
      <c r="V299" s="162"/>
      <c r="W299" s="162"/>
      <c r="X299" s="162"/>
      <c r="Y299" s="162"/>
      <c r="Z299" s="162"/>
      <c r="AA299" s="167"/>
      <c r="AT299" s="168" t="s">
        <v>157</v>
      </c>
      <c r="AU299" s="168" t="s">
        <v>99</v>
      </c>
      <c r="AV299" s="10" t="s">
        <v>99</v>
      </c>
      <c r="AW299" s="10" t="s">
        <v>37</v>
      </c>
      <c r="AX299" s="10" t="s">
        <v>81</v>
      </c>
      <c r="AY299" s="168" t="s">
        <v>149</v>
      </c>
    </row>
    <row r="300" spans="2:51" s="10" customFormat="1" ht="22.5" customHeight="1">
      <c r="B300" s="161"/>
      <c r="C300" s="162"/>
      <c r="D300" s="162"/>
      <c r="E300" s="163" t="s">
        <v>21</v>
      </c>
      <c r="F300" s="259" t="s">
        <v>417</v>
      </c>
      <c r="G300" s="258"/>
      <c r="H300" s="258"/>
      <c r="I300" s="258"/>
      <c r="J300" s="162"/>
      <c r="K300" s="164">
        <v>9.54</v>
      </c>
      <c r="L300" s="162"/>
      <c r="M300" s="162"/>
      <c r="N300" s="162"/>
      <c r="O300" s="162"/>
      <c r="P300" s="162"/>
      <c r="Q300" s="162"/>
      <c r="R300" s="165"/>
      <c r="T300" s="166"/>
      <c r="U300" s="162"/>
      <c r="V300" s="162"/>
      <c r="W300" s="162"/>
      <c r="X300" s="162"/>
      <c r="Y300" s="162"/>
      <c r="Z300" s="162"/>
      <c r="AA300" s="167"/>
      <c r="AT300" s="168" t="s">
        <v>157</v>
      </c>
      <c r="AU300" s="168" t="s">
        <v>99</v>
      </c>
      <c r="AV300" s="10" t="s">
        <v>99</v>
      </c>
      <c r="AW300" s="10" t="s">
        <v>37</v>
      </c>
      <c r="AX300" s="10" t="s">
        <v>81</v>
      </c>
      <c r="AY300" s="168" t="s">
        <v>149</v>
      </c>
    </row>
    <row r="301" spans="2:51" s="11" customFormat="1" ht="22.5" customHeight="1">
      <c r="B301" s="169"/>
      <c r="C301" s="170"/>
      <c r="D301" s="170"/>
      <c r="E301" s="171" t="s">
        <v>21</v>
      </c>
      <c r="F301" s="260" t="s">
        <v>161</v>
      </c>
      <c r="G301" s="261"/>
      <c r="H301" s="261"/>
      <c r="I301" s="261"/>
      <c r="J301" s="170"/>
      <c r="K301" s="172">
        <v>18.153</v>
      </c>
      <c r="L301" s="170"/>
      <c r="M301" s="170"/>
      <c r="N301" s="170"/>
      <c r="O301" s="170"/>
      <c r="P301" s="170"/>
      <c r="Q301" s="170"/>
      <c r="R301" s="173"/>
      <c r="T301" s="174"/>
      <c r="U301" s="170"/>
      <c r="V301" s="170"/>
      <c r="W301" s="170"/>
      <c r="X301" s="170"/>
      <c r="Y301" s="170"/>
      <c r="Z301" s="170"/>
      <c r="AA301" s="175"/>
      <c r="AT301" s="176" t="s">
        <v>157</v>
      </c>
      <c r="AU301" s="176" t="s">
        <v>99</v>
      </c>
      <c r="AV301" s="11" t="s">
        <v>154</v>
      </c>
      <c r="AW301" s="11" t="s">
        <v>37</v>
      </c>
      <c r="AX301" s="11" t="s">
        <v>23</v>
      </c>
      <c r="AY301" s="176" t="s">
        <v>149</v>
      </c>
    </row>
    <row r="302" spans="2:65" s="1" customFormat="1" ht="31.5" customHeight="1">
      <c r="B302" s="124"/>
      <c r="C302" s="154" t="s">
        <v>418</v>
      </c>
      <c r="D302" s="154" t="s">
        <v>150</v>
      </c>
      <c r="E302" s="155" t="s">
        <v>419</v>
      </c>
      <c r="F302" s="253" t="s">
        <v>420</v>
      </c>
      <c r="G302" s="254"/>
      <c r="H302" s="254"/>
      <c r="I302" s="254"/>
      <c r="J302" s="156" t="s">
        <v>175</v>
      </c>
      <c r="K302" s="157">
        <v>55.075</v>
      </c>
      <c r="L302" s="255">
        <v>0</v>
      </c>
      <c r="M302" s="254"/>
      <c r="N302" s="256">
        <f>ROUND(L302*K302,2)</f>
        <v>0</v>
      </c>
      <c r="O302" s="254"/>
      <c r="P302" s="254"/>
      <c r="Q302" s="254"/>
      <c r="R302" s="126"/>
      <c r="T302" s="158" t="s">
        <v>21</v>
      </c>
      <c r="U302" s="41" t="s">
        <v>46</v>
      </c>
      <c r="V302" s="33"/>
      <c r="W302" s="159">
        <f>V302*K302</f>
        <v>0</v>
      </c>
      <c r="X302" s="159">
        <v>0</v>
      </c>
      <c r="Y302" s="159">
        <f>X302*K302</f>
        <v>0</v>
      </c>
      <c r="Z302" s="159">
        <v>0</v>
      </c>
      <c r="AA302" s="160">
        <f>Z302*K302</f>
        <v>0</v>
      </c>
      <c r="AR302" s="15" t="s">
        <v>154</v>
      </c>
      <c r="AT302" s="15" t="s">
        <v>150</v>
      </c>
      <c r="AU302" s="15" t="s">
        <v>99</v>
      </c>
      <c r="AY302" s="15" t="s">
        <v>149</v>
      </c>
      <c r="BE302" s="99">
        <f>IF(U302="základní",N302,0)</f>
        <v>0</v>
      </c>
      <c r="BF302" s="99">
        <f>IF(U302="snížená",N302,0)</f>
        <v>0</v>
      </c>
      <c r="BG302" s="99">
        <f>IF(U302="zákl. přenesená",N302,0)</f>
        <v>0</v>
      </c>
      <c r="BH302" s="99">
        <f>IF(U302="sníž. přenesená",N302,0)</f>
        <v>0</v>
      </c>
      <c r="BI302" s="99">
        <f>IF(U302="nulová",N302,0)</f>
        <v>0</v>
      </c>
      <c r="BJ302" s="15" t="s">
        <v>23</v>
      </c>
      <c r="BK302" s="99">
        <f>ROUND(L302*K302,2)</f>
        <v>0</v>
      </c>
      <c r="BL302" s="15" t="s">
        <v>154</v>
      </c>
      <c r="BM302" s="15" t="s">
        <v>421</v>
      </c>
    </row>
    <row r="303" spans="2:51" s="10" customFormat="1" ht="31.5" customHeight="1">
      <c r="B303" s="161"/>
      <c r="C303" s="162"/>
      <c r="D303" s="162"/>
      <c r="E303" s="163" t="s">
        <v>21</v>
      </c>
      <c r="F303" s="257" t="s">
        <v>364</v>
      </c>
      <c r="G303" s="258"/>
      <c r="H303" s="258"/>
      <c r="I303" s="258"/>
      <c r="J303" s="162"/>
      <c r="K303" s="164">
        <v>35.2</v>
      </c>
      <c r="L303" s="162"/>
      <c r="M303" s="162"/>
      <c r="N303" s="162"/>
      <c r="O303" s="162"/>
      <c r="P303" s="162"/>
      <c r="Q303" s="162"/>
      <c r="R303" s="165"/>
      <c r="T303" s="166"/>
      <c r="U303" s="162"/>
      <c r="V303" s="162"/>
      <c r="W303" s="162"/>
      <c r="X303" s="162"/>
      <c r="Y303" s="162"/>
      <c r="Z303" s="162"/>
      <c r="AA303" s="167"/>
      <c r="AT303" s="168" t="s">
        <v>157</v>
      </c>
      <c r="AU303" s="168" t="s">
        <v>99</v>
      </c>
      <c r="AV303" s="10" t="s">
        <v>99</v>
      </c>
      <c r="AW303" s="10" t="s">
        <v>37</v>
      </c>
      <c r="AX303" s="10" t="s">
        <v>81</v>
      </c>
      <c r="AY303" s="168" t="s">
        <v>149</v>
      </c>
    </row>
    <row r="304" spans="2:51" s="10" customFormat="1" ht="31.5" customHeight="1">
      <c r="B304" s="161"/>
      <c r="C304" s="162"/>
      <c r="D304" s="162"/>
      <c r="E304" s="163" t="s">
        <v>21</v>
      </c>
      <c r="F304" s="259" t="s">
        <v>365</v>
      </c>
      <c r="G304" s="258"/>
      <c r="H304" s="258"/>
      <c r="I304" s="258"/>
      <c r="J304" s="162"/>
      <c r="K304" s="164">
        <v>19.875</v>
      </c>
      <c r="L304" s="162"/>
      <c r="M304" s="162"/>
      <c r="N304" s="162"/>
      <c r="O304" s="162"/>
      <c r="P304" s="162"/>
      <c r="Q304" s="162"/>
      <c r="R304" s="165"/>
      <c r="T304" s="166"/>
      <c r="U304" s="162"/>
      <c r="V304" s="162"/>
      <c r="W304" s="162"/>
      <c r="X304" s="162"/>
      <c r="Y304" s="162"/>
      <c r="Z304" s="162"/>
      <c r="AA304" s="167"/>
      <c r="AT304" s="168" t="s">
        <v>157</v>
      </c>
      <c r="AU304" s="168" t="s">
        <v>99</v>
      </c>
      <c r="AV304" s="10" t="s">
        <v>99</v>
      </c>
      <c r="AW304" s="10" t="s">
        <v>37</v>
      </c>
      <c r="AX304" s="10" t="s">
        <v>81</v>
      </c>
      <c r="AY304" s="168" t="s">
        <v>149</v>
      </c>
    </row>
    <row r="305" spans="2:51" s="11" customFormat="1" ht="22.5" customHeight="1">
      <c r="B305" s="169"/>
      <c r="C305" s="170"/>
      <c r="D305" s="170"/>
      <c r="E305" s="171" t="s">
        <v>21</v>
      </c>
      <c r="F305" s="260" t="s">
        <v>161</v>
      </c>
      <c r="G305" s="261"/>
      <c r="H305" s="261"/>
      <c r="I305" s="261"/>
      <c r="J305" s="170"/>
      <c r="K305" s="172">
        <v>55.075</v>
      </c>
      <c r="L305" s="170"/>
      <c r="M305" s="170"/>
      <c r="N305" s="170"/>
      <c r="O305" s="170"/>
      <c r="P305" s="170"/>
      <c r="Q305" s="170"/>
      <c r="R305" s="173"/>
      <c r="T305" s="174"/>
      <c r="U305" s="170"/>
      <c r="V305" s="170"/>
      <c r="W305" s="170"/>
      <c r="X305" s="170"/>
      <c r="Y305" s="170"/>
      <c r="Z305" s="170"/>
      <c r="AA305" s="175"/>
      <c r="AT305" s="176" t="s">
        <v>157</v>
      </c>
      <c r="AU305" s="176" t="s">
        <v>99</v>
      </c>
      <c r="AV305" s="11" t="s">
        <v>154</v>
      </c>
      <c r="AW305" s="11" t="s">
        <v>37</v>
      </c>
      <c r="AX305" s="11" t="s">
        <v>23</v>
      </c>
      <c r="AY305" s="176" t="s">
        <v>149</v>
      </c>
    </row>
    <row r="306" spans="2:65" s="1" customFormat="1" ht="31.5" customHeight="1">
      <c r="B306" s="124"/>
      <c r="C306" s="154" t="s">
        <v>422</v>
      </c>
      <c r="D306" s="154" t="s">
        <v>150</v>
      </c>
      <c r="E306" s="155" t="s">
        <v>423</v>
      </c>
      <c r="F306" s="253" t="s">
        <v>424</v>
      </c>
      <c r="G306" s="254"/>
      <c r="H306" s="254"/>
      <c r="I306" s="254"/>
      <c r="J306" s="156" t="s">
        <v>175</v>
      </c>
      <c r="K306" s="157">
        <v>55.075</v>
      </c>
      <c r="L306" s="255">
        <v>0</v>
      </c>
      <c r="M306" s="254"/>
      <c r="N306" s="256">
        <f>ROUND(L306*K306,2)</f>
        <v>0</v>
      </c>
      <c r="O306" s="254"/>
      <c r="P306" s="254"/>
      <c r="Q306" s="254"/>
      <c r="R306" s="126"/>
      <c r="T306" s="158" t="s">
        <v>21</v>
      </c>
      <c r="U306" s="41" t="s">
        <v>46</v>
      </c>
      <c r="V306" s="33"/>
      <c r="W306" s="159">
        <f>V306*K306</f>
        <v>0</v>
      </c>
      <c r="X306" s="159">
        <v>0</v>
      </c>
      <c r="Y306" s="159">
        <f>X306*K306</f>
        <v>0</v>
      </c>
      <c r="Z306" s="159">
        <v>0</v>
      </c>
      <c r="AA306" s="160">
        <f>Z306*K306</f>
        <v>0</v>
      </c>
      <c r="AR306" s="15" t="s">
        <v>154</v>
      </c>
      <c r="AT306" s="15" t="s">
        <v>150</v>
      </c>
      <c r="AU306" s="15" t="s">
        <v>99</v>
      </c>
      <c r="AY306" s="15" t="s">
        <v>149</v>
      </c>
      <c r="BE306" s="99">
        <f>IF(U306="základní",N306,0)</f>
        <v>0</v>
      </c>
      <c r="BF306" s="99">
        <f>IF(U306="snížená",N306,0)</f>
        <v>0</v>
      </c>
      <c r="BG306" s="99">
        <f>IF(U306="zákl. přenesená",N306,0)</f>
        <v>0</v>
      </c>
      <c r="BH306" s="99">
        <f>IF(U306="sníž. přenesená",N306,0)</f>
        <v>0</v>
      </c>
      <c r="BI306" s="99">
        <f>IF(U306="nulová",N306,0)</f>
        <v>0</v>
      </c>
      <c r="BJ306" s="15" t="s">
        <v>23</v>
      </c>
      <c r="BK306" s="99">
        <f>ROUND(L306*K306,2)</f>
        <v>0</v>
      </c>
      <c r="BL306" s="15" t="s">
        <v>154</v>
      </c>
      <c r="BM306" s="15" t="s">
        <v>425</v>
      </c>
    </row>
    <row r="307" spans="2:63" s="9" customFormat="1" ht="29.9" customHeight="1">
      <c r="B307" s="143"/>
      <c r="C307" s="144"/>
      <c r="D307" s="153" t="s">
        <v>113</v>
      </c>
      <c r="E307" s="153"/>
      <c r="F307" s="153"/>
      <c r="G307" s="153"/>
      <c r="H307" s="153"/>
      <c r="I307" s="153"/>
      <c r="J307" s="153"/>
      <c r="K307" s="153"/>
      <c r="L307" s="153"/>
      <c r="M307" s="153"/>
      <c r="N307" s="274">
        <f>BK307</f>
        <v>0</v>
      </c>
      <c r="O307" s="275"/>
      <c r="P307" s="275"/>
      <c r="Q307" s="275"/>
      <c r="R307" s="146"/>
      <c r="T307" s="147"/>
      <c r="U307" s="144"/>
      <c r="V307" s="144"/>
      <c r="W307" s="148">
        <f>SUM(W308:W314)</f>
        <v>0</v>
      </c>
      <c r="X307" s="144"/>
      <c r="Y307" s="148">
        <f>SUM(Y308:Y314)</f>
        <v>0</v>
      </c>
      <c r="Z307" s="144"/>
      <c r="AA307" s="149">
        <f>SUM(AA308:AA314)</f>
        <v>0</v>
      </c>
      <c r="AR307" s="150" t="s">
        <v>23</v>
      </c>
      <c r="AT307" s="151" t="s">
        <v>80</v>
      </c>
      <c r="AU307" s="151" t="s">
        <v>23</v>
      </c>
      <c r="AY307" s="150" t="s">
        <v>149</v>
      </c>
      <c r="BK307" s="152">
        <f>SUM(BK308:BK314)</f>
        <v>0</v>
      </c>
    </row>
    <row r="308" spans="2:65" s="1" customFormat="1" ht="44.25" customHeight="1">
      <c r="B308" s="124"/>
      <c r="C308" s="154" t="s">
        <v>426</v>
      </c>
      <c r="D308" s="154" t="s">
        <v>150</v>
      </c>
      <c r="E308" s="155" t="s">
        <v>427</v>
      </c>
      <c r="F308" s="253" t="s">
        <v>428</v>
      </c>
      <c r="G308" s="254"/>
      <c r="H308" s="254"/>
      <c r="I308" s="254"/>
      <c r="J308" s="156" t="s">
        <v>429</v>
      </c>
      <c r="K308" s="157">
        <v>165.523</v>
      </c>
      <c r="L308" s="255">
        <v>0</v>
      </c>
      <c r="M308" s="254"/>
      <c r="N308" s="256">
        <f>ROUND(L308*K308,2)</f>
        <v>0</v>
      </c>
      <c r="O308" s="254"/>
      <c r="P308" s="254"/>
      <c r="Q308" s="254"/>
      <c r="R308" s="126"/>
      <c r="T308" s="158" t="s">
        <v>21</v>
      </c>
      <c r="U308" s="41" t="s">
        <v>46</v>
      </c>
      <c r="V308" s="33"/>
      <c r="W308" s="159">
        <f>V308*K308</f>
        <v>0</v>
      </c>
      <c r="X308" s="159">
        <v>0</v>
      </c>
      <c r="Y308" s="159">
        <f>X308*K308</f>
        <v>0</v>
      </c>
      <c r="Z308" s="159">
        <v>0</v>
      </c>
      <c r="AA308" s="160">
        <f>Z308*K308</f>
        <v>0</v>
      </c>
      <c r="AR308" s="15" t="s">
        <v>154</v>
      </c>
      <c r="AT308" s="15" t="s">
        <v>150</v>
      </c>
      <c r="AU308" s="15" t="s">
        <v>99</v>
      </c>
      <c r="AY308" s="15" t="s">
        <v>149</v>
      </c>
      <c r="BE308" s="99">
        <f>IF(U308="základní",N308,0)</f>
        <v>0</v>
      </c>
      <c r="BF308" s="99">
        <f>IF(U308="snížená",N308,0)</f>
        <v>0</v>
      </c>
      <c r="BG308" s="99">
        <f>IF(U308="zákl. přenesená",N308,0)</f>
        <v>0</v>
      </c>
      <c r="BH308" s="99">
        <f>IF(U308="sníž. přenesená",N308,0)</f>
        <v>0</v>
      </c>
      <c r="BI308" s="99">
        <f>IF(U308="nulová",N308,0)</f>
        <v>0</v>
      </c>
      <c r="BJ308" s="15" t="s">
        <v>23</v>
      </c>
      <c r="BK308" s="99">
        <f>ROUND(L308*K308,2)</f>
        <v>0</v>
      </c>
      <c r="BL308" s="15" t="s">
        <v>154</v>
      </c>
      <c r="BM308" s="15" t="s">
        <v>430</v>
      </c>
    </row>
    <row r="309" spans="2:65" s="1" customFormat="1" ht="31.5" customHeight="1">
      <c r="B309" s="124"/>
      <c r="C309" s="154" t="s">
        <v>431</v>
      </c>
      <c r="D309" s="154" t="s">
        <v>150</v>
      </c>
      <c r="E309" s="155" t="s">
        <v>432</v>
      </c>
      <c r="F309" s="253" t="s">
        <v>433</v>
      </c>
      <c r="G309" s="254"/>
      <c r="H309" s="254"/>
      <c r="I309" s="254"/>
      <c r="J309" s="156" t="s">
        <v>429</v>
      </c>
      <c r="K309" s="157">
        <v>165.523</v>
      </c>
      <c r="L309" s="255">
        <v>0</v>
      </c>
      <c r="M309" s="254"/>
      <c r="N309" s="256">
        <f>ROUND(L309*K309,2)</f>
        <v>0</v>
      </c>
      <c r="O309" s="254"/>
      <c r="P309" s="254"/>
      <c r="Q309" s="254"/>
      <c r="R309" s="126"/>
      <c r="T309" s="158" t="s">
        <v>21</v>
      </c>
      <c r="U309" s="41" t="s">
        <v>46</v>
      </c>
      <c r="V309" s="33"/>
      <c r="W309" s="159">
        <f>V309*K309</f>
        <v>0</v>
      </c>
      <c r="X309" s="159">
        <v>0</v>
      </c>
      <c r="Y309" s="159">
        <f>X309*K309</f>
        <v>0</v>
      </c>
      <c r="Z309" s="159">
        <v>0</v>
      </c>
      <c r="AA309" s="160">
        <f>Z309*K309</f>
        <v>0</v>
      </c>
      <c r="AR309" s="15" t="s">
        <v>154</v>
      </c>
      <c r="AT309" s="15" t="s">
        <v>150</v>
      </c>
      <c r="AU309" s="15" t="s">
        <v>99</v>
      </c>
      <c r="AY309" s="15" t="s">
        <v>149</v>
      </c>
      <c r="BE309" s="99">
        <f>IF(U309="základní",N309,0)</f>
        <v>0</v>
      </c>
      <c r="BF309" s="99">
        <f>IF(U309="snížená",N309,0)</f>
        <v>0</v>
      </c>
      <c r="BG309" s="99">
        <f>IF(U309="zákl. přenesená",N309,0)</f>
        <v>0</v>
      </c>
      <c r="BH309" s="99">
        <f>IF(U309="sníž. přenesená",N309,0)</f>
        <v>0</v>
      </c>
      <c r="BI309" s="99">
        <f>IF(U309="nulová",N309,0)</f>
        <v>0</v>
      </c>
      <c r="BJ309" s="15" t="s">
        <v>23</v>
      </c>
      <c r="BK309" s="99">
        <f>ROUND(L309*K309,2)</f>
        <v>0</v>
      </c>
      <c r="BL309" s="15" t="s">
        <v>154</v>
      </c>
      <c r="BM309" s="15" t="s">
        <v>434</v>
      </c>
    </row>
    <row r="310" spans="2:65" s="1" customFormat="1" ht="31.5" customHeight="1">
      <c r="B310" s="124"/>
      <c r="C310" s="154" t="s">
        <v>435</v>
      </c>
      <c r="D310" s="154" t="s">
        <v>150</v>
      </c>
      <c r="E310" s="155" t="s">
        <v>436</v>
      </c>
      <c r="F310" s="253" t="s">
        <v>437</v>
      </c>
      <c r="G310" s="254"/>
      <c r="H310" s="254"/>
      <c r="I310" s="254"/>
      <c r="J310" s="156" t="s">
        <v>429</v>
      </c>
      <c r="K310" s="157">
        <v>2482.845</v>
      </c>
      <c r="L310" s="255">
        <v>0</v>
      </c>
      <c r="M310" s="254"/>
      <c r="N310" s="256">
        <f>ROUND(L310*K310,2)</f>
        <v>0</v>
      </c>
      <c r="O310" s="254"/>
      <c r="P310" s="254"/>
      <c r="Q310" s="254"/>
      <c r="R310" s="126"/>
      <c r="T310" s="158" t="s">
        <v>21</v>
      </c>
      <c r="U310" s="41" t="s">
        <v>46</v>
      </c>
      <c r="V310" s="33"/>
      <c r="W310" s="159">
        <f>V310*K310</f>
        <v>0</v>
      </c>
      <c r="X310" s="159">
        <v>0</v>
      </c>
      <c r="Y310" s="159">
        <f>X310*K310</f>
        <v>0</v>
      </c>
      <c r="Z310" s="159">
        <v>0</v>
      </c>
      <c r="AA310" s="160">
        <f>Z310*K310</f>
        <v>0</v>
      </c>
      <c r="AR310" s="15" t="s">
        <v>154</v>
      </c>
      <c r="AT310" s="15" t="s">
        <v>150</v>
      </c>
      <c r="AU310" s="15" t="s">
        <v>99</v>
      </c>
      <c r="AY310" s="15" t="s">
        <v>149</v>
      </c>
      <c r="BE310" s="99">
        <f>IF(U310="základní",N310,0)</f>
        <v>0</v>
      </c>
      <c r="BF310" s="99">
        <f>IF(U310="snížená",N310,0)</f>
        <v>0</v>
      </c>
      <c r="BG310" s="99">
        <f>IF(U310="zákl. přenesená",N310,0)</f>
        <v>0</v>
      </c>
      <c r="BH310" s="99">
        <f>IF(U310="sníž. přenesená",N310,0)</f>
        <v>0</v>
      </c>
      <c r="BI310" s="99">
        <f>IF(U310="nulová",N310,0)</f>
        <v>0</v>
      </c>
      <c r="BJ310" s="15" t="s">
        <v>23</v>
      </c>
      <c r="BK310" s="99">
        <f>ROUND(L310*K310,2)</f>
        <v>0</v>
      </c>
      <c r="BL310" s="15" t="s">
        <v>154</v>
      </c>
      <c r="BM310" s="15" t="s">
        <v>438</v>
      </c>
    </row>
    <row r="311" spans="2:65" s="1" customFormat="1" ht="31.5" customHeight="1">
      <c r="B311" s="124"/>
      <c r="C311" s="154" t="s">
        <v>439</v>
      </c>
      <c r="D311" s="154" t="s">
        <v>150</v>
      </c>
      <c r="E311" s="155" t="s">
        <v>440</v>
      </c>
      <c r="F311" s="253" t="s">
        <v>441</v>
      </c>
      <c r="G311" s="254"/>
      <c r="H311" s="254"/>
      <c r="I311" s="254"/>
      <c r="J311" s="156" t="s">
        <v>429</v>
      </c>
      <c r="K311" s="157">
        <v>133.701</v>
      </c>
      <c r="L311" s="255">
        <v>0</v>
      </c>
      <c r="M311" s="254"/>
      <c r="N311" s="256">
        <f>ROUND(L311*K311,2)</f>
        <v>0</v>
      </c>
      <c r="O311" s="254"/>
      <c r="P311" s="254"/>
      <c r="Q311" s="254"/>
      <c r="R311" s="126"/>
      <c r="T311" s="158" t="s">
        <v>21</v>
      </c>
      <c r="U311" s="41" t="s">
        <v>46</v>
      </c>
      <c r="V311" s="33"/>
      <c r="W311" s="159">
        <f>V311*K311</f>
        <v>0</v>
      </c>
      <c r="X311" s="159">
        <v>0</v>
      </c>
      <c r="Y311" s="159">
        <f>X311*K311</f>
        <v>0</v>
      </c>
      <c r="Z311" s="159">
        <v>0</v>
      </c>
      <c r="AA311" s="160">
        <f>Z311*K311</f>
        <v>0</v>
      </c>
      <c r="AR311" s="15" t="s">
        <v>154</v>
      </c>
      <c r="AT311" s="15" t="s">
        <v>150</v>
      </c>
      <c r="AU311" s="15" t="s">
        <v>99</v>
      </c>
      <c r="AY311" s="15" t="s">
        <v>149</v>
      </c>
      <c r="BE311" s="99">
        <f>IF(U311="základní",N311,0)</f>
        <v>0</v>
      </c>
      <c r="BF311" s="99">
        <f>IF(U311="snížená",N311,0)</f>
        <v>0</v>
      </c>
      <c r="BG311" s="99">
        <f>IF(U311="zákl. přenesená",N311,0)</f>
        <v>0</v>
      </c>
      <c r="BH311" s="99">
        <f>IF(U311="sníž. přenesená",N311,0)</f>
        <v>0</v>
      </c>
      <c r="BI311" s="99">
        <f>IF(U311="nulová",N311,0)</f>
        <v>0</v>
      </c>
      <c r="BJ311" s="15" t="s">
        <v>23</v>
      </c>
      <c r="BK311" s="99">
        <f>ROUND(L311*K311,2)</f>
        <v>0</v>
      </c>
      <c r="BL311" s="15" t="s">
        <v>154</v>
      </c>
      <c r="BM311" s="15" t="s">
        <v>442</v>
      </c>
    </row>
    <row r="312" spans="2:51" s="10" customFormat="1" ht="22.5" customHeight="1">
      <c r="B312" s="161"/>
      <c r="C312" s="162"/>
      <c r="D312" s="162"/>
      <c r="E312" s="163" t="s">
        <v>21</v>
      </c>
      <c r="F312" s="257" t="s">
        <v>443</v>
      </c>
      <c r="G312" s="258"/>
      <c r="H312" s="258"/>
      <c r="I312" s="258"/>
      <c r="J312" s="162"/>
      <c r="K312" s="164">
        <v>133.701</v>
      </c>
      <c r="L312" s="162"/>
      <c r="M312" s="162"/>
      <c r="N312" s="162"/>
      <c r="O312" s="162"/>
      <c r="P312" s="162"/>
      <c r="Q312" s="162"/>
      <c r="R312" s="165"/>
      <c r="T312" s="166"/>
      <c r="U312" s="162"/>
      <c r="V312" s="162"/>
      <c r="W312" s="162"/>
      <c r="X312" s="162"/>
      <c r="Y312" s="162"/>
      <c r="Z312" s="162"/>
      <c r="AA312" s="167"/>
      <c r="AT312" s="168" t="s">
        <v>157</v>
      </c>
      <c r="AU312" s="168" t="s">
        <v>99</v>
      </c>
      <c r="AV312" s="10" t="s">
        <v>99</v>
      </c>
      <c r="AW312" s="10" t="s">
        <v>37</v>
      </c>
      <c r="AX312" s="10" t="s">
        <v>23</v>
      </c>
      <c r="AY312" s="168" t="s">
        <v>149</v>
      </c>
    </row>
    <row r="313" spans="2:65" s="1" customFormat="1" ht="31.5" customHeight="1">
      <c r="B313" s="124"/>
      <c r="C313" s="154" t="s">
        <v>444</v>
      </c>
      <c r="D313" s="154" t="s">
        <v>150</v>
      </c>
      <c r="E313" s="155" t="s">
        <v>445</v>
      </c>
      <c r="F313" s="253" t="s">
        <v>446</v>
      </c>
      <c r="G313" s="254"/>
      <c r="H313" s="254"/>
      <c r="I313" s="254"/>
      <c r="J313" s="156" t="s">
        <v>429</v>
      </c>
      <c r="K313" s="157">
        <v>20.545</v>
      </c>
      <c r="L313" s="255">
        <v>0</v>
      </c>
      <c r="M313" s="254"/>
      <c r="N313" s="256">
        <f>ROUND(L313*K313,2)</f>
        <v>0</v>
      </c>
      <c r="O313" s="254"/>
      <c r="P313" s="254"/>
      <c r="Q313" s="254"/>
      <c r="R313" s="126"/>
      <c r="T313" s="158" t="s">
        <v>21</v>
      </c>
      <c r="U313" s="41" t="s">
        <v>46</v>
      </c>
      <c r="V313" s="33"/>
      <c r="W313" s="159">
        <f>V313*K313</f>
        <v>0</v>
      </c>
      <c r="X313" s="159">
        <v>0</v>
      </c>
      <c r="Y313" s="159">
        <f>X313*K313</f>
        <v>0</v>
      </c>
      <c r="Z313" s="159">
        <v>0</v>
      </c>
      <c r="AA313" s="160">
        <f>Z313*K313</f>
        <v>0</v>
      </c>
      <c r="AR313" s="15" t="s">
        <v>154</v>
      </c>
      <c r="AT313" s="15" t="s">
        <v>150</v>
      </c>
      <c r="AU313" s="15" t="s">
        <v>99</v>
      </c>
      <c r="AY313" s="15" t="s">
        <v>149</v>
      </c>
      <c r="BE313" s="99">
        <f>IF(U313="základní",N313,0)</f>
        <v>0</v>
      </c>
      <c r="BF313" s="99">
        <f>IF(U313="snížená",N313,0)</f>
        <v>0</v>
      </c>
      <c r="BG313" s="99">
        <f>IF(U313="zákl. přenesená",N313,0)</f>
        <v>0</v>
      </c>
      <c r="BH313" s="99">
        <f>IF(U313="sníž. přenesená",N313,0)</f>
        <v>0</v>
      </c>
      <c r="BI313" s="99">
        <f>IF(U313="nulová",N313,0)</f>
        <v>0</v>
      </c>
      <c r="BJ313" s="15" t="s">
        <v>23</v>
      </c>
      <c r="BK313" s="99">
        <f>ROUND(L313*K313,2)</f>
        <v>0</v>
      </c>
      <c r="BL313" s="15" t="s">
        <v>154</v>
      </c>
      <c r="BM313" s="15" t="s">
        <v>447</v>
      </c>
    </row>
    <row r="314" spans="2:65" s="1" customFormat="1" ht="31.5" customHeight="1">
      <c r="B314" s="124"/>
      <c r="C314" s="154" t="s">
        <v>448</v>
      </c>
      <c r="D314" s="154" t="s">
        <v>150</v>
      </c>
      <c r="E314" s="155" t="s">
        <v>449</v>
      </c>
      <c r="F314" s="253" t="s">
        <v>450</v>
      </c>
      <c r="G314" s="254"/>
      <c r="H314" s="254"/>
      <c r="I314" s="254"/>
      <c r="J314" s="156" t="s">
        <v>429</v>
      </c>
      <c r="K314" s="157">
        <v>11.277</v>
      </c>
      <c r="L314" s="255">
        <v>0</v>
      </c>
      <c r="M314" s="254"/>
      <c r="N314" s="256">
        <f>ROUND(L314*K314,2)</f>
        <v>0</v>
      </c>
      <c r="O314" s="254"/>
      <c r="P314" s="254"/>
      <c r="Q314" s="254"/>
      <c r="R314" s="126"/>
      <c r="T314" s="158" t="s">
        <v>21</v>
      </c>
      <c r="U314" s="41" t="s">
        <v>46</v>
      </c>
      <c r="V314" s="33"/>
      <c r="W314" s="159">
        <f>V314*K314</f>
        <v>0</v>
      </c>
      <c r="X314" s="159">
        <v>0</v>
      </c>
      <c r="Y314" s="159">
        <f>X314*K314</f>
        <v>0</v>
      </c>
      <c r="Z314" s="159">
        <v>0</v>
      </c>
      <c r="AA314" s="160">
        <f>Z314*K314</f>
        <v>0</v>
      </c>
      <c r="AR314" s="15" t="s">
        <v>154</v>
      </c>
      <c r="AT314" s="15" t="s">
        <v>150</v>
      </c>
      <c r="AU314" s="15" t="s">
        <v>99</v>
      </c>
      <c r="AY314" s="15" t="s">
        <v>149</v>
      </c>
      <c r="BE314" s="99">
        <f>IF(U314="základní",N314,0)</f>
        <v>0</v>
      </c>
      <c r="BF314" s="99">
        <f>IF(U314="snížená",N314,0)</f>
        <v>0</v>
      </c>
      <c r="BG314" s="99">
        <f>IF(U314="zákl. přenesená",N314,0)</f>
        <v>0</v>
      </c>
      <c r="BH314" s="99">
        <f>IF(U314="sníž. přenesená",N314,0)</f>
        <v>0</v>
      </c>
      <c r="BI314" s="99">
        <f>IF(U314="nulová",N314,0)</f>
        <v>0</v>
      </c>
      <c r="BJ314" s="15" t="s">
        <v>23</v>
      </c>
      <c r="BK314" s="99">
        <f>ROUND(L314*K314,2)</f>
        <v>0</v>
      </c>
      <c r="BL314" s="15" t="s">
        <v>154</v>
      </c>
      <c r="BM314" s="15" t="s">
        <v>451</v>
      </c>
    </row>
    <row r="315" spans="2:63" s="9" customFormat="1" ht="29.9" customHeight="1">
      <c r="B315" s="143"/>
      <c r="C315" s="144"/>
      <c r="D315" s="153" t="s">
        <v>114</v>
      </c>
      <c r="E315" s="153"/>
      <c r="F315" s="153"/>
      <c r="G315" s="153"/>
      <c r="H315" s="153"/>
      <c r="I315" s="153"/>
      <c r="J315" s="153"/>
      <c r="K315" s="153"/>
      <c r="L315" s="153"/>
      <c r="M315" s="153"/>
      <c r="N315" s="274">
        <f>BK315</f>
        <v>0</v>
      </c>
      <c r="O315" s="275"/>
      <c r="P315" s="275"/>
      <c r="Q315" s="275"/>
      <c r="R315" s="146"/>
      <c r="T315" s="147"/>
      <c r="U315" s="144"/>
      <c r="V315" s="144"/>
      <c r="W315" s="148">
        <f>W316</f>
        <v>0</v>
      </c>
      <c r="X315" s="144"/>
      <c r="Y315" s="148">
        <f>Y316</f>
        <v>0</v>
      </c>
      <c r="Z315" s="144"/>
      <c r="AA315" s="149">
        <f>AA316</f>
        <v>0</v>
      </c>
      <c r="AR315" s="150" t="s">
        <v>23</v>
      </c>
      <c r="AT315" s="151" t="s">
        <v>80</v>
      </c>
      <c r="AU315" s="151" t="s">
        <v>23</v>
      </c>
      <c r="AY315" s="150" t="s">
        <v>149</v>
      </c>
      <c r="BK315" s="152">
        <f>BK316</f>
        <v>0</v>
      </c>
    </row>
    <row r="316" spans="2:65" s="1" customFormat="1" ht="31.5" customHeight="1">
      <c r="B316" s="124"/>
      <c r="C316" s="154" t="s">
        <v>452</v>
      </c>
      <c r="D316" s="154" t="s">
        <v>150</v>
      </c>
      <c r="E316" s="155" t="s">
        <v>453</v>
      </c>
      <c r="F316" s="253" t="s">
        <v>454</v>
      </c>
      <c r="G316" s="254"/>
      <c r="H316" s="254"/>
      <c r="I316" s="254"/>
      <c r="J316" s="156" t="s">
        <v>429</v>
      </c>
      <c r="K316" s="157">
        <v>257.759</v>
      </c>
      <c r="L316" s="255">
        <v>0</v>
      </c>
      <c r="M316" s="254"/>
      <c r="N316" s="256">
        <f>ROUND(L316*K316,2)</f>
        <v>0</v>
      </c>
      <c r="O316" s="254"/>
      <c r="P316" s="254"/>
      <c r="Q316" s="254"/>
      <c r="R316" s="126"/>
      <c r="T316" s="158" t="s">
        <v>21</v>
      </c>
      <c r="U316" s="41" t="s">
        <v>46</v>
      </c>
      <c r="V316" s="33"/>
      <c r="W316" s="159">
        <f>V316*K316</f>
        <v>0</v>
      </c>
      <c r="X316" s="159">
        <v>0</v>
      </c>
      <c r="Y316" s="159">
        <f>X316*K316</f>
        <v>0</v>
      </c>
      <c r="Z316" s="159">
        <v>0</v>
      </c>
      <c r="AA316" s="160">
        <f>Z316*K316</f>
        <v>0</v>
      </c>
      <c r="AR316" s="15" t="s">
        <v>154</v>
      </c>
      <c r="AT316" s="15" t="s">
        <v>150</v>
      </c>
      <c r="AU316" s="15" t="s">
        <v>99</v>
      </c>
      <c r="AY316" s="15" t="s">
        <v>149</v>
      </c>
      <c r="BE316" s="99">
        <f>IF(U316="základní",N316,0)</f>
        <v>0</v>
      </c>
      <c r="BF316" s="99">
        <f>IF(U316="snížená",N316,0)</f>
        <v>0</v>
      </c>
      <c r="BG316" s="99">
        <f>IF(U316="zákl. přenesená",N316,0)</f>
        <v>0</v>
      </c>
      <c r="BH316" s="99">
        <f>IF(U316="sníž. přenesená",N316,0)</f>
        <v>0</v>
      </c>
      <c r="BI316" s="99">
        <f>IF(U316="nulová",N316,0)</f>
        <v>0</v>
      </c>
      <c r="BJ316" s="15" t="s">
        <v>23</v>
      </c>
      <c r="BK316" s="99">
        <f>ROUND(L316*K316,2)</f>
        <v>0</v>
      </c>
      <c r="BL316" s="15" t="s">
        <v>154</v>
      </c>
      <c r="BM316" s="15" t="s">
        <v>455</v>
      </c>
    </row>
    <row r="317" spans="2:63" s="9" customFormat="1" ht="37.4" customHeight="1">
      <c r="B317" s="143"/>
      <c r="C317" s="144"/>
      <c r="D317" s="145" t="s">
        <v>115</v>
      </c>
      <c r="E317" s="145"/>
      <c r="F317" s="145"/>
      <c r="G317" s="145"/>
      <c r="H317" s="145"/>
      <c r="I317" s="145"/>
      <c r="J317" s="145"/>
      <c r="K317" s="145"/>
      <c r="L317" s="145"/>
      <c r="M317" s="145"/>
      <c r="N317" s="277">
        <f>BK317</f>
        <v>0</v>
      </c>
      <c r="O317" s="278"/>
      <c r="P317" s="278"/>
      <c r="Q317" s="278"/>
      <c r="R317" s="146"/>
      <c r="T317" s="147"/>
      <c r="U317" s="144"/>
      <c r="V317" s="144"/>
      <c r="W317" s="148">
        <f>W318+W355+W376+W389+W393+W424+W445</f>
        <v>0</v>
      </c>
      <c r="X317" s="144"/>
      <c r="Y317" s="148">
        <f>Y318+Y355+Y376+Y389+Y393+Y424+Y445</f>
        <v>19.05732012</v>
      </c>
      <c r="Z317" s="144"/>
      <c r="AA317" s="149">
        <f>AA318+AA355+AA376+AA389+AA393+AA424+AA445</f>
        <v>33.8885104</v>
      </c>
      <c r="AR317" s="150" t="s">
        <v>99</v>
      </c>
      <c r="AT317" s="151" t="s">
        <v>80</v>
      </c>
      <c r="AU317" s="151" t="s">
        <v>81</v>
      </c>
      <c r="AY317" s="150" t="s">
        <v>149</v>
      </c>
      <c r="BK317" s="152">
        <f>BK318+BK355+BK376+BK389+BK393+BK424+BK445</f>
        <v>0</v>
      </c>
    </row>
    <row r="318" spans="2:63" s="9" customFormat="1" ht="19.9" customHeight="1">
      <c r="B318" s="143"/>
      <c r="C318" s="144"/>
      <c r="D318" s="153" t="s">
        <v>116</v>
      </c>
      <c r="E318" s="153"/>
      <c r="F318" s="153"/>
      <c r="G318" s="153"/>
      <c r="H318" s="153"/>
      <c r="I318" s="153"/>
      <c r="J318" s="153"/>
      <c r="K318" s="153"/>
      <c r="L318" s="153"/>
      <c r="M318" s="153"/>
      <c r="N318" s="272">
        <f>BK318</f>
        <v>0</v>
      </c>
      <c r="O318" s="273"/>
      <c r="P318" s="273"/>
      <c r="Q318" s="273"/>
      <c r="R318" s="146"/>
      <c r="T318" s="147"/>
      <c r="U318" s="144"/>
      <c r="V318" s="144"/>
      <c r="W318" s="148">
        <f>SUM(W319:W354)</f>
        <v>0</v>
      </c>
      <c r="X318" s="144"/>
      <c r="Y318" s="148">
        <f>SUM(Y319:Y354)</f>
        <v>13.358056</v>
      </c>
      <c r="Z318" s="144"/>
      <c r="AA318" s="149">
        <f>SUM(AA319:AA354)</f>
        <v>11.2772</v>
      </c>
      <c r="AR318" s="150" t="s">
        <v>99</v>
      </c>
      <c r="AT318" s="151" t="s">
        <v>80</v>
      </c>
      <c r="AU318" s="151" t="s">
        <v>23</v>
      </c>
      <c r="AY318" s="150" t="s">
        <v>149</v>
      </c>
      <c r="BK318" s="152">
        <f>SUM(BK319:BK354)</f>
        <v>0</v>
      </c>
    </row>
    <row r="319" spans="2:65" s="1" customFormat="1" ht="31.5" customHeight="1">
      <c r="B319" s="124"/>
      <c r="C319" s="154" t="s">
        <v>456</v>
      </c>
      <c r="D319" s="154" t="s">
        <v>150</v>
      </c>
      <c r="E319" s="155" t="s">
        <v>457</v>
      </c>
      <c r="F319" s="253" t="s">
        <v>458</v>
      </c>
      <c r="G319" s="254"/>
      <c r="H319" s="254"/>
      <c r="I319" s="254"/>
      <c r="J319" s="156" t="s">
        <v>175</v>
      </c>
      <c r="K319" s="157">
        <v>2819.3</v>
      </c>
      <c r="L319" s="255">
        <v>0</v>
      </c>
      <c r="M319" s="254"/>
      <c r="N319" s="256">
        <f>ROUND(L319*K319,2)</f>
        <v>0</v>
      </c>
      <c r="O319" s="254"/>
      <c r="P319" s="254"/>
      <c r="Q319" s="254"/>
      <c r="R319" s="126"/>
      <c r="T319" s="158" t="s">
        <v>21</v>
      </c>
      <c r="U319" s="41" t="s">
        <v>46</v>
      </c>
      <c r="V319" s="33"/>
      <c r="W319" s="159">
        <f>V319*K319</f>
        <v>0</v>
      </c>
      <c r="X319" s="159">
        <v>0</v>
      </c>
      <c r="Y319" s="159">
        <f>X319*K319</f>
        <v>0</v>
      </c>
      <c r="Z319" s="159">
        <v>0.004</v>
      </c>
      <c r="AA319" s="160">
        <f>Z319*K319</f>
        <v>11.2772</v>
      </c>
      <c r="AR319" s="15" t="s">
        <v>227</v>
      </c>
      <c r="AT319" s="15" t="s">
        <v>150</v>
      </c>
      <c r="AU319" s="15" t="s">
        <v>99</v>
      </c>
      <c r="AY319" s="15" t="s">
        <v>149</v>
      </c>
      <c r="BE319" s="99">
        <f>IF(U319="základní",N319,0)</f>
        <v>0</v>
      </c>
      <c r="BF319" s="99">
        <f>IF(U319="snížená",N319,0)</f>
        <v>0</v>
      </c>
      <c r="BG319" s="99">
        <f>IF(U319="zákl. přenesená",N319,0)</f>
        <v>0</v>
      </c>
      <c r="BH319" s="99">
        <f>IF(U319="sníž. přenesená",N319,0)</f>
        <v>0</v>
      </c>
      <c r="BI319" s="99">
        <f>IF(U319="nulová",N319,0)</f>
        <v>0</v>
      </c>
      <c r="BJ319" s="15" t="s">
        <v>23</v>
      </c>
      <c r="BK319" s="99">
        <f>ROUND(L319*K319,2)</f>
        <v>0</v>
      </c>
      <c r="BL319" s="15" t="s">
        <v>227</v>
      </c>
      <c r="BM319" s="15" t="s">
        <v>459</v>
      </c>
    </row>
    <row r="320" spans="2:51" s="10" customFormat="1" ht="22.5" customHeight="1">
      <c r="B320" s="161"/>
      <c r="C320" s="162"/>
      <c r="D320" s="162"/>
      <c r="E320" s="163" t="s">
        <v>21</v>
      </c>
      <c r="F320" s="257" t="s">
        <v>460</v>
      </c>
      <c r="G320" s="258"/>
      <c r="H320" s="258"/>
      <c r="I320" s="258"/>
      <c r="J320" s="162"/>
      <c r="K320" s="164">
        <v>598.3</v>
      </c>
      <c r="L320" s="162"/>
      <c r="M320" s="162"/>
      <c r="N320" s="162"/>
      <c r="O320" s="162"/>
      <c r="P320" s="162"/>
      <c r="Q320" s="162"/>
      <c r="R320" s="165"/>
      <c r="T320" s="166"/>
      <c r="U320" s="162"/>
      <c r="V320" s="162"/>
      <c r="W320" s="162"/>
      <c r="X320" s="162"/>
      <c r="Y320" s="162"/>
      <c r="Z320" s="162"/>
      <c r="AA320" s="167"/>
      <c r="AT320" s="168" t="s">
        <v>157</v>
      </c>
      <c r="AU320" s="168" t="s">
        <v>99</v>
      </c>
      <c r="AV320" s="10" t="s">
        <v>99</v>
      </c>
      <c r="AW320" s="10" t="s">
        <v>37</v>
      </c>
      <c r="AX320" s="10" t="s">
        <v>81</v>
      </c>
      <c r="AY320" s="168" t="s">
        <v>149</v>
      </c>
    </row>
    <row r="321" spans="2:51" s="10" customFormat="1" ht="22.5" customHeight="1">
      <c r="B321" s="161"/>
      <c r="C321" s="162"/>
      <c r="D321" s="162"/>
      <c r="E321" s="163" t="s">
        <v>21</v>
      </c>
      <c r="F321" s="259" t="s">
        <v>461</v>
      </c>
      <c r="G321" s="258"/>
      <c r="H321" s="258"/>
      <c r="I321" s="258"/>
      <c r="J321" s="162"/>
      <c r="K321" s="164">
        <v>598.3</v>
      </c>
      <c r="L321" s="162"/>
      <c r="M321" s="162"/>
      <c r="N321" s="162"/>
      <c r="O321" s="162"/>
      <c r="P321" s="162"/>
      <c r="Q321" s="162"/>
      <c r="R321" s="165"/>
      <c r="T321" s="166"/>
      <c r="U321" s="162"/>
      <c r="V321" s="162"/>
      <c r="W321" s="162"/>
      <c r="X321" s="162"/>
      <c r="Y321" s="162"/>
      <c r="Z321" s="162"/>
      <c r="AA321" s="167"/>
      <c r="AT321" s="168" t="s">
        <v>157</v>
      </c>
      <c r="AU321" s="168" t="s">
        <v>99</v>
      </c>
      <c r="AV321" s="10" t="s">
        <v>99</v>
      </c>
      <c r="AW321" s="10" t="s">
        <v>37</v>
      </c>
      <c r="AX321" s="10" t="s">
        <v>81</v>
      </c>
      <c r="AY321" s="168" t="s">
        <v>149</v>
      </c>
    </row>
    <row r="322" spans="2:51" s="10" customFormat="1" ht="22.5" customHeight="1">
      <c r="B322" s="161"/>
      <c r="C322" s="162"/>
      <c r="D322" s="162"/>
      <c r="E322" s="163" t="s">
        <v>21</v>
      </c>
      <c r="F322" s="259" t="s">
        <v>462</v>
      </c>
      <c r="G322" s="258"/>
      <c r="H322" s="258"/>
      <c r="I322" s="258"/>
      <c r="J322" s="162"/>
      <c r="K322" s="164">
        <v>598.3</v>
      </c>
      <c r="L322" s="162"/>
      <c r="M322" s="162"/>
      <c r="N322" s="162"/>
      <c r="O322" s="162"/>
      <c r="P322" s="162"/>
      <c r="Q322" s="162"/>
      <c r="R322" s="165"/>
      <c r="T322" s="166"/>
      <c r="U322" s="162"/>
      <c r="V322" s="162"/>
      <c r="W322" s="162"/>
      <c r="X322" s="162"/>
      <c r="Y322" s="162"/>
      <c r="Z322" s="162"/>
      <c r="AA322" s="167"/>
      <c r="AT322" s="168" t="s">
        <v>157</v>
      </c>
      <c r="AU322" s="168" t="s">
        <v>99</v>
      </c>
      <c r="AV322" s="10" t="s">
        <v>99</v>
      </c>
      <c r="AW322" s="10" t="s">
        <v>37</v>
      </c>
      <c r="AX322" s="10" t="s">
        <v>81</v>
      </c>
      <c r="AY322" s="168" t="s">
        <v>149</v>
      </c>
    </row>
    <row r="323" spans="2:51" s="10" customFormat="1" ht="22.5" customHeight="1">
      <c r="B323" s="161"/>
      <c r="C323" s="162"/>
      <c r="D323" s="162"/>
      <c r="E323" s="163" t="s">
        <v>21</v>
      </c>
      <c r="F323" s="259" t="s">
        <v>463</v>
      </c>
      <c r="G323" s="258"/>
      <c r="H323" s="258"/>
      <c r="I323" s="258"/>
      <c r="J323" s="162"/>
      <c r="K323" s="164">
        <v>132.3</v>
      </c>
      <c r="L323" s="162"/>
      <c r="M323" s="162"/>
      <c r="N323" s="162"/>
      <c r="O323" s="162"/>
      <c r="P323" s="162"/>
      <c r="Q323" s="162"/>
      <c r="R323" s="165"/>
      <c r="T323" s="166"/>
      <c r="U323" s="162"/>
      <c r="V323" s="162"/>
      <c r="W323" s="162"/>
      <c r="X323" s="162"/>
      <c r="Y323" s="162"/>
      <c r="Z323" s="162"/>
      <c r="AA323" s="167"/>
      <c r="AT323" s="168" t="s">
        <v>157</v>
      </c>
      <c r="AU323" s="168" t="s">
        <v>99</v>
      </c>
      <c r="AV323" s="10" t="s">
        <v>99</v>
      </c>
      <c r="AW323" s="10" t="s">
        <v>37</v>
      </c>
      <c r="AX323" s="10" t="s">
        <v>81</v>
      </c>
      <c r="AY323" s="168" t="s">
        <v>149</v>
      </c>
    </row>
    <row r="324" spans="2:51" s="10" customFormat="1" ht="22.5" customHeight="1">
      <c r="B324" s="161"/>
      <c r="C324" s="162"/>
      <c r="D324" s="162"/>
      <c r="E324" s="163" t="s">
        <v>21</v>
      </c>
      <c r="F324" s="259" t="s">
        <v>464</v>
      </c>
      <c r="G324" s="258"/>
      <c r="H324" s="258"/>
      <c r="I324" s="258"/>
      <c r="J324" s="162"/>
      <c r="K324" s="164">
        <v>132.3</v>
      </c>
      <c r="L324" s="162"/>
      <c r="M324" s="162"/>
      <c r="N324" s="162"/>
      <c r="O324" s="162"/>
      <c r="P324" s="162"/>
      <c r="Q324" s="162"/>
      <c r="R324" s="165"/>
      <c r="T324" s="166"/>
      <c r="U324" s="162"/>
      <c r="V324" s="162"/>
      <c r="W324" s="162"/>
      <c r="X324" s="162"/>
      <c r="Y324" s="162"/>
      <c r="Z324" s="162"/>
      <c r="AA324" s="167"/>
      <c r="AT324" s="168" t="s">
        <v>157</v>
      </c>
      <c r="AU324" s="168" t="s">
        <v>99</v>
      </c>
      <c r="AV324" s="10" t="s">
        <v>99</v>
      </c>
      <c r="AW324" s="10" t="s">
        <v>37</v>
      </c>
      <c r="AX324" s="10" t="s">
        <v>81</v>
      </c>
      <c r="AY324" s="168" t="s">
        <v>149</v>
      </c>
    </row>
    <row r="325" spans="2:51" s="10" customFormat="1" ht="22.5" customHeight="1">
      <c r="B325" s="161"/>
      <c r="C325" s="162"/>
      <c r="D325" s="162"/>
      <c r="E325" s="163" t="s">
        <v>21</v>
      </c>
      <c r="F325" s="259" t="s">
        <v>465</v>
      </c>
      <c r="G325" s="258"/>
      <c r="H325" s="258"/>
      <c r="I325" s="258"/>
      <c r="J325" s="162"/>
      <c r="K325" s="164">
        <v>145.8</v>
      </c>
      <c r="L325" s="162"/>
      <c r="M325" s="162"/>
      <c r="N325" s="162"/>
      <c r="O325" s="162"/>
      <c r="P325" s="162"/>
      <c r="Q325" s="162"/>
      <c r="R325" s="165"/>
      <c r="T325" s="166"/>
      <c r="U325" s="162"/>
      <c r="V325" s="162"/>
      <c r="W325" s="162"/>
      <c r="X325" s="162"/>
      <c r="Y325" s="162"/>
      <c r="Z325" s="162"/>
      <c r="AA325" s="167"/>
      <c r="AT325" s="168" t="s">
        <v>157</v>
      </c>
      <c r="AU325" s="168" t="s">
        <v>99</v>
      </c>
      <c r="AV325" s="10" t="s">
        <v>99</v>
      </c>
      <c r="AW325" s="10" t="s">
        <v>37</v>
      </c>
      <c r="AX325" s="10" t="s">
        <v>81</v>
      </c>
      <c r="AY325" s="168" t="s">
        <v>149</v>
      </c>
    </row>
    <row r="326" spans="2:51" s="10" customFormat="1" ht="22.5" customHeight="1">
      <c r="B326" s="161"/>
      <c r="C326" s="162"/>
      <c r="D326" s="162"/>
      <c r="E326" s="163" t="s">
        <v>21</v>
      </c>
      <c r="F326" s="259" t="s">
        <v>466</v>
      </c>
      <c r="G326" s="258"/>
      <c r="H326" s="258"/>
      <c r="I326" s="258"/>
      <c r="J326" s="162"/>
      <c r="K326" s="164">
        <v>145.8</v>
      </c>
      <c r="L326" s="162"/>
      <c r="M326" s="162"/>
      <c r="N326" s="162"/>
      <c r="O326" s="162"/>
      <c r="P326" s="162"/>
      <c r="Q326" s="162"/>
      <c r="R326" s="165"/>
      <c r="T326" s="166"/>
      <c r="U326" s="162"/>
      <c r="V326" s="162"/>
      <c r="W326" s="162"/>
      <c r="X326" s="162"/>
      <c r="Y326" s="162"/>
      <c r="Z326" s="162"/>
      <c r="AA326" s="167"/>
      <c r="AT326" s="168" t="s">
        <v>157</v>
      </c>
      <c r="AU326" s="168" t="s">
        <v>99</v>
      </c>
      <c r="AV326" s="10" t="s">
        <v>99</v>
      </c>
      <c r="AW326" s="10" t="s">
        <v>37</v>
      </c>
      <c r="AX326" s="10" t="s">
        <v>81</v>
      </c>
      <c r="AY326" s="168" t="s">
        <v>149</v>
      </c>
    </row>
    <row r="327" spans="2:51" s="10" customFormat="1" ht="22.5" customHeight="1">
      <c r="B327" s="161"/>
      <c r="C327" s="162"/>
      <c r="D327" s="162"/>
      <c r="E327" s="163" t="s">
        <v>21</v>
      </c>
      <c r="F327" s="259" t="s">
        <v>467</v>
      </c>
      <c r="G327" s="258"/>
      <c r="H327" s="258"/>
      <c r="I327" s="258"/>
      <c r="J327" s="162"/>
      <c r="K327" s="164">
        <v>145.8</v>
      </c>
      <c r="L327" s="162"/>
      <c r="M327" s="162"/>
      <c r="N327" s="162"/>
      <c r="O327" s="162"/>
      <c r="P327" s="162"/>
      <c r="Q327" s="162"/>
      <c r="R327" s="165"/>
      <c r="T327" s="166"/>
      <c r="U327" s="162"/>
      <c r="V327" s="162"/>
      <c r="W327" s="162"/>
      <c r="X327" s="162"/>
      <c r="Y327" s="162"/>
      <c r="Z327" s="162"/>
      <c r="AA327" s="167"/>
      <c r="AT327" s="168" t="s">
        <v>157</v>
      </c>
      <c r="AU327" s="168" t="s">
        <v>99</v>
      </c>
      <c r="AV327" s="10" t="s">
        <v>99</v>
      </c>
      <c r="AW327" s="10" t="s">
        <v>37</v>
      </c>
      <c r="AX327" s="10" t="s">
        <v>81</v>
      </c>
      <c r="AY327" s="168" t="s">
        <v>149</v>
      </c>
    </row>
    <row r="328" spans="2:51" s="10" customFormat="1" ht="22.5" customHeight="1">
      <c r="B328" s="161"/>
      <c r="C328" s="162"/>
      <c r="D328" s="162"/>
      <c r="E328" s="163" t="s">
        <v>21</v>
      </c>
      <c r="F328" s="259" t="s">
        <v>468</v>
      </c>
      <c r="G328" s="258"/>
      <c r="H328" s="258"/>
      <c r="I328" s="258"/>
      <c r="J328" s="162"/>
      <c r="K328" s="164">
        <v>145.8</v>
      </c>
      <c r="L328" s="162"/>
      <c r="M328" s="162"/>
      <c r="N328" s="162"/>
      <c r="O328" s="162"/>
      <c r="P328" s="162"/>
      <c r="Q328" s="162"/>
      <c r="R328" s="165"/>
      <c r="T328" s="166"/>
      <c r="U328" s="162"/>
      <c r="V328" s="162"/>
      <c r="W328" s="162"/>
      <c r="X328" s="162"/>
      <c r="Y328" s="162"/>
      <c r="Z328" s="162"/>
      <c r="AA328" s="167"/>
      <c r="AT328" s="168" t="s">
        <v>157</v>
      </c>
      <c r="AU328" s="168" t="s">
        <v>99</v>
      </c>
      <c r="AV328" s="10" t="s">
        <v>99</v>
      </c>
      <c r="AW328" s="10" t="s">
        <v>37</v>
      </c>
      <c r="AX328" s="10" t="s">
        <v>81</v>
      </c>
      <c r="AY328" s="168" t="s">
        <v>149</v>
      </c>
    </row>
    <row r="329" spans="2:51" s="10" customFormat="1" ht="22.5" customHeight="1">
      <c r="B329" s="161"/>
      <c r="C329" s="162"/>
      <c r="D329" s="162"/>
      <c r="E329" s="163" t="s">
        <v>21</v>
      </c>
      <c r="F329" s="259" t="s">
        <v>469</v>
      </c>
      <c r="G329" s="258"/>
      <c r="H329" s="258"/>
      <c r="I329" s="258"/>
      <c r="J329" s="162"/>
      <c r="K329" s="164">
        <v>26.1</v>
      </c>
      <c r="L329" s="162"/>
      <c r="M329" s="162"/>
      <c r="N329" s="162"/>
      <c r="O329" s="162"/>
      <c r="P329" s="162"/>
      <c r="Q329" s="162"/>
      <c r="R329" s="165"/>
      <c r="T329" s="166"/>
      <c r="U329" s="162"/>
      <c r="V329" s="162"/>
      <c r="W329" s="162"/>
      <c r="X329" s="162"/>
      <c r="Y329" s="162"/>
      <c r="Z329" s="162"/>
      <c r="AA329" s="167"/>
      <c r="AT329" s="168" t="s">
        <v>157</v>
      </c>
      <c r="AU329" s="168" t="s">
        <v>99</v>
      </c>
      <c r="AV329" s="10" t="s">
        <v>99</v>
      </c>
      <c r="AW329" s="10" t="s">
        <v>37</v>
      </c>
      <c r="AX329" s="10" t="s">
        <v>81</v>
      </c>
      <c r="AY329" s="168" t="s">
        <v>149</v>
      </c>
    </row>
    <row r="330" spans="2:51" s="10" customFormat="1" ht="22.5" customHeight="1">
      <c r="B330" s="161"/>
      <c r="C330" s="162"/>
      <c r="D330" s="162"/>
      <c r="E330" s="163" t="s">
        <v>21</v>
      </c>
      <c r="F330" s="259" t="s">
        <v>470</v>
      </c>
      <c r="G330" s="258"/>
      <c r="H330" s="258"/>
      <c r="I330" s="258"/>
      <c r="J330" s="162"/>
      <c r="K330" s="164">
        <v>26.1</v>
      </c>
      <c r="L330" s="162"/>
      <c r="M330" s="162"/>
      <c r="N330" s="162"/>
      <c r="O330" s="162"/>
      <c r="P330" s="162"/>
      <c r="Q330" s="162"/>
      <c r="R330" s="165"/>
      <c r="T330" s="166"/>
      <c r="U330" s="162"/>
      <c r="V330" s="162"/>
      <c r="W330" s="162"/>
      <c r="X330" s="162"/>
      <c r="Y330" s="162"/>
      <c r="Z330" s="162"/>
      <c r="AA330" s="167"/>
      <c r="AT330" s="168" t="s">
        <v>157</v>
      </c>
      <c r="AU330" s="168" t="s">
        <v>99</v>
      </c>
      <c r="AV330" s="10" t="s">
        <v>99</v>
      </c>
      <c r="AW330" s="10" t="s">
        <v>37</v>
      </c>
      <c r="AX330" s="10" t="s">
        <v>81</v>
      </c>
      <c r="AY330" s="168" t="s">
        <v>149</v>
      </c>
    </row>
    <row r="331" spans="2:51" s="10" customFormat="1" ht="22.5" customHeight="1">
      <c r="B331" s="161"/>
      <c r="C331" s="162"/>
      <c r="D331" s="162"/>
      <c r="E331" s="163" t="s">
        <v>21</v>
      </c>
      <c r="F331" s="259" t="s">
        <v>471</v>
      </c>
      <c r="G331" s="258"/>
      <c r="H331" s="258"/>
      <c r="I331" s="258"/>
      <c r="J331" s="162"/>
      <c r="K331" s="164">
        <v>31.1</v>
      </c>
      <c r="L331" s="162"/>
      <c r="M331" s="162"/>
      <c r="N331" s="162"/>
      <c r="O331" s="162"/>
      <c r="P331" s="162"/>
      <c r="Q331" s="162"/>
      <c r="R331" s="165"/>
      <c r="T331" s="166"/>
      <c r="U331" s="162"/>
      <c r="V331" s="162"/>
      <c r="W331" s="162"/>
      <c r="X331" s="162"/>
      <c r="Y331" s="162"/>
      <c r="Z331" s="162"/>
      <c r="AA331" s="167"/>
      <c r="AT331" s="168" t="s">
        <v>157</v>
      </c>
      <c r="AU331" s="168" t="s">
        <v>99</v>
      </c>
      <c r="AV331" s="10" t="s">
        <v>99</v>
      </c>
      <c r="AW331" s="10" t="s">
        <v>37</v>
      </c>
      <c r="AX331" s="10" t="s">
        <v>81</v>
      </c>
      <c r="AY331" s="168" t="s">
        <v>149</v>
      </c>
    </row>
    <row r="332" spans="2:51" s="10" customFormat="1" ht="22.5" customHeight="1">
      <c r="B332" s="161"/>
      <c r="C332" s="162"/>
      <c r="D332" s="162"/>
      <c r="E332" s="163" t="s">
        <v>21</v>
      </c>
      <c r="F332" s="259" t="s">
        <v>472</v>
      </c>
      <c r="G332" s="258"/>
      <c r="H332" s="258"/>
      <c r="I332" s="258"/>
      <c r="J332" s="162"/>
      <c r="K332" s="164">
        <v>31.1</v>
      </c>
      <c r="L332" s="162"/>
      <c r="M332" s="162"/>
      <c r="N332" s="162"/>
      <c r="O332" s="162"/>
      <c r="P332" s="162"/>
      <c r="Q332" s="162"/>
      <c r="R332" s="165"/>
      <c r="T332" s="166"/>
      <c r="U332" s="162"/>
      <c r="V332" s="162"/>
      <c r="W332" s="162"/>
      <c r="X332" s="162"/>
      <c r="Y332" s="162"/>
      <c r="Z332" s="162"/>
      <c r="AA332" s="167"/>
      <c r="AT332" s="168" t="s">
        <v>157</v>
      </c>
      <c r="AU332" s="168" t="s">
        <v>99</v>
      </c>
      <c r="AV332" s="10" t="s">
        <v>99</v>
      </c>
      <c r="AW332" s="10" t="s">
        <v>37</v>
      </c>
      <c r="AX332" s="10" t="s">
        <v>81</v>
      </c>
      <c r="AY332" s="168" t="s">
        <v>149</v>
      </c>
    </row>
    <row r="333" spans="2:51" s="10" customFormat="1" ht="22.5" customHeight="1">
      <c r="B333" s="161"/>
      <c r="C333" s="162"/>
      <c r="D333" s="162"/>
      <c r="E333" s="163" t="s">
        <v>21</v>
      </c>
      <c r="F333" s="259" t="s">
        <v>473</v>
      </c>
      <c r="G333" s="258"/>
      <c r="H333" s="258"/>
      <c r="I333" s="258"/>
      <c r="J333" s="162"/>
      <c r="K333" s="164">
        <v>31.1</v>
      </c>
      <c r="L333" s="162"/>
      <c r="M333" s="162"/>
      <c r="N333" s="162"/>
      <c r="O333" s="162"/>
      <c r="P333" s="162"/>
      <c r="Q333" s="162"/>
      <c r="R333" s="165"/>
      <c r="T333" s="166"/>
      <c r="U333" s="162"/>
      <c r="V333" s="162"/>
      <c r="W333" s="162"/>
      <c r="X333" s="162"/>
      <c r="Y333" s="162"/>
      <c r="Z333" s="162"/>
      <c r="AA333" s="167"/>
      <c r="AT333" s="168" t="s">
        <v>157</v>
      </c>
      <c r="AU333" s="168" t="s">
        <v>99</v>
      </c>
      <c r="AV333" s="10" t="s">
        <v>99</v>
      </c>
      <c r="AW333" s="10" t="s">
        <v>37</v>
      </c>
      <c r="AX333" s="10" t="s">
        <v>81</v>
      </c>
      <c r="AY333" s="168" t="s">
        <v>149</v>
      </c>
    </row>
    <row r="334" spans="2:51" s="10" customFormat="1" ht="22.5" customHeight="1">
      <c r="B334" s="161"/>
      <c r="C334" s="162"/>
      <c r="D334" s="162"/>
      <c r="E334" s="163" t="s">
        <v>21</v>
      </c>
      <c r="F334" s="259" t="s">
        <v>474</v>
      </c>
      <c r="G334" s="258"/>
      <c r="H334" s="258"/>
      <c r="I334" s="258"/>
      <c r="J334" s="162"/>
      <c r="K334" s="164">
        <v>31.1</v>
      </c>
      <c r="L334" s="162"/>
      <c r="M334" s="162"/>
      <c r="N334" s="162"/>
      <c r="O334" s="162"/>
      <c r="P334" s="162"/>
      <c r="Q334" s="162"/>
      <c r="R334" s="165"/>
      <c r="T334" s="166"/>
      <c r="U334" s="162"/>
      <c r="V334" s="162"/>
      <c r="W334" s="162"/>
      <c r="X334" s="162"/>
      <c r="Y334" s="162"/>
      <c r="Z334" s="162"/>
      <c r="AA334" s="167"/>
      <c r="AT334" s="168" t="s">
        <v>157</v>
      </c>
      <c r="AU334" s="168" t="s">
        <v>99</v>
      </c>
      <c r="AV334" s="10" t="s">
        <v>99</v>
      </c>
      <c r="AW334" s="10" t="s">
        <v>37</v>
      </c>
      <c r="AX334" s="10" t="s">
        <v>81</v>
      </c>
      <c r="AY334" s="168" t="s">
        <v>149</v>
      </c>
    </row>
    <row r="335" spans="2:51" s="11" customFormat="1" ht="22.5" customHeight="1">
      <c r="B335" s="169"/>
      <c r="C335" s="170"/>
      <c r="D335" s="170"/>
      <c r="E335" s="171" t="s">
        <v>21</v>
      </c>
      <c r="F335" s="260" t="s">
        <v>161</v>
      </c>
      <c r="G335" s="261"/>
      <c r="H335" s="261"/>
      <c r="I335" s="261"/>
      <c r="J335" s="170"/>
      <c r="K335" s="172">
        <v>2819.3</v>
      </c>
      <c r="L335" s="170"/>
      <c r="M335" s="170"/>
      <c r="N335" s="170"/>
      <c r="O335" s="170"/>
      <c r="P335" s="170"/>
      <c r="Q335" s="170"/>
      <c r="R335" s="173"/>
      <c r="T335" s="174"/>
      <c r="U335" s="170"/>
      <c r="V335" s="170"/>
      <c r="W335" s="170"/>
      <c r="X335" s="170"/>
      <c r="Y335" s="170"/>
      <c r="Z335" s="170"/>
      <c r="AA335" s="175"/>
      <c r="AT335" s="176" t="s">
        <v>157</v>
      </c>
      <c r="AU335" s="176" t="s">
        <v>99</v>
      </c>
      <c r="AV335" s="11" t="s">
        <v>154</v>
      </c>
      <c r="AW335" s="11" t="s">
        <v>37</v>
      </c>
      <c r="AX335" s="11" t="s">
        <v>23</v>
      </c>
      <c r="AY335" s="176" t="s">
        <v>149</v>
      </c>
    </row>
    <row r="336" spans="2:65" s="1" customFormat="1" ht="31.5" customHeight="1">
      <c r="B336" s="124"/>
      <c r="C336" s="154" t="s">
        <v>475</v>
      </c>
      <c r="D336" s="154" t="s">
        <v>150</v>
      </c>
      <c r="E336" s="155" t="s">
        <v>476</v>
      </c>
      <c r="F336" s="253" t="s">
        <v>477</v>
      </c>
      <c r="G336" s="254"/>
      <c r="H336" s="254"/>
      <c r="I336" s="254"/>
      <c r="J336" s="156" t="s">
        <v>175</v>
      </c>
      <c r="K336" s="157">
        <v>598.3</v>
      </c>
      <c r="L336" s="255">
        <v>0</v>
      </c>
      <c r="M336" s="254"/>
      <c r="N336" s="256">
        <f>ROUND(L336*K336,2)</f>
        <v>0</v>
      </c>
      <c r="O336" s="254"/>
      <c r="P336" s="254"/>
      <c r="Q336" s="254"/>
      <c r="R336" s="126"/>
      <c r="T336" s="158" t="s">
        <v>21</v>
      </c>
      <c r="U336" s="41" t="s">
        <v>46</v>
      </c>
      <c r="V336" s="33"/>
      <c r="W336" s="159">
        <f>V336*K336</f>
        <v>0</v>
      </c>
      <c r="X336" s="159">
        <v>4E-05</v>
      </c>
      <c r="Y336" s="159">
        <f>X336*K336</f>
        <v>0.023932</v>
      </c>
      <c r="Z336" s="159">
        <v>0</v>
      </c>
      <c r="AA336" s="160">
        <f>Z336*K336</f>
        <v>0</v>
      </c>
      <c r="AR336" s="15" t="s">
        <v>227</v>
      </c>
      <c r="AT336" s="15" t="s">
        <v>150</v>
      </c>
      <c r="AU336" s="15" t="s">
        <v>99</v>
      </c>
      <c r="AY336" s="15" t="s">
        <v>149</v>
      </c>
      <c r="BE336" s="99">
        <f>IF(U336="základní",N336,0)</f>
        <v>0</v>
      </c>
      <c r="BF336" s="99">
        <f>IF(U336="snížená",N336,0)</f>
        <v>0</v>
      </c>
      <c r="BG336" s="99">
        <f>IF(U336="zákl. přenesená",N336,0)</f>
        <v>0</v>
      </c>
      <c r="BH336" s="99">
        <f>IF(U336="sníž. přenesená",N336,0)</f>
        <v>0</v>
      </c>
      <c r="BI336" s="99">
        <f>IF(U336="nulová",N336,0)</f>
        <v>0</v>
      </c>
      <c r="BJ336" s="15" t="s">
        <v>23</v>
      </c>
      <c r="BK336" s="99">
        <f>ROUND(L336*K336,2)</f>
        <v>0</v>
      </c>
      <c r="BL336" s="15" t="s">
        <v>227</v>
      </c>
      <c r="BM336" s="15" t="s">
        <v>478</v>
      </c>
    </row>
    <row r="337" spans="2:65" s="1" customFormat="1" ht="31.5" customHeight="1">
      <c r="B337" s="124"/>
      <c r="C337" s="177" t="s">
        <v>479</v>
      </c>
      <c r="D337" s="177" t="s">
        <v>193</v>
      </c>
      <c r="E337" s="178" t="s">
        <v>480</v>
      </c>
      <c r="F337" s="262" t="s">
        <v>481</v>
      </c>
      <c r="G337" s="263"/>
      <c r="H337" s="263"/>
      <c r="I337" s="263"/>
      <c r="J337" s="179" t="s">
        <v>175</v>
      </c>
      <c r="K337" s="180">
        <v>897.45</v>
      </c>
      <c r="L337" s="264">
        <v>0</v>
      </c>
      <c r="M337" s="263"/>
      <c r="N337" s="265">
        <f>ROUND(L337*K337,2)</f>
        <v>0</v>
      </c>
      <c r="O337" s="254"/>
      <c r="P337" s="254"/>
      <c r="Q337" s="254"/>
      <c r="R337" s="126"/>
      <c r="T337" s="158" t="s">
        <v>21</v>
      </c>
      <c r="U337" s="41" t="s">
        <v>46</v>
      </c>
      <c r="V337" s="33"/>
      <c r="W337" s="159">
        <f>V337*K337</f>
        <v>0</v>
      </c>
      <c r="X337" s="159">
        <v>0.0049</v>
      </c>
      <c r="Y337" s="159">
        <f>X337*K337</f>
        <v>4.397505</v>
      </c>
      <c r="Z337" s="159">
        <v>0</v>
      </c>
      <c r="AA337" s="160">
        <f>Z337*K337</f>
        <v>0</v>
      </c>
      <c r="AR337" s="15" t="s">
        <v>377</v>
      </c>
      <c r="AT337" s="15" t="s">
        <v>193</v>
      </c>
      <c r="AU337" s="15" t="s">
        <v>99</v>
      </c>
      <c r="AY337" s="15" t="s">
        <v>149</v>
      </c>
      <c r="BE337" s="99">
        <f>IF(U337="základní",N337,0)</f>
        <v>0</v>
      </c>
      <c r="BF337" s="99">
        <f>IF(U337="snížená",N337,0)</f>
        <v>0</v>
      </c>
      <c r="BG337" s="99">
        <f>IF(U337="zákl. přenesená",N337,0)</f>
        <v>0</v>
      </c>
      <c r="BH337" s="99">
        <f>IF(U337="sníž. přenesená",N337,0)</f>
        <v>0</v>
      </c>
      <c r="BI337" s="99">
        <f>IF(U337="nulová",N337,0)</f>
        <v>0</v>
      </c>
      <c r="BJ337" s="15" t="s">
        <v>23</v>
      </c>
      <c r="BK337" s="99">
        <f>ROUND(L337*K337,2)</f>
        <v>0</v>
      </c>
      <c r="BL337" s="15" t="s">
        <v>227</v>
      </c>
      <c r="BM337" s="15" t="s">
        <v>482</v>
      </c>
    </row>
    <row r="338" spans="2:65" s="1" customFormat="1" ht="31.5" customHeight="1">
      <c r="B338" s="124"/>
      <c r="C338" s="154" t="s">
        <v>483</v>
      </c>
      <c r="D338" s="154" t="s">
        <v>150</v>
      </c>
      <c r="E338" s="155" t="s">
        <v>484</v>
      </c>
      <c r="F338" s="253" t="s">
        <v>485</v>
      </c>
      <c r="G338" s="254"/>
      <c r="H338" s="254"/>
      <c r="I338" s="254"/>
      <c r="J338" s="156" t="s">
        <v>175</v>
      </c>
      <c r="K338" s="157">
        <v>598.3</v>
      </c>
      <c r="L338" s="255">
        <v>0</v>
      </c>
      <c r="M338" s="254"/>
      <c r="N338" s="256">
        <f>ROUND(L338*K338,2)</f>
        <v>0</v>
      </c>
      <c r="O338" s="254"/>
      <c r="P338" s="254"/>
      <c r="Q338" s="254"/>
      <c r="R338" s="126"/>
      <c r="T338" s="158" t="s">
        <v>21</v>
      </c>
      <c r="U338" s="41" t="s">
        <v>46</v>
      </c>
      <c r="V338" s="33"/>
      <c r="W338" s="159">
        <f>V338*K338</f>
        <v>0</v>
      </c>
      <c r="X338" s="159">
        <v>0.00088</v>
      </c>
      <c r="Y338" s="159">
        <f>X338*K338</f>
        <v>0.526504</v>
      </c>
      <c r="Z338" s="159">
        <v>0</v>
      </c>
      <c r="AA338" s="160">
        <f>Z338*K338</f>
        <v>0</v>
      </c>
      <c r="AR338" s="15" t="s">
        <v>227</v>
      </c>
      <c r="AT338" s="15" t="s">
        <v>150</v>
      </c>
      <c r="AU338" s="15" t="s">
        <v>99</v>
      </c>
      <c r="AY338" s="15" t="s">
        <v>149</v>
      </c>
      <c r="BE338" s="99">
        <f>IF(U338="základní",N338,0)</f>
        <v>0</v>
      </c>
      <c r="BF338" s="99">
        <f>IF(U338="snížená",N338,0)</f>
        <v>0</v>
      </c>
      <c r="BG338" s="99">
        <f>IF(U338="zákl. přenesená",N338,0)</f>
        <v>0</v>
      </c>
      <c r="BH338" s="99">
        <f>IF(U338="sníž. přenesená",N338,0)</f>
        <v>0</v>
      </c>
      <c r="BI338" s="99">
        <f>IF(U338="nulová",N338,0)</f>
        <v>0</v>
      </c>
      <c r="BJ338" s="15" t="s">
        <v>23</v>
      </c>
      <c r="BK338" s="99">
        <f>ROUND(L338*K338,2)</f>
        <v>0</v>
      </c>
      <c r="BL338" s="15" t="s">
        <v>227</v>
      </c>
      <c r="BM338" s="15" t="s">
        <v>486</v>
      </c>
    </row>
    <row r="339" spans="2:65" s="1" customFormat="1" ht="31.5" customHeight="1">
      <c r="B339" s="124"/>
      <c r="C339" s="177" t="s">
        <v>487</v>
      </c>
      <c r="D339" s="177" t="s">
        <v>193</v>
      </c>
      <c r="E339" s="178" t="s">
        <v>488</v>
      </c>
      <c r="F339" s="262" t="s">
        <v>489</v>
      </c>
      <c r="G339" s="263"/>
      <c r="H339" s="263"/>
      <c r="I339" s="263"/>
      <c r="J339" s="179" t="s">
        <v>175</v>
      </c>
      <c r="K339" s="180">
        <v>891.48</v>
      </c>
      <c r="L339" s="264">
        <v>0</v>
      </c>
      <c r="M339" s="263"/>
      <c r="N339" s="265">
        <f>ROUND(L339*K339,2)</f>
        <v>0</v>
      </c>
      <c r="O339" s="254"/>
      <c r="P339" s="254"/>
      <c r="Q339" s="254"/>
      <c r="R339" s="126"/>
      <c r="T339" s="158" t="s">
        <v>21</v>
      </c>
      <c r="U339" s="41" t="s">
        <v>46</v>
      </c>
      <c r="V339" s="33"/>
      <c r="W339" s="159">
        <f>V339*K339</f>
        <v>0</v>
      </c>
      <c r="X339" s="159">
        <v>0.0035</v>
      </c>
      <c r="Y339" s="159">
        <f>X339*K339</f>
        <v>3.12018</v>
      </c>
      <c r="Z339" s="159">
        <v>0</v>
      </c>
      <c r="AA339" s="160">
        <f>Z339*K339</f>
        <v>0</v>
      </c>
      <c r="AR339" s="15" t="s">
        <v>377</v>
      </c>
      <c r="AT339" s="15" t="s">
        <v>193</v>
      </c>
      <c r="AU339" s="15" t="s">
        <v>99</v>
      </c>
      <c r="AY339" s="15" t="s">
        <v>149</v>
      </c>
      <c r="BE339" s="99">
        <f>IF(U339="základní",N339,0)</f>
        <v>0</v>
      </c>
      <c r="BF339" s="99">
        <f>IF(U339="snížená",N339,0)</f>
        <v>0</v>
      </c>
      <c r="BG339" s="99">
        <f>IF(U339="zákl. přenesená",N339,0)</f>
        <v>0</v>
      </c>
      <c r="BH339" s="99">
        <f>IF(U339="sníž. přenesená",N339,0)</f>
        <v>0</v>
      </c>
      <c r="BI339" s="99">
        <f>IF(U339="nulová",N339,0)</f>
        <v>0</v>
      </c>
      <c r="BJ339" s="15" t="s">
        <v>23</v>
      </c>
      <c r="BK339" s="99">
        <f>ROUND(L339*K339,2)</f>
        <v>0</v>
      </c>
      <c r="BL339" s="15" t="s">
        <v>227</v>
      </c>
      <c r="BM339" s="15" t="s">
        <v>490</v>
      </c>
    </row>
    <row r="340" spans="2:51" s="10" customFormat="1" ht="22.5" customHeight="1">
      <c r="B340" s="161"/>
      <c r="C340" s="162"/>
      <c r="D340" s="162"/>
      <c r="E340" s="163" t="s">
        <v>21</v>
      </c>
      <c r="F340" s="257" t="s">
        <v>491</v>
      </c>
      <c r="G340" s="258"/>
      <c r="H340" s="258"/>
      <c r="I340" s="258"/>
      <c r="J340" s="162"/>
      <c r="K340" s="164">
        <v>598.3</v>
      </c>
      <c r="L340" s="162"/>
      <c r="M340" s="162"/>
      <c r="N340" s="162"/>
      <c r="O340" s="162"/>
      <c r="P340" s="162"/>
      <c r="Q340" s="162"/>
      <c r="R340" s="165"/>
      <c r="T340" s="166"/>
      <c r="U340" s="162"/>
      <c r="V340" s="162"/>
      <c r="W340" s="162"/>
      <c r="X340" s="162"/>
      <c r="Y340" s="162"/>
      <c r="Z340" s="162"/>
      <c r="AA340" s="167"/>
      <c r="AT340" s="168" t="s">
        <v>157</v>
      </c>
      <c r="AU340" s="168" t="s">
        <v>99</v>
      </c>
      <c r="AV340" s="10" t="s">
        <v>99</v>
      </c>
      <c r="AW340" s="10" t="s">
        <v>37</v>
      </c>
      <c r="AX340" s="10" t="s">
        <v>81</v>
      </c>
      <c r="AY340" s="168" t="s">
        <v>149</v>
      </c>
    </row>
    <row r="341" spans="2:51" s="10" customFormat="1" ht="22.5" customHeight="1">
      <c r="B341" s="161"/>
      <c r="C341" s="162"/>
      <c r="D341" s="162"/>
      <c r="E341" s="163" t="s">
        <v>21</v>
      </c>
      <c r="F341" s="259" t="s">
        <v>492</v>
      </c>
      <c r="G341" s="258"/>
      <c r="H341" s="258"/>
      <c r="I341" s="258"/>
      <c r="J341" s="162"/>
      <c r="K341" s="164">
        <v>145.8</v>
      </c>
      <c r="L341" s="162"/>
      <c r="M341" s="162"/>
      <c r="N341" s="162"/>
      <c r="O341" s="162"/>
      <c r="P341" s="162"/>
      <c r="Q341" s="162"/>
      <c r="R341" s="165"/>
      <c r="T341" s="166"/>
      <c r="U341" s="162"/>
      <c r="V341" s="162"/>
      <c r="W341" s="162"/>
      <c r="X341" s="162"/>
      <c r="Y341" s="162"/>
      <c r="Z341" s="162"/>
      <c r="AA341" s="167"/>
      <c r="AT341" s="168" t="s">
        <v>157</v>
      </c>
      <c r="AU341" s="168" t="s">
        <v>99</v>
      </c>
      <c r="AV341" s="10" t="s">
        <v>99</v>
      </c>
      <c r="AW341" s="10" t="s">
        <v>37</v>
      </c>
      <c r="AX341" s="10" t="s">
        <v>81</v>
      </c>
      <c r="AY341" s="168" t="s">
        <v>149</v>
      </c>
    </row>
    <row r="342" spans="2:51" s="10" customFormat="1" ht="22.5" customHeight="1">
      <c r="B342" s="161"/>
      <c r="C342" s="162"/>
      <c r="D342" s="162"/>
      <c r="E342" s="163" t="s">
        <v>21</v>
      </c>
      <c r="F342" s="259" t="s">
        <v>493</v>
      </c>
      <c r="G342" s="258"/>
      <c r="H342" s="258"/>
      <c r="I342" s="258"/>
      <c r="J342" s="162"/>
      <c r="K342" s="164">
        <v>31.1</v>
      </c>
      <c r="L342" s="162"/>
      <c r="M342" s="162"/>
      <c r="N342" s="162"/>
      <c r="O342" s="162"/>
      <c r="P342" s="162"/>
      <c r="Q342" s="162"/>
      <c r="R342" s="165"/>
      <c r="T342" s="166"/>
      <c r="U342" s="162"/>
      <c r="V342" s="162"/>
      <c r="W342" s="162"/>
      <c r="X342" s="162"/>
      <c r="Y342" s="162"/>
      <c r="Z342" s="162"/>
      <c r="AA342" s="167"/>
      <c r="AT342" s="168" t="s">
        <v>157</v>
      </c>
      <c r="AU342" s="168" t="s">
        <v>99</v>
      </c>
      <c r="AV342" s="10" t="s">
        <v>99</v>
      </c>
      <c r="AW342" s="10" t="s">
        <v>37</v>
      </c>
      <c r="AX342" s="10" t="s">
        <v>81</v>
      </c>
      <c r="AY342" s="168" t="s">
        <v>149</v>
      </c>
    </row>
    <row r="343" spans="2:51" s="11" customFormat="1" ht="22.5" customHeight="1">
      <c r="B343" s="169"/>
      <c r="C343" s="170"/>
      <c r="D343" s="170"/>
      <c r="E343" s="171" t="s">
        <v>21</v>
      </c>
      <c r="F343" s="260" t="s">
        <v>161</v>
      </c>
      <c r="G343" s="261"/>
      <c r="H343" s="261"/>
      <c r="I343" s="261"/>
      <c r="J343" s="170"/>
      <c r="K343" s="172">
        <v>775.2</v>
      </c>
      <c r="L343" s="170"/>
      <c r="M343" s="170"/>
      <c r="N343" s="170"/>
      <c r="O343" s="170"/>
      <c r="P343" s="170"/>
      <c r="Q343" s="170"/>
      <c r="R343" s="173"/>
      <c r="T343" s="174"/>
      <c r="U343" s="170"/>
      <c r="V343" s="170"/>
      <c r="W343" s="170"/>
      <c r="X343" s="170"/>
      <c r="Y343" s="170"/>
      <c r="Z343" s="170"/>
      <c r="AA343" s="175"/>
      <c r="AT343" s="176" t="s">
        <v>157</v>
      </c>
      <c r="AU343" s="176" t="s">
        <v>99</v>
      </c>
      <c r="AV343" s="11" t="s">
        <v>154</v>
      </c>
      <c r="AW343" s="11" t="s">
        <v>37</v>
      </c>
      <c r="AX343" s="11" t="s">
        <v>23</v>
      </c>
      <c r="AY343" s="176" t="s">
        <v>149</v>
      </c>
    </row>
    <row r="344" spans="2:65" s="1" customFormat="1" ht="31.5" customHeight="1">
      <c r="B344" s="124"/>
      <c r="C344" s="177" t="s">
        <v>494</v>
      </c>
      <c r="D344" s="177" t="s">
        <v>193</v>
      </c>
      <c r="E344" s="178" t="s">
        <v>480</v>
      </c>
      <c r="F344" s="262" t="s">
        <v>481</v>
      </c>
      <c r="G344" s="263"/>
      <c r="H344" s="263"/>
      <c r="I344" s="263"/>
      <c r="J344" s="179" t="s">
        <v>175</v>
      </c>
      <c r="K344" s="180">
        <v>891.48</v>
      </c>
      <c r="L344" s="264">
        <v>0</v>
      </c>
      <c r="M344" s="263"/>
      <c r="N344" s="265">
        <f>ROUND(L344*K344,2)</f>
        <v>0</v>
      </c>
      <c r="O344" s="254"/>
      <c r="P344" s="254"/>
      <c r="Q344" s="254"/>
      <c r="R344" s="126"/>
      <c r="T344" s="158" t="s">
        <v>21</v>
      </c>
      <c r="U344" s="41" t="s">
        <v>46</v>
      </c>
      <c r="V344" s="33"/>
      <c r="W344" s="159">
        <f>V344*K344</f>
        <v>0</v>
      </c>
      <c r="X344" s="159">
        <v>0.0049</v>
      </c>
      <c r="Y344" s="159">
        <f>X344*K344</f>
        <v>4.368252</v>
      </c>
      <c r="Z344" s="159">
        <v>0</v>
      </c>
      <c r="AA344" s="160">
        <f>Z344*K344</f>
        <v>0</v>
      </c>
      <c r="AR344" s="15" t="s">
        <v>377</v>
      </c>
      <c r="AT344" s="15" t="s">
        <v>193</v>
      </c>
      <c r="AU344" s="15" t="s">
        <v>99</v>
      </c>
      <c r="AY344" s="15" t="s">
        <v>149</v>
      </c>
      <c r="BE344" s="99">
        <f>IF(U344="základní",N344,0)</f>
        <v>0</v>
      </c>
      <c r="BF344" s="99">
        <f>IF(U344="snížená",N344,0)</f>
        <v>0</v>
      </c>
      <c r="BG344" s="99">
        <f>IF(U344="zákl. přenesená",N344,0)</f>
        <v>0</v>
      </c>
      <c r="BH344" s="99">
        <f>IF(U344="sníž. přenesená",N344,0)</f>
        <v>0</v>
      </c>
      <c r="BI344" s="99">
        <f>IF(U344="nulová",N344,0)</f>
        <v>0</v>
      </c>
      <c r="BJ344" s="15" t="s">
        <v>23</v>
      </c>
      <c r="BK344" s="99">
        <f>ROUND(L344*K344,2)</f>
        <v>0</v>
      </c>
      <c r="BL344" s="15" t="s">
        <v>227</v>
      </c>
      <c r="BM344" s="15" t="s">
        <v>495</v>
      </c>
    </row>
    <row r="345" spans="2:51" s="10" customFormat="1" ht="22.5" customHeight="1">
      <c r="B345" s="161"/>
      <c r="C345" s="162"/>
      <c r="D345" s="162"/>
      <c r="E345" s="163" t="s">
        <v>21</v>
      </c>
      <c r="F345" s="257" t="s">
        <v>491</v>
      </c>
      <c r="G345" s="258"/>
      <c r="H345" s="258"/>
      <c r="I345" s="258"/>
      <c r="J345" s="162"/>
      <c r="K345" s="164">
        <v>598.3</v>
      </c>
      <c r="L345" s="162"/>
      <c r="M345" s="162"/>
      <c r="N345" s="162"/>
      <c r="O345" s="162"/>
      <c r="P345" s="162"/>
      <c r="Q345" s="162"/>
      <c r="R345" s="165"/>
      <c r="T345" s="166"/>
      <c r="U345" s="162"/>
      <c r="V345" s="162"/>
      <c r="W345" s="162"/>
      <c r="X345" s="162"/>
      <c r="Y345" s="162"/>
      <c r="Z345" s="162"/>
      <c r="AA345" s="167"/>
      <c r="AT345" s="168" t="s">
        <v>157</v>
      </c>
      <c r="AU345" s="168" t="s">
        <v>99</v>
      </c>
      <c r="AV345" s="10" t="s">
        <v>99</v>
      </c>
      <c r="AW345" s="10" t="s">
        <v>37</v>
      </c>
      <c r="AX345" s="10" t="s">
        <v>81</v>
      </c>
      <c r="AY345" s="168" t="s">
        <v>149</v>
      </c>
    </row>
    <row r="346" spans="2:51" s="10" customFormat="1" ht="22.5" customHeight="1">
      <c r="B346" s="161"/>
      <c r="C346" s="162"/>
      <c r="D346" s="162"/>
      <c r="E346" s="163" t="s">
        <v>21</v>
      </c>
      <c r="F346" s="259" t="s">
        <v>492</v>
      </c>
      <c r="G346" s="258"/>
      <c r="H346" s="258"/>
      <c r="I346" s="258"/>
      <c r="J346" s="162"/>
      <c r="K346" s="164">
        <v>145.8</v>
      </c>
      <c r="L346" s="162"/>
      <c r="M346" s="162"/>
      <c r="N346" s="162"/>
      <c r="O346" s="162"/>
      <c r="P346" s="162"/>
      <c r="Q346" s="162"/>
      <c r="R346" s="165"/>
      <c r="T346" s="166"/>
      <c r="U346" s="162"/>
      <c r="V346" s="162"/>
      <c r="W346" s="162"/>
      <c r="X346" s="162"/>
      <c r="Y346" s="162"/>
      <c r="Z346" s="162"/>
      <c r="AA346" s="167"/>
      <c r="AT346" s="168" t="s">
        <v>157</v>
      </c>
      <c r="AU346" s="168" t="s">
        <v>99</v>
      </c>
      <c r="AV346" s="10" t="s">
        <v>99</v>
      </c>
      <c r="AW346" s="10" t="s">
        <v>37</v>
      </c>
      <c r="AX346" s="10" t="s">
        <v>81</v>
      </c>
      <c r="AY346" s="168" t="s">
        <v>149</v>
      </c>
    </row>
    <row r="347" spans="2:51" s="10" customFormat="1" ht="22.5" customHeight="1">
      <c r="B347" s="161"/>
      <c r="C347" s="162"/>
      <c r="D347" s="162"/>
      <c r="E347" s="163" t="s">
        <v>21</v>
      </c>
      <c r="F347" s="259" t="s">
        <v>493</v>
      </c>
      <c r="G347" s="258"/>
      <c r="H347" s="258"/>
      <c r="I347" s="258"/>
      <c r="J347" s="162"/>
      <c r="K347" s="164">
        <v>31.1</v>
      </c>
      <c r="L347" s="162"/>
      <c r="M347" s="162"/>
      <c r="N347" s="162"/>
      <c r="O347" s="162"/>
      <c r="P347" s="162"/>
      <c r="Q347" s="162"/>
      <c r="R347" s="165"/>
      <c r="T347" s="166"/>
      <c r="U347" s="162"/>
      <c r="V347" s="162"/>
      <c r="W347" s="162"/>
      <c r="X347" s="162"/>
      <c r="Y347" s="162"/>
      <c r="Z347" s="162"/>
      <c r="AA347" s="167"/>
      <c r="AT347" s="168" t="s">
        <v>157</v>
      </c>
      <c r="AU347" s="168" t="s">
        <v>99</v>
      </c>
      <c r="AV347" s="10" t="s">
        <v>99</v>
      </c>
      <c r="AW347" s="10" t="s">
        <v>37</v>
      </c>
      <c r="AX347" s="10" t="s">
        <v>81</v>
      </c>
      <c r="AY347" s="168" t="s">
        <v>149</v>
      </c>
    </row>
    <row r="348" spans="2:51" s="11" customFormat="1" ht="22.5" customHeight="1">
      <c r="B348" s="169"/>
      <c r="C348" s="170"/>
      <c r="D348" s="170"/>
      <c r="E348" s="171" t="s">
        <v>21</v>
      </c>
      <c r="F348" s="260" t="s">
        <v>161</v>
      </c>
      <c r="G348" s="261"/>
      <c r="H348" s="261"/>
      <c r="I348" s="261"/>
      <c r="J348" s="170"/>
      <c r="K348" s="172">
        <v>775.2</v>
      </c>
      <c r="L348" s="170"/>
      <c r="M348" s="170"/>
      <c r="N348" s="170"/>
      <c r="O348" s="170"/>
      <c r="P348" s="170"/>
      <c r="Q348" s="170"/>
      <c r="R348" s="173"/>
      <c r="T348" s="174"/>
      <c r="U348" s="170"/>
      <c r="V348" s="170"/>
      <c r="W348" s="170"/>
      <c r="X348" s="170"/>
      <c r="Y348" s="170"/>
      <c r="Z348" s="170"/>
      <c r="AA348" s="175"/>
      <c r="AT348" s="176" t="s">
        <v>157</v>
      </c>
      <c r="AU348" s="176" t="s">
        <v>99</v>
      </c>
      <c r="AV348" s="11" t="s">
        <v>154</v>
      </c>
      <c r="AW348" s="11" t="s">
        <v>37</v>
      </c>
      <c r="AX348" s="11" t="s">
        <v>23</v>
      </c>
      <c r="AY348" s="176" t="s">
        <v>149</v>
      </c>
    </row>
    <row r="349" spans="2:65" s="1" customFormat="1" ht="31.5" customHeight="1">
      <c r="B349" s="124"/>
      <c r="C349" s="154" t="s">
        <v>496</v>
      </c>
      <c r="D349" s="154" t="s">
        <v>150</v>
      </c>
      <c r="E349" s="155" t="s">
        <v>497</v>
      </c>
      <c r="F349" s="253" t="s">
        <v>498</v>
      </c>
      <c r="G349" s="254"/>
      <c r="H349" s="254"/>
      <c r="I349" s="254"/>
      <c r="J349" s="156" t="s">
        <v>175</v>
      </c>
      <c r="K349" s="157">
        <v>598.3</v>
      </c>
      <c r="L349" s="255">
        <v>0</v>
      </c>
      <c r="M349" s="254"/>
      <c r="N349" s="256">
        <f>ROUND(L349*K349,2)</f>
        <v>0</v>
      </c>
      <c r="O349" s="254"/>
      <c r="P349" s="254"/>
      <c r="Q349" s="254"/>
      <c r="R349" s="126"/>
      <c r="T349" s="158" t="s">
        <v>21</v>
      </c>
      <c r="U349" s="41" t="s">
        <v>46</v>
      </c>
      <c r="V349" s="33"/>
      <c r="W349" s="159">
        <f>V349*K349</f>
        <v>0</v>
      </c>
      <c r="X349" s="159">
        <v>1E-05</v>
      </c>
      <c r="Y349" s="159">
        <f>X349*K349</f>
        <v>0.005983</v>
      </c>
      <c r="Z349" s="159">
        <v>0</v>
      </c>
      <c r="AA349" s="160">
        <f>Z349*K349</f>
        <v>0</v>
      </c>
      <c r="AR349" s="15" t="s">
        <v>227</v>
      </c>
      <c r="AT349" s="15" t="s">
        <v>150</v>
      </c>
      <c r="AU349" s="15" t="s">
        <v>99</v>
      </c>
      <c r="AY349" s="15" t="s">
        <v>149</v>
      </c>
      <c r="BE349" s="99">
        <f>IF(U349="základní",N349,0)</f>
        <v>0</v>
      </c>
      <c r="BF349" s="99">
        <f>IF(U349="snížená",N349,0)</f>
        <v>0</v>
      </c>
      <c r="BG349" s="99">
        <f>IF(U349="zákl. přenesená",N349,0)</f>
        <v>0</v>
      </c>
      <c r="BH349" s="99">
        <f>IF(U349="sníž. přenesená",N349,0)</f>
        <v>0</v>
      </c>
      <c r="BI349" s="99">
        <f>IF(U349="nulová",N349,0)</f>
        <v>0</v>
      </c>
      <c r="BJ349" s="15" t="s">
        <v>23</v>
      </c>
      <c r="BK349" s="99">
        <f>ROUND(L349*K349,2)</f>
        <v>0</v>
      </c>
      <c r="BL349" s="15" t="s">
        <v>227</v>
      </c>
      <c r="BM349" s="15" t="s">
        <v>499</v>
      </c>
    </row>
    <row r="350" spans="2:65" s="1" customFormat="1" ht="31.5" customHeight="1">
      <c r="B350" s="124"/>
      <c r="C350" s="154" t="s">
        <v>500</v>
      </c>
      <c r="D350" s="154" t="s">
        <v>150</v>
      </c>
      <c r="E350" s="155" t="s">
        <v>501</v>
      </c>
      <c r="F350" s="253" t="s">
        <v>502</v>
      </c>
      <c r="G350" s="254"/>
      <c r="H350" s="254"/>
      <c r="I350" s="254"/>
      <c r="J350" s="156" t="s">
        <v>503</v>
      </c>
      <c r="K350" s="157">
        <v>5</v>
      </c>
      <c r="L350" s="255">
        <v>0</v>
      </c>
      <c r="M350" s="254"/>
      <c r="N350" s="256">
        <f>ROUND(L350*K350,2)</f>
        <v>0</v>
      </c>
      <c r="O350" s="254"/>
      <c r="P350" s="254"/>
      <c r="Q350" s="254"/>
      <c r="R350" s="126"/>
      <c r="T350" s="158" t="s">
        <v>21</v>
      </c>
      <c r="U350" s="41" t="s">
        <v>46</v>
      </c>
      <c r="V350" s="33"/>
      <c r="W350" s="159">
        <f>V350*K350</f>
        <v>0</v>
      </c>
      <c r="X350" s="159">
        <v>0.00365</v>
      </c>
      <c r="Y350" s="159">
        <f>X350*K350</f>
        <v>0.01825</v>
      </c>
      <c r="Z350" s="159">
        <v>0</v>
      </c>
      <c r="AA350" s="160">
        <f>Z350*K350</f>
        <v>0</v>
      </c>
      <c r="AR350" s="15" t="s">
        <v>227</v>
      </c>
      <c r="AT350" s="15" t="s">
        <v>150</v>
      </c>
      <c r="AU350" s="15" t="s">
        <v>99</v>
      </c>
      <c r="AY350" s="15" t="s">
        <v>149</v>
      </c>
      <c r="BE350" s="99">
        <f>IF(U350="základní",N350,0)</f>
        <v>0</v>
      </c>
      <c r="BF350" s="99">
        <f>IF(U350="snížená",N350,0)</f>
        <v>0</v>
      </c>
      <c r="BG350" s="99">
        <f>IF(U350="zákl. přenesená",N350,0)</f>
        <v>0</v>
      </c>
      <c r="BH350" s="99">
        <f>IF(U350="sníž. přenesená",N350,0)</f>
        <v>0</v>
      </c>
      <c r="BI350" s="99">
        <f>IF(U350="nulová",N350,0)</f>
        <v>0</v>
      </c>
      <c r="BJ350" s="15" t="s">
        <v>23</v>
      </c>
      <c r="BK350" s="99">
        <f>ROUND(L350*K350,2)</f>
        <v>0</v>
      </c>
      <c r="BL350" s="15" t="s">
        <v>227</v>
      </c>
      <c r="BM350" s="15" t="s">
        <v>504</v>
      </c>
    </row>
    <row r="351" spans="2:65" s="1" customFormat="1" ht="31.5" customHeight="1">
      <c r="B351" s="124"/>
      <c r="C351" s="177" t="s">
        <v>505</v>
      </c>
      <c r="D351" s="177" t="s">
        <v>193</v>
      </c>
      <c r="E351" s="178" t="s">
        <v>506</v>
      </c>
      <c r="F351" s="262" t="s">
        <v>507</v>
      </c>
      <c r="G351" s="263"/>
      <c r="H351" s="263"/>
      <c r="I351" s="263"/>
      <c r="J351" s="179" t="s">
        <v>225</v>
      </c>
      <c r="K351" s="180">
        <v>598.3</v>
      </c>
      <c r="L351" s="264">
        <v>0</v>
      </c>
      <c r="M351" s="263"/>
      <c r="N351" s="265">
        <f>ROUND(L351*K351,2)</f>
        <v>0</v>
      </c>
      <c r="O351" s="254"/>
      <c r="P351" s="254"/>
      <c r="Q351" s="254"/>
      <c r="R351" s="126"/>
      <c r="T351" s="158" t="s">
        <v>21</v>
      </c>
      <c r="U351" s="41" t="s">
        <v>46</v>
      </c>
      <c r="V351" s="33"/>
      <c r="W351" s="159">
        <f>V351*K351</f>
        <v>0</v>
      </c>
      <c r="X351" s="159">
        <v>0.0015</v>
      </c>
      <c r="Y351" s="159">
        <f>X351*K351</f>
        <v>0.89745</v>
      </c>
      <c r="Z351" s="159">
        <v>0</v>
      </c>
      <c r="AA351" s="160">
        <f>Z351*K351</f>
        <v>0</v>
      </c>
      <c r="AR351" s="15" t="s">
        <v>377</v>
      </c>
      <c r="AT351" s="15" t="s">
        <v>193</v>
      </c>
      <c r="AU351" s="15" t="s">
        <v>99</v>
      </c>
      <c r="AY351" s="15" t="s">
        <v>149</v>
      </c>
      <c r="BE351" s="99">
        <f>IF(U351="základní",N351,0)</f>
        <v>0</v>
      </c>
      <c r="BF351" s="99">
        <f>IF(U351="snížená",N351,0)</f>
        <v>0</v>
      </c>
      <c r="BG351" s="99">
        <f>IF(U351="zákl. přenesená",N351,0)</f>
        <v>0</v>
      </c>
      <c r="BH351" s="99">
        <f>IF(U351="sníž. přenesená",N351,0)</f>
        <v>0</v>
      </c>
      <c r="BI351" s="99">
        <f>IF(U351="nulová",N351,0)</f>
        <v>0</v>
      </c>
      <c r="BJ351" s="15" t="s">
        <v>23</v>
      </c>
      <c r="BK351" s="99">
        <f>ROUND(L351*K351,2)</f>
        <v>0</v>
      </c>
      <c r="BL351" s="15" t="s">
        <v>227</v>
      </c>
      <c r="BM351" s="15" t="s">
        <v>508</v>
      </c>
    </row>
    <row r="352" spans="2:51" s="10" customFormat="1" ht="22.5" customHeight="1">
      <c r="B352" s="161"/>
      <c r="C352" s="162"/>
      <c r="D352" s="162"/>
      <c r="E352" s="163" t="s">
        <v>21</v>
      </c>
      <c r="F352" s="257" t="s">
        <v>491</v>
      </c>
      <c r="G352" s="258"/>
      <c r="H352" s="258"/>
      <c r="I352" s="258"/>
      <c r="J352" s="162"/>
      <c r="K352" s="164">
        <v>598.3</v>
      </c>
      <c r="L352" s="162"/>
      <c r="M352" s="162"/>
      <c r="N352" s="162"/>
      <c r="O352" s="162"/>
      <c r="P352" s="162"/>
      <c r="Q352" s="162"/>
      <c r="R352" s="165"/>
      <c r="T352" s="166"/>
      <c r="U352" s="162"/>
      <c r="V352" s="162"/>
      <c r="W352" s="162"/>
      <c r="X352" s="162"/>
      <c r="Y352" s="162"/>
      <c r="Z352" s="162"/>
      <c r="AA352" s="167"/>
      <c r="AT352" s="168" t="s">
        <v>157</v>
      </c>
      <c r="AU352" s="168" t="s">
        <v>99</v>
      </c>
      <c r="AV352" s="10" t="s">
        <v>99</v>
      </c>
      <c r="AW352" s="10" t="s">
        <v>37</v>
      </c>
      <c r="AX352" s="10" t="s">
        <v>81</v>
      </c>
      <c r="AY352" s="168" t="s">
        <v>149</v>
      </c>
    </row>
    <row r="353" spans="2:51" s="11" customFormat="1" ht="22.5" customHeight="1">
      <c r="B353" s="169"/>
      <c r="C353" s="170"/>
      <c r="D353" s="170"/>
      <c r="E353" s="171" t="s">
        <v>21</v>
      </c>
      <c r="F353" s="260" t="s">
        <v>161</v>
      </c>
      <c r="G353" s="261"/>
      <c r="H353" s="261"/>
      <c r="I353" s="261"/>
      <c r="J353" s="170"/>
      <c r="K353" s="172">
        <v>598.3</v>
      </c>
      <c r="L353" s="170"/>
      <c r="M353" s="170"/>
      <c r="N353" s="170"/>
      <c r="O353" s="170"/>
      <c r="P353" s="170"/>
      <c r="Q353" s="170"/>
      <c r="R353" s="173"/>
      <c r="T353" s="174"/>
      <c r="U353" s="170"/>
      <c r="V353" s="170"/>
      <c r="W353" s="170"/>
      <c r="X353" s="170"/>
      <c r="Y353" s="170"/>
      <c r="Z353" s="170"/>
      <c r="AA353" s="175"/>
      <c r="AT353" s="176" t="s">
        <v>157</v>
      </c>
      <c r="AU353" s="176" t="s">
        <v>99</v>
      </c>
      <c r="AV353" s="11" t="s">
        <v>154</v>
      </c>
      <c r="AW353" s="11" t="s">
        <v>37</v>
      </c>
      <c r="AX353" s="11" t="s">
        <v>23</v>
      </c>
      <c r="AY353" s="176" t="s">
        <v>149</v>
      </c>
    </row>
    <row r="354" spans="2:65" s="1" customFormat="1" ht="31.5" customHeight="1">
      <c r="B354" s="124"/>
      <c r="C354" s="154" t="s">
        <v>509</v>
      </c>
      <c r="D354" s="154" t="s">
        <v>150</v>
      </c>
      <c r="E354" s="155" t="s">
        <v>510</v>
      </c>
      <c r="F354" s="253" t="s">
        <v>511</v>
      </c>
      <c r="G354" s="254"/>
      <c r="H354" s="254"/>
      <c r="I354" s="254"/>
      <c r="J354" s="156" t="s">
        <v>512</v>
      </c>
      <c r="K354" s="181">
        <v>0</v>
      </c>
      <c r="L354" s="255">
        <v>0</v>
      </c>
      <c r="M354" s="254"/>
      <c r="N354" s="256">
        <f>ROUND(L354*K354,2)</f>
        <v>0</v>
      </c>
      <c r="O354" s="254"/>
      <c r="P354" s="254"/>
      <c r="Q354" s="254"/>
      <c r="R354" s="126"/>
      <c r="T354" s="158" t="s">
        <v>21</v>
      </c>
      <c r="U354" s="41" t="s">
        <v>46</v>
      </c>
      <c r="V354" s="33"/>
      <c r="W354" s="159">
        <f>V354*K354</f>
        <v>0</v>
      </c>
      <c r="X354" s="159">
        <v>0</v>
      </c>
      <c r="Y354" s="159">
        <f>X354*K354</f>
        <v>0</v>
      </c>
      <c r="Z354" s="159">
        <v>0</v>
      </c>
      <c r="AA354" s="160">
        <f>Z354*K354</f>
        <v>0</v>
      </c>
      <c r="AR354" s="15" t="s">
        <v>227</v>
      </c>
      <c r="AT354" s="15" t="s">
        <v>150</v>
      </c>
      <c r="AU354" s="15" t="s">
        <v>99</v>
      </c>
      <c r="AY354" s="15" t="s">
        <v>149</v>
      </c>
      <c r="BE354" s="99">
        <f>IF(U354="základní",N354,0)</f>
        <v>0</v>
      </c>
      <c r="BF354" s="99">
        <f>IF(U354="snížená",N354,0)</f>
        <v>0</v>
      </c>
      <c r="BG354" s="99">
        <f>IF(U354="zákl. přenesená",N354,0)</f>
        <v>0</v>
      </c>
      <c r="BH354" s="99">
        <f>IF(U354="sníž. přenesená",N354,0)</f>
        <v>0</v>
      </c>
      <c r="BI354" s="99">
        <f>IF(U354="nulová",N354,0)</f>
        <v>0</v>
      </c>
      <c r="BJ354" s="15" t="s">
        <v>23</v>
      </c>
      <c r="BK354" s="99">
        <f>ROUND(L354*K354,2)</f>
        <v>0</v>
      </c>
      <c r="BL354" s="15" t="s">
        <v>227</v>
      </c>
      <c r="BM354" s="15" t="s">
        <v>513</v>
      </c>
    </row>
    <row r="355" spans="2:63" s="9" customFormat="1" ht="29.9" customHeight="1">
      <c r="B355" s="143"/>
      <c r="C355" s="144"/>
      <c r="D355" s="153" t="s">
        <v>117</v>
      </c>
      <c r="E355" s="153"/>
      <c r="F355" s="153"/>
      <c r="G355" s="153"/>
      <c r="H355" s="153"/>
      <c r="I355" s="153"/>
      <c r="J355" s="153"/>
      <c r="K355" s="153"/>
      <c r="L355" s="153"/>
      <c r="M355" s="153"/>
      <c r="N355" s="274">
        <f>BK355</f>
        <v>0</v>
      </c>
      <c r="O355" s="275"/>
      <c r="P355" s="275"/>
      <c r="Q355" s="275"/>
      <c r="R355" s="146"/>
      <c r="T355" s="147"/>
      <c r="U355" s="144"/>
      <c r="V355" s="144"/>
      <c r="W355" s="148">
        <f>SUM(W356:W375)</f>
        <v>0</v>
      </c>
      <c r="X355" s="144"/>
      <c r="Y355" s="148">
        <f>SUM(Y356:Y375)</f>
        <v>2.6288080000000003</v>
      </c>
      <c r="Z355" s="144"/>
      <c r="AA355" s="149">
        <f>SUM(AA356:AA375)</f>
        <v>20.54534</v>
      </c>
      <c r="AR355" s="150" t="s">
        <v>99</v>
      </c>
      <c r="AT355" s="151" t="s">
        <v>80</v>
      </c>
      <c r="AU355" s="151" t="s">
        <v>23</v>
      </c>
      <c r="AY355" s="150" t="s">
        <v>149</v>
      </c>
      <c r="BK355" s="152">
        <f>SUM(BK356:BK375)</f>
        <v>0</v>
      </c>
    </row>
    <row r="356" spans="2:65" s="1" customFormat="1" ht="31.5" customHeight="1">
      <c r="B356" s="124"/>
      <c r="C356" s="154" t="s">
        <v>514</v>
      </c>
      <c r="D356" s="154" t="s">
        <v>150</v>
      </c>
      <c r="E356" s="155" t="s">
        <v>515</v>
      </c>
      <c r="F356" s="253" t="s">
        <v>516</v>
      </c>
      <c r="G356" s="254"/>
      <c r="H356" s="254"/>
      <c r="I356" s="254"/>
      <c r="J356" s="156" t="s">
        <v>175</v>
      </c>
      <c r="K356" s="157">
        <v>558.8</v>
      </c>
      <c r="L356" s="255">
        <v>0</v>
      </c>
      <c r="M356" s="254"/>
      <c r="N356" s="256">
        <f>ROUND(L356*K356,2)</f>
        <v>0</v>
      </c>
      <c r="O356" s="254"/>
      <c r="P356" s="254"/>
      <c r="Q356" s="254"/>
      <c r="R356" s="126"/>
      <c r="T356" s="158" t="s">
        <v>21</v>
      </c>
      <c r="U356" s="41" t="s">
        <v>46</v>
      </c>
      <c r="V356" s="33"/>
      <c r="W356" s="159">
        <f>V356*K356</f>
        <v>0</v>
      </c>
      <c r="X356" s="159">
        <v>0</v>
      </c>
      <c r="Y356" s="159">
        <f>X356*K356</f>
        <v>0</v>
      </c>
      <c r="Z356" s="159">
        <v>0.0145</v>
      </c>
      <c r="AA356" s="160">
        <f>Z356*K356</f>
        <v>8.102599999999999</v>
      </c>
      <c r="AR356" s="15" t="s">
        <v>227</v>
      </c>
      <c r="AT356" s="15" t="s">
        <v>150</v>
      </c>
      <c r="AU356" s="15" t="s">
        <v>99</v>
      </c>
      <c r="AY356" s="15" t="s">
        <v>149</v>
      </c>
      <c r="BE356" s="99">
        <f>IF(U356="základní",N356,0)</f>
        <v>0</v>
      </c>
      <c r="BF356" s="99">
        <f>IF(U356="snížená",N356,0)</f>
        <v>0</v>
      </c>
      <c r="BG356" s="99">
        <f>IF(U356="zákl. přenesená",N356,0)</f>
        <v>0</v>
      </c>
      <c r="BH356" s="99">
        <f>IF(U356="sníž. přenesená",N356,0)</f>
        <v>0</v>
      </c>
      <c r="BI356" s="99">
        <f>IF(U356="nulová",N356,0)</f>
        <v>0</v>
      </c>
      <c r="BJ356" s="15" t="s">
        <v>23</v>
      </c>
      <c r="BK356" s="99">
        <f>ROUND(L356*K356,2)</f>
        <v>0</v>
      </c>
      <c r="BL356" s="15" t="s">
        <v>227</v>
      </c>
      <c r="BM356" s="15" t="s">
        <v>517</v>
      </c>
    </row>
    <row r="357" spans="2:51" s="10" customFormat="1" ht="22.5" customHeight="1">
      <c r="B357" s="161"/>
      <c r="C357" s="162"/>
      <c r="D357" s="162"/>
      <c r="E357" s="163" t="s">
        <v>21</v>
      </c>
      <c r="F357" s="257" t="s">
        <v>518</v>
      </c>
      <c r="G357" s="258"/>
      <c r="H357" s="258"/>
      <c r="I357" s="258"/>
      <c r="J357" s="162"/>
      <c r="K357" s="164">
        <v>558.8</v>
      </c>
      <c r="L357" s="162"/>
      <c r="M357" s="162"/>
      <c r="N357" s="162"/>
      <c r="O357" s="162"/>
      <c r="P357" s="162"/>
      <c r="Q357" s="162"/>
      <c r="R357" s="165"/>
      <c r="T357" s="166"/>
      <c r="U357" s="162"/>
      <c r="V357" s="162"/>
      <c r="W357" s="162"/>
      <c r="X357" s="162"/>
      <c r="Y357" s="162"/>
      <c r="Z357" s="162"/>
      <c r="AA357" s="167"/>
      <c r="AT357" s="168" t="s">
        <v>157</v>
      </c>
      <c r="AU357" s="168" t="s">
        <v>99</v>
      </c>
      <c r="AV357" s="10" t="s">
        <v>99</v>
      </c>
      <c r="AW357" s="10" t="s">
        <v>37</v>
      </c>
      <c r="AX357" s="10" t="s">
        <v>81</v>
      </c>
      <c r="AY357" s="168" t="s">
        <v>149</v>
      </c>
    </row>
    <row r="358" spans="2:51" s="11" customFormat="1" ht="22.5" customHeight="1">
      <c r="B358" s="169"/>
      <c r="C358" s="170"/>
      <c r="D358" s="170"/>
      <c r="E358" s="171" t="s">
        <v>21</v>
      </c>
      <c r="F358" s="260" t="s">
        <v>161</v>
      </c>
      <c r="G358" s="261"/>
      <c r="H358" s="261"/>
      <c r="I358" s="261"/>
      <c r="J358" s="170"/>
      <c r="K358" s="172">
        <v>558.8</v>
      </c>
      <c r="L358" s="170"/>
      <c r="M358" s="170"/>
      <c r="N358" s="170"/>
      <c r="O358" s="170"/>
      <c r="P358" s="170"/>
      <c r="Q358" s="170"/>
      <c r="R358" s="173"/>
      <c r="T358" s="174"/>
      <c r="U358" s="170"/>
      <c r="V358" s="170"/>
      <c r="W358" s="170"/>
      <c r="X358" s="170"/>
      <c r="Y358" s="170"/>
      <c r="Z358" s="170"/>
      <c r="AA358" s="175"/>
      <c r="AT358" s="176" t="s">
        <v>157</v>
      </c>
      <c r="AU358" s="176" t="s">
        <v>99</v>
      </c>
      <c r="AV358" s="11" t="s">
        <v>154</v>
      </c>
      <c r="AW358" s="11" t="s">
        <v>37</v>
      </c>
      <c r="AX358" s="11" t="s">
        <v>23</v>
      </c>
      <c r="AY358" s="176" t="s">
        <v>149</v>
      </c>
    </row>
    <row r="359" spans="2:65" s="1" customFormat="1" ht="31.5" customHeight="1">
      <c r="B359" s="124"/>
      <c r="C359" s="154" t="s">
        <v>519</v>
      </c>
      <c r="D359" s="154" t="s">
        <v>150</v>
      </c>
      <c r="E359" s="155" t="s">
        <v>520</v>
      </c>
      <c r="F359" s="253" t="s">
        <v>521</v>
      </c>
      <c r="G359" s="254"/>
      <c r="H359" s="254"/>
      <c r="I359" s="254"/>
      <c r="J359" s="156" t="s">
        <v>175</v>
      </c>
      <c r="K359" s="157">
        <v>316.8</v>
      </c>
      <c r="L359" s="255">
        <v>0</v>
      </c>
      <c r="M359" s="254"/>
      <c r="N359" s="256">
        <f>ROUND(L359*K359,2)</f>
        <v>0</v>
      </c>
      <c r="O359" s="254"/>
      <c r="P359" s="254"/>
      <c r="Q359" s="254"/>
      <c r="R359" s="126"/>
      <c r="T359" s="158" t="s">
        <v>21</v>
      </c>
      <c r="U359" s="41" t="s">
        <v>46</v>
      </c>
      <c r="V359" s="33"/>
      <c r="W359" s="159">
        <f>V359*K359</f>
        <v>0</v>
      </c>
      <c r="X359" s="159">
        <v>0</v>
      </c>
      <c r="Y359" s="159">
        <f>X359*K359</f>
        <v>0</v>
      </c>
      <c r="Z359" s="159">
        <v>0.0018</v>
      </c>
      <c r="AA359" s="160">
        <f>Z359*K359</f>
        <v>0.57024</v>
      </c>
      <c r="AR359" s="15" t="s">
        <v>227</v>
      </c>
      <c r="AT359" s="15" t="s">
        <v>150</v>
      </c>
      <c r="AU359" s="15" t="s">
        <v>99</v>
      </c>
      <c r="AY359" s="15" t="s">
        <v>149</v>
      </c>
      <c r="BE359" s="99">
        <f>IF(U359="základní",N359,0)</f>
        <v>0</v>
      </c>
      <c r="BF359" s="99">
        <f>IF(U359="snížená",N359,0)</f>
        <v>0</v>
      </c>
      <c r="BG359" s="99">
        <f>IF(U359="zákl. přenesená",N359,0)</f>
        <v>0</v>
      </c>
      <c r="BH359" s="99">
        <f>IF(U359="sníž. přenesená",N359,0)</f>
        <v>0</v>
      </c>
      <c r="BI359" s="99">
        <f>IF(U359="nulová",N359,0)</f>
        <v>0</v>
      </c>
      <c r="BJ359" s="15" t="s">
        <v>23</v>
      </c>
      <c r="BK359" s="99">
        <f>ROUND(L359*K359,2)</f>
        <v>0</v>
      </c>
      <c r="BL359" s="15" t="s">
        <v>227</v>
      </c>
      <c r="BM359" s="15" t="s">
        <v>522</v>
      </c>
    </row>
    <row r="360" spans="2:51" s="10" customFormat="1" ht="22.5" customHeight="1">
      <c r="B360" s="161"/>
      <c r="C360" s="162"/>
      <c r="D360" s="162"/>
      <c r="E360" s="163" t="s">
        <v>21</v>
      </c>
      <c r="F360" s="257" t="s">
        <v>523</v>
      </c>
      <c r="G360" s="258"/>
      <c r="H360" s="258"/>
      <c r="I360" s="258"/>
      <c r="J360" s="162"/>
      <c r="K360" s="164">
        <v>132.3</v>
      </c>
      <c r="L360" s="162"/>
      <c r="M360" s="162"/>
      <c r="N360" s="162"/>
      <c r="O360" s="162"/>
      <c r="P360" s="162"/>
      <c r="Q360" s="162"/>
      <c r="R360" s="165"/>
      <c r="T360" s="166"/>
      <c r="U360" s="162"/>
      <c r="V360" s="162"/>
      <c r="W360" s="162"/>
      <c r="X360" s="162"/>
      <c r="Y360" s="162"/>
      <c r="Z360" s="162"/>
      <c r="AA360" s="167"/>
      <c r="AT360" s="168" t="s">
        <v>157</v>
      </c>
      <c r="AU360" s="168" t="s">
        <v>99</v>
      </c>
      <c r="AV360" s="10" t="s">
        <v>99</v>
      </c>
      <c r="AW360" s="10" t="s">
        <v>37</v>
      </c>
      <c r="AX360" s="10" t="s">
        <v>81</v>
      </c>
      <c r="AY360" s="168" t="s">
        <v>149</v>
      </c>
    </row>
    <row r="361" spans="2:51" s="10" customFormat="1" ht="22.5" customHeight="1">
      <c r="B361" s="161"/>
      <c r="C361" s="162"/>
      <c r="D361" s="162"/>
      <c r="E361" s="163" t="s">
        <v>21</v>
      </c>
      <c r="F361" s="259" t="s">
        <v>524</v>
      </c>
      <c r="G361" s="258"/>
      <c r="H361" s="258"/>
      <c r="I361" s="258"/>
      <c r="J361" s="162"/>
      <c r="K361" s="164">
        <v>132.3</v>
      </c>
      <c r="L361" s="162"/>
      <c r="M361" s="162"/>
      <c r="N361" s="162"/>
      <c r="O361" s="162"/>
      <c r="P361" s="162"/>
      <c r="Q361" s="162"/>
      <c r="R361" s="165"/>
      <c r="T361" s="166"/>
      <c r="U361" s="162"/>
      <c r="V361" s="162"/>
      <c r="W361" s="162"/>
      <c r="X361" s="162"/>
      <c r="Y361" s="162"/>
      <c r="Z361" s="162"/>
      <c r="AA361" s="167"/>
      <c r="AT361" s="168" t="s">
        <v>157</v>
      </c>
      <c r="AU361" s="168" t="s">
        <v>99</v>
      </c>
      <c r="AV361" s="10" t="s">
        <v>99</v>
      </c>
      <c r="AW361" s="10" t="s">
        <v>37</v>
      </c>
      <c r="AX361" s="10" t="s">
        <v>81</v>
      </c>
      <c r="AY361" s="168" t="s">
        <v>149</v>
      </c>
    </row>
    <row r="362" spans="2:51" s="10" customFormat="1" ht="22.5" customHeight="1">
      <c r="B362" s="161"/>
      <c r="C362" s="162"/>
      <c r="D362" s="162"/>
      <c r="E362" s="163" t="s">
        <v>21</v>
      </c>
      <c r="F362" s="259" t="s">
        <v>525</v>
      </c>
      <c r="G362" s="258"/>
      <c r="H362" s="258"/>
      <c r="I362" s="258"/>
      <c r="J362" s="162"/>
      <c r="K362" s="164">
        <v>26.1</v>
      </c>
      <c r="L362" s="162"/>
      <c r="M362" s="162"/>
      <c r="N362" s="162"/>
      <c r="O362" s="162"/>
      <c r="P362" s="162"/>
      <c r="Q362" s="162"/>
      <c r="R362" s="165"/>
      <c r="T362" s="166"/>
      <c r="U362" s="162"/>
      <c r="V362" s="162"/>
      <c r="W362" s="162"/>
      <c r="X362" s="162"/>
      <c r="Y362" s="162"/>
      <c r="Z362" s="162"/>
      <c r="AA362" s="167"/>
      <c r="AT362" s="168" t="s">
        <v>157</v>
      </c>
      <c r="AU362" s="168" t="s">
        <v>99</v>
      </c>
      <c r="AV362" s="10" t="s">
        <v>99</v>
      </c>
      <c r="AW362" s="10" t="s">
        <v>37</v>
      </c>
      <c r="AX362" s="10" t="s">
        <v>81</v>
      </c>
      <c r="AY362" s="168" t="s">
        <v>149</v>
      </c>
    </row>
    <row r="363" spans="2:51" s="10" customFormat="1" ht="22.5" customHeight="1">
      <c r="B363" s="161"/>
      <c r="C363" s="162"/>
      <c r="D363" s="162"/>
      <c r="E363" s="163" t="s">
        <v>21</v>
      </c>
      <c r="F363" s="259" t="s">
        <v>526</v>
      </c>
      <c r="G363" s="258"/>
      <c r="H363" s="258"/>
      <c r="I363" s="258"/>
      <c r="J363" s="162"/>
      <c r="K363" s="164">
        <v>26.1</v>
      </c>
      <c r="L363" s="162"/>
      <c r="M363" s="162"/>
      <c r="N363" s="162"/>
      <c r="O363" s="162"/>
      <c r="P363" s="162"/>
      <c r="Q363" s="162"/>
      <c r="R363" s="165"/>
      <c r="T363" s="166"/>
      <c r="U363" s="162"/>
      <c r="V363" s="162"/>
      <c r="W363" s="162"/>
      <c r="X363" s="162"/>
      <c r="Y363" s="162"/>
      <c r="Z363" s="162"/>
      <c r="AA363" s="167"/>
      <c r="AT363" s="168" t="s">
        <v>157</v>
      </c>
      <c r="AU363" s="168" t="s">
        <v>99</v>
      </c>
      <c r="AV363" s="10" t="s">
        <v>99</v>
      </c>
      <c r="AW363" s="10" t="s">
        <v>37</v>
      </c>
      <c r="AX363" s="10" t="s">
        <v>81</v>
      </c>
      <c r="AY363" s="168" t="s">
        <v>149</v>
      </c>
    </row>
    <row r="364" spans="2:51" s="11" customFormat="1" ht="22.5" customHeight="1">
      <c r="B364" s="169"/>
      <c r="C364" s="170"/>
      <c r="D364" s="170"/>
      <c r="E364" s="171" t="s">
        <v>21</v>
      </c>
      <c r="F364" s="260" t="s">
        <v>161</v>
      </c>
      <c r="G364" s="261"/>
      <c r="H364" s="261"/>
      <c r="I364" s="261"/>
      <c r="J364" s="170"/>
      <c r="K364" s="172">
        <v>316.8</v>
      </c>
      <c r="L364" s="170"/>
      <c r="M364" s="170"/>
      <c r="N364" s="170"/>
      <c r="O364" s="170"/>
      <c r="P364" s="170"/>
      <c r="Q364" s="170"/>
      <c r="R364" s="173"/>
      <c r="T364" s="174"/>
      <c r="U364" s="170"/>
      <c r="V364" s="170"/>
      <c r="W364" s="170"/>
      <c r="X364" s="170"/>
      <c r="Y364" s="170"/>
      <c r="Z364" s="170"/>
      <c r="AA364" s="175"/>
      <c r="AT364" s="176" t="s">
        <v>157</v>
      </c>
      <c r="AU364" s="176" t="s">
        <v>99</v>
      </c>
      <c r="AV364" s="11" t="s">
        <v>154</v>
      </c>
      <c r="AW364" s="11" t="s">
        <v>37</v>
      </c>
      <c r="AX364" s="11" t="s">
        <v>23</v>
      </c>
      <c r="AY364" s="176" t="s">
        <v>149</v>
      </c>
    </row>
    <row r="365" spans="2:65" s="1" customFormat="1" ht="31.5" customHeight="1">
      <c r="B365" s="124"/>
      <c r="C365" s="154" t="s">
        <v>527</v>
      </c>
      <c r="D365" s="154" t="s">
        <v>150</v>
      </c>
      <c r="E365" s="155" t="s">
        <v>528</v>
      </c>
      <c r="F365" s="253" t="s">
        <v>529</v>
      </c>
      <c r="G365" s="254"/>
      <c r="H365" s="254"/>
      <c r="I365" s="254"/>
      <c r="J365" s="156" t="s">
        <v>175</v>
      </c>
      <c r="K365" s="157">
        <v>158.3</v>
      </c>
      <c r="L365" s="255">
        <v>0</v>
      </c>
      <c r="M365" s="254"/>
      <c r="N365" s="256">
        <f>ROUND(L365*K365,2)</f>
        <v>0</v>
      </c>
      <c r="O365" s="254"/>
      <c r="P365" s="254"/>
      <c r="Q365" s="254"/>
      <c r="R365" s="126"/>
      <c r="T365" s="158" t="s">
        <v>21</v>
      </c>
      <c r="U365" s="41" t="s">
        <v>46</v>
      </c>
      <c r="V365" s="33"/>
      <c r="W365" s="159">
        <f>V365*K365</f>
        <v>0</v>
      </c>
      <c r="X365" s="159">
        <v>0</v>
      </c>
      <c r="Y365" s="159">
        <f>X365*K365</f>
        <v>0</v>
      </c>
      <c r="Z365" s="159">
        <v>0.075</v>
      </c>
      <c r="AA365" s="160">
        <f>Z365*K365</f>
        <v>11.8725</v>
      </c>
      <c r="AR365" s="15" t="s">
        <v>227</v>
      </c>
      <c r="AT365" s="15" t="s">
        <v>150</v>
      </c>
      <c r="AU365" s="15" t="s">
        <v>99</v>
      </c>
      <c r="AY365" s="15" t="s">
        <v>149</v>
      </c>
      <c r="BE365" s="99">
        <f>IF(U365="základní",N365,0)</f>
        <v>0</v>
      </c>
      <c r="BF365" s="99">
        <f>IF(U365="snížená",N365,0)</f>
        <v>0</v>
      </c>
      <c r="BG365" s="99">
        <f>IF(U365="zákl. přenesená",N365,0)</f>
        <v>0</v>
      </c>
      <c r="BH365" s="99">
        <f>IF(U365="sníž. přenesená",N365,0)</f>
        <v>0</v>
      </c>
      <c r="BI365" s="99">
        <f>IF(U365="nulová",N365,0)</f>
        <v>0</v>
      </c>
      <c r="BJ365" s="15" t="s">
        <v>23</v>
      </c>
      <c r="BK365" s="99">
        <f>ROUND(L365*K365,2)</f>
        <v>0</v>
      </c>
      <c r="BL365" s="15" t="s">
        <v>227</v>
      </c>
      <c r="BM365" s="15" t="s">
        <v>530</v>
      </c>
    </row>
    <row r="366" spans="2:51" s="10" customFormat="1" ht="22.5" customHeight="1">
      <c r="B366" s="161"/>
      <c r="C366" s="162"/>
      <c r="D366" s="162"/>
      <c r="E366" s="163" t="s">
        <v>21</v>
      </c>
      <c r="F366" s="257" t="s">
        <v>531</v>
      </c>
      <c r="G366" s="258"/>
      <c r="H366" s="258"/>
      <c r="I366" s="258"/>
      <c r="J366" s="162"/>
      <c r="K366" s="164">
        <v>132.2</v>
      </c>
      <c r="L366" s="162"/>
      <c r="M366" s="162"/>
      <c r="N366" s="162"/>
      <c r="O366" s="162"/>
      <c r="P366" s="162"/>
      <c r="Q366" s="162"/>
      <c r="R366" s="165"/>
      <c r="T366" s="166"/>
      <c r="U366" s="162"/>
      <c r="V366" s="162"/>
      <c r="W366" s="162"/>
      <c r="X366" s="162"/>
      <c r="Y366" s="162"/>
      <c r="Z366" s="162"/>
      <c r="AA366" s="167"/>
      <c r="AT366" s="168" t="s">
        <v>157</v>
      </c>
      <c r="AU366" s="168" t="s">
        <v>99</v>
      </c>
      <c r="AV366" s="10" t="s">
        <v>99</v>
      </c>
      <c r="AW366" s="10" t="s">
        <v>37</v>
      </c>
      <c r="AX366" s="10" t="s">
        <v>81</v>
      </c>
      <c r="AY366" s="168" t="s">
        <v>149</v>
      </c>
    </row>
    <row r="367" spans="2:51" s="10" customFormat="1" ht="22.5" customHeight="1">
      <c r="B367" s="161"/>
      <c r="C367" s="162"/>
      <c r="D367" s="162"/>
      <c r="E367" s="163" t="s">
        <v>21</v>
      </c>
      <c r="F367" s="259" t="s">
        <v>532</v>
      </c>
      <c r="G367" s="258"/>
      <c r="H367" s="258"/>
      <c r="I367" s="258"/>
      <c r="J367" s="162"/>
      <c r="K367" s="164">
        <v>26.1</v>
      </c>
      <c r="L367" s="162"/>
      <c r="M367" s="162"/>
      <c r="N367" s="162"/>
      <c r="O367" s="162"/>
      <c r="P367" s="162"/>
      <c r="Q367" s="162"/>
      <c r="R367" s="165"/>
      <c r="T367" s="166"/>
      <c r="U367" s="162"/>
      <c r="V367" s="162"/>
      <c r="W367" s="162"/>
      <c r="X367" s="162"/>
      <c r="Y367" s="162"/>
      <c r="Z367" s="162"/>
      <c r="AA367" s="167"/>
      <c r="AT367" s="168" t="s">
        <v>157</v>
      </c>
      <c r="AU367" s="168" t="s">
        <v>99</v>
      </c>
      <c r="AV367" s="10" t="s">
        <v>99</v>
      </c>
      <c r="AW367" s="10" t="s">
        <v>37</v>
      </c>
      <c r="AX367" s="10" t="s">
        <v>81</v>
      </c>
      <c r="AY367" s="168" t="s">
        <v>149</v>
      </c>
    </row>
    <row r="368" spans="2:51" s="11" customFormat="1" ht="22.5" customHeight="1">
      <c r="B368" s="169"/>
      <c r="C368" s="170"/>
      <c r="D368" s="170"/>
      <c r="E368" s="171" t="s">
        <v>21</v>
      </c>
      <c r="F368" s="260" t="s">
        <v>161</v>
      </c>
      <c r="G368" s="261"/>
      <c r="H368" s="261"/>
      <c r="I368" s="261"/>
      <c r="J368" s="170"/>
      <c r="K368" s="172">
        <v>158.3</v>
      </c>
      <c r="L368" s="170"/>
      <c r="M368" s="170"/>
      <c r="N368" s="170"/>
      <c r="O368" s="170"/>
      <c r="P368" s="170"/>
      <c r="Q368" s="170"/>
      <c r="R368" s="173"/>
      <c r="T368" s="174"/>
      <c r="U368" s="170"/>
      <c r="V368" s="170"/>
      <c r="W368" s="170"/>
      <c r="X368" s="170"/>
      <c r="Y368" s="170"/>
      <c r="Z368" s="170"/>
      <c r="AA368" s="175"/>
      <c r="AT368" s="176" t="s">
        <v>157</v>
      </c>
      <c r="AU368" s="176" t="s">
        <v>99</v>
      </c>
      <c r="AV368" s="11" t="s">
        <v>154</v>
      </c>
      <c r="AW368" s="11" t="s">
        <v>37</v>
      </c>
      <c r="AX368" s="11" t="s">
        <v>23</v>
      </c>
      <c r="AY368" s="176" t="s">
        <v>149</v>
      </c>
    </row>
    <row r="369" spans="2:65" s="1" customFormat="1" ht="44.25" customHeight="1">
      <c r="B369" s="124"/>
      <c r="C369" s="154" t="s">
        <v>533</v>
      </c>
      <c r="D369" s="154" t="s">
        <v>150</v>
      </c>
      <c r="E369" s="155" t="s">
        <v>534</v>
      </c>
      <c r="F369" s="253" t="s">
        <v>535</v>
      </c>
      <c r="G369" s="254"/>
      <c r="H369" s="254"/>
      <c r="I369" s="254"/>
      <c r="J369" s="156" t="s">
        <v>175</v>
      </c>
      <c r="K369" s="157">
        <v>722.2</v>
      </c>
      <c r="L369" s="255">
        <v>0</v>
      </c>
      <c r="M369" s="254"/>
      <c r="N369" s="256">
        <f>ROUND(L369*K369,2)</f>
        <v>0</v>
      </c>
      <c r="O369" s="254"/>
      <c r="P369" s="254"/>
      <c r="Q369" s="254"/>
      <c r="R369" s="126"/>
      <c r="T369" s="158" t="s">
        <v>21</v>
      </c>
      <c r="U369" s="41" t="s">
        <v>46</v>
      </c>
      <c r="V369" s="33"/>
      <c r="W369" s="159">
        <f>V369*K369</f>
        <v>0</v>
      </c>
      <c r="X369" s="159">
        <v>0.00058</v>
      </c>
      <c r="Y369" s="159">
        <f>X369*K369</f>
        <v>0.418876</v>
      </c>
      <c r="Z369" s="159">
        <v>0</v>
      </c>
      <c r="AA369" s="160">
        <f>Z369*K369</f>
        <v>0</v>
      </c>
      <c r="AR369" s="15" t="s">
        <v>227</v>
      </c>
      <c r="AT369" s="15" t="s">
        <v>150</v>
      </c>
      <c r="AU369" s="15" t="s">
        <v>99</v>
      </c>
      <c r="AY369" s="15" t="s">
        <v>149</v>
      </c>
      <c r="BE369" s="99">
        <f>IF(U369="základní",N369,0)</f>
        <v>0</v>
      </c>
      <c r="BF369" s="99">
        <f>IF(U369="snížená",N369,0)</f>
        <v>0</v>
      </c>
      <c r="BG369" s="99">
        <f>IF(U369="zákl. přenesená",N369,0)</f>
        <v>0</v>
      </c>
      <c r="BH369" s="99">
        <f>IF(U369="sníž. přenesená",N369,0)</f>
        <v>0</v>
      </c>
      <c r="BI369" s="99">
        <f>IF(U369="nulová",N369,0)</f>
        <v>0</v>
      </c>
      <c r="BJ369" s="15" t="s">
        <v>23</v>
      </c>
      <c r="BK369" s="99">
        <f>ROUND(L369*K369,2)</f>
        <v>0</v>
      </c>
      <c r="BL369" s="15" t="s">
        <v>227</v>
      </c>
      <c r="BM369" s="15" t="s">
        <v>536</v>
      </c>
    </row>
    <row r="370" spans="2:65" s="1" customFormat="1" ht="31.5" customHeight="1">
      <c r="B370" s="124"/>
      <c r="C370" s="177" t="s">
        <v>537</v>
      </c>
      <c r="D370" s="177" t="s">
        <v>193</v>
      </c>
      <c r="E370" s="178" t="s">
        <v>538</v>
      </c>
      <c r="F370" s="262" t="s">
        <v>539</v>
      </c>
      <c r="G370" s="263"/>
      <c r="H370" s="263"/>
      <c r="I370" s="263"/>
      <c r="J370" s="179" t="s">
        <v>175</v>
      </c>
      <c r="K370" s="180">
        <v>736.644</v>
      </c>
      <c r="L370" s="264">
        <v>0</v>
      </c>
      <c r="M370" s="263"/>
      <c r="N370" s="265">
        <f>ROUND(L370*K370,2)</f>
        <v>0</v>
      </c>
      <c r="O370" s="254"/>
      <c r="P370" s="254"/>
      <c r="Q370" s="254"/>
      <c r="R370" s="126"/>
      <c r="T370" s="158" t="s">
        <v>21</v>
      </c>
      <c r="U370" s="41" t="s">
        <v>46</v>
      </c>
      <c r="V370" s="33"/>
      <c r="W370" s="159">
        <f>V370*K370</f>
        <v>0</v>
      </c>
      <c r="X370" s="159">
        <v>0.003</v>
      </c>
      <c r="Y370" s="159">
        <f>X370*K370</f>
        <v>2.2099320000000002</v>
      </c>
      <c r="Z370" s="159">
        <v>0</v>
      </c>
      <c r="AA370" s="160">
        <f>Z370*K370</f>
        <v>0</v>
      </c>
      <c r="AR370" s="15" t="s">
        <v>377</v>
      </c>
      <c r="AT370" s="15" t="s">
        <v>193</v>
      </c>
      <c r="AU370" s="15" t="s">
        <v>99</v>
      </c>
      <c r="AY370" s="15" t="s">
        <v>149</v>
      </c>
      <c r="BE370" s="99">
        <f>IF(U370="základní",N370,0)</f>
        <v>0</v>
      </c>
      <c r="BF370" s="99">
        <f>IF(U370="snížená",N370,0)</f>
        <v>0</v>
      </c>
      <c r="BG370" s="99">
        <f>IF(U370="zákl. přenesená",N370,0)</f>
        <v>0</v>
      </c>
      <c r="BH370" s="99">
        <f>IF(U370="sníž. přenesená",N370,0)</f>
        <v>0</v>
      </c>
      <c r="BI370" s="99">
        <f>IF(U370="nulová",N370,0)</f>
        <v>0</v>
      </c>
      <c r="BJ370" s="15" t="s">
        <v>23</v>
      </c>
      <c r="BK370" s="99">
        <f>ROUND(L370*K370,2)</f>
        <v>0</v>
      </c>
      <c r="BL370" s="15" t="s">
        <v>227</v>
      </c>
      <c r="BM370" s="15" t="s">
        <v>540</v>
      </c>
    </row>
    <row r="371" spans="2:51" s="10" customFormat="1" ht="22.5" customHeight="1">
      <c r="B371" s="161"/>
      <c r="C371" s="162"/>
      <c r="D371" s="162"/>
      <c r="E371" s="163" t="s">
        <v>21</v>
      </c>
      <c r="F371" s="257" t="s">
        <v>541</v>
      </c>
      <c r="G371" s="258"/>
      <c r="H371" s="258"/>
      <c r="I371" s="258"/>
      <c r="J371" s="162"/>
      <c r="K371" s="164">
        <v>558.8</v>
      </c>
      <c r="L371" s="162"/>
      <c r="M371" s="162"/>
      <c r="N371" s="162"/>
      <c r="O371" s="162"/>
      <c r="P371" s="162"/>
      <c r="Q371" s="162"/>
      <c r="R371" s="165"/>
      <c r="T371" s="166"/>
      <c r="U371" s="162"/>
      <c r="V371" s="162"/>
      <c r="W371" s="162"/>
      <c r="X371" s="162"/>
      <c r="Y371" s="162"/>
      <c r="Z371" s="162"/>
      <c r="AA371" s="167"/>
      <c r="AT371" s="168" t="s">
        <v>157</v>
      </c>
      <c r="AU371" s="168" t="s">
        <v>99</v>
      </c>
      <c r="AV371" s="10" t="s">
        <v>99</v>
      </c>
      <c r="AW371" s="10" t="s">
        <v>37</v>
      </c>
      <c r="AX371" s="10" t="s">
        <v>81</v>
      </c>
      <c r="AY371" s="168" t="s">
        <v>149</v>
      </c>
    </row>
    <row r="372" spans="2:51" s="10" customFormat="1" ht="22.5" customHeight="1">
      <c r="B372" s="161"/>
      <c r="C372" s="162"/>
      <c r="D372" s="162"/>
      <c r="E372" s="163" t="s">
        <v>21</v>
      </c>
      <c r="F372" s="259" t="s">
        <v>542</v>
      </c>
      <c r="G372" s="258"/>
      <c r="H372" s="258"/>
      <c r="I372" s="258"/>
      <c r="J372" s="162"/>
      <c r="K372" s="164">
        <v>132.3</v>
      </c>
      <c r="L372" s="162"/>
      <c r="M372" s="162"/>
      <c r="N372" s="162"/>
      <c r="O372" s="162"/>
      <c r="P372" s="162"/>
      <c r="Q372" s="162"/>
      <c r="R372" s="165"/>
      <c r="T372" s="166"/>
      <c r="U372" s="162"/>
      <c r="V372" s="162"/>
      <c r="W372" s="162"/>
      <c r="X372" s="162"/>
      <c r="Y372" s="162"/>
      <c r="Z372" s="162"/>
      <c r="AA372" s="167"/>
      <c r="AT372" s="168" t="s">
        <v>157</v>
      </c>
      <c r="AU372" s="168" t="s">
        <v>99</v>
      </c>
      <c r="AV372" s="10" t="s">
        <v>99</v>
      </c>
      <c r="AW372" s="10" t="s">
        <v>37</v>
      </c>
      <c r="AX372" s="10" t="s">
        <v>81</v>
      </c>
      <c r="AY372" s="168" t="s">
        <v>149</v>
      </c>
    </row>
    <row r="373" spans="2:51" s="10" customFormat="1" ht="22.5" customHeight="1">
      <c r="B373" s="161"/>
      <c r="C373" s="162"/>
      <c r="D373" s="162"/>
      <c r="E373" s="163" t="s">
        <v>21</v>
      </c>
      <c r="F373" s="259" t="s">
        <v>493</v>
      </c>
      <c r="G373" s="258"/>
      <c r="H373" s="258"/>
      <c r="I373" s="258"/>
      <c r="J373" s="162"/>
      <c r="K373" s="164">
        <v>31.1</v>
      </c>
      <c r="L373" s="162"/>
      <c r="M373" s="162"/>
      <c r="N373" s="162"/>
      <c r="O373" s="162"/>
      <c r="P373" s="162"/>
      <c r="Q373" s="162"/>
      <c r="R373" s="165"/>
      <c r="T373" s="166"/>
      <c r="U373" s="162"/>
      <c r="V373" s="162"/>
      <c r="W373" s="162"/>
      <c r="X373" s="162"/>
      <c r="Y373" s="162"/>
      <c r="Z373" s="162"/>
      <c r="AA373" s="167"/>
      <c r="AT373" s="168" t="s">
        <v>157</v>
      </c>
      <c r="AU373" s="168" t="s">
        <v>99</v>
      </c>
      <c r="AV373" s="10" t="s">
        <v>99</v>
      </c>
      <c r="AW373" s="10" t="s">
        <v>37</v>
      </c>
      <c r="AX373" s="10" t="s">
        <v>81</v>
      </c>
      <c r="AY373" s="168" t="s">
        <v>149</v>
      </c>
    </row>
    <row r="374" spans="2:51" s="11" customFormat="1" ht="22.5" customHeight="1">
      <c r="B374" s="169"/>
      <c r="C374" s="170"/>
      <c r="D374" s="170"/>
      <c r="E374" s="171" t="s">
        <v>21</v>
      </c>
      <c r="F374" s="260" t="s">
        <v>161</v>
      </c>
      <c r="G374" s="261"/>
      <c r="H374" s="261"/>
      <c r="I374" s="261"/>
      <c r="J374" s="170"/>
      <c r="K374" s="172">
        <v>722.2</v>
      </c>
      <c r="L374" s="170"/>
      <c r="M374" s="170"/>
      <c r="N374" s="170"/>
      <c r="O374" s="170"/>
      <c r="P374" s="170"/>
      <c r="Q374" s="170"/>
      <c r="R374" s="173"/>
      <c r="T374" s="174"/>
      <c r="U374" s="170"/>
      <c r="V374" s="170"/>
      <c r="W374" s="170"/>
      <c r="X374" s="170"/>
      <c r="Y374" s="170"/>
      <c r="Z374" s="170"/>
      <c r="AA374" s="175"/>
      <c r="AT374" s="176" t="s">
        <v>157</v>
      </c>
      <c r="AU374" s="176" t="s">
        <v>99</v>
      </c>
      <c r="AV374" s="11" t="s">
        <v>154</v>
      </c>
      <c r="AW374" s="11" t="s">
        <v>37</v>
      </c>
      <c r="AX374" s="11" t="s">
        <v>23</v>
      </c>
      <c r="AY374" s="176" t="s">
        <v>149</v>
      </c>
    </row>
    <row r="375" spans="2:65" s="1" customFormat="1" ht="31.5" customHeight="1">
      <c r="B375" s="124"/>
      <c r="C375" s="154" t="s">
        <v>543</v>
      </c>
      <c r="D375" s="154" t="s">
        <v>150</v>
      </c>
      <c r="E375" s="155" t="s">
        <v>544</v>
      </c>
      <c r="F375" s="253" t="s">
        <v>545</v>
      </c>
      <c r="G375" s="254"/>
      <c r="H375" s="254"/>
      <c r="I375" s="254"/>
      <c r="J375" s="156" t="s">
        <v>512</v>
      </c>
      <c r="K375" s="181">
        <v>0</v>
      </c>
      <c r="L375" s="255">
        <v>0</v>
      </c>
      <c r="M375" s="254"/>
      <c r="N375" s="256">
        <f>ROUND(L375*K375,2)</f>
        <v>0</v>
      </c>
      <c r="O375" s="254"/>
      <c r="P375" s="254"/>
      <c r="Q375" s="254"/>
      <c r="R375" s="126"/>
      <c r="T375" s="158" t="s">
        <v>21</v>
      </c>
      <c r="U375" s="41" t="s">
        <v>46</v>
      </c>
      <c r="V375" s="33"/>
      <c r="W375" s="159">
        <f>V375*K375</f>
        <v>0</v>
      </c>
      <c r="X375" s="159">
        <v>0</v>
      </c>
      <c r="Y375" s="159">
        <f>X375*K375</f>
        <v>0</v>
      </c>
      <c r="Z375" s="159">
        <v>0</v>
      </c>
      <c r="AA375" s="160">
        <f>Z375*K375</f>
        <v>0</v>
      </c>
      <c r="AR375" s="15" t="s">
        <v>227</v>
      </c>
      <c r="AT375" s="15" t="s">
        <v>150</v>
      </c>
      <c r="AU375" s="15" t="s">
        <v>99</v>
      </c>
      <c r="AY375" s="15" t="s">
        <v>149</v>
      </c>
      <c r="BE375" s="99">
        <f>IF(U375="základní",N375,0)</f>
        <v>0</v>
      </c>
      <c r="BF375" s="99">
        <f>IF(U375="snížená",N375,0)</f>
        <v>0</v>
      </c>
      <c r="BG375" s="99">
        <f>IF(U375="zákl. přenesená",N375,0)</f>
        <v>0</v>
      </c>
      <c r="BH375" s="99">
        <f>IF(U375="sníž. přenesená",N375,0)</f>
        <v>0</v>
      </c>
      <c r="BI375" s="99">
        <f>IF(U375="nulová",N375,0)</f>
        <v>0</v>
      </c>
      <c r="BJ375" s="15" t="s">
        <v>23</v>
      </c>
      <c r="BK375" s="99">
        <f>ROUND(L375*K375,2)</f>
        <v>0</v>
      </c>
      <c r="BL375" s="15" t="s">
        <v>227</v>
      </c>
      <c r="BM375" s="15" t="s">
        <v>546</v>
      </c>
    </row>
    <row r="376" spans="2:63" s="9" customFormat="1" ht="29.9" customHeight="1">
      <c r="B376" s="143"/>
      <c r="C376" s="144"/>
      <c r="D376" s="153" t="s">
        <v>118</v>
      </c>
      <c r="E376" s="153"/>
      <c r="F376" s="153"/>
      <c r="G376" s="153"/>
      <c r="H376" s="153"/>
      <c r="I376" s="153"/>
      <c r="J376" s="153"/>
      <c r="K376" s="153"/>
      <c r="L376" s="153"/>
      <c r="M376" s="153"/>
      <c r="N376" s="274">
        <f>BK376</f>
        <v>0</v>
      </c>
      <c r="O376" s="275"/>
      <c r="P376" s="275"/>
      <c r="Q376" s="275"/>
      <c r="R376" s="146"/>
      <c r="T376" s="147"/>
      <c r="U376" s="144"/>
      <c r="V376" s="144"/>
      <c r="W376" s="148">
        <f>SUM(W377:W388)</f>
        <v>0</v>
      </c>
      <c r="X376" s="144"/>
      <c r="Y376" s="148">
        <f>SUM(Y377:Y388)</f>
        <v>0</v>
      </c>
      <c r="Z376" s="144"/>
      <c r="AA376" s="149">
        <f>SUM(AA377:AA388)</f>
        <v>0</v>
      </c>
      <c r="AR376" s="150" t="s">
        <v>99</v>
      </c>
      <c r="AT376" s="151" t="s">
        <v>80</v>
      </c>
      <c r="AU376" s="151" t="s">
        <v>23</v>
      </c>
      <c r="AY376" s="150" t="s">
        <v>149</v>
      </c>
      <c r="BK376" s="152">
        <f>SUM(BK377:BK388)</f>
        <v>0</v>
      </c>
    </row>
    <row r="377" spans="2:65" s="1" customFormat="1" ht="31.5" customHeight="1">
      <c r="B377" s="124"/>
      <c r="C377" s="154" t="s">
        <v>547</v>
      </c>
      <c r="D377" s="154" t="s">
        <v>150</v>
      </c>
      <c r="E377" s="155" t="s">
        <v>548</v>
      </c>
      <c r="F377" s="253" t="s">
        <v>549</v>
      </c>
      <c r="G377" s="254"/>
      <c r="H377" s="254"/>
      <c r="I377" s="254"/>
      <c r="J377" s="156" t="s">
        <v>225</v>
      </c>
      <c r="K377" s="157">
        <v>462.05</v>
      </c>
      <c r="L377" s="255">
        <v>0</v>
      </c>
      <c r="M377" s="254"/>
      <c r="N377" s="256">
        <f>ROUND(L377*K377,2)</f>
        <v>0</v>
      </c>
      <c r="O377" s="254"/>
      <c r="P377" s="254"/>
      <c r="Q377" s="254"/>
      <c r="R377" s="126"/>
      <c r="T377" s="158" t="s">
        <v>21</v>
      </c>
      <c r="U377" s="41" t="s">
        <v>46</v>
      </c>
      <c r="V377" s="33"/>
      <c r="W377" s="159">
        <f>V377*K377</f>
        <v>0</v>
      </c>
      <c r="X377" s="159">
        <v>0</v>
      </c>
      <c r="Y377" s="159">
        <f>X377*K377</f>
        <v>0</v>
      </c>
      <c r="Z377" s="159">
        <v>0</v>
      </c>
      <c r="AA377" s="160">
        <f>Z377*K377</f>
        <v>0</v>
      </c>
      <c r="AR377" s="15" t="s">
        <v>227</v>
      </c>
      <c r="AT377" s="15" t="s">
        <v>150</v>
      </c>
      <c r="AU377" s="15" t="s">
        <v>99</v>
      </c>
      <c r="AY377" s="15" t="s">
        <v>149</v>
      </c>
      <c r="BE377" s="99">
        <f>IF(U377="základní",N377,0)</f>
        <v>0</v>
      </c>
      <c r="BF377" s="99">
        <f>IF(U377="snížená",N377,0)</f>
        <v>0</v>
      </c>
      <c r="BG377" s="99">
        <f>IF(U377="zákl. přenesená",N377,0)</f>
        <v>0</v>
      </c>
      <c r="BH377" s="99">
        <f>IF(U377="sníž. přenesená",N377,0)</f>
        <v>0</v>
      </c>
      <c r="BI377" s="99">
        <f>IF(U377="nulová",N377,0)</f>
        <v>0</v>
      </c>
      <c r="BJ377" s="15" t="s">
        <v>23</v>
      </c>
      <c r="BK377" s="99">
        <f>ROUND(L377*K377,2)</f>
        <v>0</v>
      </c>
      <c r="BL377" s="15" t="s">
        <v>227</v>
      </c>
      <c r="BM377" s="15" t="s">
        <v>550</v>
      </c>
    </row>
    <row r="378" spans="2:51" s="10" customFormat="1" ht="22.5" customHeight="1">
      <c r="B378" s="161"/>
      <c r="C378" s="162"/>
      <c r="D378" s="162"/>
      <c r="E378" s="163" t="s">
        <v>21</v>
      </c>
      <c r="F378" s="257" t="s">
        <v>551</v>
      </c>
      <c r="G378" s="258"/>
      <c r="H378" s="258"/>
      <c r="I378" s="258"/>
      <c r="J378" s="162"/>
      <c r="K378" s="164">
        <v>145.6</v>
      </c>
      <c r="L378" s="162"/>
      <c r="M378" s="162"/>
      <c r="N378" s="162"/>
      <c r="O378" s="162"/>
      <c r="P378" s="162"/>
      <c r="Q378" s="162"/>
      <c r="R378" s="165"/>
      <c r="T378" s="166"/>
      <c r="U378" s="162"/>
      <c r="V378" s="162"/>
      <c r="W378" s="162"/>
      <c r="X378" s="162"/>
      <c r="Y378" s="162"/>
      <c r="Z378" s="162"/>
      <c r="AA378" s="167"/>
      <c r="AT378" s="168" t="s">
        <v>157</v>
      </c>
      <c r="AU378" s="168" t="s">
        <v>99</v>
      </c>
      <c r="AV378" s="10" t="s">
        <v>99</v>
      </c>
      <c r="AW378" s="10" t="s">
        <v>37</v>
      </c>
      <c r="AX378" s="10" t="s">
        <v>81</v>
      </c>
      <c r="AY378" s="168" t="s">
        <v>149</v>
      </c>
    </row>
    <row r="379" spans="2:51" s="10" customFormat="1" ht="22.5" customHeight="1">
      <c r="B379" s="161"/>
      <c r="C379" s="162"/>
      <c r="D379" s="162"/>
      <c r="E379" s="163" t="s">
        <v>21</v>
      </c>
      <c r="F379" s="259" t="s">
        <v>552</v>
      </c>
      <c r="G379" s="258"/>
      <c r="H379" s="258"/>
      <c r="I379" s="258"/>
      <c r="J379" s="162"/>
      <c r="K379" s="164">
        <v>125.6</v>
      </c>
      <c r="L379" s="162"/>
      <c r="M379" s="162"/>
      <c r="N379" s="162"/>
      <c r="O379" s="162"/>
      <c r="P379" s="162"/>
      <c r="Q379" s="162"/>
      <c r="R379" s="165"/>
      <c r="T379" s="166"/>
      <c r="U379" s="162"/>
      <c r="V379" s="162"/>
      <c r="W379" s="162"/>
      <c r="X379" s="162"/>
      <c r="Y379" s="162"/>
      <c r="Z379" s="162"/>
      <c r="AA379" s="167"/>
      <c r="AT379" s="168" t="s">
        <v>157</v>
      </c>
      <c r="AU379" s="168" t="s">
        <v>99</v>
      </c>
      <c r="AV379" s="10" t="s">
        <v>99</v>
      </c>
      <c r="AW379" s="10" t="s">
        <v>37</v>
      </c>
      <c r="AX379" s="10" t="s">
        <v>81</v>
      </c>
      <c r="AY379" s="168" t="s">
        <v>149</v>
      </c>
    </row>
    <row r="380" spans="2:51" s="10" customFormat="1" ht="22.5" customHeight="1">
      <c r="B380" s="161"/>
      <c r="C380" s="162"/>
      <c r="D380" s="162"/>
      <c r="E380" s="163" t="s">
        <v>21</v>
      </c>
      <c r="F380" s="259" t="s">
        <v>553</v>
      </c>
      <c r="G380" s="258"/>
      <c r="H380" s="258"/>
      <c r="I380" s="258"/>
      <c r="J380" s="162"/>
      <c r="K380" s="164">
        <v>190.85</v>
      </c>
      <c r="L380" s="162"/>
      <c r="M380" s="162"/>
      <c r="N380" s="162"/>
      <c r="O380" s="162"/>
      <c r="P380" s="162"/>
      <c r="Q380" s="162"/>
      <c r="R380" s="165"/>
      <c r="T380" s="166"/>
      <c r="U380" s="162"/>
      <c r="V380" s="162"/>
      <c r="W380" s="162"/>
      <c r="X380" s="162"/>
      <c r="Y380" s="162"/>
      <c r="Z380" s="162"/>
      <c r="AA380" s="167"/>
      <c r="AT380" s="168" t="s">
        <v>157</v>
      </c>
      <c r="AU380" s="168" t="s">
        <v>99</v>
      </c>
      <c r="AV380" s="10" t="s">
        <v>99</v>
      </c>
      <c r="AW380" s="10" t="s">
        <v>37</v>
      </c>
      <c r="AX380" s="10" t="s">
        <v>81</v>
      </c>
      <c r="AY380" s="168" t="s">
        <v>149</v>
      </c>
    </row>
    <row r="381" spans="2:51" s="11" customFormat="1" ht="22.5" customHeight="1">
      <c r="B381" s="169"/>
      <c r="C381" s="170"/>
      <c r="D381" s="170"/>
      <c r="E381" s="171" t="s">
        <v>21</v>
      </c>
      <c r="F381" s="260" t="s">
        <v>161</v>
      </c>
      <c r="G381" s="261"/>
      <c r="H381" s="261"/>
      <c r="I381" s="261"/>
      <c r="J381" s="170"/>
      <c r="K381" s="172">
        <v>462.05</v>
      </c>
      <c r="L381" s="170"/>
      <c r="M381" s="170"/>
      <c r="N381" s="170"/>
      <c r="O381" s="170"/>
      <c r="P381" s="170"/>
      <c r="Q381" s="170"/>
      <c r="R381" s="173"/>
      <c r="T381" s="174"/>
      <c r="U381" s="170"/>
      <c r="V381" s="170"/>
      <c r="W381" s="170"/>
      <c r="X381" s="170"/>
      <c r="Y381" s="170"/>
      <c r="Z381" s="170"/>
      <c r="AA381" s="175"/>
      <c r="AT381" s="176" t="s">
        <v>157</v>
      </c>
      <c r="AU381" s="176" t="s">
        <v>99</v>
      </c>
      <c r="AV381" s="11" t="s">
        <v>154</v>
      </c>
      <c r="AW381" s="11" t="s">
        <v>37</v>
      </c>
      <c r="AX381" s="11" t="s">
        <v>23</v>
      </c>
      <c r="AY381" s="176" t="s">
        <v>149</v>
      </c>
    </row>
    <row r="382" spans="2:65" s="1" customFormat="1" ht="69.75" customHeight="1">
      <c r="B382" s="124"/>
      <c r="C382" s="154" t="s">
        <v>554</v>
      </c>
      <c r="D382" s="154" t="s">
        <v>150</v>
      </c>
      <c r="E382" s="155" t="s">
        <v>555</v>
      </c>
      <c r="F382" s="253" t="s">
        <v>556</v>
      </c>
      <c r="G382" s="254"/>
      <c r="H382" s="254"/>
      <c r="I382" s="254"/>
      <c r="J382" s="156" t="s">
        <v>225</v>
      </c>
      <c r="K382" s="157">
        <v>462.05</v>
      </c>
      <c r="L382" s="255">
        <v>0</v>
      </c>
      <c r="M382" s="254"/>
      <c r="N382" s="256">
        <f>ROUND(L382*K382,2)</f>
        <v>0</v>
      </c>
      <c r="O382" s="254"/>
      <c r="P382" s="254"/>
      <c r="Q382" s="254"/>
      <c r="R382" s="126"/>
      <c r="T382" s="158" t="s">
        <v>21</v>
      </c>
      <c r="U382" s="41" t="s">
        <v>46</v>
      </c>
      <c r="V382" s="33"/>
      <c r="W382" s="159">
        <f>V382*K382</f>
        <v>0</v>
      </c>
      <c r="X382" s="159">
        <v>0</v>
      </c>
      <c r="Y382" s="159">
        <f>X382*K382</f>
        <v>0</v>
      </c>
      <c r="Z382" s="159">
        <v>0</v>
      </c>
      <c r="AA382" s="160">
        <f>Z382*K382</f>
        <v>0</v>
      </c>
      <c r="AR382" s="15" t="s">
        <v>227</v>
      </c>
      <c r="AT382" s="15" t="s">
        <v>150</v>
      </c>
      <c r="AU382" s="15" t="s">
        <v>99</v>
      </c>
      <c r="AY382" s="15" t="s">
        <v>149</v>
      </c>
      <c r="BE382" s="99">
        <f>IF(U382="základní",N382,0)</f>
        <v>0</v>
      </c>
      <c r="BF382" s="99">
        <f>IF(U382="snížená",N382,0)</f>
        <v>0</v>
      </c>
      <c r="BG382" s="99">
        <f>IF(U382="zákl. přenesená",N382,0)</f>
        <v>0</v>
      </c>
      <c r="BH382" s="99">
        <f>IF(U382="sníž. přenesená",N382,0)</f>
        <v>0</v>
      </c>
      <c r="BI382" s="99">
        <f>IF(U382="nulová",N382,0)</f>
        <v>0</v>
      </c>
      <c r="BJ382" s="15" t="s">
        <v>23</v>
      </c>
      <c r="BK382" s="99">
        <f>ROUND(L382*K382,2)</f>
        <v>0</v>
      </c>
      <c r="BL382" s="15" t="s">
        <v>227</v>
      </c>
      <c r="BM382" s="15" t="s">
        <v>557</v>
      </c>
    </row>
    <row r="383" spans="2:51" s="10" customFormat="1" ht="22.5" customHeight="1">
      <c r="B383" s="161"/>
      <c r="C383" s="162"/>
      <c r="D383" s="162"/>
      <c r="E383" s="163" t="s">
        <v>21</v>
      </c>
      <c r="F383" s="257" t="s">
        <v>551</v>
      </c>
      <c r="G383" s="258"/>
      <c r="H383" s="258"/>
      <c r="I383" s="258"/>
      <c r="J383" s="162"/>
      <c r="K383" s="164">
        <v>145.6</v>
      </c>
      <c r="L383" s="162"/>
      <c r="M383" s="162"/>
      <c r="N383" s="162"/>
      <c r="O383" s="162"/>
      <c r="P383" s="162"/>
      <c r="Q383" s="162"/>
      <c r="R383" s="165"/>
      <c r="T383" s="166"/>
      <c r="U383" s="162"/>
      <c r="V383" s="162"/>
      <c r="W383" s="162"/>
      <c r="X383" s="162"/>
      <c r="Y383" s="162"/>
      <c r="Z383" s="162"/>
      <c r="AA383" s="167"/>
      <c r="AT383" s="168" t="s">
        <v>157</v>
      </c>
      <c r="AU383" s="168" t="s">
        <v>99</v>
      </c>
      <c r="AV383" s="10" t="s">
        <v>99</v>
      </c>
      <c r="AW383" s="10" t="s">
        <v>37</v>
      </c>
      <c r="AX383" s="10" t="s">
        <v>81</v>
      </c>
      <c r="AY383" s="168" t="s">
        <v>149</v>
      </c>
    </row>
    <row r="384" spans="2:51" s="10" customFormat="1" ht="22.5" customHeight="1">
      <c r="B384" s="161"/>
      <c r="C384" s="162"/>
      <c r="D384" s="162"/>
      <c r="E384" s="163" t="s">
        <v>21</v>
      </c>
      <c r="F384" s="259" t="s">
        <v>552</v>
      </c>
      <c r="G384" s="258"/>
      <c r="H384" s="258"/>
      <c r="I384" s="258"/>
      <c r="J384" s="162"/>
      <c r="K384" s="164">
        <v>125.6</v>
      </c>
      <c r="L384" s="162"/>
      <c r="M384" s="162"/>
      <c r="N384" s="162"/>
      <c r="O384" s="162"/>
      <c r="P384" s="162"/>
      <c r="Q384" s="162"/>
      <c r="R384" s="165"/>
      <c r="T384" s="166"/>
      <c r="U384" s="162"/>
      <c r="V384" s="162"/>
      <c r="W384" s="162"/>
      <c r="X384" s="162"/>
      <c r="Y384" s="162"/>
      <c r="Z384" s="162"/>
      <c r="AA384" s="167"/>
      <c r="AT384" s="168" t="s">
        <v>157</v>
      </c>
      <c r="AU384" s="168" t="s">
        <v>99</v>
      </c>
      <c r="AV384" s="10" t="s">
        <v>99</v>
      </c>
      <c r="AW384" s="10" t="s">
        <v>37</v>
      </c>
      <c r="AX384" s="10" t="s">
        <v>81</v>
      </c>
      <c r="AY384" s="168" t="s">
        <v>149</v>
      </c>
    </row>
    <row r="385" spans="2:51" s="10" customFormat="1" ht="22.5" customHeight="1">
      <c r="B385" s="161"/>
      <c r="C385" s="162"/>
      <c r="D385" s="162"/>
      <c r="E385" s="163" t="s">
        <v>21</v>
      </c>
      <c r="F385" s="259" t="s">
        <v>553</v>
      </c>
      <c r="G385" s="258"/>
      <c r="H385" s="258"/>
      <c r="I385" s="258"/>
      <c r="J385" s="162"/>
      <c r="K385" s="164">
        <v>190.85</v>
      </c>
      <c r="L385" s="162"/>
      <c r="M385" s="162"/>
      <c r="N385" s="162"/>
      <c r="O385" s="162"/>
      <c r="P385" s="162"/>
      <c r="Q385" s="162"/>
      <c r="R385" s="165"/>
      <c r="T385" s="166"/>
      <c r="U385" s="162"/>
      <c r="V385" s="162"/>
      <c r="W385" s="162"/>
      <c r="X385" s="162"/>
      <c r="Y385" s="162"/>
      <c r="Z385" s="162"/>
      <c r="AA385" s="167"/>
      <c r="AT385" s="168" t="s">
        <v>157</v>
      </c>
      <c r="AU385" s="168" t="s">
        <v>99</v>
      </c>
      <c r="AV385" s="10" t="s">
        <v>99</v>
      </c>
      <c r="AW385" s="10" t="s">
        <v>37</v>
      </c>
      <c r="AX385" s="10" t="s">
        <v>81</v>
      </c>
      <c r="AY385" s="168" t="s">
        <v>149</v>
      </c>
    </row>
    <row r="386" spans="2:51" s="11" customFormat="1" ht="22.5" customHeight="1">
      <c r="B386" s="169"/>
      <c r="C386" s="170"/>
      <c r="D386" s="170"/>
      <c r="E386" s="171" t="s">
        <v>21</v>
      </c>
      <c r="F386" s="260" t="s">
        <v>161</v>
      </c>
      <c r="G386" s="261"/>
      <c r="H386" s="261"/>
      <c r="I386" s="261"/>
      <c r="J386" s="170"/>
      <c r="K386" s="172">
        <v>462.05</v>
      </c>
      <c r="L386" s="170"/>
      <c r="M386" s="170"/>
      <c r="N386" s="170"/>
      <c r="O386" s="170"/>
      <c r="P386" s="170"/>
      <c r="Q386" s="170"/>
      <c r="R386" s="173"/>
      <c r="T386" s="174"/>
      <c r="U386" s="170"/>
      <c r="V386" s="170"/>
      <c r="W386" s="170"/>
      <c r="X386" s="170"/>
      <c r="Y386" s="170"/>
      <c r="Z386" s="170"/>
      <c r="AA386" s="175"/>
      <c r="AT386" s="176" t="s">
        <v>157</v>
      </c>
      <c r="AU386" s="176" t="s">
        <v>99</v>
      </c>
      <c r="AV386" s="11" t="s">
        <v>154</v>
      </c>
      <c r="AW386" s="11" t="s">
        <v>37</v>
      </c>
      <c r="AX386" s="11" t="s">
        <v>23</v>
      </c>
      <c r="AY386" s="176" t="s">
        <v>149</v>
      </c>
    </row>
    <row r="387" spans="2:65" s="1" customFormat="1" ht="31.5" customHeight="1">
      <c r="B387" s="124"/>
      <c r="C387" s="154" t="s">
        <v>558</v>
      </c>
      <c r="D387" s="154" t="s">
        <v>150</v>
      </c>
      <c r="E387" s="155" t="s">
        <v>559</v>
      </c>
      <c r="F387" s="253" t="s">
        <v>560</v>
      </c>
      <c r="G387" s="254"/>
      <c r="H387" s="254"/>
      <c r="I387" s="254"/>
      <c r="J387" s="156" t="s">
        <v>561</v>
      </c>
      <c r="K387" s="157">
        <v>9</v>
      </c>
      <c r="L387" s="255">
        <v>0</v>
      </c>
      <c r="M387" s="254"/>
      <c r="N387" s="256">
        <f>ROUND(L387*K387,2)</f>
        <v>0</v>
      </c>
      <c r="O387" s="254"/>
      <c r="P387" s="254"/>
      <c r="Q387" s="254"/>
      <c r="R387" s="126"/>
      <c r="T387" s="158" t="s">
        <v>21</v>
      </c>
      <c r="U387" s="41" t="s">
        <v>46</v>
      </c>
      <c r="V387" s="33"/>
      <c r="W387" s="159">
        <f>V387*K387</f>
        <v>0</v>
      </c>
      <c r="X387" s="159">
        <v>0</v>
      </c>
      <c r="Y387" s="159">
        <f>X387*K387</f>
        <v>0</v>
      </c>
      <c r="Z387" s="159">
        <v>0</v>
      </c>
      <c r="AA387" s="160">
        <f>Z387*K387</f>
        <v>0</v>
      </c>
      <c r="AR387" s="15" t="s">
        <v>227</v>
      </c>
      <c r="AT387" s="15" t="s">
        <v>150</v>
      </c>
      <c r="AU387" s="15" t="s">
        <v>99</v>
      </c>
      <c r="AY387" s="15" t="s">
        <v>149</v>
      </c>
      <c r="BE387" s="99">
        <f>IF(U387="základní",N387,0)</f>
        <v>0</v>
      </c>
      <c r="BF387" s="99">
        <f>IF(U387="snížená",N387,0)</f>
        <v>0</v>
      </c>
      <c r="BG387" s="99">
        <f>IF(U387="zákl. přenesená",N387,0)</f>
        <v>0</v>
      </c>
      <c r="BH387" s="99">
        <f>IF(U387="sníž. přenesená",N387,0)</f>
        <v>0</v>
      </c>
      <c r="BI387" s="99">
        <f>IF(U387="nulová",N387,0)</f>
        <v>0</v>
      </c>
      <c r="BJ387" s="15" t="s">
        <v>23</v>
      </c>
      <c r="BK387" s="99">
        <f>ROUND(L387*K387,2)</f>
        <v>0</v>
      </c>
      <c r="BL387" s="15" t="s">
        <v>227</v>
      </c>
      <c r="BM387" s="15" t="s">
        <v>562</v>
      </c>
    </row>
    <row r="388" spans="2:65" s="1" customFormat="1" ht="22.5" customHeight="1">
      <c r="B388" s="124"/>
      <c r="C388" s="154" t="s">
        <v>563</v>
      </c>
      <c r="D388" s="154" t="s">
        <v>150</v>
      </c>
      <c r="E388" s="155" t="s">
        <v>564</v>
      </c>
      <c r="F388" s="253" t="s">
        <v>565</v>
      </c>
      <c r="G388" s="254"/>
      <c r="H388" s="254"/>
      <c r="I388" s="254"/>
      <c r="J388" s="156" t="s">
        <v>566</v>
      </c>
      <c r="K388" s="157">
        <v>1</v>
      </c>
      <c r="L388" s="255">
        <v>0</v>
      </c>
      <c r="M388" s="254"/>
      <c r="N388" s="256">
        <f>ROUND(L388*K388,2)</f>
        <v>0</v>
      </c>
      <c r="O388" s="254"/>
      <c r="P388" s="254"/>
      <c r="Q388" s="254"/>
      <c r="R388" s="126"/>
      <c r="T388" s="158" t="s">
        <v>21</v>
      </c>
      <c r="U388" s="41" t="s">
        <v>46</v>
      </c>
      <c r="V388" s="33"/>
      <c r="W388" s="159">
        <f>V388*K388</f>
        <v>0</v>
      </c>
      <c r="X388" s="159">
        <v>0</v>
      </c>
      <c r="Y388" s="159">
        <f>X388*K388</f>
        <v>0</v>
      </c>
      <c r="Z388" s="159">
        <v>0</v>
      </c>
      <c r="AA388" s="160">
        <f>Z388*K388</f>
        <v>0</v>
      </c>
      <c r="AR388" s="15" t="s">
        <v>567</v>
      </c>
      <c r="AT388" s="15" t="s">
        <v>150</v>
      </c>
      <c r="AU388" s="15" t="s">
        <v>99</v>
      </c>
      <c r="AY388" s="15" t="s">
        <v>149</v>
      </c>
      <c r="BE388" s="99">
        <f>IF(U388="základní",N388,0)</f>
        <v>0</v>
      </c>
      <c r="BF388" s="99">
        <f>IF(U388="snížená",N388,0)</f>
        <v>0</v>
      </c>
      <c r="BG388" s="99">
        <f>IF(U388="zákl. přenesená",N388,0)</f>
        <v>0</v>
      </c>
      <c r="BH388" s="99">
        <f>IF(U388="sníž. přenesená",N388,0)</f>
        <v>0</v>
      </c>
      <c r="BI388" s="99">
        <f>IF(U388="nulová",N388,0)</f>
        <v>0</v>
      </c>
      <c r="BJ388" s="15" t="s">
        <v>23</v>
      </c>
      <c r="BK388" s="99">
        <f>ROUND(L388*K388,2)</f>
        <v>0</v>
      </c>
      <c r="BL388" s="15" t="s">
        <v>567</v>
      </c>
      <c r="BM388" s="15" t="s">
        <v>568</v>
      </c>
    </row>
    <row r="389" spans="2:63" s="9" customFormat="1" ht="29.9" customHeight="1">
      <c r="B389" s="143"/>
      <c r="C389" s="144"/>
      <c r="D389" s="153" t="s">
        <v>119</v>
      </c>
      <c r="E389" s="153"/>
      <c r="F389" s="153"/>
      <c r="G389" s="153"/>
      <c r="H389" s="153"/>
      <c r="I389" s="153"/>
      <c r="J389" s="153"/>
      <c r="K389" s="153"/>
      <c r="L389" s="153"/>
      <c r="M389" s="153"/>
      <c r="N389" s="274">
        <f>BK389</f>
        <v>0</v>
      </c>
      <c r="O389" s="275"/>
      <c r="P389" s="275"/>
      <c r="Q389" s="275"/>
      <c r="R389" s="146"/>
      <c r="T389" s="147"/>
      <c r="U389" s="144"/>
      <c r="V389" s="144"/>
      <c r="W389" s="148">
        <f>SUM(W390:W392)</f>
        <v>0</v>
      </c>
      <c r="X389" s="144"/>
      <c r="Y389" s="148">
        <f>SUM(Y390:Y392)</f>
        <v>0</v>
      </c>
      <c r="Z389" s="144"/>
      <c r="AA389" s="149">
        <f>SUM(AA390:AA392)</f>
        <v>0</v>
      </c>
      <c r="AR389" s="150" t="s">
        <v>99</v>
      </c>
      <c r="AT389" s="151" t="s">
        <v>80</v>
      </c>
      <c r="AU389" s="151" t="s">
        <v>23</v>
      </c>
      <c r="AY389" s="150" t="s">
        <v>149</v>
      </c>
      <c r="BK389" s="152">
        <f>SUM(BK390:BK392)</f>
        <v>0</v>
      </c>
    </row>
    <row r="390" spans="2:65" s="1" customFormat="1" ht="22.5" customHeight="1">
      <c r="B390" s="124"/>
      <c r="C390" s="154" t="s">
        <v>569</v>
      </c>
      <c r="D390" s="154" t="s">
        <v>150</v>
      </c>
      <c r="E390" s="155" t="s">
        <v>570</v>
      </c>
      <c r="F390" s="253" t="s">
        <v>571</v>
      </c>
      <c r="G390" s="254"/>
      <c r="H390" s="254"/>
      <c r="I390" s="254"/>
      <c r="J390" s="156" t="s">
        <v>503</v>
      </c>
      <c r="K390" s="157">
        <v>9</v>
      </c>
      <c r="L390" s="255">
        <v>0</v>
      </c>
      <c r="M390" s="254"/>
      <c r="N390" s="256">
        <f>ROUND(L390*K390,2)</f>
        <v>0</v>
      </c>
      <c r="O390" s="254"/>
      <c r="P390" s="254"/>
      <c r="Q390" s="254"/>
      <c r="R390" s="126"/>
      <c r="T390" s="158" t="s">
        <v>21</v>
      </c>
      <c r="U390" s="41" t="s">
        <v>46</v>
      </c>
      <c r="V390" s="33"/>
      <c r="W390" s="159">
        <f>V390*K390</f>
        <v>0</v>
      </c>
      <c r="X390" s="159">
        <v>0</v>
      </c>
      <c r="Y390" s="159">
        <f>X390*K390</f>
        <v>0</v>
      </c>
      <c r="Z390" s="159">
        <v>0</v>
      </c>
      <c r="AA390" s="160">
        <f>Z390*K390</f>
        <v>0</v>
      </c>
      <c r="AR390" s="15" t="s">
        <v>227</v>
      </c>
      <c r="AT390" s="15" t="s">
        <v>150</v>
      </c>
      <c r="AU390" s="15" t="s">
        <v>99</v>
      </c>
      <c r="AY390" s="15" t="s">
        <v>149</v>
      </c>
      <c r="BE390" s="99">
        <f>IF(U390="základní",N390,0)</f>
        <v>0</v>
      </c>
      <c r="BF390" s="99">
        <f>IF(U390="snížená",N390,0)</f>
        <v>0</v>
      </c>
      <c r="BG390" s="99">
        <f>IF(U390="zákl. přenesená",N390,0)</f>
        <v>0</v>
      </c>
      <c r="BH390" s="99">
        <f>IF(U390="sníž. přenesená",N390,0)</f>
        <v>0</v>
      </c>
      <c r="BI390" s="99">
        <f>IF(U390="nulová",N390,0)</f>
        <v>0</v>
      </c>
      <c r="BJ390" s="15" t="s">
        <v>23</v>
      </c>
      <c r="BK390" s="99">
        <f>ROUND(L390*K390,2)</f>
        <v>0</v>
      </c>
      <c r="BL390" s="15" t="s">
        <v>227</v>
      </c>
      <c r="BM390" s="15" t="s">
        <v>572</v>
      </c>
    </row>
    <row r="391" spans="2:65" s="1" customFormat="1" ht="22.5" customHeight="1">
      <c r="B391" s="124"/>
      <c r="C391" s="154" t="s">
        <v>573</v>
      </c>
      <c r="D391" s="154" t="s">
        <v>150</v>
      </c>
      <c r="E391" s="155" t="s">
        <v>574</v>
      </c>
      <c r="F391" s="253" t="s">
        <v>575</v>
      </c>
      <c r="G391" s="254"/>
      <c r="H391" s="254"/>
      <c r="I391" s="254"/>
      <c r="J391" s="156" t="s">
        <v>503</v>
      </c>
      <c r="K391" s="157">
        <v>9</v>
      </c>
      <c r="L391" s="255">
        <v>0</v>
      </c>
      <c r="M391" s="254"/>
      <c r="N391" s="256">
        <f>ROUND(L391*K391,2)</f>
        <v>0</v>
      </c>
      <c r="O391" s="254"/>
      <c r="P391" s="254"/>
      <c r="Q391" s="254"/>
      <c r="R391" s="126"/>
      <c r="T391" s="158" t="s">
        <v>21</v>
      </c>
      <c r="U391" s="41" t="s">
        <v>46</v>
      </c>
      <c r="V391" s="33"/>
      <c r="W391" s="159">
        <f>V391*K391</f>
        <v>0</v>
      </c>
      <c r="X391" s="159">
        <v>0</v>
      </c>
      <c r="Y391" s="159">
        <f>X391*K391</f>
        <v>0</v>
      </c>
      <c r="Z391" s="159">
        <v>0</v>
      </c>
      <c r="AA391" s="160">
        <f>Z391*K391</f>
        <v>0</v>
      </c>
      <c r="AR391" s="15" t="s">
        <v>227</v>
      </c>
      <c r="AT391" s="15" t="s">
        <v>150</v>
      </c>
      <c r="AU391" s="15" t="s">
        <v>99</v>
      </c>
      <c r="AY391" s="15" t="s">
        <v>149</v>
      </c>
      <c r="BE391" s="99">
        <f>IF(U391="základní",N391,0)</f>
        <v>0</v>
      </c>
      <c r="BF391" s="99">
        <f>IF(U391="snížená",N391,0)</f>
        <v>0</v>
      </c>
      <c r="BG391" s="99">
        <f>IF(U391="zákl. přenesená",N391,0)</f>
        <v>0</v>
      </c>
      <c r="BH391" s="99">
        <f>IF(U391="sníž. přenesená",N391,0)</f>
        <v>0</v>
      </c>
      <c r="BI391" s="99">
        <f>IF(U391="nulová",N391,0)</f>
        <v>0</v>
      </c>
      <c r="BJ391" s="15" t="s">
        <v>23</v>
      </c>
      <c r="BK391" s="99">
        <f>ROUND(L391*K391,2)</f>
        <v>0</v>
      </c>
      <c r="BL391" s="15" t="s">
        <v>227</v>
      </c>
      <c r="BM391" s="15" t="s">
        <v>576</v>
      </c>
    </row>
    <row r="392" spans="2:65" s="1" customFormat="1" ht="22.5" customHeight="1">
      <c r="B392" s="124"/>
      <c r="C392" s="154" t="s">
        <v>577</v>
      </c>
      <c r="D392" s="154" t="s">
        <v>150</v>
      </c>
      <c r="E392" s="155" t="s">
        <v>578</v>
      </c>
      <c r="F392" s="253" t="s">
        <v>579</v>
      </c>
      <c r="G392" s="254"/>
      <c r="H392" s="254"/>
      <c r="I392" s="254"/>
      <c r="J392" s="156" t="s">
        <v>503</v>
      </c>
      <c r="K392" s="157">
        <v>9</v>
      </c>
      <c r="L392" s="255">
        <v>0</v>
      </c>
      <c r="M392" s="254"/>
      <c r="N392" s="256">
        <f>ROUND(L392*K392,2)</f>
        <v>0</v>
      </c>
      <c r="O392" s="254"/>
      <c r="P392" s="254"/>
      <c r="Q392" s="254"/>
      <c r="R392" s="126"/>
      <c r="T392" s="158" t="s">
        <v>21</v>
      </c>
      <c r="U392" s="41" t="s">
        <v>46</v>
      </c>
      <c r="V392" s="33"/>
      <c r="W392" s="159">
        <f>V392*K392</f>
        <v>0</v>
      </c>
      <c r="X392" s="159">
        <v>0</v>
      </c>
      <c r="Y392" s="159">
        <f>X392*K392</f>
        <v>0</v>
      </c>
      <c r="Z392" s="159">
        <v>0</v>
      </c>
      <c r="AA392" s="160">
        <f>Z392*K392</f>
        <v>0</v>
      </c>
      <c r="AR392" s="15" t="s">
        <v>227</v>
      </c>
      <c r="AT392" s="15" t="s">
        <v>150</v>
      </c>
      <c r="AU392" s="15" t="s">
        <v>99</v>
      </c>
      <c r="AY392" s="15" t="s">
        <v>149</v>
      </c>
      <c r="BE392" s="99">
        <f>IF(U392="základní",N392,0)</f>
        <v>0</v>
      </c>
      <c r="BF392" s="99">
        <f>IF(U392="snížená",N392,0)</f>
        <v>0</v>
      </c>
      <c r="BG392" s="99">
        <f>IF(U392="zákl. přenesená",N392,0)</f>
        <v>0</v>
      </c>
      <c r="BH392" s="99">
        <f>IF(U392="sníž. přenesená",N392,0)</f>
        <v>0</v>
      </c>
      <c r="BI392" s="99">
        <f>IF(U392="nulová",N392,0)</f>
        <v>0</v>
      </c>
      <c r="BJ392" s="15" t="s">
        <v>23</v>
      </c>
      <c r="BK392" s="99">
        <f>ROUND(L392*K392,2)</f>
        <v>0</v>
      </c>
      <c r="BL392" s="15" t="s">
        <v>227</v>
      </c>
      <c r="BM392" s="15" t="s">
        <v>580</v>
      </c>
    </row>
    <row r="393" spans="2:63" s="9" customFormat="1" ht="29.9" customHeight="1">
      <c r="B393" s="143"/>
      <c r="C393" s="144"/>
      <c r="D393" s="153" t="s">
        <v>120</v>
      </c>
      <c r="E393" s="153"/>
      <c r="F393" s="153"/>
      <c r="G393" s="153"/>
      <c r="H393" s="153"/>
      <c r="I393" s="153"/>
      <c r="J393" s="153"/>
      <c r="K393" s="153"/>
      <c r="L393" s="153"/>
      <c r="M393" s="153"/>
      <c r="N393" s="274">
        <f>BK393</f>
        <v>0</v>
      </c>
      <c r="O393" s="275"/>
      <c r="P393" s="275"/>
      <c r="Q393" s="275"/>
      <c r="R393" s="146"/>
      <c r="T393" s="147"/>
      <c r="U393" s="144"/>
      <c r="V393" s="144"/>
      <c r="W393" s="148">
        <f>SUM(W394:W423)</f>
        <v>0</v>
      </c>
      <c r="X393" s="144"/>
      <c r="Y393" s="148">
        <f>SUM(Y394:Y423)</f>
        <v>2.4532895</v>
      </c>
      <c r="Z393" s="144"/>
      <c r="AA393" s="149">
        <f>SUM(AA394:AA423)</f>
        <v>1.7087204</v>
      </c>
      <c r="AR393" s="150" t="s">
        <v>99</v>
      </c>
      <c r="AT393" s="151" t="s">
        <v>80</v>
      </c>
      <c r="AU393" s="151" t="s">
        <v>23</v>
      </c>
      <c r="AY393" s="150" t="s">
        <v>149</v>
      </c>
      <c r="BK393" s="152">
        <f>SUM(BK394:BK423)</f>
        <v>0</v>
      </c>
    </row>
    <row r="394" spans="2:65" s="1" customFormat="1" ht="22.5" customHeight="1">
      <c r="B394" s="124"/>
      <c r="C394" s="154" t="s">
        <v>581</v>
      </c>
      <c r="D394" s="154" t="s">
        <v>150</v>
      </c>
      <c r="E394" s="155" t="s">
        <v>582</v>
      </c>
      <c r="F394" s="253" t="s">
        <v>583</v>
      </c>
      <c r="G394" s="254"/>
      <c r="H394" s="254"/>
      <c r="I394" s="254"/>
      <c r="J394" s="156" t="s">
        <v>225</v>
      </c>
      <c r="K394" s="157">
        <v>798.85</v>
      </c>
      <c r="L394" s="255">
        <v>0</v>
      </c>
      <c r="M394" s="254"/>
      <c r="N394" s="256">
        <f>ROUND(L394*K394,2)</f>
        <v>0</v>
      </c>
      <c r="O394" s="254"/>
      <c r="P394" s="254"/>
      <c r="Q394" s="254"/>
      <c r="R394" s="126"/>
      <c r="T394" s="158" t="s">
        <v>21</v>
      </c>
      <c r="U394" s="41" t="s">
        <v>46</v>
      </c>
      <c r="V394" s="33"/>
      <c r="W394" s="159">
        <f>V394*K394</f>
        <v>0</v>
      </c>
      <c r="X394" s="159">
        <v>0</v>
      </c>
      <c r="Y394" s="159">
        <f>X394*K394</f>
        <v>0</v>
      </c>
      <c r="Z394" s="159">
        <v>0.00167</v>
      </c>
      <c r="AA394" s="160">
        <f>Z394*K394</f>
        <v>1.3340795</v>
      </c>
      <c r="AR394" s="15" t="s">
        <v>227</v>
      </c>
      <c r="AT394" s="15" t="s">
        <v>150</v>
      </c>
      <c r="AU394" s="15" t="s">
        <v>99</v>
      </c>
      <c r="AY394" s="15" t="s">
        <v>149</v>
      </c>
      <c r="BE394" s="99">
        <f>IF(U394="základní",N394,0)</f>
        <v>0</v>
      </c>
      <c r="BF394" s="99">
        <f>IF(U394="snížená",N394,0)</f>
        <v>0</v>
      </c>
      <c r="BG394" s="99">
        <f>IF(U394="zákl. přenesená",N394,0)</f>
        <v>0</v>
      </c>
      <c r="BH394" s="99">
        <f>IF(U394="sníž. přenesená",N394,0)</f>
        <v>0</v>
      </c>
      <c r="BI394" s="99">
        <f>IF(U394="nulová",N394,0)</f>
        <v>0</v>
      </c>
      <c r="BJ394" s="15" t="s">
        <v>23</v>
      </c>
      <c r="BK394" s="99">
        <f>ROUND(L394*K394,2)</f>
        <v>0</v>
      </c>
      <c r="BL394" s="15" t="s">
        <v>227</v>
      </c>
      <c r="BM394" s="15" t="s">
        <v>584</v>
      </c>
    </row>
    <row r="395" spans="2:51" s="10" customFormat="1" ht="22.5" customHeight="1">
      <c r="B395" s="161"/>
      <c r="C395" s="162"/>
      <c r="D395" s="162"/>
      <c r="E395" s="163" t="s">
        <v>21</v>
      </c>
      <c r="F395" s="257" t="s">
        <v>585</v>
      </c>
      <c r="G395" s="258"/>
      <c r="H395" s="258"/>
      <c r="I395" s="258"/>
      <c r="J395" s="162"/>
      <c r="K395" s="164">
        <v>72</v>
      </c>
      <c r="L395" s="162"/>
      <c r="M395" s="162"/>
      <c r="N395" s="162"/>
      <c r="O395" s="162"/>
      <c r="P395" s="162"/>
      <c r="Q395" s="162"/>
      <c r="R395" s="165"/>
      <c r="T395" s="166"/>
      <c r="U395" s="162"/>
      <c r="V395" s="162"/>
      <c r="W395" s="162"/>
      <c r="X395" s="162"/>
      <c r="Y395" s="162"/>
      <c r="Z395" s="162"/>
      <c r="AA395" s="167"/>
      <c r="AT395" s="168" t="s">
        <v>157</v>
      </c>
      <c r="AU395" s="168" t="s">
        <v>99</v>
      </c>
      <c r="AV395" s="10" t="s">
        <v>99</v>
      </c>
      <c r="AW395" s="10" t="s">
        <v>37</v>
      </c>
      <c r="AX395" s="10" t="s">
        <v>81</v>
      </c>
      <c r="AY395" s="168" t="s">
        <v>149</v>
      </c>
    </row>
    <row r="396" spans="2:51" s="10" customFormat="1" ht="22.5" customHeight="1">
      <c r="B396" s="161"/>
      <c r="C396" s="162"/>
      <c r="D396" s="162"/>
      <c r="E396" s="163" t="s">
        <v>21</v>
      </c>
      <c r="F396" s="259" t="s">
        <v>586</v>
      </c>
      <c r="G396" s="258"/>
      <c r="H396" s="258"/>
      <c r="I396" s="258"/>
      <c r="J396" s="162"/>
      <c r="K396" s="164">
        <v>70.3</v>
      </c>
      <c r="L396" s="162"/>
      <c r="M396" s="162"/>
      <c r="N396" s="162"/>
      <c r="O396" s="162"/>
      <c r="P396" s="162"/>
      <c r="Q396" s="162"/>
      <c r="R396" s="165"/>
      <c r="T396" s="166"/>
      <c r="U396" s="162"/>
      <c r="V396" s="162"/>
      <c r="W396" s="162"/>
      <c r="X396" s="162"/>
      <c r="Y396" s="162"/>
      <c r="Z396" s="162"/>
      <c r="AA396" s="167"/>
      <c r="AT396" s="168" t="s">
        <v>157</v>
      </c>
      <c r="AU396" s="168" t="s">
        <v>99</v>
      </c>
      <c r="AV396" s="10" t="s">
        <v>99</v>
      </c>
      <c r="AW396" s="10" t="s">
        <v>37</v>
      </c>
      <c r="AX396" s="10" t="s">
        <v>81</v>
      </c>
      <c r="AY396" s="168" t="s">
        <v>149</v>
      </c>
    </row>
    <row r="397" spans="2:51" s="10" customFormat="1" ht="22.5" customHeight="1">
      <c r="B397" s="161"/>
      <c r="C397" s="162"/>
      <c r="D397" s="162"/>
      <c r="E397" s="163" t="s">
        <v>21</v>
      </c>
      <c r="F397" s="259" t="s">
        <v>587</v>
      </c>
      <c r="G397" s="258"/>
      <c r="H397" s="258"/>
      <c r="I397" s="258"/>
      <c r="J397" s="162"/>
      <c r="K397" s="164">
        <v>72</v>
      </c>
      <c r="L397" s="162"/>
      <c r="M397" s="162"/>
      <c r="N397" s="162"/>
      <c r="O397" s="162"/>
      <c r="P397" s="162"/>
      <c r="Q397" s="162"/>
      <c r="R397" s="165"/>
      <c r="T397" s="166"/>
      <c r="U397" s="162"/>
      <c r="V397" s="162"/>
      <c r="W397" s="162"/>
      <c r="X397" s="162"/>
      <c r="Y397" s="162"/>
      <c r="Z397" s="162"/>
      <c r="AA397" s="167"/>
      <c r="AT397" s="168" t="s">
        <v>157</v>
      </c>
      <c r="AU397" s="168" t="s">
        <v>99</v>
      </c>
      <c r="AV397" s="10" t="s">
        <v>99</v>
      </c>
      <c r="AW397" s="10" t="s">
        <v>37</v>
      </c>
      <c r="AX397" s="10" t="s">
        <v>81</v>
      </c>
      <c r="AY397" s="168" t="s">
        <v>149</v>
      </c>
    </row>
    <row r="398" spans="2:51" s="10" customFormat="1" ht="22.5" customHeight="1">
      <c r="B398" s="161"/>
      <c r="C398" s="162"/>
      <c r="D398" s="162"/>
      <c r="E398" s="163" t="s">
        <v>21</v>
      </c>
      <c r="F398" s="259" t="s">
        <v>588</v>
      </c>
      <c r="G398" s="258"/>
      <c r="H398" s="258"/>
      <c r="I398" s="258"/>
      <c r="J398" s="162"/>
      <c r="K398" s="164">
        <v>29.25</v>
      </c>
      <c r="L398" s="162"/>
      <c r="M398" s="162"/>
      <c r="N398" s="162"/>
      <c r="O398" s="162"/>
      <c r="P398" s="162"/>
      <c r="Q398" s="162"/>
      <c r="R398" s="165"/>
      <c r="T398" s="166"/>
      <c r="U398" s="162"/>
      <c r="V398" s="162"/>
      <c r="W398" s="162"/>
      <c r="X398" s="162"/>
      <c r="Y398" s="162"/>
      <c r="Z398" s="162"/>
      <c r="AA398" s="167"/>
      <c r="AT398" s="168" t="s">
        <v>157</v>
      </c>
      <c r="AU398" s="168" t="s">
        <v>99</v>
      </c>
      <c r="AV398" s="10" t="s">
        <v>99</v>
      </c>
      <c r="AW398" s="10" t="s">
        <v>37</v>
      </c>
      <c r="AX398" s="10" t="s">
        <v>81</v>
      </c>
      <c r="AY398" s="168" t="s">
        <v>149</v>
      </c>
    </row>
    <row r="399" spans="2:51" s="10" customFormat="1" ht="22.5" customHeight="1">
      <c r="B399" s="161"/>
      <c r="C399" s="162"/>
      <c r="D399" s="162"/>
      <c r="E399" s="163" t="s">
        <v>21</v>
      </c>
      <c r="F399" s="259" t="s">
        <v>589</v>
      </c>
      <c r="G399" s="258"/>
      <c r="H399" s="258"/>
      <c r="I399" s="258"/>
      <c r="J399" s="162"/>
      <c r="K399" s="164">
        <v>144</v>
      </c>
      <c r="L399" s="162"/>
      <c r="M399" s="162"/>
      <c r="N399" s="162"/>
      <c r="O399" s="162"/>
      <c r="P399" s="162"/>
      <c r="Q399" s="162"/>
      <c r="R399" s="165"/>
      <c r="T399" s="166"/>
      <c r="U399" s="162"/>
      <c r="V399" s="162"/>
      <c r="W399" s="162"/>
      <c r="X399" s="162"/>
      <c r="Y399" s="162"/>
      <c r="Z399" s="162"/>
      <c r="AA399" s="167"/>
      <c r="AT399" s="168" t="s">
        <v>157</v>
      </c>
      <c r="AU399" s="168" t="s">
        <v>99</v>
      </c>
      <c r="AV399" s="10" t="s">
        <v>99</v>
      </c>
      <c r="AW399" s="10" t="s">
        <v>37</v>
      </c>
      <c r="AX399" s="10" t="s">
        <v>81</v>
      </c>
      <c r="AY399" s="168" t="s">
        <v>149</v>
      </c>
    </row>
    <row r="400" spans="2:51" s="10" customFormat="1" ht="22.5" customHeight="1">
      <c r="B400" s="161"/>
      <c r="C400" s="162"/>
      <c r="D400" s="162"/>
      <c r="E400" s="163" t="s">
        <v>21</v>
      </c>
      <c r="F400" s="259" t="s">
        <v>590</v>
      </c>
      <c r="G400" s="258"/>
      <c r="H400" s="258"/>
      <c r="I400" s="258"/>
      <c r="J400" s="162"/>
      <c r="K400" s="164">
        <v>14.4</v>
      </c>
      <c r="L400" s="162"/>
      <c r="M400" s="162"/>
      <c r="N400" s="162"/>
      <c r="O400" s="162"/>
      <c r="P400" s="162"/>
      <c r="Q400" s="162"/>
      <c r="R400" s="165"/>
      <c r="T400" s="166"/>
      <c r="U400" s="162"/>
      <c r="V400" s="162"/>
      <c r="W400" s="162"/>
      <c r="X400" s="162"/>
      <c r="Y400" s="162"/>
      <c r="Z400" s="162"/>
      <c r="AA400" s="167"/>
      <c r="AT400" s="168" t="s">
        <v>157</v>
      </c>
      <c r="AU400" s="168" t="s">
        <v>99</v>
      </c>
      <c r="AV400" s="10" t="s">
        <v>99</v>
      </c>
      <c r="AW400" s="10" t="s">
        <v>37</v>
      </c>
      <c r="AX400" s="10" t="s">
        <v>81</v>
      </c>
      <c r="AY400" s="168" t="s">
        <v>149</v>
      </c>
    </row>
    <row r="401" spans="2:51" s="10" customFormat="1" ht="22.5" customHeight="1">
      <c r="B401" s="161"/>
      <c r="C401" s="162"/>
      <c r="D401" s="162"/>
      <c r="E401" s="163" t="s">
        <v>21</v>
      </c>
      <c r="F401" s="259" t="s">
        <v>591</v>
      </c>
      <c r="G401" s="258"/>
      <c r="H401" s="258"/>
      <c r="I401" s="258"/>
      <c r="J401" s="162"/>
      <c r="K401" s="164">
        <v>1.8</v>
      </c>
      <c r="L401" s="162"/>
      <c r="M401" s="162"/>
      <c r="N401" s="162"/>
      <c r="O401" s="162"/>
      <c r="P401" s="162"/>
      <c r="Q401" s="162"/>
      <c r="R401" s="165"/>
      <c r="T401" s="166"/>
      <c r="U401" s="162"/>
      <c r="V401" s="162"/>
      <c r="W401" s="162"/>
      <c r="X401" s="162"/>
      <c r="Y401" s="162"/>
      <c r="Z401" s="162"/>
      <c r="AA401" s="167"/>
      <c r="AT401" s="168" t="s">
        <v>157</v>
      </c>
      <c r="AU401" s="168" t="s">
        <v>99</v>
      </c>
      <c r="AV401" s="10" t="s">
        <v>99</v>
      </c>
      <c r="AW401" s="10" t="s">
        <v>37</v>
      </c>
      <c r="AX401" s="10" t="s">
        <v>81</v>
      </c>
      <c r="AY401" s="168" t="s">
        <v>149</v>
      </c>
    </row>
    <row r="402" spans="2:51" s="10" customFormat="1" ht="22.5" customHeight="1">
      <c r="B402" s="161"/>
      <c r="C402" s="162"/>
      <c r="D402" s="162"/>
      <c r="E402" s="163" t="s">
        <v>21</v>
      </c>
      <c r="F402" s="259" t="s">
        <v>592</v>
      </c>
      <c r="G402" s="258"/>
      <c r="H402" s="258"/>
      <c r="I402" s="258"/>
      <c r="J402" s="162"/>
      <c r="K402" s="164">
        <v>2.4</v>
      </c>
      <c r="L402" s="162"/>
      <c r="M402" s="162"/>
      <c r="N402" s="162"/>
      <c r="O402" s="162"/>
      <c r="P402" s="162"/>
      <c r="Q402" s="162"/>
      <c r="R402" s="165"/>
      <c r="T402" s="166"/>
      <c r="U402" s="162"/>
      <c r="V402" s="162"/>
      <c r="W402" s="162"/>
      <c r="X402" s="162"/>
      <c r="Y402" s="162"/>
      <c r="Z402" s="162"/>
      <c r="AA402" s="167"/>
      <c r="AT402" s="168" t="s">
        <v>157</v>
      </c>
      <c r="AU402" s="168" t="s">
        <v>99</v>
      </c>
      <c r="AV402" s="10" t="s">
        <v>99</v>
      </c>
      <c r="AW402" s="10" t="s">
        <v>37</v>
      </c>
      <c r="AX402" s="10" t="s">
        <v>81</v>
      </c>
      <c r="AY402" s="168" t="s">
        <v>149</v>
      </c>
    </row>
    <row r="403" spans="2:51" s="10" customFormat="1" ht="22.5" customHeight="1">
      <c r="B403" s="161"/>
      <c r="C403" s="162"/>
      <c r="D403" s="162"/>
      <c r="E403" s="163" t="s">
        <v>21</v>
      </c>
      <c r="F403" s="259" t="s">
        <v>593</v>
      </c>
      <c r="G403" s="258"/>
      <c r="H403" s="258"/>
      <c r="I403" s="258"/>
      <c r="J403" s="162"/>
      <c r="K403" s="164">
        <v>48</v>
      </c>
      <c r="L403" s="162"/>
      <c r="M403" s="162"/>
      <c r="N403" s="162"/>
      <c r="O403" s="162"/>
      <c r="P403" s="162"/>
      <c r="Q403" s="162"/>
      <c r="R403" s="165"/>
      <c r="T403" s="166"/>
      <c r="U403" s="162"/>
      <c r="V403" s="162"/>
      <c r="W403" s="162"/>
      <c r="X403" s="162"/>
      <c r="Y403" s="162"/>
      <c r="Z403" s="162"/>
      <c r="AA403" s="167"/>
      <c r="AT403" s="168" t="s">
        <v>157</v>
      </c>
      <c r="AU403" s="168" t="s">
        <v>99</v>
      </c>
      <c r="AV403" s="10" t="s">
        <v>99</v>
      </c>
      <c r="AW403" s="10" t="s">
        <v>37</v>
      </c>
      <c r="AX403" s="10" t="s">
        <v>81</v>
      </c>
      <c r="AY403" s="168" t="s">
        <v>149</v>
      </c>
    </row>
    <row r="404" spans="2:51" s="10" customFormat="1" ht="22.5" customHeight="1">
      <c r="B404" s="161"/>
      <c r="C404" s="162"/>
      <c r="D404" s="162"/>
      <c r="E404" s="163" t="s">
        <v>21</v>
      </c>
      <c r="F404" s="259" t="s">
        <v>594</v>
      </c>
      <c r="G404" s="258"/>
      <c r="H404" s="258"/>
      <c r="I404" s="258"/>
      <c r="J404" s="162"/>
      <c r="K404" s="164">
        <v>3.6</v>
      </c>
      <c r="L404" s="162"/>
      <c r="M404" s="162"/>
      <c r="N404" s="162"/>
      <c r="O404" s="162"/>
      <c r="P404" s="162"/>
      <c r="Q404" s="162"/>
      <c r="R404" s="165"/>
      <c r="T404" s="166"/>
      <c r="U404" s="162"/>
      <c r="V404" s="162"/>
      <c r="W404" s="162"/>
      <c r="X404" s="162"/>
      <c r="Y404" s="162"/>
      <c r="Z404" s="162"/>
      <c r="AA404" s="167"/>
      <c r="AT404" s="168" t="s">
        <v>157</v>
      </c>
      <c r="AU404" s="168" t="s">
        <v>99</v>
      </c>
      <c r="AV404" s="10" t="s">
        <v>99</v>
      </c>
      <c r="AW404" s="10" t="s">
        <v>37</v>
      </c>
      <c r="AX404" s="10" t="s">
        <v>81</v>
      </c>
      <c r="AY404" s="168" t="s">
        <v>149</v>
      </c>
    </row>
    <row r="405" spans="2:51" s="10" customFormat="1" ht="22.5" customHeight="1">
      <c r="B405" s="161"/>
      <c r="C405" s="162"/>
      <c r="D405" s="162"/>
      <c r="E405" s="163" t="s">
        <v>21</v>
      </c>
      <c r="F405" s="259" t="s">
        <v>595</v>
      </c>
      <c r="G405" s="258"/>
      <c r="H405" s="258"/>
      <c r="I405" s="258"/>
      <c r="J405" s="162"/>
      <c r="K405" s="164">
        <v>142.3</v>
      </c>
      <c r="L405" s="162"/>
      <c r="M405" s="162"/>
      <c r="N405" s="162"/>
      <c r="O405" s="162"/>
      <c r="P405" s="162"/>
      <c r="Q405" s="162"/>
      <c r="R405" s="165"/>
      <c r="T405" s="166"/>
      <c r="U405" s="162"/>
      <c r="V405" s="162"/>
      <c r="W405" s="162"/>
      <c r="X405" s="162"/>
      <c r="Y405" s="162"/>
      <c r="Z405" s="162"/>
      <c r="AA405" s="167"/>
      <c r="AT405" s="168" t="s">
        <v>157</v>
      </c>
      <c r="AU405" s="168" t="s">
        <v>99</v>
      </c>
      <c r="AV405" s="10" t="s">
        <v>99</v>
      </c>
      <c r="AW405" s="10" t="s">
        <v>37</v>
      </c>
      <c r="AX405" s="10" t="s">
        <v>81</v>
      </c>
      <c r="AY405" s="168" t="s">
        <v>149</v>
      </c>
    </row>
    <row r="406" spans="2:51" s="10" customFormat="1" ht="22.5" customHeight="1">
      <c r="B406" s="161"/>
      <c r="C406" s="162"/>
      <c r="D406" s="162"/>
      <c r="E406" s="163" t="s">
        <v>21</v>
      </c>
      <c r="F406" s="259" t="s">
        <v>596</v>
      </c>
      <c r="G406" s="258"/>
      <c r="H406" s="258"/>
      <c r="I406" s="258"/>
      <c r="J406" s="162"/>
      <c r="K406" s="164">
        <v>36</v>
      </c>
      <c r="L406" s="162"/>
      <c r="M406" s="162"/>
      <c r="N406" s="162"/>
      <c r="O406" s="162"/>
      <c r="P406" s="162"/>
      <c r="Q406" s="162"/>
      <c r="R406" s="165"/>
      <c r="T406" s="166"/>
      <c r="U406" s="162"/>
      <c r="V406" s="162"/>
      <c r="W406" s="162"/>
      <c r="X406" s="162"/>
      <c r="Y406" s="162"/>
      <c r="Z406" s="162"/>
      <c r="AA406" s="167"/>
      <c r="AT406" s="168" t="s">
        <v>157</v>
      </c>
      <c r="AU406" s="168" t="s">
        <v>99</v>
      </c>
      <c r="AV406" s="10" t="s">
        <v>99</v>
      </c>
      <c r="AW406" s="10" t="s">
        <v>37</v>
      </c>
      <c r="AX406" s="10" t="s">
        <v>81</v>
      </c>
      <c r="AY406" s="168" t="s">
        <v>149</v>
      </c>
    </row>
    <row r="407" spans="2:51" s="10" customFormat="1" ht="22.5" customHeight="1">
      <c r="B407" s="161"/>
      <c r="C407" s="162"/>
      <c r="D407" s="162"/>
      <c r="E407" s="163" t="s">
        <v>21</v>
      </c>
      <c r="F407" s="259" t="s">
        <v>597</v>
      </c>
      <c r="G407" s="258"/>
      <c r="H407" s="258"/>
      <c r="I407" s="258"/>
      <c r="J407" s="162"/>
      <c r="K407" s="164">
        <v>140.6</v>
      </c>
      <c r="L407" s="162"/>
      <c r="M407" s="162"/>
      <c r="N407" s="162"/>
      <c r="O407" s="162"/>
      <c r="P407" s="162"/>
      <c r="Q407" s="162"/>
      <c r="R407" s="165"/>
      <c r="T407" s="166"/>
      <c r="U407" s="162"/>
      <c r="V407" s="162"/>
      <c r="W407" s="162"/>
      <c r="X407" s="162"/>
      <c r="Y407" s="162"/>
      <c r="Z407" s="162"/>
      <c r="AA407" s="167"/>
      <c r="AT407" s="168" t="s">
        <v>157</v>
      </c>
      <c r="AU407" s="168" t="s">
        <v>99</v>
      </c>
      <c r="AV407" s="10" t="s">
        <v>99</v>
      </c>
      <c r="AW407" s="10" t="s">
        <v>37</v>
      </c>
      <c r="AX407" s="10" t="s">
        <v>81</v>
      </c>
      <c r="AY407" s="168" t="s">
        <v>149</v>
      </c>
    </row>
    <row r="408" spans="2:51" s="10" customFormat="1" ht="22.5" customHeight="1">
      <c r="B408" s="161"/>
      <c r="C408" s="162"/>
      <c r="D408" s="162"/>
      <c r="E408" s="163" t="s">
        <v>21</v>
      </c>
      <c r="F408" s="259" t="s">
        <v>598</v>
      </c>
      <c r="G408" s="258"/>
      <c r="H408" s="258"/>
      <c r="I408" s="258"/>
      <c r="J408" s="162"/>
      <c r="K408" s="164">
        <v>10.2</v>
      </c>
      <c r="L408" s="162"/>
      <c r="M408" s="162"/>
      <c r="N408" s="162"/>
      <c r="O408" s="162"/>
      <c r="P408" s="162"/>
      <c r="Q408" s="162"/>
      <c r="R408" s="165"/>
      <c r="T408" s="166"/>
      <c r="U408" s="162"/>
      <c r="V408" s="162"/>
      <c r="W408" s="162"/>
      <c r="X408" s="162"/>
      <c r="Y408" s="162"/>
      <c r="Z408" s="162"/>
      <c r="AA408" s="167"/>
      <c r="AT408" s="168" t="s">
        <v>157</v>
      </c>
      <c r="AU408" s="168" t="s">
        <v>99</v>
      </c>
      <c r="AV408" s="10" t="s">
        <v>99</v>
      </c>
      <c r="AW408" s="10" t="s">
        <v>37</v>
      </c>
      <c r="AX408" s="10" t="s">
        <v>81</v>
      </c>
      <c r="AY408" s="168" t="s">
        <v>149</v>
      </c>
    </row>
    <row r="409" spans="2:51" s="10" customFormat="1" ht="22.5" customHeight="1">
      <c r="B409" s="161"/>
      <c r="C409" s="162"/>
      <c r="D409" s="162"/>
      <c r="E409" s="163" t="s">
        <v>21</v>
      </c>
      <c r="F409" s="259" t="s">
        <v>599</v>
      </c>
      <c r="G409" s="258"/>
      <c r="H409" s="258"/>
      <c r="I409" s="258"/>
      <c r="J409" s="162"/>
      <c r="K409" s="164">
        <v>12</v>
      </c>
      <c r="L409" s="162"/>
      <c r="M409" s="162"/>
      <c r="N409" s="162"/>
      <c r="O409" s="162"/>
      <c r="P409" s="162"/>
      <c r="Q409" s="162"/>
      <c r="R409" s="165"/>
      <c r="T409" s="166"/>
      <c r="U409" s="162"/>
      <c r="V409" s="162"/>
      <c r="W409" s="162"/>
      <c r="X409" s="162"/>
      <c r="Y409" s="162"/>
      <c r="Z409" s="162"/>
      <c r="AA409" s="167"/>
      <c r="AT409" s="168" t="s">
        <v>157</v>
      </c>
      <c r="AU409" s="168" t="s">
        <v>99</v>
      </c>
      <c r="AV409" s="10" t="s">
        <v>99</v>
      </c>
      <c r="AW409" s="10" t="s">
        <v>37</v>
      </c>
      <c r="AX409" s="10" t="s">
        <v>81</v>
      </c>
      <c r="AY409" s="168" t="s">
        <v>149</v>
      </c>
    </row>
    <row r="410" spans="2:51" s="11" customFormat="1" ht="22.5" customHeight="1">
      <c r="B410" s="169"/>
      <c r="C410" s="170"/>
      <c r="D410" s="170"/>
      <c r="E410" s="171" t="s">
        <v>21</v>
      </c>
      <c r="F410" s="260" t="s">
        <v>161</v>
      </c>
      <c r="G410" s="261"/>
      <c r="H410" s="261"/>
      <c r="I410" s="261"/>
      <c r="J410" s="170"/>
      <c r="K410" s="172">
        <v>798.85</v>
      </c>
      <c r="L410" s="170"/>
      <c r="M410" s="170"/>
      <c r="N410" s="170"/>
      <c r="O410" s="170"/>
      <c r="P410" s="170"/>
      <c r="Q410" s="170"/>
      <c r="R410" s="173"/>
      <c r="T410" s="174"/>
      <c r="U410" s="170"/>
      <c r="V410" s="170"/>
      <c r="W410" s="170"/>
      <c r="X410" s="170"/>
      <c r="Y410" s="170"/>
      <c r="Z410" s="170"/>
      <c r="AA410" s="175"/>
      <c r="AT410" s="176" t="s">
        <v>157</v>
      </c>
      <c r="AU410" s="176" t="s">
        <v>99</v>
      </c>
      <c r="AV410" s="11" t="s">
        <v>154</v>
      </c>
      <c r="AW410" s="11" t="s">
        <v>37</v>
      </c>
      <c r="AX410" s="11" t="s">
        <v>23</v>
      </c>
      <c r="AY410" s="176" t="s">
        <v>149</v>
      </c>
    </row>
    <row r="411" spans="2:65" s="1" customFormat="1" ht="31.5" customHeight="1">
      <c r="B411" s="124"/>
      <c r="C411" s="154" t="s">
        <v>600</v>
      </c>
      <c r="D411" s="154" t="s">
        <v>150</v>
      </c>
      <c r="E411" s="155" t="s">
        <v>601</v>
      </c>
      <c r="F411" s="253" t="s">
        <v>602</v>
      </c>
      <c r="G411" s="254"/>
      <c r="H411" s="254"/>
      <c r="I411" s="254"/>
      <c r="J411" s="156" t="s">
        <v>225</v>
      </c>
      <c r="K411" s="157">
        <v>190.99</v>
      </c>
      <c r="L411" s="255">
        <v>0</v>
      </c>
      <c r="M411" s="254"/>
      <c r="N411" s="256">
        <f>ROUND(L411*K411,2)</f>
        <v>0</v>
      </c>
      <c r="O411" s="254"/>
      <c r="P411" s="254"/>
      <c r="Q411" s="254"/>
      <c r="R411" s="126"/>
      <c r="T411" s="158" t="s">
        <v>21</v>
      </c>
      <c r="U411" s="41" t="s">
        <v>46</v>
      </c>
      <c r="V411" s="33"/>
      <c r="W411" s="159">
        <f>V411*K411</f>
        <v>0</v>
      </c>
      <c r="X411" s="159">
        <v>0</v>
      </c>
      <c r="Y411" s="159">
        <f>X411*K411</f>
        <v>0</v>
      </c>
      <c r="Z411" s="159">
        <v>0.00191</v>
      </c>
      <c r="AA411" s="160">
        <f>Z411*K411</f>
        <v>0.36479090000000003</v>
      </c>
      <c r="AR411" s="15" t="s">
        <v>227</v>
      </c>
      <c r="AT411" s="15" t="s">
        <v>150</v>
      </c>
      <c r="AU411" s="15" t="s">
        <v>99</v>
      </c>
      <c r="AY411" s="15" t="s">
        <v>149</v>
      </c>
      <c r="BE411" s="99">
        <f>IF(U411="základní",N411,0)</f>
        <v>0</v>
      </c>
      <c r="BF411" s="99">
        <f>IF(U411="snížená",N411,0)</f>
        <v>0</v>
      </c>
      <c r="BG411" s="99">
        <f>IF(U411="zákl. přenesená",N411,0)</f>
        <v>0</v>
      </c>
      <c r="BH411" s="99">
        <f>IF(U411="sníž. přenesená",N411,0)</f>
        <v>0</v>
      </c>
      <c r="BI411" s="99">
        <f>IF(U411="nulová",N411,0)</f>
        <v>0</v>
      </c>
      <c r="BJ411" s="15" t="s">
        <v>23</v>
      </c>
      <c r="BK411" s="99">
        <f>ROUND(L411*K411,2)</f>
        <v>0</v>
      </c>
      <c r="BL411" s="15" t="s">
        <v>227</v>
      </c>
      <c r="BM411" s="15" t="s">
        <v>603</v>
      </c>
    </row>
    <row r="412" spans="2:51" s="10" customFormat="1" ht="22.5" customHeight="1">
      <c r="B412" s="161"/>
      <c r="C412" s="162"/>
      <c r="D412" s="162"/>
      <c r="E412" s="163" t="s">
        <v>21</v>
      </c>
      <c r="F412" s="257" t="s">
        <v>604</v>
      </c>
      <c r="G412" s="258"/>
      <c r="H412" s="258"/>
      <c r="I412" s="258"/>
      <c r="J412" s="162"/>
      <c r="K412" s="164">
        <v>190.99</v>
      </c>
      <c r="L412" s="162"/>
      <c r="M412" s="162"/>
      <c r="N412" s="162"/>
      <c r="O412" s="162"/>
      <c r="P412" s="162"/>
      <c r="Q412" s="162"/>
      <c r="R412" s="165"/>
      <c r="T412" s="166"/>
      <c r="U412" s="162"/>
      <c r="V412" s="162"/>
      <c r="W412" s="162"/>
      <c r="X412" s="162"/>
      <c r="Y412" s="162"/>
      <c r="Z412" s="162"/>
      <c r="AA412" s="167"/>
      <c r="AT412" s="168" t="s">
        <v>157</v>
      </c>
      <c r="AU412" s="168" t="s">
        <v>99</v>
      </c>
      <c r="AV412" s="10" t="s">
        <v>99</v>
      </c>
      <c r="AW412" s="10" t="s">
        <v>37</v>
      </c>
      <c r="AX412" s="10" t="s">
        <v>23</v>
      </c>
      <c r="AY412" s="168" t="s">
        <v>149</v>
      </c>
    </row>
    <row r="413" spans="2:65" s="1" customFormat="1" ht="22.5" customHeight="1">
      <c r="B413" s="124"/>
      <c r="C413" s="154" t="s">
        <v>605</v>
      </c>
      <c r="D413" s="154" t="s">
        <v>150</v>
      </c>
      <c r="E413" s="155" t="s">
        <v>606</v>
      </c>
      <c r="F413" s="253" t="s">
        <v>607</v>
      </c>
      <c r="G413" s="254"/>
      <c r="H413" s="254"/>
      <c r="I413" s="254"/>
      <c r="J413" s="156" t="s">
        <v>225</v>
      </c>
      <c r="K413" s="157">
        <v>2.5</v>
      </c>
      <c r="L413" s="255">
        <v>0</v>
      </c>
      <c r="M413" s="254"/>
      <c r="N413" s="256">
        <f aca="true" t="shared" si="5" ref="N413:N423">ROUND(L413*K413,2)</f>
        <v>0</v>
      </c>
      <c r="O413" s="254"/>
      <c r="P413" s="254"/>
      <c r="Q413" s="254"/>
      <c r="R413" s="126"/>
      <c r="T413" s="158" t="s">
        <v>21</v>
      </c>
      <c r="U413" s="41" t="s">
        <v>46</v>
      </c>
      <c r="V413" s="33"/>
      <c r="W413" s="159">
        <f aca="true" t="shared" si="6" ref="W413:W423">V413*K413</f>
        <v>0</v>
      </c>
      <c r="X413" s="159">
        <v>0</v>
      </c>
      <c r="Y413" s="159">
        <f aca="true" t="shared" si="7" ref="Y413:Y423">X413*K413</f>
        <v>0</v>
      </c>
      <c r="Z413" s="159">
        <v>0.00394</v>
      </c>
      <c r="AA413" s="160">
        <f aca="true" t="shared" si="8" ref="AA413:AA423">Z413*K413</f>
        <v>0.00985</v>
      </c>
      <c r="AR413" s="15" t="s">
        <v>227</v>
      </c>
      <c r="AT413" s="15" t="s">
        <v>150</v>
      </c>
      <c r="AU413" s="15" t="s">
        <v>99</v>
      </c>
      <c r="AY413" s="15" t="s">
        <v>149</v>
      </c>
      <c r="BE413" s="99">
        <f aca="true" t="shared" si="9" ref="BE413:BE423">IF(U413="základní",N413,0)</f>
        <v>0</v>
      </c>
      <c r="BF413" s="99">
        <f aca="true" t="shared" si="10" ref="BF413:BF423">IF(U413="snížená",N413,0)</f>
        <v>0</v>
      </c>
      <c r="BG413" s="99">
        <f aca="true" t="shared" si="11" ref="BG413:BG423">IF(U413="zákl. přenesená",N413,0)</f>
        <v>0</v>
      </c>
      <c r="BH413" s="99">
        <f aca="true" t="shared" si="12" ref="BH413:BH423">IF(U413="sníž. přenesená",N413,0)</f>
        <v>0</v>
      </c>
      <c r="BI413" s="99">
        <f aca="true" t="shared" si="13" ref="BI413:BI423">IF(U413="nulová",N413,0)</f>
        <v>0</v>
      </c>
      <c r="BJ413" s="15" t="s">
        <v>23</v>
      </c>
      <c r="BK413" s="99">
        <f aca="true" t="shared" si="14" ref="BK413:BK423">ROUND(L413*K413,2)</f>
        <v>0</v>
      </c>
      <c r="BL413" s="15" t="s">
        <v>227</v>
      </c>
      <c r="BM413" s="15" t="s">
        <v>608</v>
      </c>
    </row>
    <row r="414" spans="2:65" s="1" customFormat="1" ht="31.5" customHeight="1">
      <c r="B414" s="124"/>
      <c r="C414" s="154" t="s">
        <v>609</v>
      </c>
      <c r="D414" s="154" t="s">
        <v>150</v>
      </c>
      <c r="E414" s="155" t="s">
        <v>610</v>
      </c>
      <c r="F414" s="253" t="s">
        <v>611</v>
      </c>
      <c r="G414" s="254"/>
      <c r="H414" s="254"/>
      <c r="I414" s="254"/>
      <c r="J414" s="156" t="s">
        <v>225</v>
      </c>
      <c r="K414" s="157">
        <v>148.18</v>
      </c>
      <c r="L414" s="255">
        <v>0</v>
      </c>
      <c r="M414" s="254"/>
      <c r="N414" s="256">
        <f t="shared" si="5"/>
        <v>0</v>
      </c>
      <c r="O414" s="254"/>
      <c r="P414" s="254"/>
      <c r="Q414" s="254"/>
      <c r="R414" s="126"/>
      <c r="T414" s="158" t="s">
        <v>21</v>
      </c>
      <c r="U414" s="41" t="s">
        <v>46</v>
      </c>
      <c r="V414" s="33"/>
      <c r="W414" s="159">
        <f t="shared" si="6"/>
        <v>0</v>
      </c>
      <c r="X414" s="159">
        <v>0.00238</v>
      </c>
      <c r="Y414" s="159">
        <f t="shared" si="7"/>
        <v>0.35266840000000005</v>
      </c>
      <c r="Z414" s="159">
        <v>0</v>
      </c>
      <c r="AA414" s="160">
        <f t="shared" si="8"/>
        <v>0</v>
      </c>
      <c r="AR414" s="15" t="s">
        <v>227</v>
      </c>
      <c r="AT414" s="15" t="s">
        <v>150</v>
      </c>
      <c r="AU414" s="15" t="s">
        <v>99</v>
      </c>
      <c r="AY414" s="15" t="s">
        <v>149</v>
      </c>
      <c r="BE414" s="99">
        <f t="shared" si="9"/>
        <v>0</v>
      </c>
      <c r="BF414" s="99">
        <f t="shared" si="10"/>
        <v>0</v>
      </c>
      <c r="BG414" s="99">
        <f t="shared" si="11"/>
        <v>0</v>
      </c>
      <c r="BH414" s="99">
        <f t="shared" si="12"/>
        <v>0</v>
      </c>
      <c r="BI414" s="99">
        <f t="shared" si="13"/>
        <v>0</v>
      </c>
      <c r="BJ414" s="15" t="s">
        <v>23</v>
      </c>
      <c r="BK414" s="99">
        <f t="shared" si="14"/>
        <v>0</v>
      </c>
      <c r="BL414" s="15" t="s">
        <v>227</v>
      </c>
      <c r="BM414" s="15" t="s">
        <v>612</v>
      </c>
    </row>
    <row r="415" spans="2:65" s="1" customFormat="1" ht="31.5" customHeight="1">
      <c r="B415" s="124"/>
      <c r="C415" s="154" t="s">
        <v>613</v>
      </c>
      <c r="D415" s="154" t="s">
        <v>150</v>
      </c>
      <c r="E415" s="155" t="s">
        <v>614</v>
      </c>
      <c r="F415" s="253" t="s">
        <v>615</v>
      </c>
      <c r="G415" s="254"/>
      <c r="H415" s="254"/>
      <c r="I415" s="254"/>
      <c r="J415" s="156" t="s">
        <v>225</v>
      </c>
      <c r="K415" s="157">
        <v>52</v>
      </c>
      <c r="L415" s="255">
        <v>0</v>
      </c>
      <c r="M415" s="254"/>
      <c r="N415" s="256">
        <f t="shared" si="5"/>
        <v>0</v>
      </c>
      <c r="O415" s="254"/>
      <c r="P415" s="254"/>
      <c r="Q415" s="254"/>
      <c r="R415" s="126"/>
      <c r="T415" s="158" t="s">
        <v>21</v>
      </c>
      <c r="U415" s="41" t="s">
        <v>46</v>
      </c>
      <c r="V415" s="33"/>
      <c r="W415" s="159">
        <f t="shared" si="6"/>
        <v>0</v>
      </c>
      <c r="X415" s="159">
        <v>0.00151</v>
      </c>
      <c r="Y415" s="159">
        <f t="shared" si="7"/>
        <v>0.07852</v>
      </c>
      <c r="Z415" s="159">
        <v>0</v>
      </c>
      <c r="AA415" s="160">
        <f t="shared" si="8"/>
        <v>0</v>
      </c>
      <c r="AR415" s="15" t="s">
        <v>227</v>
      </c>
      <c r="AT415" s="15" t="s">
        <v>150</v>
      </c>
      <c r="AU415" s="15" t="s">
        <v>99</v>
      </c>
      <c r="AY415" s="15" t="s">
        <v>149</v>
      </c>
      <c r="BE415" s="99">
        <f t="shared" si="9"/>
        <v>0</v>
      </c>
      <c r="BF415" s="99">
        <f t="shared" si="10"/>
        <v>0</v>
      </c>
      <c r="BG415" s="99">
        <f t="shared" si="11"/>
        <v>0</v>
      </c>
      <c r="BH415" s="99">
        <f t="shared" si="12"/>
        <v>0</v>
      </c>
      <c r="BI415" s="99">
        <f t="shared" si="13"/>
        <v>0</v>
      </c>
      <c r="BJ415" s="15" t="s">
        <v>23</v>
      </c>
      <c r="BK415" s="99">
        <f t="shared" si="14"/>
        <v>0</v>
      </c>
      <c r="BL415" s="15" t="s">
        <v>227</v>
      </c>
      <c r="BM415" s="15" t="s">
        <v>616</v>
      </c>
    </row>
    <row r="416" spans="2:65" s="1" customFormat="1" ht="31.5" customHeight="1">
      <c r="B416" s="124"/>
      <c r="C416" s="154" t="s">
        <v>617</v>
      </c>
      <c r="D416" s="154" t="s">
        <v>150</v>
      </c>
      <c r="E416" s="155" t="s">
        <v>618</v>
      </c>
      <c r="F416" s="253" t="s">
        <v>619</v>
      </c>
      <c r="G416" s="254"/>
      <c r="H416" s="254"/>
      <c r="I416" s="254"/>
      <c r="J416" s="156" t="s">
        <v>225</v>
      </c>
      <c r="K416" s="157">
        <v>560.55</v>
      </c>
      <c r="L416" s="255">
        <v>0</v>
      </c>
      <c r="M416" s="254"/>
      <c r="N416" s="256">
        <f t="shared" si="5"/>
        <v>0</v>
      </c>
      <c r="O416" s="254"/>
      <c r="P416" s="254"/>
      <c r="Q416" s="254"/>
      <c r="R416" s="126"/>
      <c r="T416" s="158" t="s">
        <v>21</v>
      </c>
      <c r="U416" s="41" t="s">
        <v>46</v>
      </c>
      <c r="V416" s="33"/>
      <c r="W416" s="159">
        <f t="shared" si="6"/>
        <v>0</v>
      </c>
      <c r="X416" s="159">
        <v>0.00238</v>
      </c>
      <c r="Y416" s="159">
        <f t="shared" si="7"/>
        <v>1.334109</v>
      </c>
      <c r="Z416" s="159">
        <v>0</v>
      </c>
      <c r="AA416" s="160">
        <f t="shared" si="8"/>
        <v>0</v>
      </c>
      <c r="AR416" s="15" t="s">
        <v>227</v>
      </c>
      <c r="AT416" s="15" t="s">
        <v>150</v>
      </c>
      <c r="AU416" s="15" t="s">
        <v>99</v>
      </c>
      <c r="AY416" s="15" t="s">
        <v>149</v>
      </c>
      <c r="BE416" s="99">
        <f t="shared" si="9"/>
        <v>0</v>
      </c>
      <c r="BF416" s="99">
        <f t="shared" si="10"/>
        <v>0</v>
      </c>
      <c r="BG416" s="99">
        <f t="shared" si="11"/>
        <v>0</v>
      </c>
      <c r="BH416" s="99">
        <f t="shared" si="12"/>
        <v>0</v>
      </c>
      <c r="BI416" s="99">
        <f t="shared" si="13"/>
        <v>0</v>
      </c>
      <c r="BJ416" s="15" t="s">
        <v>23</v>
      </c>
      <c r="BK416" s="99">
        <f t="shared" si="14"/>
        <v>0</v>
      </c>
      <c r="BL416" s="15" t="s">
        <v>227</v>
      </c>
      <c r="BM416" s="15" t="s">
        <v>620</v>
      </c>
    </row>
    <row r="417" spans="2:65" s="1" customFormat="1" ht="44.25" customHeight="1">
      <c r="B417" s="124"/>
      <c r="C417" s="154" t="s">
        <v>621</v>
      </c>
      <c r="D417" s="154" t="s">
        <v>150</v>
      </c>
      <c r="E417" s="155" t="s">
        <v>622</v>
      </c>
      <c r="F417" s="253" t="s">
        <v>623</v>
      </c>
      <c r="G417" s="254"/>
      <c r="H417" s="254"/>
      <c r="I417" s="254"/>
      <c r="J417" s="156" t="s">
        <v>225</v>
      </c>
      <c r="K417" s="157">
        <v>26.55</v>
      </c>
      <c r="L417" s="255">
        <v>0</v>
      </c>
      <c r="M417" s="254"/>
      <c r="N417" s="256">
        <f t="shared" si="5"/>
        <v>0</v>
      </c>
      <c r="O417" s="254"/>
      <c r="P417" s="254"/>
      <c r="Q417" s="254"/>
      <c r="R417" s="126"/>
      <c r="T417" s="158" t="s">
        <v>21</v>
      </c>
      <c r="U417" s="41" t="s">
        <v>46</v>
      </c>
      <c r="V417" s="33"/>
      <c r="W417" s="159">
        <f t="shared" si="6"/>
        <v>0</v>
      </c>
      <c r="X417" s="159">
        <v>0.00238</v>
      </c>
      <c r="Y417" s="159">
        <f t="shared" si="7"/>
        <v>0.06318900000000001</v>
      </c>
      <c r="Z417" s="159">
        <v>0</v>
      </c>
      <c r="AA417" s="160">
        <f t="shared" si="8"/>
        <v>0</v>
      </c>
      <c r="AR417" s="15" t="s">
        <v>227</v>
      </c>
      <c r="AT417" s="15" t="s">
        <v>150</v>
      </c>
      <c r="AU417" s="15" t="s">
        <v>99</v>
      </c>
      <c r="AY417" s="15" t="s">
        <v>149</v>
      </c>
      <c r="BE417" s="99">
        <f t="shared" si="9"/>
        <v>0</v>
      </c>
      <c r="BF417" s="99">
        <f t="shared" si="10"/>
        <v>0</v>
      </c>
      <c r="BG417" s="99">
        <f t="shared" si="11"/>
        <v>0</v>
      </c>
      <c r="BH417" s="99">
        <f t="shared" si="12"/>
        <v>0</v>
      </c>
      <c r="BI417" s="99">
        <f t="shared" si="13"/>
        <v>0</v>
      </c>
      <c r="BJ417" s="15" t="s">
        <v>23</v>
      </c>
      <c r="BK417" s="99">
        <f t="shared" si="14"/>
        <v>0</v>
      </c>
      <c r="BL417" s="15" t="s">
        <v>227</v>
      </c>
      <c r="BM417" s="15" t="s">
        <v>624</v>
      </c>
    </row>
    <row r="418" spans="2:65" s="1" customFormat="1" ht="31.5" customHeight="1">
      <c r="B418" s="124"/>
      <c r="C418" s="154" t="s">
        <v>625</v>
      </c>
      <c r="D418" s="154" t="s">
        <v>150</v>
      </c>
      <c r="E418" s="155" t="s">
        <v>626</v>
      </c>
      <c r="F418" s="253" t="s">
        <v>627</v>
      </c>
      <c r="G418" s="254"/>
      <c r="H418" s="254"/>
      <c r="I418" s="254"/>
      <c r="J418" s="156" t="s">
        <v>225</v>
      </c>
      <c r="K418" s="157">
        <v>7.76</v>
      </c>
      <c r="L418" s="255">
        <v>0</v>
      </c>
      <c r="M418" s="254"/>
      <c r="N418" s="256">
        <f t="shared" si="5"/>
        <v>0</v>
      </c>
      <c r="O418" s="254"/>
      <c r="P418" s="254"/>
      <c r="Q418" s="254"/>
      <c r="R418" s="126"/>
      <c r="T418" s="158" t="s">
        <v>21</v>
      </c>
      <c r="U418" s="41" t="s">
        <v>46</v>
      </c>
      <c r="V418" s="33"/>
      <c r="W418" s="159">
        <f t="shared" si="6"/>
        <v>0</v>
      </c>
      <c r="X418" s="159">
        <v>0.00197</v>
      </c>
      <c r="Y418" s="159">
        <f t="shared" si="7"/>
        <v>0.015287199999999999</v>
      </c>
      <c r="Z418" s="159">
        <v>0</v>
      </c>
      <c r="AA418" s="160">
        <f t="shared" si="8"/>
        <v>0</v>
      </c>
      <c r="AR418" s="15" t="s">
        <v>227</v>
      </c>
      <c r="AT418" s="15" t="s">
        <v>150</v>
      </c>
      <c r="AU418" s="15" t="s">
        <v>99</v>
      </c>
      <c r="AY418" s="15" t="s">
        <v>149</v>
      </c>
      <c r="BE418" s="99">
        <f t="shared" si="9"/>
        <v>0</v>
      </c>
      <c r="BF418" s="99">
        <f t="shared" si="10"/>
        <v>0</v>
      </c>
      <c r="BG418" s="99">
        <f t="shared" si="11"/>
        <v>0</v>
      </c>
      <c r="BH418" s="99">
        <f t="shared" si="12"/>
        <v>0</v>
      </c>
      <c r="BI418" s="99">
        <f t="shared" si="13"/>
        <v>0</v>
      </c>
      <c r="BJ418" s="15" t="s">
        <v>23</v>
      </c>
      <c r="BK418" s="99">
        <f t="shared" si="14"/>
        <v>0</v>
      </c>
      <c r="BL418" s="15" t="s">
        <v>227</v>
      </c>
      <c r="BM418" s="15" t="s">
        <v>628</v>
      </c>
    </row>
    <row r="419" spans="2:65" s="1" customFormat="1" ht="31.5" customHeight="1">
      <c r="B419" s="124"/>
      <c r="C419" s="154" t="s">
        <v>629</v>
      </c>
      <c r="D419" s="154" t="s">
        <v>150</v>
      </c>
      <c r="E419" s="155" t="s">
        <v>630</v>
      </c>
      <c r="F419" s="253" t="s">
        <v>631</v>
      </c>
      <c r="G419" s="254"/>
      <c r="H419" s="254"/>
      <c r="I419" s="254"/>
      <c r="J419" s="156" t="s">
        <v>225</v>
      </c>
      <c r="K419" s="157">
        <v>3.3</v>
      </c>
      <c r="L419" s="255">
        <v>0</v>
      </c>
      <c r="M419" s="254"/>
      <c r="N419" s="256">
        <f t="shared" si="5"/>
        <v>0</v>
      </c>
      <c r="O419" s="254"/>
      <c r="P419" s="254"/>
      <c r="Q419" s="254"/>
      <c r="R419" s="126"/>
      <c r="T419" s="158" t="s">
        <v>21</v>
      </c>
      <c r="U419" s="41" t="s">
        <v>46</v>
      </c>
      <c r="V419" s="33"/>
      <c r="W419" s="159">
        <f t="shared" si="6"/>
        <v>0</v>
      </c>
      <c r="X419" s="159">
        <v>0.00395</v>
      </c>
      <c r="Y419" s="159">
        <f t="shared" si="7"/>
        <v>0.013035</v>
      </c>
      <c r="Z419" s="159">
        <v>0</v>
      </c>
      <c r="AA419" s="160">
        <f t="shared" si="8"/>
        <v>0</v>
      </c>
      <c r="AR419" s="15" t="s">
        <v>227</v>
      </c>
      <c r="AT419" s="15" t="s">
        <v>150</v>
      </c>
      <c r="AU419" s="15" t="s">
        <v>99</v>
      </c>
      <c r="AY419" s="15" t="s">
        <v>149</v>
      </c>
      <c r="BE419" s="99">
        <f t="shared" si="9"/>
        <v>0</v>
      </c>
      <c r="BF419" s="99">
        <f t="shared" si="10"/>
        <v>0</v>
      </c>
      <c r="BG419" s="99">
        <f t="shared" si="11"/>
        <v>0</v>
      </c>
      <c r="BH419" s="99">
        <f t="shared" si="12"/>
        <v>0</v>
      </c>
      <c r="BI419" s="99">
        <f t="shared" si="13"/>
        <v>0</v>
      </c>
      <c r="BJ419" s="15" t="s">
        <v>23</v>
      </c>
      <c r="BK419" s="99">
        <f t="shared" si="14"/>
        <v>0</v>
      </c>
      <c r="BL419" s="15" t="s">
        <v>227</v>
      </c>
      <c r="BM419" s="15" t="s">
        <v>632</v>
      </c>
    </row>
    <row r="420" spans="2:65" s="1" customFormat="1" ht="44.25" customHeight="1">
      <c r="B420" s="124"/>
      <c r="C420" s="154" t="s">
        <v>633</v>
      </c>
      <c r="D420" s="154" t="s">
        <v>150</v>
      </c>
      <c r="E420" s="155" t="s">
        <v>634</v>
      </c>
      <c r="F420" s="253" t="s">
        <v>635</v>
      </c>
      <c r="G420" s="254"/>
      <c r="H420" s="254"/>
      <c r="I420" s="254"/>
      <c r="J420" s="156" t="s">
        <v>225</v>
      </c>
      <c r="K420" s="157">
        <v>120.44</v>
      </c>
      <c r="L420" s="255">
        <v>0</v>
      </c>
      <c r="M420" s="254"/>
      <c r="N420" s="256">
        <f t="shared" si="5"/>
        <v>0</v>
      </c>
      <c r="O420" s="254"/>
      <c r="P420" s="254"/>
      <c r="Q420" s="254"/>
      <c r="R420" s="126"/>
      <c r="T420" s="158" t="s">
        <v>21</v>
      </c>
      <c r="U420" s="41" t="s">
        <v>46</v>
      </c>
      <c r="V420" s="33"/>
      <c r="W420" s="159">
        <f t="shared" si="6"/>
        <v>0</v>
      </c>
      <c r="X420" s="159">
        <v>0.00401</v>
      </c>
      <c r="Y420" s="159">
        <f t="shared" si="7"/>
        <v>0.48296439999999996</v>
      </c>
      <c r="Z420" s="159">
        <v>0</v>
      </c>
      <c r="AA420" s="160">
        <f t="shared" si="8"/>
        <v>0</v>
      </c>
      <c r="AR420" s="15" t="s">
        <v>227</v>
      </c>
      <c r="AT420" s="15" t="s">
        <v>150</v>
      </c>
      <c r="AU420" s="15" t="s">
        <v>99</v>
      </c>
      <c r="AY420" s="15" t="s">
        <v>149</v>
      </c>
      <c r="BE420" s="99">
        <f t="shared" si="9"/>
        <v>0</v>
      </c>
      <c r="BF420" s="99">
        <f t="shared" si="10"/>
        <v>0</v>
      </c>
      <c r="BG420" s="99">
        <f t="shared" si="11"/>
        <v>0</v>
      </c>
      <c r="BH420" s="99">
        <f t="shared" si="12"/>
        <v>0</v>
      </c>
      <c r="BI420" s="99">
        <f t="shared" si="13"/>
        <v>0</v>
      </c>
      <c r="BJ420" s="15" t="s">
        <v>23</v>
      </c>
      <c r="BK420" s="99">
        <f t="shared" si="14"/>
        <v>0</v>
      </c>
      <c r="BL420" s="15" t="s">
        <v>227</v>
      </c>
      <c r="BM420" s="15" t="s">
        <v>636</v>
      </c>
    </row>
    <row r="421" spans="2:65" s="1" customFormat="1" ht="44.25" customHeight="1">
      <c r="B421" s="124"/>
      <c r="C421" s="154" t="s">
        <v>637</v>
      </c>
      <c r="D421" s="154" t="s">
        <v>150</v>
      </c>
      <c r="E421" s="155" t="s">
        <v>638</v>
      </c>
      <c r="F421" s="253" t="s">
        <v>639</v>
      </c>
      <c r="G421" s="254"/>
      <c r="H421" s="254"/>
      <c r="I421" s="254"/>
      <c r="J421" s="156" t="s">
        <v>225</v>
      </c>
      <c r="K421" s="157">
        <v>70.55</v>
      </c>
      <c r="L421" s="255">
        <v>0</v>
      </c>
      <c r="M421" s="254"/>
      <c r="N421" s="256">
        <f t="shared" si="5"/>
        <v>0</v>
      </c>
      <c r="O421" s="254"/>
      <c r="P421" s="254"/>
      <c r="Q421" s="254"/>
      <c r="R421" s="126"/>
      <c r="T421" s="158" t="s">
        <v>21</v>
      </c>
      <c r="U421" s="41" t="s">
        <v>46</v>
      </c>
      <c r="V421" s="33"/>
      <c r="W421" s="159">
        <f t="shared" si="6"/>
        <v>0</v>
      </c>
      <c r="X421" s="159">
        <v>0.00153</v>
      </c>
      <c r="Y421" s="159">
        <f t="shared" si="7"/>
        <v>0.10794149999999998</v>
      </c>
      <c r="Z421" s="159">
        <v>0</v>
      </c>
      <c r="AA421" s="160">
        <f t="shared" si="8"/>
        <v>0</v>
      </c>
      <c r="AR421" s="15" t="s">
        <v>227</v>
      </c>
      <c r="AT421" s="15" t="s">
        <v>150</v>
      </c>
      <c r="AU421" s="15" t="s">
        <v>99</v>
      </c>
      <c r="AY421" s="15" t="s">
        <v>149</v>
      </c>
      <c r="BE421" s="99">
        <f t="shared" si="9"/>
        <v>0</v>
      </c>
      <c r="BF421" s="99">
        <f t="shared" si="10"/>
        <v>0</v>
      </c>
      <c r="BG421" s="99">
        <f t="shared" si="11"/>
        <v>0</v>
      </c>
      <c r="BH421" s="99">
        <f t="shared" si="12"/>
        <v>0</v>
      </c>
      <c r="BI421" s="99">
        <f t="shared" si="13"/>
        <v>0</v>
      </c>
      <c r="BJ421" s="15" t="s">
        <v>23</v>
      </c>
      <c r="BK421" s="99">
        <f t="shared" si="14"/>
        <v>0</v>
      </c>
      <c r="BL421" s="15" t="s">
        <v>227</v>
      </c>
      <c r="BM421" s="15" t="s">
        <v>640</v>
      </c>
    </row>
    <row r="422" spans="2:65" s="1" customFormat="1" ht="31.5" customHeight="1">
      <c r="B422" s="124"/>
      <c r="C422" s="154" t="s">
        <v>641</v>
      </c>
      <c r="D422" s="154" t="s">
        <v>150</v>
      </c>
      <c r="E422" s="155" t="s">
        <v>642</v>
      </c>
      <c r="F422" s="253" t="s">
        <v>643</v>
      </c>
      <c r="G422" s="254"/>
      <c r="H422" s="254"/>
      <c r="I422" s="254"/>
      <c r="J422" s="156" t="s">
        <v>225</v>
      </c>
      <c r="K422" s="157">
        <v>2.5</v>
      </c>
      <c r="L422" s="255">
        <v>0</v>
      </c>
      <c r="M422" s="254"/>
      <c r="N422" s="256">
        <f t="shared" si="5"/>
        <v>0</v>
      </c>
      <c r="O422" s="254"/>
      <c r="P422" s="254"/>
      <c r="Q422" s="254"/>
      <c r="R422" s="126"/>
      <c r="T422" s="158" t="s">
        <v>21</v>
      </c>
      <c r="U422" s="41" t="s">
        <v>46</v>
      </c>
      <c r="V422" s="33"/>
      <c r="W422" s="159">
        <f t="shared" si="6"/>
        <v>0</v>
      </c>
      <c r="X422" s="159">
        <v>0.00223</v>
      </c>
      <c r="Y422" s="159">
        <f t="shared" si="7"/>
        <v>0.005575</v>
      </c>
      <c r="Z422" s="159">
        <v>0</v>
      </c>
      <c r="AA422" s="160">
        <f t="shared" si="8"/>
        <v>0</v>
      </c>
      <c r="AR422" s="15" t="s">
        <v>227</v>
      </c>
      <c r="AT422" s="15" t="s">
        <v>150</v>
      </c>
      <c r="AU422" s="15" t="s">
        <v>99</v>
      </c>
      <c r="AY422" s="15" t="s">
        <v>149</v>
      </c>
      <c r="BE422" s="99">
        <f t="shared" si="9"/>
        <v>0</v>
      </c>
      <c r="BF422" s="99">
        <f t="shared" si="10"/>
        <v>0</v>
      </c>
      <c r="BG422" s="99">
        <f t="shared" si="11"/>
        <v>0</v>
      </c>
      <c r="BH422" s="99">
        <f t="shared" si="12"/>
        <v>0</v>
      </c>
      <c r="BI422" s="99">
        <f t="shared" si="13"/>
        <v>0</v>
      </c>
      <c r="BJ422" s="15" t="s">
        <v>23</v>
      </c>
      <c r="BK422" s="99">
        <f t="shared" si="14"/>
        <v>0</v>
      </c>
      <c r="BL422" s="15" t="s">
        <v>227</v>
      </c>
      <c r="BM422" s="15" t="s">
        <v>644</v>
      </c>
    </row>
    <row r="423" spans="2:65" s="1" customFormat="1" ht="31.5" customHeight="1">
      <c r="B423" s="124"/>
      <c r="C423" s="154" t="s">
        <v>645</v>
      </c>
      <c r="D423" s="154" t="s">
        <v>150</v>
      </c>
      <c r="E423" s="155" t="s">
        <v>646</v>
      </c>
      <c r="F423" s="253" t="s">
        <v>647</v>
      </c>
      <c r="G423" s="254"/>
      <c r="H423" s="254"/>
      <c r="I423" s="254"/>
      <c r="J423" s="156" t="s">
        <v>512</v>
      </c>
      <c r="K423" s="181">
        <v>0</v>
      </c>
      <c r="L423" s="255">
        <v>0</v>
      </c>
      <c r="M423" s="254"/>
      <c r="N423" s="256">
        <f t="shared" si="5"/>
        <v>0</v>
      </c>
      <c r="O423" s="254"/>
      <c r="P423" s="254"/>
      <c r="Q423" s="254"/>
      <c r="R423" s="126"/>
      <c r="T423" s="158" t="s">
        <v>21</v>
      </c>
      <c r="U423" s="41" t="s">
        <v>46</v>
      </c>
      <c r="V423" s="33"/>
      <c r="W423" s="159">
        <f t="shared" si="6"/>
        <v>0</v>
      </c>
      <c r="X423" s="159">
        <v>0</v>
      </c>
      <c r="Y423" s="159">
        <f t="shared" si="7"/>
        <v>0</v>
      </c>
      <c r="Z423" s="159">
        <v>0</v>
      </c>
      <c r="AA423" s="160">
        <f t="shared" si="8"/>
        <v>0</v>
      </c>
      <c r="AR423" s="15" t="s">
        <v>227</v>
      </c>
      <c r="AT423" s="15" t="s">
        <v>150</v>
      </c>
      <c r="AU423" s="15" t="s">
        <v>99</v>
      </c>
      <c r="AY423" s="15" t="s">
        <v>149</v>
      </c>
      <c r="BE423" s="99">
        <f t="shared" si="9"/>
        <v>0</v>
      </c>
      <c r="BF423" s="99">
        <f t="shared" si="10"/>
        <v>0</v>
      </c>
      <c r="BG423" s="99">
        <f t="shared" si="11"/>
        <v>0</v>
      </c>
      <c r="BH423" s="99">
        <f t="shared" si="12"/>
        <v>0</v>
      </c>
      <c r="BI423" s="99">
        <f t="shared" si="13"/>
        <v>0</v>
      </c>
      <c r="BJ423" s="15" t="s">
        <v>23</v>
      </c>
      <c r="BK423" s="99">
        <f t="shared" si="14"/>
        <v>0</v>
      </c>
      <c r="BL423" s="15" t="s">
        <v>227</v>
      </c>
      <c r="BM423" s="15" t="s">
        <v>648</v>
      </c>
    </row>
    <row r="424" spans="2:63" s="9" customFormat="1" ht="29.9" customHeight="1">
      <c r="B424" s="143"/>
      <c r="C424" s="144"/>
      <c r="D424" s="153" t="s">
        <v>121</v>
      </c>
      <c r="E424" s="153"/>
      <c r="F424" s="153"/>
      <c r="G424" s="153"/>
      <c r="H424" s="153"/>
      <c r="I424" s="153"/>
      <c r="J424" s="153"/>
      <c r="K424" s="153"/>
      <c r="L424" s="153"/>
      <c r="M424" s="153"/>
      <c r="N424" s="274">
        <f>BK424</f>
        <v>0</v>
      </c>
      <c r="O424" s="275"/>
      <c r="P424" s="275"/>
      <c r="Q424" s="275"/>
      <c r="R424" s="146"/>
      <c r="T424" s="147"/>
      <c r="U424" s="144"/>
      <c r="V424" s="144"/>
      <c r="W424" s="148">
        <f>SUM(W425:W444)</f>
        <v>0</v>
      </c>
      <c r="X424" s="144"/>
      <c r="Y424" s="148">
        <f>SUM(Y425:Y444)</f>
        <v>0.49179362000000004</v>
      </c>
      <c r="Z424" s="144"/>
      <c r="AA424" s="149">
        <f>SUM(AA425:AA444)</f>
        <v>0.30345</v>
      </c>
      <c r="AR424" s="150" t="s">
        <v>99</v>
      </c>
      <c r="AT424" s="151" t="s">
        <v>80</v>
      </c>
      <c r="AU424" s="151" t="s">
        <v>23</v>
      </c>
      <c r="AY424" s="150" t="s">
        <v>149</v>
      </c>
      <c r="BK424" s="152">
        <f>SUM(BK425:BK444)</f>
        <v>0</v>
      </c>
    </row>
    <row r="425" spans="2:65" s="1" customFormat="1" ht="31.5" customHeight="1">
      <c r="B425" s="124"/>
      <c r="C425" s="154" t="s">
        <v>649</v>
      </c>
      <c r="D425" s="154" t="s">
        <v>150</v>
      </c>
      <c r="E425" s="155" t="s">
        <v>650</v>
      </c>
      <c r="F425" s="253" t="s">
        <v>651</v>
      </c>
      <c r="G425" s="254"/>
      <c r="H425" s="254"/>
      <c r="I425" s="254"/>
      <c r="J425" s="156" t="s">
        <v>503</v>
      </c>
      <c r="K425" s="157">
        <v>60.69</v>
      </c>
      <c r="L425" s="255">
        <v>0</v>
      </c>
      <c r="M425" s="254"/>
      <c r="N425" s="256">
        <f>ROUND(L425*K425,2)</f>
        <v>0</v>
      </c>
      <c r="O425" s="254"/>
      <c r="P425" s="254"/>
      <c r="Q425" s="254"/>
      <c r="R425" s="126"/>
      <c r="T425" s="158" t="s">
        <v>21</v>
      </c>
      <c r="U425" s="41" t="s">
        <v>46</v>
      </c>
      <c r="V425" s="33"/>
      <c r="W425" s="159">
        <f>V425*K425</f>
        <v>0</v>
      </c>
      <c r="X425" s="159">
        <v>0</v>
      </c>
      <c r="Y425" s="159">
        <f>X425*K425</f>
        <v>0</v>
      </c>
      <c r="Z425" s="159">
        <v>0.005</v>
      </c>
      <c r="AA425" s="160">
        <f>Z425*K425</f>
        <v>0.30345</v>
      </c>
      <c r="AR425" s="15" t="s">
        <v>227</v>
      </c>
      <c r="AT425" s="15" t="s">
        <v>150</v>
      </c>
      <c r="AU425" s="15" t="s">
        <v>99</v>
      </c>
      <c r="AY425" s="15" t="s">
        <v>149</v>
      </c>
      <c r="BE425" s="99">
        <f>IF(U425="základní",N425,0)</f>
        <v>0</v>
      </c>
      <c r="BF425" s="99">
        <f>IF(U425="snížená",N425,0)</f>
        <v>0</v>
      </c>
      <c r="BG425" s="99">
        <f>IF(U425="zákl. přenesená",N425,0)</f>
        <v>0</v>
      </c>
      <c r="BH425" s="99">
        <f>IF(U425="sníž. přenesená",N425,0)</f>
        <v>0</v>
      </c>
      <c r="BI425" s="99">
        <f>IF(U425="nulová",N425,0)</f>
        <v>0</v>
      </c>
      <c r="BJ425" s="15" t="s">
        <v>23</v>
      </c>
      <c r="BK425" s="99">
        <f>ROUND(L425*K425,2)</f>
        <v>0</v>
      </c>
      <c r="BL425" s="15" t="s">
        <v>227</v>
      </c>
      <c r="BM425" s="15" t="s">
        <v>652</v>
      </c>
    </row>
    <row r="426" spans="2:65" s="1" customFormat="1" ht="31.5" customHeight="1">
      <c r="B426" s="124"/>
      <c r="C426" s="154" t="s">
        <v>653</v>
      </c>
      <c r="D426" s="154" t="s">
        <v>150</v>
      </c>
      <c r="E426" s="155" t="s">
        <v>654</v>
      </c>
      <c r="F426" s="253" t="s">
        <v>655</v>
      </c>
      <c r="G426" s="254"/>
      <c r="H426" s="254"/>
      <c r="I426" s="254"/>
      <c r="J426" s="156" t="s">
        <v>175</v>
      </c>
      <c r="K426" s="157">
        <v>179.997</v>
      </c>
      <c r="L426" s="255">
        <v>0</v>
      </c>
      <c r="M426" s="254"/>
      <c r="N426" s="256">
        <f>ROUND(L426*K426,2)</f>
        <v>0</v>
      </c>
      <c r="O426" s="254"/>
      <c r="P426" s="254"/>
      <c r="Q426" s="254"/>
      <c r="R426" s="126"/>
      <c r="T426" s="158" t="s">
        <v>21</v>
      </c>
      <c r="U426" s="41" t="s">
        <v>46</v>
      </c>
      <c r="V426" s="33"/>
      <c r="W426" s="159">
        <f>V426*K426</f>
        <v>0</v>
      </c>
      <c r="X426" s="159">
        <v>0.00026</v>
      </c>
      <c r="Y426" s="159">
        <f>X426*K426</f>
        <v>0.04679922</v>
      </c>
      <c r="Z426" s="159">
        <v>0</v>
      </c>
      <c r="AA426" s="160">
        <f>Z426*K426</f>
        <v>0</v>
      </c>
      <c r="AR426" s="15" t="s">
        <v>227</v>
      </c>
      <c r="AT426" s="15" t="s">
        <v>150</v>
      </c>
      <c r="AU426" s="15" t="s">
        <v>99</v>
      </c>
      <c r="AY426" s="15" t="s">
        <v>149</v>
      </c>
      <c r="BE426" s="99">
        <f>IF(U426="základní",N426,0)</f>
        <v>0</v>
      </c>
      <c r="BF426" s="99">
        <f>IF(U426="snížená",N426,0)</f>
        <v>0</v>
      </c>
      <c r="BG426" s="99">
        <f>IF(U426="zákl. přenesená",N426,0)</f>
        <v>0</v>
      </c>
      <c r="BH426" s="99">
        <f>IF(U426="sníž. přenesená",N426,0)</f>
        <v>0</v>
      </c>
      <c r="BI426" s="99">
        <f>IF(U426="nulová",N426,0)</f>
        <v>0</v>
      </c>
      <c r="BJ426" s="15" t="s">
        <v>23</v>
      </c>
      <c r="BK426" s="99">
        <f>ROUND(L426*K426,2)</f>
        <v>0</v>
      </c>
      <c r="BL426" s="15" t="s">
        <v>227</v>
      </c>
      <c r="BM426" s="15" t="s">
        <v>656</v>
      </c>
    </row>
    <row r="427" spans="2:51" s="10" customFormat="1" ht="22.5" customHeight="1">
      <c r="B427" s="161"/>
      <c r="C427" s="162"/>
      <c r="D427" s="162"/>
      <c r="E427" s="163" t="s">
        <v>21</v>
      </c>
      <c r="F427" s="257" t="s">
        <v>657</v>
      </c>
      <c r="G427" s="258"/>
      <c r="H427" s="258"/>
      <c r="I427" s="258"/>
      <c r="J427" s="162"/>
      <c r="K427" s="164">
        <v>8.702</v>
      </c>
      <c r="L427" s="162"/>
      <c r="M427" s="162"/>
      <c r="N427" s="162"/>
      <c r="O427" s="162"/>
      <c r="P427" s="162"/>
      <c r="Q427" s="162"/>
      <c r="R427" s="165"/>
      <c r="T427" s="166"/>
      <c r="U427" s="162"/>
      <c r="V427" s="162"/>
      <c r="W427" s="162"/>
      <c r="X427" s="162"/>
      <c r="Y427" s="162"/>
      <c r="Z427" s="162"/>
      <c r="AA427" s="167"/>
      <c r="AT427" s="168" t="s">
        <v>157</v>
      </c>
      <c r="AU427" s="168" t="s">
        <v>99</v>
      </c>
      <c r="AV427" s="10" t="s">
        <v>99</v>
      </c>
      <c r="AW427" s="10" t="s">
        <v>37</v>
      </c>
      <c r="AX427" s="10" t="s">
        <v>81</v>
      </c>
      <c r="AY427" s="168" t="s">
        <v>149</v>
      </c>
    </row>
    <row r="428" spans="2:51" s="10" customFormat="1" ht="22.5" customHeight="1">
      <c r="B428" s="161"/>
      <c r="C428" s="162"/>
      <c r="D428" s="162"/>
      <c r="E428" s="163" t="s">
        <v>21</v>
      </c>
      <c r="F428" s="259" t="s">
        <v>658</v>
      </c>
      <c r="G428" s="258"/>
      <c r="H428" s="258"/>
      <c r="I428" s="258"/>
      <c r="J428" s="162"/>
      <c r="K428" s="164">
        <v>78.926</v>
      </c>
      <c r="L428" s="162"/>
      <c r="M428" s="162"/>
      <c r="N428" s="162"/>
      <c r="O428" s="162"/>
      <c r="P428" s="162"/>
      <c r="Q428" s="162"/>
      <c r="R428" s="165"/>
      <c r="T428" s="166"/>
      <c r="U428" s="162"/>
      <c r="V428" s="162"/>
      <c r="W428" s="162"/>
      <c r="X428" s="162"/>
      <c r="Y428" s="162"/>
      <c r="Z428" s="162"/>
      <c r="AA428" s="167"/>
      <c r="AT428" s="168" t="s">
        <v>157</v>
      </c>
      <c r="AU428" s="168" t="s">
        <v>99</v>
      </c>
      <c r="AV428" s="10" t="s">
        <v>99</v>
      </c>
      <c r="AW428" s="10" t="s">
        <v>37</v>
      </c>
      <c r="AX428" s="10" t="s">
        <v>81</v>
      </c>
      <c r="AY428" s="168" t="s">
        <v>149</v>
      </c>
    </row>
    <row r="429" spans="2:51" s="10" customFormat="1" ht="22.5" customHeight="1">
      <c r="B429" s="161"/>
      <c r="C429" s="162"/>
      <c r="D429" s="162"/>
      <c r="E429" s="163" t="s">
        <v>21</v>
      </c>
      <c r="F429" s="259" t="s">
        <v>659</v>
      </c>
      <c r="G429" s="258"/>
      <c r="H429" s="258"/>
      <c r="I429" s="258"/>
      <c r="J429" s="162"/>
      <c r="K429" s="164">
        <v>13.507</v>
      </c>
      <c r="L429" s="162"/>
      <c r="M429" s="162"/>
      <c r="N429" s="162"/>
      <c r="O429" s="162"/>
      <c r="P429" s="162"/>
      <c r="Q429" s="162"/>
      <c r="R429" s="165"/>
      <c r="T429" s="166"/>
      <c r="U429" s="162"/>
      <c r="V429" s="162"/>
      <c r="W429" s="162"/>
      <c r="X429" s="162"/>
      <c r="Y429" s="162"/>
      <c r="Z429" s="162"/>
      <c r="AA429" s="167"/>
      <c r="AT429" s="168" t="s">
        <v>157</v>
      </c>
      <c r="AU429" s="168" t="s">
        <v>99</v>
      </c>
      <c r="AV429" s="10" t="s">
        <v>99</v>
      </c>
      <c r="AW429" s="10" t="s">
        <v>37</v>
      </c>
      <c r="AX429" s="10" t="s">
        <v>81</v>
      </c>
      <c r="AY429" s="168" t="s">
        <v>149</v>
      </c>
    </row>
    <row r="430" spans="2:51" s="10" customFormat="1" ht="22.5" customHeight="1">
      <c r="B430" s="161"/>
      <c r="C430" s="162"/>
      <c r="D430" s="162"/>
      <c r="E430" s="163" t="s">
        <v>21</v>
      </c>
      <c r="F430" s="259" t="s">
        <v>660</v>
      </c>
      <c r="G430" s="258"/>
      <c r="H430" s="258"/>
      <c r="I430" s="258"/>
      <c r="J430" s="162"/>
      <c r="K430" s="164">
        <v>7.886</v>
      </c>
      <c r="L430" s="162"/>
      <c r="M430" s="162"/>
      <c r="N430" s="162"/>
      <c r="O430" s="162"/>
      <c r="P430" s="162"/>
      <c r="Q430" s="162"/>
      <c r="R430" s="165"/>
      <c r="T430" s="166"/>
      <c r="U430" s="162"/>
      <c r="V430" s="162"/>
      <c r="W430" s="162"/>
      <c r="X430" s="162"/>
      <c r="Y430" s="162"/>
      <c r="Z430" s="162"/>
      <c r="AA430" s="167"/>
      <c r="AT430" s="168" t="s">
        <v>157</v>
      </c>
      <c r="AU430" s="168" t="s">
        <v>99</v>
      </c>
      <c r="AV430" s="10" t="s">
        <v>99</v>
      </c>
      <c r="AW430" s="10" t="s">
        <v>37</v>
      </c>
      <c r="AX430" s="10" t="s">
        <v>81</v>
      </c>
      <c r="AY430" s="168" t="s">
        <v>149</v>
      </c>
    </row>
    <row r="431" spans="2:51" s="10" customFormat="1" ht="22.5" customHeight="1">
      <c r="B431" s="161"/>
      <c r="C431" s="162"/>
      <c r="D431" s="162"/>
      <c r="E431" s="163" t="s">
        <v>21</v>
      </c>
      <c r="F431" s="259" t="s">
        <v>661</v>
      </c>
      <c r="G431" s="258"/>
      <c r="H431" s="258"/>
      <c r="I431" s="258"/>
      <c r="J431" s="162"/>
      <c r="K431" s="164">
        <v>70.976</v>
      </c>
      <c r="L431" s="162"/>
      <c r="M431" s="162"/>
      <c r="N431" s="162"/>
      <c r="O431" s="162"/>
      <c r="P431" s="162"/>
      <c r="Q431" s="162"/>
      <c r="R431" s="165"/>
      <c r="T431" s="166"/>
      <c r="U431" s="162"/>
      <c r="V431" s="162"/>
      <c r="W431" s="162"/>
      <c r="X431" s="162"/>
      <c r="Y431" s="162"/>
      <c r="Z431" s="162"/>
      <c r="AA431" s="167"/>
      <c r="AT431" s="168" t="s">
        <v>157</v>
      </c>
      <c r="AU431" s="168" t="s">
        <v>99</v>
      </c>
      <c r="AV431" s="10" t="s">
        <v>99</v>
      </c>
      <c r="AW431" s="10" t="s">
        <v>37</v>
      </c>
      <c r="AX431" s="10" t="s">
        <v>81</v>
      </c>
      <c r="AY431" s="168" t="s">
        <v>149</v>
      </c>
    </row>
    <row r="432" spans="2:51" s="11" customFormat="1" ht="22.5" customHeight="1">
      <c r="B432" s="169"/>
      <c r="C432" s="170"/>
      <c r="D432" s="170"/>
      <c r="E432" s="171" t="s">
        <v>21</v>
      </c>
      <c r="F432" s="260" t="s">
        <v>161</v>
      </c>
      <c r="G432" s="261"/>
      <c r="H432" s="261"/>
      <c r="I432" s="261"/>
      <c r="J432" s="170"/>
      <c r="K432" s="172">
        <v>179.997</v>
      </c>
      <c r="L432" s="170"/>
      <c r="M432" s="170"/>
      <c r="N432" s="170"/>
      <c r="O432" s="170"/>
      <c r="P432" s="170"/>
      <c r="Q432" s="170"/>
      <c r="R432" s="173"/>
      <c r="T432" s="174"/>
      <c r="U432" s="170"/>
      <c r="V432" s="170"/>
      <c r="W432" s="170"/>
      <c r="X432" s="170"/>
      <c r="Y432" s="170"/>
      <c r="Z432" s="170"/>
      <c r="AA432" s="175"/>
      <c r="AT432" s="176" t="s">
        <v>157</v>
      </c>
      <c r="AU432" s="176" t="s">
        <v>99</v>
      </c>
      <c r="AV432" s="11" t="s">
        <v>154</v>
      </c>
      <c r="AW432" s="11" t="s">
        <v>37</v>
      </c>
      <c r="AX432" s="11" t="s">
        <v>23</v>
      </c>
      <c r="AY432" s="176" t="s">
        <v>149</v>
      </c>
    </row>
    <row r="433" spans="2:65" s="1" customFormat="1" ht="22.5" customHeight="1">
      <c r="B433" s="124"/>
      <c r="C433" s="177" t="s">
        <v>662</v>
      </c>
      <c r="D433" s="177" t="s">
        <v>193</v>
      </c>
      <c r="E433" s="178" t="s">
        <v>663</v>
      </c>
      <c r="F433" s="262" t="s">
        <v>664</v>
      </c>
      <c r="G433" s="263"/>
      <c r="H433" s="263"/>
      <c r="I433" s="263"/>
      <c r="J433" s="179" t="s">
        <v>503</v>
      </c>
      <c r="K433" s="180">
        <v>1</v>
      </c>
      <c r="L433" s="264">
        <v>0</v>
      </c>
      <c r="M433" s="263"/>
      <c r="N433" s="265">
        <f aca="true" t="shared" si="15" ref="N433:N439">ROUND(L433*K433,2)</f>
        <v>0</v>
      </c>
      <c r="O433" s="254"/>
      <c r="P433" s="254"/>
      <c r="Q433" s="254"/>
      <c r="R433" s="126"/>
      <c r="T433" s="158" t="s">
        <v>21</v>
      </c>
      <c r="U433" s="41" t="s">
        <v>46</v>
      </c>
      <c r="V433" s="33"/>
      <c r="W433" s="159">
        <f aca="true" t="shared" si="16" ref="W433:W439">V433*K433</f>
        <v>0</v>
      </c>
      <c r="X433" s="159">
        <v>0.0151</v>
      </c>
      <c r="Y433" s="159">
        <f aca="true" t="shared" si="17" ref="Y433:Y439">X433*K433</f>
        <v>0.0151</v>
      </c>
      <c r="Z433" s="159">
        <v>0</v>
      </c>
      <c r="AA433" s="160">
        <f aca="true" t="shared" si="18" ref="AA433:AA439">Z433*K433</f>
        <v>0</v>
      </c>
      <c r="AR433" s="15" t="s">
        <v>377</v>
      </c>
      <c r="AT433" s="15" t="s">
        <v>193</v>
      </c>
      <c r="AU433" s="15" t="s">
        <v>99</v>
      </c>
      <c r="AY433" s="15" t="s">
        <v>149</v>
      </c>
      <c r="BE433" s="99">
        <f aca="true" t="shared" si="19" ref="BE433:BE439">IF(U433="základní",N433,0)</f>
        <v>0</v>
      </c>
      <c r="BF433" s="99">
        <f aca="true" t="shared" si="20" ref="BF433:BF439">IF(U433="snížená",N433,0)</f>
        <v>0</v>
      </c>
      <c r="BG433" s="99">
        <f aca="true" t="shared" si="21" ref="BG433:BG439">IF(U433="zákl. přenesená",N433,0)</f>
        <v>0</v>
      </c>
      <c r="BH433" s="99">
        <f aca="true" t="shared" si="22" ref="BH433:BH439">IF(U433="sníž. přenesená",N433,0)</f>
        <v>0</v>
      </c>
      <c r="BI433" s="99">
        <f aca="true" t="shared" si="23" ref="BI433:BI439">IF(U433="nulová",N433,0)</f>
        <v>0</v>
      </c>
      <c r="BJ433" s="15" t="s">
        <v>23</v>
      </c>
      <c r="BK433" s="99">
        <f aca="true" t="shared" si="24" ref="BK433:BK439">ROUND(L433*K433,2)</f>
        <v>0</v>
      </c>
      <c r="BL433" s="15" t="s">
        <v>227</v>
      </c>
      <c r="BM433" s="15" t="s">
        <v>665</v>
      </c>
    </row>
    <row r="434" spans="2:65" s="1" customFormat="1" ht="22.5" customHeight="1">
      <c r="B434" s="124"/>
      <c r="C434" s="177" t="s">
        <v>666</v>
      </c>
      <c r="D434" s="177" t="s">
        <v>193</v>
      </c>
      <c r="E434" s="178" t="s">
        <v>667</v>
      </c>
      <c r="F434" s="262" t="s">
        <v>668</v>
      </c>
      <c r="G434" s="263"/>
      <c r="H434" s="263"/>
      <c r="I434" s="263"/>
      <c r="J434" s="179" t="s">
        <v>503</v>
      </c>
      <c r="K434" s="180">
        <v>9</v>
      </c>
      <c r="L434" s="264">
        <v>0</v>
      </c>
      <c r="M434" s="263"/>
      <c r="N434" s="265">
        <f t="shared" si="15"/>
        <v>0</v>
      </c>
      <c r="O434" s="254"/>
      <c r="P434" s="254"/>
      <c r="Q434" s="254"/>
      <c r="R434" s="126"/>
      <c r="T434" s="158" t="s">
        <v>21</v>
      </c>
      <c r="U434" s="41" t="s">
        <v>46</v>
      </c>
      <c r="V434" s="33"/>
      <c r="W434" s="159">
        <f t="shared" si="16"/>
        <v>0</v>
      </c>
      <c r="X434" s="159">
        <v>0.009</v>
      </c>
      <c r="Y434" s="159">
        <f t="shared" si="17"/>
        <v>0.08099999999999999</v>
      </c>
      <c r="Z434" s="159">
        <v>0</v>
      </c>
      <c r="AA434" s="160">
        <f t="shared" si="18"/>
        <v>0</v>
      </c>
      <c r="AR434" s="15" t="s">
        <v>377</v>
      </c>
      <c r="AT434" s="15" t="s">
        <v>193</v>
      </c>
      <c r="AU434" s="15" t="s">
        <v>99</v>
      </c>
      <c r="AY434" s="15" t="s">
        <v>149</v>
      </c>
      <c r="BE434" s="99">
        <f t="shared" si="19"/>
        <v>0</v>
      </c>
      <c r="BF434" s="99">
        <f t="shared" si="20"/>
        <v>0</v>
      </c>
      <c r="BG434" s="99">
        <f t="shared" si="21"/>
        <v>0</v>
      </c>
      <c r="BH434" s="99">
        <f t="shared" si="22"/>
        <v>0</v>
      </c>
      <c r="BI434" s="99">
        <f t="shared" si="23"/>
        <v>0</v>
      </c>
      <c r="BJ434" s="15" t="s">
        <v>23</v>
      </c>
      <c r="BK434" s="99">
        <f t="shared" si="24"/>
        <v>0</v>
      </c>
      <c r="BL434" s="15" t="s">
        <v>227</v>
      </c>
      <c r="BM434" s="15" t="s">
        <v>669</v>
      </c>
    </row>
    <row r="435" spans="2:65" s="1" customFormat="1" ht="22.5" customHeight="1">
      <c r="B435" s="124"/>
      <c r="C435" s="177" t="s">
        <v>670</v>
      </c>
      <c r="D435" s="177" t="s">
        <v>193</v>
      </c>
      <c r="E435" s="178" t="s">
        <v>671</v>
      </c>
      <c r="F435" s="262" t="s">
        <v>672</v>
      </c>
      <c r="G435" s="263"/>
      <c r="H435" s="263"/>
      <c r="I435" s="263"/>
      <c r="J435" s="179" t="s">
        <v>503</v>
      </c>
      <c r="K435" s="180">
        <v>1</v>
      </c>
      <c r="L435" s="264">
        <v>0</v>
      </c>
      <c r="M435" s="263"/>
      <c r="N435" s="265">
        <f t="shared" si="15"/>
        <v>0</v>
      </c>
      <c r="O435" s="254"/>
      <c r="P435" s="254"/>
      <c r="Q435" s="254"/>
      <c r="R435" s="126"/>
      <c r="T435" s="158" t="s">
        <v>21</v>
      </c>
      <c r="U435" s="41" t="s">
        <v>46</v>
      </c>
      <c r="V435" s="33"/>
      <c r="W435" s="159">
        <f t="shared" si="16"/>
        <v>0</v>
      </c>
      <c r="X435" s="159">
        <v>0.0244</v>
      </c>
      <c r="Y435" s="159">
        <f t="shared" si="17"/>
        <v>0.0244</v>
      </c>
      <c r="Z435" s="159">
        <v>0</v>
      </c>
      <c r="AA435" s="160">
        <f t="shared" si="18"/>
        <v>0</v>
      </c>
      <c r="AR435" s="15" t="s">
        <v>377</v>
      </c>
      <c r="AT435" s="15" t="s">
        <v>193</v>
      </c>
      <c r="AU435" s="15" t="s">
        <v>99</v>
      </c>
      <c r="AY435" s="15" t="s">
        <v>149</v>
      </c>
      <c r="BE435" s="99">
        <f t="shared" si="19"/>
        <v>0</v>
      </c>
      <c r="BF435" s="99">
        <f t="shared" si="20"/>
        <v>0</v>
      </c>
      <c r="BG435" s="99">
        <f t="shared" si="21"/>
        <v>0</v>
      </c>
      <c r="BH435" s="99">
        <f t="shared" si="22"/>
        <v>0</v>
      </c>
      <c r="BI435" s="99">
        <f t="shared" si="23"/>
        <v>0</v>
      </c>
      <c r="BJ435" s="15" t="s">
        <v>23</v>
      </c>
      <c r="BK435" s="99">
        <f t="shared" si="24"/>
        <v>0</v>
      </c>
      <c r="BL435" s="15" t="s">
        <v>227</v>
      </c>
      <c r="BM435" s="15" t="s">
        <v>673</v>
      </c>
    </row>
    <row r="436" spans="2:65" s="1" customFormat="1" ht="22.5" customHeight="1">
      <c r="B436" s="124"/>
      <c r="C436" s="177" t="s">
        <v>674</v>
      </c>
      <c r="D436" s="177" t="s">
        <v>193</v>
      </c>
      <c r="E436" s="178" t="s">
        <v>675</v>
      </c>
      <c r="F436" s="262" t="s">
        <v>676</v>
      </c>
      <c r="G436" s="263"/>
      <c r="H436" s="263"/>
      <c r="I436" s="263"/>
      <c r="J436" s="179" t="s">
        <v>503</v>
      </c>
      <c r="K436" s="180">
        <v>1</v>
      </c>
      <c r="L436" s="264">
        <v>0</v>
      </c>
      <c r="M436" s="263"/>
      <c r="N436" s="265">
        <f t="shared" si="15"/>
        <v>0</v>
      </c>
      <c r="O436" s="254"/>
      <c r="P436" s="254"/>
      <c r="Q436" s="254"/>
      <c r="R436" s="126"/>
      <c r="T436" s="158" t="s">
        <v>21</v>
      </c>
      <c r="U436" s="41" t="s">
        <v>46</v>
      </c>
      <c r="V436" s="33"/>
      <c r="W436" s="159">
        <f t="shared" si="16"/>
        <v>0</v>
      </c>
      <c r="X436" s="159">
        <v>0.0233</v>
      </c>
      <c r="Y436" s="159">
        <f t="shared" si="17"/>
        <v>0.0233</v>
      </c>
      <c r="Z436" s="159">
        <v>0</v>
      </c>
      <c r="AA436" s="160">
        <f t="shared" si="18"/>
        <v>0</v>
      </c>
      <c r="AR436" s="15" t="s">
        <v>377</v>
      </c>
      <c r="AT436" s="15" t="s">
        <v>193</v>
      </c>
      <c r="AU436" s="15" t="s">
        <v>99</v>
      </c>
      <c r="AY436" s="15" t="s">
        <v>149</v>
      </c>
      <c r="BE436" s="99">
        <f t="shared" si="19"/>
        <v>0</v>
      </c>
      <c r="BF436" s="99">
        <f t="shared" si="20"/>
        <v>0</v>
      </c>
      <c r="BG436" s="99">
        <f t="shared" si="21"/>
        <v>0</v>
      </c>
      <c r="BH436" s="99">
        <f t="shared" si="22"/>
        <v>0</v>
      </c>
      <c r="BI436" s="99">
        <f t="shared" si="23"/>
        <v>0</v>
      </c>
      <c r="BJ436" s="15" t="s">
        <v>23</v>
      </c>
      <c r="BK436" s="99">
        <f t="shared" si="24"/>
        <v>0</v>
      </c>
      <c r="BL436" s="15" t="s">
        <v>227</v>
      </c>
      <c r="BM436" s="15" t="s">
        <v>677</v>
      </c>
    </row>
    <row r="437" spans="2:65" s="1" customFormat="1" ht="22.5" customHeight="1">
      <c r="B437" s="124"/>
      <c r="C437" s="177" t="s">
        <v>678</v>
      </c>
      <c r="D437" s="177" t="s">
        <v>193</v>
      </c>
      <c r="E437" s="178" t="s">
        <v>679</v>
      </c>
      <c r="F437" s="262" t="s">
        <v>680</v>
      </c>
      <c r="G437" s="263"/>
      <c r="H437" s="263"/>
      <c r="I437" s="263"/>
      <c r="J437" s="179" t="s">
        <v>503</v>
      </c>
      <c r="K437" s="180">
        <v>9</v>
      </c>
      <c r="L437" s="264">
        <v>0</v>
      </c>
      <c r="M437" s="263"/>
      <c r="N437" s="265">
        <f t="shared" si="15"/>
        <v>0</v>
      </c>
      <c r="O437" s="254"/>
      <c r="P437" s="254"/>
      <c r="Q437" s="254"/>
      <c r="R437" s="126"/>
      <c r="T437" s="158" t="s">
        <v>21</v>
      </c>
      <c r="U437" s="41" t="s">
        <v>46</v>
      </c>
      <c r="V437" s="33"/>
      <c r="W437" s="159">
        <f t="shared" si="16"/>
        <v>0</v>
      </c>
      <c r="X437" s="159">
        <v>0.0259</v>
      </c>
      <c r="Y437" s="159">
        <f t="shared" si="17"/>
        <v>0.2331</v>
      </c>
      <c r="Z437" s="159">
        <v>0</v>
      </c>
      <c r="AA437" s="160">
        <f t="shared" si="18"/>
        <v>0</v>
      </c>
      <c r="AR437" s="15" t="s">
        <v>377</v>
      </c>
      <c r="AT437" s="15" t="s">
        <v>193</v>
      </c>
      <c r="AU437" s="15" t="s">
        <v>99</v>
      </c>
      <c r="AY437" s="15" t="s">
        <v>149</v>
      </c>
      <c r="BE437" s="99">
        <f t="shared" si="19"/>
        <v>0</v>
      </c>
      <c r="BF437" s="99">
        <f t="shared" si="20"/>
        <v>0</v>
      </c>
      <c r="BG437" s="99">
        <f t="shared" si="21"/>
        <v>0</v>
      </c>
      <c r="BH437" s="99">
        <f t="shared" si="22"/>
        <v>0</v>
      </c>
      <c r="BI437" s="99">
        <f t="shared" si="23"/>
        <v>0</v>
      </c>
      <c r="BJ437" s="15" t="s">
        <v>23</v>
      </c>
      <c r="BK437" s="99">
        <f t="shared" si="24"/>
        <v>0</v>
      </c>
      <c r="BL437" s="15" t="s">
        <v>227</v>
      </c>
      <c r="BM437" s="15" t="s">
        <v>681</v>
      </c>
    </row>
    <row r="438" spans="2:65" s="1" customFormat="1" ht="31.5" customHeight="1">
      <c r="B438" s="124"/>
      <c r="C438" s="154" t="s">
        <v>682</v>
      </c>
      <c r="D438" s="154" t="s">
        <v>150</v>
      </c>
      <c r="E438" s="155" t="s">
        <v>683</v>
      </c>
      <c r="F438" s="253" t="s">
        <v>684</v>
      </c>
      <c r="G438" s="254"/>
      <c r="H438" s="254"/>
      <c r="I438" s="254"/>
      <c r="J438" s="156" t="s">
        <v>503</v>
      </c>
      <c r="K438" s="157">
        <v>60.69</v>
      </c>
      <c r="L438" s="255">
        <v>0</v>
      </c>
      <c r="M438" s="254"/>
      <c r="N438" s="256">
        <f t="shared" si="15"/>
        <v>0</v>
      </c>
      <c r="O438" s="254"/>
      <c r="P438" s="254"/>
      <c r="Q438" s="254"/>
      <c r="R438" s="126"/>
      <c r="T438" s="158" t="s">
        <v>21</v>
      </c>
      <c r="U438" s="41" t="s">
        <v>46</v>
      </c>
      <c r="V438" s="33"/>
      <c r="W438" s="159">
        <f t="shared" si="16"/>
        <v>0</v>
      </c>
      <c r="X438" s="159">
        <v>0</v>
      </c>
      <c r="Y438" s="159">
        <f t="shared" si="17"/>
        <v>0</v>
      </c>
      <c r="Z438" s="159">
        <v>0</v>
      </c>
      <c r="AA438" s="160">
        <f t="shared" si="18"/>
        <v>0</v>
      </c>
      <c r="AR438" s="15" t="s">
        <v>227</v>
      </c>
      <c r="AT438" s="15" t="s">
        <v>150</v>
      </c>
      <c r="AU438" s="15" t="s">
        <v>99</v>
      </c>
      <c r="AY438" s="15" t="s">
        <v>149</v>
      </c>
      <c r="BE438" s="99">
        <f t="shared" si="19"/>
        <v>0</v>
      </c>
      <c r="BF438" s="99">
        <f t="shared" si="20"/>
        <v>0</v>
      </c>
      <c r="BG438" s="99">
        <f t="shared" si="21"/>
        <v>0</v>
      </c>
      <c r="BH438" s="99">
        <f t="shared" si="22"/>
        <v>0</v>
      </c>
      <c r="BI438" s="99">
        <f t="shared" si="23"/>
        <v>0</v>
      </c>
      <c r="BJ438" s="15" t="s">
        <v>23</v>
      </c>
      <c r="BK438" s="99">
        <f t="shared" si="24"/>
        <v>0</v>
      </c>
      <c r="BL438" s="15" t="s">
        <v>227</v>
      </c>
      <c r="BM438" s="15" t="s">
        <v>685</v>
      </c>
    </row>
    <row r="439" spans="2:65" s="1" customFormat="1" ht="44.25" customHeight="1">
      <c r="B439" s="124"/>
      <c r="C439" s="177" t="s">
        <v>686</v>
      </c>
      <c r="D439" s="177" t="s">
        <v>193</v>
      </c>
      <c r="E439" s="178" t="s">
        <v>687</v>
      </c>
      <c r="F439" s="262" t="s">
        <v>688</v>
      </c>
      <c r="G439" s="263"/>
      <c r="H439" s="263"/>
      <c r="I439" s="263"/>
      <c r="J439" s="179" t="s">
        <v>225</v>
      </c>
      <c r="K439" s="180">
        <v>61.904</v>
      </c>
      <c r="L439" s="264">
        <v>0</v>
      </c>
      <c r="M439" s="263"/>
      <c r="N439" s="265">
        <f t="shared" si="15"/>
        <v>0</v>
      </c>
      <c r="O439" s="254"/>
      <c r="P439" s="254"/>
      <c r="Q439" s="254"/>
      <c r="R439" s="126"/>
      <c r="T439" s="158" t="s">
        <v>21</v>
      </c>
      <c r="U439" s="41" t="s">
        <v>46</v>
      </c>
      <c r="V439" s="33"/>
      <c r="W439" s="159">
        <f t="shared" si="16"/>
        <v>0</v>
      </c>
      <c r="X439" s="159">
        <v>0.0011</v>
      </c>
      <c r="Y439" s="159">
        <f t="shared" si="17"/>
        <v>0.06809440000000001</v>
      </c>
      <c r="Z439" s="159">
        <v>0</v>
      </c>
      <c r="AA439" s="160">
        <f t="shared" si="18"/>
        <v>0</v>
      </c>
      <c r="AR439" s="15" t="s">
        <v>377</v>
      </c>
      <c r="AT439" s="15" t="s">
        <v>193</v>
      </c>
      <c r="AU439" s="15" t="s">
        <v>99</v>
      </c>
      <c r="AY439" s="15" t="s">
        <v>149</v>
      </c>
      <c r="BE439" s="99">
        <f t="shared" si="19"/>
        <v>0</v>
      </c>
      <c r="BF439" s="99">
        <f t="shared" si="20"/>
        <v>0</v>
      </c>
      <c r="BG439" s="99">
        <f t="shared" si="21"/>
        <v>0</v>
      </c>
      <c r="BH439" s="99">
        <f t="shared" si="22"/>
        <v>0</v>
      </c>
      <c r="BI439" s="99">
        <f t="shared" si="23"/>
        <v>0</v>
      </c>
      <c r="BJ439" s="15" t="s">
        <v>23</v>
      </c>
      <c r="BK439" s="99">
        <f t="shared" si="24"/>
        <v>0</v>
      </c>
      <c r="BL439" s="15" t="s">
        <v>227</v>
      </c>
      <c r="BM439" s="15" t="s">
        <v>689</v>
      </c>
    </row>
    <row r="440" spans="2:51" s="10" customFormat="1" ht="22.5" customHeight="1">
      <c r="B440" s="161"/>
      <c r="C440" s="162"/>
      <c r="D440" s="162"/>
      <c r="E440" s="163" t="s">
        <v>21</v>
      </c>
      <c r="F440" s="257" t="s">
        <v>690</v>
      </c>
      <c r="G440" s="258"/>
      <c r="H440" s="258"/>
      <c r="I440" s="258"/>
      <c r="J440" s="162"/>
      <c r="K440" s="164">
        <v>30.24</v>
      </c>
      <c r="L440" s="162"/>
      <c r="M440" s="162"/>
      <c r="N440" s="162"/>
      <c r="O440" s="162"/>
      <c r="P440" s="162"/>
      <c r="Q440" s="162"/>
      <c r="R440" s="165"/>
      <c r="T440" s="166"/>
      <c r="U440" s="162"/>
      <c r="V440" s="162"/>
      <c r="W440" s="162"/>
      <c r="X440" s="162"/>
      <c r="Y440" s="162"/>
      <c r="Z440" s="162"/>
      <c r="AA440" s="167"/>
      <c r="AT440" s="168" t="s">
        <v>157</v>
      </c>
      <c r="AU440" s="168" t="s">
        <v>99</v>
      </c>
      <c r="AV440" s="10" t="s">
        <v>99</v>
      </c>
      <c r="AW440" s="10" t="s">
        <v>37</v>
      </c>
      <c r="AX440" s="10" t="s">
        <v>81</v>
      </c>
      <c r="AY440" s="168" t="s">
        <v>149</v>
      </c>
    </row>
    <row r="441" spans="2:51" s="10" customFormat="1" ht="22.5" customHeight="1">
      <c r="B441" s="161"/>
      <c r="C441" s="162"/>
      <c r="D441" s="162"/>
      <c r="E441" s="163" t="s">
        <v>21</v>
      </c>
      <c r="F441" s="259" t="s">
        <v>691</v>
      </c>
      <c r="G441" s="258"/>
      <c r="H441" s="258"/>
      <c r="I441" s="258"/>
      <c r="J441" s="162"/>
      <c r="K441" s="164">
        <v>3.36</v>
      </c>
      <c r="L441" s="162"/>
      <c r="M441" s="162"/>
      <c r="N441" s="162"/>
      <c r="O441" s="162"/>
      <c r="P441" s="162"/>
      <c r="Q441" s="162"/>
      <c r="R441" s="165"/>
      <c r="T441" s="166"/>
      <c r="U441" s="162"/>
      <c r="V441" s="162"/>
      <c r="W441" s="162"/>
      <c r="X441" s="162"/>
      <c r="Y441" s="162"/>
      <c r="Z441" s="162"/>
      <c r="AA441" s="167"/>
      <c r="AT441" s="168" t="s">
        <v>157</v>
      </c>
      <c r="AU441" s="168" t="s">
        <v>99</v>
      </c>
      <c r="AV441" s="10" t="s">
        <v>99</v>
      </c>
      <c r="AW441" s="10" t="s">
        <v>37</v>
      </c>
      <c r="AX441" s="10" t="s">
        <v>81</v>
      </c>
      <c r="AY441" s="168" t="s">
        <v>149</v>
      </c>
    </row>
    <row r="442" spans="2:51" s="10" customFormat="1" ht="22.5" customHeight="1">
      <c r="B442" s="161"/>
      <c r="C442" s="162"/>
      <c r="D442" s="162"/>
      <c r="E442" s="163" t="s">
        <v>21</v>
      </c>
      <c r="F442" s="259" t="s">
        <v>692</v>
      </c>
      <c r="G442" s="258"/>
      <c r="H442" s="258"/>
      <c r="I442" s="258"/>
      <c r="J442" s="162"/>
      <c r="K442" s="164">
        <v>27.09</v>
      </c>
      <c r="L442" s="162"/>
      <c r="M442" s="162"/>
      <c r="N442" s="162"/>
      <c r="O442" s="162"/>
      <c r="P442" s="162"/>
      <c r="Q442" s="162"/>
      <c r="R442" s="165"/>
      <c r="T442" s="166"/>
      <c r="U442" s="162"/>
      <c r="V442" s="162"/>
      <c r="W442" s="162"/>
      <c r="X442" s="162"/>
      <c r="Y442" s="162"/>
      <c r="Z442" s="162"/>
      <c r="AA442" s="167"/>
      <c r="AT442" s="168" t="s">
        <v>157</v>
      </c>
      <c r="AU442" s="168" t="s">
        <v>99</v>
      </c>
      <c r="AV442" s="10" t="s">
        <v>99</v>
      </c>
      <c r="AW442" s="10" t="s">
        <v>37</v>
      </c>
      <c r="AX442" s="10" t="s">
        <v>81</v>
      </c>
      <c r="AY442" s="168" t="s">
        <v>149</v>
      </c>
    </row>
    <row r="443" spans="2:51" s="11" customFormat="1" ht="22.5" customHeight="1">
      <c r="B443" s="169"/>
      <c r="C443" s="170"/>
      <c r="D443" s="170"/>
      <c r="E443" s="171" t="s">
        <v>21</v>
      </c>
      <c r="F443" s="260" t="s">
        <v>161</v>
      </c>
      <c r="G443" s="261"/>
      <c r="H443" s="261"/>
      <c r="I443" s="261"/>
      <c r="J443" s="170"/>
      <c r="K443" s="172">
        <v>60.69</v>
      </c>
      <c r="L443" s="170"/>
      <c r="M443" s="170"/>
      <c r="N443" s="170"/>
      <c r="O443" s="170"/>
      <c r="P443" s="170"/>
      <c r="Q443" s="170"/>
      <c r="R443" s="173"/>
      <c r="T443" s="174"/>
      <c r="U443" s="170"/>
      <c r="V443" s="170"/>
      <c r="W443" s="170"/>
      <c r="X443" s="170"/>
      <c r="Y443" s="170"/>
      <c r="Z443" s="170"/>
      <c r="AA443" s="175"/>
      <c r="AT443" s="176" t="s">
        <v>157</v>
      </c>
      <c r="AU443" s="176" t="s">
        <v>99</v>
      </c>
      <c r="AV443" s="11" t="s">
        <v>154</v>
      </c>
      <c r="AW443" s="11" t="s">
        <v>37</v>
      </c>
      <c r="AX443" s="11" t="s">
        <v>23</v>
      </c>
      <c r="AY443" s="176" t="s">
        <v>149</v>
      </c>
    </row>
    <row r="444" spans="2:65" s="1" customFormat="1" ht="31.5" customHeight="1">
      <c r="B444" s="124"/>
      <c r="C444" s="154" t="s">
        <v>693</v>
      </c>
      <c r="D444" s="154" t="s">
        <v>150</v>
      </c>
      <c r="E444" s="155" t="s">
        <v>694</v>
      </c>
      <c r="F444" s="253" t="s">
        <v>695</v>
      </c>
      <c r="G444" s="254"/>
      <c r="H444" s="254"/>
      <c r="I444" s="254"/>
      <c r="J444" s="156" t="s">
        <v>512</v>
      </c>
      <c r="K444" s="181">
        <v>0</v>
      </c>
      <c r="L444" s="255">
        <v>0</v>
      </c>
      <c r="M444" s="254"/>
      <c r="N444" s="256">
        <f>ROUND(L444*K444,2)</f>
        <v>0</v>
      </c>
      <c r="O444" s="254"/>
      <c r="P444" s="254"/>
      <c r="Q444" s="254"/>
      <c r="R444" s="126"/>
      <c r="T444" s="158" t="s">
        <v>21</v>
      </c>
      <c r="U444" s="41" t="s">
        <v>46</v>
      </c>
      <c r="V444" s="33"/>
      <c r="W444" s="159">
        <f>V444*K444</f>
        <v>0</v>
      </c>
      <c r="X444" s="159">
        <v>0</v>
      </c>
      <c r="Y444" s="159">
        <f>X444*K444</f>
        <v>0</v>
      </c>
      <c r="Z444" s="159">
        <v>0</v>
      </c>
      <c r="AA444" s="160">
        <f>Z444*K444</f>
        <v>0</v>
      </c>
      <c r="AR444" s="15" t="s">
        <v>227</v>
      </c>
      <c r="AT444" s="15" t="s">
        <v>150</v>
      </c>
      <c r="AU444" s="15" t="s">
        <v>99</v>
      </c>
      <c r="AY444" s="15" t="s">
        <v>149</v>
      </c>
      <c r="BE444" s="99">
        <f>IF(U444="základní",N444,0)</f>
        <v>0</v>
      </c>
      <c r="BF444" s="99">
        <f>IF(U444="snížená",N444,0)</f>
        <v>0</v>
      </c>
      <c r="BG444" s="99">
        <f>IF(U444="zákl. přenesená",N444,0)</f>
        <v>0</v>
      </c>
      <c r="BH444" s="99">
        <f>IF(U444="sníž. přenesená",N444,0)</f>
        <v>0</v>
      </c>
      <c r="BI444" s="99">
        <f>IF(U444="nulová",N444,0)</f>
        <v>0</v>
      </c>
      <c r="BJ444" s="15" t="s">
        <v>23</v>
      </c>
      <c r="BK444" s="99">
        <f>ROUND(L444*K444,2)</f>
        <v>0</v>
      </c>
      <c r="BL444" s="15" t="s">
        <v>227</v>
      </c>
      <c r="BM444" s="15" t="s">
        <v>696</v>
      </c>
    </row>
    <row r="445" spans="2:63" s="9" customFormat="1" ht="29.9" customHeight="1">
      <c r="B445" s="143"/>
      <c r="C445" s="144"/>
      <c r="D445" s="153" t="s">
        <v>122</v>
      </c>
      <c r="E445" s="153"/>
      <c r="F445" s="153"/>
      <c r="G445" s="153"/>
      <c r="H445" s="153"/>
      <c r="I445" s="153"/>
      <c r="J445" s="153"/>
      <c r="K445" s="153"/>
      <c r="L445" s="153"/>
      <c r="M445" s="153"/>
      <c r="N445" s="274">
        <f>BK445</f>
        <v>0</v>
      </c>
      <c r="O445" s="275"/>
      <c r="P445" s="275"/>
      <c r="Q445" s="275"/>
      <c r="R445" s="146"/>
      <c r="T445" s="147"/>
      <c r="U445" s="144"/>
      <c r="V445" s="144"/>
      <c r="W445" s="148">
        <f>SUM(W446:W460)</f>
        <v>0</v>
      </c>
      <c r="X445" s="144"/>
      <c r="Y445" s="148">
        <f>SUM(Y446:Y460)</f>
        <v>0.12537299999999998</v>
      </c>
      <c r="Z445" s="144"/>
      <c r="AA445" s="149">
        <f>SUM(AA446:AA460)</f>
        <v>0.0538</v>
      </c>
      <c r="AR445" s="150" t="s">
        <v>99</v>
      </c>
      <c r="AT445" s="151" t="s">
        <v>80</v>
      </c>
      <c r="AU445" s="151" t="s">
        <v>23</v>
      </c>
      <c r="AY445" s="150" t="s">
        <v>149</v>
      </c>
      <c r="BK445" s="152">
        <f>SUM(BK446:BK460)</f>
        <v>0</v>
      </c>
    </row>
    <row r="446" spans="2:65" s="1" customFormat="1" ht="31.5" customHeight="1">
      <c r="B446" s="124"/>
      <c r="C446" s="154" t="s">
        <v>697</v>
      </c>
      <c r="D446" s="154" t="s">
        <v>150</v>
      </c>
      <c r="E446" s="155" t="s">
        <v>698</v>
      </c>
      <c r="F446" s="253" t="s">
        <v>699</v>
      </c>
      <c r="G446" s="254"/>
      <c r="H446" s="254"/>
      <c r="I446" s="254"/>
      <c r="J446" s="156" t="s">
        <v>225</v>
      </c>
      <c r="K446" s="157">
        <v>5.5</v>
      </c>
      <c r="L446" s="255">
        <v>0</v>
      </c>
      <c r="M446" s="254"/>
      <c r="N446" s="256">
        <f>ROUND(L446*K446,2)</f>
        <v>0</v>
      </c>
      <c r="O446" s="254"/>
      <c r="P446" s="254"/>
      <c r="Q446" s="254"/>
      <c r="R446" s="126"/>
      <c r="T446" s="158" t="s">
        <v>21</v>
      </c>
      <c r="U446" s="41" t="s">
        <v>46</v>
      </c>
      <c r="V446" s="33"/>
      <c r="W446" s="159">
        <f>V446*K446</f>
        <v>0</v>
      </c>
      <c r="X446" s="159">
        <v>0</v>
      </c>
      <c r="Y446" s="159">
        <f>X446*K446</f>
        <v>0</v>
      </c>
      <c r="Z446" s="159">
        <v>0.001</v>
      </c>
      <c r="AA446" s="160">
        <f>Z446*K446</f>
        <v>0.0055</v>
      </c>
      <c r="AR446" s="15" t="s">
        <v>227</v>
      </c>
      <c r="AT446" s="15" t="s">
        <v>150</v>
      </c>
      <c r="AU446" s="15" t="s">
        <v>99</v>
      </c>
      <c r="AY446" s="15" t="s">
        <v>149</v>
      </c>
      <c r="BE446" s="99">
        <f>IF(U446="základní",N446,0)</f>
        <v>0</v>
      </c>
      <c r="BF446" s="99">
        <f>IF(U446="snížená",N446,0)</f>
        <v>0</v>
      </c>
      <c r="BG446" s="99">
        <f>IF(U446="zákl. přenesená",N446,0)</f>
        <v>0</v>
      </c>
      <c r="BH446" s="99">
        <f>IF(U446="sníž. přenesená",N446,0)</f>
        <v>0</v>
      </c>
      <c r="BI446" s="99">
        <f>IF(U446="nulová",N446,0)</f>
        <v>0</v>
      </c>
      <c r="BJ446" s="15" t="s">
        <v>23</v>
      </c>
      <c r="BK446" s="99">
        <f>ROUND(L446*K446,2)</f>
        <v>0</v>
      </c>
      <c r="BL446" s="15" t="s">
        <v>227</v>
      </c>
      <c r="BM446" s="15" t="s">
        <v>700</v>
      </c>
    </row>
    <row r="447" spans="2:51" s="10" customFormat="1" ht="22.5" customHeight="1">
      <c r="B447" s="161"/>
      <c r="C447" s="162"/>
      <c r="D447" s="162"/>
      <c r="E447" s="163" t="s">
        <v>21</v>
      </c>
      <c r="F447" s="257" t="s">
        <v>701</v>
      </c>
      <c r="G447" s="258"/>
      <c r="H447" s="258"/>
      <c r="I447" s="258"/>
      <c r="J447" s="162"/>
      <c r="K447" s="164">
        <v>5.5</v>
      </c>
      <c r="L447" s="162"/>
      <c r="M447" s="162"/>
      <c r="N447" s="162"/>
      <c r="O447" s="162"/>
      <c r="P447" s="162"/>
      <c r="Q447" s="162"/>
      <c r="R447" s="165"/>
      <c r="T447" s="166"/>
      <c r="U447" s="162"/>
      <c r="V447" s="162"/>
      <c r="W447" s="162"/>
      <c r="X447" s="162"/>
      <c r="Y447" s="162"/>
      <c r="Z447" s="162"/>
      <c r="AA447" s="167"/>
      <c r="AT447" s="168" t="s">
        <v>157</v>
      </c>
      <c r="AU447" s="168" t="s">
        <v>99</v>
      </c>
      <c r="AV447" s="10" t="s">
        <v>99</v>
      </c>
      <c r="AW447" s="10" t="s">
        <v>37</v>
      </c>
      <c r="AX447" s="10" t="s">
        <v>23</v>
      </c>
      <c r="AY447" s="168" t="s">
        <v>149</v>
      </c>
    </row>
    <row r="448" spans="2:65" s="1" customFormat="1" ht="31.5" customHeight="1">
      <c r="B448" s="124"/>
      <c r="C448" s="154" t="s">
        <v>702</v>
      </c>
      <c r="D448" s="154" t="s">
        <v>150</v>
      </c>
      <c r="E448" s="155" t="s">
        <v>703</v>
      </c>
      <c r="F448" s="253" t="s">
        <v>704</v>
      </c>
      <c r="G448" s="254"/>
      <c r="H448" s="254"/>
      <c r="I448" s="254"/>
      <c r="J448" s="156" t="s">
        <v>225</v>
      </c>
      <c r="K448" s="157">
        <v>5.5</v>
      </c>
      <c r="L448" s="255">
        <v>0</v>
      </c>
      <c r="M448" s="254"/>
      <c r="N448" s="256">
        <f>ROUND(L448*K448,2)</f>
        <v>0</v>
      </c>
      <c r="O448" s="254"/>
      <c r="P448" s="254"/>
      <c r="Q448" s="254"/>
      <c r="R448" s="126"/>
      <c r="T448" s="158" t="s">
        <v>21</v>
      </c>
      <c r="U448" s="41" t="s">
        <v>46</v>
      </c>
      <c r="V448" s="33"/>
      <c r="W448" s="159">
        <f>V448*K448</f>
        <v>0</v>
      </c>
      <c r="X448" s="159">
        <v>5E-05</v>
      </c>
      <c r="Y448" s="159">
        <f>X448*K448</f>
        <v>0.000275</v>
      </c>
      <c r="Z448" s="159">
        <v>0</v>
      </c>
      <c r="AA448" s="160">
        <f>Z448*K448</f>
        <v>0</v>
      </c>
      <c r="AR448" s="15" t="s">
        <v>227</v>
      </c>
      <c r="AT448" s="15" t="s">
        <v>150</v>
      </c>
      <c r="AU448" s="15" t="s">
        <v>99</v>
      </c>
      <c r="AY448" s="15" t="s">
        <v>149</v>
      </c>
      <c r="BE448" s="99">
        <f>IF(U448="základní",N448,0)</f>
        <v>0</v>
      </c>
      <c r="BF448" s="99">
        <f>IF(U448="snížená",N448,0)</f>
        <v>0</v>
      </c>
      <c r="BG448" s="99">
        <f>IF(U448="zákl. přenesená",N448,0)</f>
        <v>0</v>
      </c>
      <c r="BH448" s="99">
        <f>IF(U448="sníž. přenesená",N448,0)</f>
        <v>0</v>
      </c>
      <c r="BI448" s="99">
        <f>IF(U448="nulová",N448,0)</f>
        <v>0</v>
      </c>
      <c r="BJ448" s="15" t="s">
        <v>23</v>
      </c>
      <c r="BK448" s="99">
        <f>ROUND(L448*K448,2)</f>
        <v>0</v>
      </c>
      <c r="BL448" s="15" t="s">
        <v>227</v>
      </c>
      <c r="BM448" s="15" t="s">
        <v>705</v>
      </c>
    </row>
    <row r="449" spans="2:65" s="1" customFormat="1" ht="22.5" customHeight="1">
      <c r="B449" s="124"/>
      <c r="C449" s="154" t="s">
        <v>706</v>
      </c>
      <c r="D449" s="154" t="s">
        <v>150</v>
      </c>
      <c r="E449" s="155" t="s">
        <v>707</v>
      </c>
      <c r="F449" s="253" t="s">
        <v>708</v>
      </c>
      <c r="G449" s="254"/>
      <c r="H449" s="254"/>
      <c r="I449" s="254"/>
      <c r="J449" s="156" t="s">
        <v>225</v>
      </c>
      <c r="K449" s="157">
        <v>5.5</v>
      </c>
      <c r="L449" s="255">
        <v>0</v>
      </c>
      <c r="M449" s="254"/>
      <c r="N449" s="256">
        <f>ROUND(L449*K449,2)</f>
        <v>0</v>
      </c>
      <c r="O449" s="254"/>
      <c r="P449" s="254"/>
      <c r="Q449" s="254"/>
      <c r="R449" s="126"/>
      <c r="T449" s="158" t="s">
        <v>21</v>
      </c>
      <c r="U449" s="41" t="s">
        <v>46</v>
      </c>
      <c r="V449" s="33"/>
      <c r="W449" s="159">
        <f>V449*K449</f>
        <v>0</v>
      </c>
      <c r="X449" s="159">
        <v>5E-05</v>
      </c>
      <c r="Y449" s="159">
        <f>X449*K449</f>
        <v>0.000275</v>
      </c>
      <c r="Z449" s="159">
        <v>0.001</v>
      </c>
      <c r="AA449" s="160">
        <f>Z449*K449</f>
        <v>0.0055</v>
      </c>
      <c r="AR449" s="15" t="s">
        <v>227</v>
      </c>
      <c r="AT449" s="15" t="s">
        <v>150</v>
      </c>
      <c r="AU449" s="15" t="s">
        <v>99</v>
      </c>
      <c r="AY449" s="15" t="s">
        <v>149</v>
      </c>
      <c r="BE449" s="99">
        <f>IF(U449="základní",N449,0)</f>
        <v>0</v>
      </c>
      <c r="BF449" s="99">
        <f>IF(U449="snížená",N449,0)</f>
        <v>0</v>
      </c>
      <c r="BG449" s="99">
        <f>IF(U449="zákl. přenesená",N449,0)</f>
        <v>0</v>
      </c>
      <c r="BH449" s="99">
        <f>IF(U449="sníž. přenesená",N449,0)</f>
        <v>0</v>
      </c>
      <c r="BI449" s="99">
        <f>IF(U449="nulová",N449,0)</f>
        <v>0</v>
      </c>
      <c r="BJ449" s="15" t="s">
        <v>23</v>
      </c>
      <c r="BK449" s="99">
        <f>ROUND(L449*K449,2)</f>
        <v>0</v>
      </c>
      <c r="BL449" s="15" t="s">
        <v>227</v>
      </c>
      <c r="BM449" s="15" t="s">
        <v>709</v>
      </c>
    </row>
    <row r="450" spans="2:65" s="1" customFormat="1" ht="31.5" customHeight="1">
      <c r="B450" s="124"/>
      <c r="C450" s="154" t="s">
        <v>710</v>
      </c>
      <c r="D450" s="154" t="s">
        <v>150</v>
      </c>
      <c r="E450" s="155" t="s">
        <v>711</v>
      </c>
      <c r="F450" s="253" t="s">
        <v>712</v>
      </c>
      <c r="G450" s="254"/>
      <c r="H450" s="254"/>
      <c r="I450" s="254"/>
      <c r="J450" s="156" t="s">
        <v>225</v>
      </c>
      <c r="K450" s="157">
        <v>41.8</v>
      </c>
      <c r="L450" s="255">
        <v>0</v>
      </c>
      <c r="M450" s="254"/>
      <c r="N450" s="256">
        <f>ROUND(L450*K450,2)</f>
        <v>0</v>
      </c>
      <c r="O450" s="254"/>
      <c r="P450" s="254"/>
      <c r="Q450" s="254"/>
      <c r="R450" s="126"/>
      <c r="T450" s="158" t="s">
        <v>21</v>
      </c>
      <c r="U450" s="41" t="s">
        <v>46</v>
      </c>
      <c r="V450" s="33"/>
      <c r="W450" s="159">
        <f>V450*K450</f>
        <v>0</v>
      </c>
      <c r="X450" s="159">
        <v>0</v>
      </c>
      <c r="Y450" s="159">
        <f>X450*K450</f>
        <v>0</v>
      </c>
      <c r="Z450" s="159">
        <v>0</v>
      </c>
      <c r="AA450" s="160">
        <f>Z450*K450</f>
        <v>0</v>
      </c>
      <c r="AR450" s="15" t="s">
        <v>227</v>
      </c>
      <c r="AT450" s="15" t="s">
        <v>150</v>
      </c>
      <c r="AU450" s="15" t="s">
        <v>99</v>
      </c>
      <c r="AY450" s="15" t="s">
        <v>149</v>
      </c>
      <c r="BE450" s="99">
        <f>IF(U450="základní",N450,0)</f>
        <v>0</v>
      </c>
      <c r="BF450" s="99">
        <f>IF(U450="snížená",N450,0)</f>
        <v>0</v>
      </c>
      <c r="BG450" s="99">
        <f>IF(U450="zákl. přenesená",N450,0)</f>
        <v>0</v>
      </c>
      <c r="BH450" s="99">
        <f>IF(U450="sníž. přenesená",N450,0)</f>
        <v>0</v>
      </c>
      <c r="BI450" s="99">
        <f>IF(U450="nulová",N450,0)</f>
        <v>0</v>
      </c>
      <c r="BJ450" s="15" t="s">
        <v>23</v>
      </c>
      <c r="BK450" s="99">
        <f>ROUND(L450*K450,2)</f>
        <v>0</v>
      </c>
      <c r="BL450" s="15" t="s">
        <v>227</v>
      </c>
      <c r="BM450" s="15" t="s">
        <v>713</v>
      </c>
    </row>
    <row r="451" spans="2:51" s="10" customFormat="1" ht="22.5" customHeight="1">
      <c r="B451" s="161"/>
      <c r="C451" s="162"/>
      <c r="D451" s="162"/>
      <c r="E451" s="163" t="s">
        <v>21</v>
      </c>
      <c r="F451" s="257" t="s">
        <v>714</v>
      </c>
      <c r="G451" s="258"/>
      <c r="H451" s="258"/>
      <c r="I451" s="258"/>
      <c r="J451" s="162"/>
      <c r="K451" s="164">
        <v>41.8</v>
      </c>
      <c r="L451" s="162"/>
      <c r="M451" s="162"/>
      <c r="N451" s="162"/>
      <c r="O451" s="162"/>
      <c r="P451" s="162"/>
      <c r="Q451" s="162"/>
      <c r="R451" s="165"/>
      <c r="T451" s="166"/>
      <c r="U451" s="162"/>
      <c r="V451" s="162"/>
      <c r="W451" s="162"/>
      <c r="X451" s="162"/>
      <c r="Y451" s="162"/>
      <c r="Z451" s="162"/>
      <c r="AA451" s="167"/>
      <c r="AT451" s="168" t="s">
        <v>157</v>
      </c>
      <c r="AU451" s="168" t="s">
        <v>99</v>
      </c>
      <c r="AV451" s="10" t="s">
        <v>99</v>
      </c>
      <c r="AW451" s="10" t="s">
        <v>37</v>
      </c>
      <c r="AX451" s="10" t="s">
        <v>23</v>
      </c>
      <c r="AY451" s="168" t="s">
        <v>149</v>
      </c>
    </row>
    <row r="452" spans="2:65" s="1" customFormat="1" ht="31.5" customHeight="1">
      <c r="B452" s="124"/>
      <c r="C452" s="154" t="s">
        <v>715</v>
      </c>
      <c r="D452" s="154" t="s">
        <v>150</v>
      </c>
      <c r="E452" s="155" t="s">
        <v>716</v>
      </c>
      <c r="F452" s="253" t="s">
        <v>717</v>
      </c>
      <c r="G452" s="254"/>
      <c r="H452" s="254"/>
      <c r="I452" s="254"/>
      <c r="J452" s="156" t="s">
        <v>225</v>
      </c>
      <c r="K452" s="157">
        <v>41.8</v>
      </c>
      <c r="L452" s="255">
        <v>0</v>
      </c>
      <c r="M452" s="254"/>
      <c r="N452" s="256">
        <f>ROUND(L452*K452,2)</f>
        <v>0</v>
      </c>
      <c r="O452" s="254"/>
      <c r="P452" s="254"/>
      <c r="Q452" s="254"/>
      <c r="R452" s="126"/>
      <c r="T452" s="158" t="s">
        <v>21</v>
      </c>
      <c r="U452" s="41" t="s">
        <v>46</v>
      </c>
      <c r="V452" s="33"/>
      <c r="W452" s="159">
        <f>V452*K452</f>
        <v>0</v>
      </c>
      <c r="X452" s="159">
        <v>6E-05</v>
      </c>
      <c r="Y452" s="159">
        <f>X452*K452</f>
        <v>0.002508</v>
      </c>
      <c r="Z452" s="159">
        <v>0</v>
      </c>
      <c r="AA452" s="160">
        <f>Z452*K452</f>
        <v>0</v>
      </c>
      <c r="AR452" s="15" t="s">
        <v>227</v>
      </c>
      <c r="AT452" s="15" t="s">
        <v>150</v>
      </c>
      <c r="AU452" s="15" t="s">
        <v>99</v>
      </c>
      <c r="AY452" s="15" t="s">
        <v>149</v>
      </c>
      <c r="BE452" s="99">
        <f>IF(U452="základní",N452,0)</f>
        <v>0</v>
      </c>
      <c r="BF452" s="99">
        <f>IF(U452="snížená",N452,0)</f>
        <v>0</v>
      </c>
      <c r="BG452" s="99">
        <f>IF(U452="zákl. přenesená",N452,0)</f>
        <v>0</v>
      </c>
      <c r="BH452" s="99">
        <f>IF(U452="sníž. přenesená",N452,0)</f>
        <v>0</v>
      </c>
      <c r="BI452" s="99">
        <f>IF(U452="nulová",N452,0)</f>
        <v>0</v>
      </c>
      <c r="BJ452" s="15" t="s">
        <v>23</v>
      </c>
      <c r="BK452" s="99">
        <f>ROUND(L452*K452,2)</f>
        <v>0</v>
      </c>
      <c r="BL452" s="15" t="s">
        <v>227</v>
      </c>
      <c r="BM452" s="15" t="s">
        <v>718</v>
      </c>
    </row>
    <row r="453" spans="2:51" s="10" customFormat="1" ht="22.5" customHeight="1">
      <c r="B453" s="161"/>
      <c r="C453" s="162"/>
      <c r="D453" s="162"/>
      <c r="E453" s="163" t="s">
        <v>21</v>
      </c>
      <c r="F453" s="257" t="s">
        <v>714</v>
      </c>
      <c r="G453" s="258"/>
      <c r="H453" s="258"/>
      <c r="I453" s="258"/>
      <c r="J453" s="162"/>
      <c r="K453" s="164">
        <v>41.8</v>
      </c>
      <c r="L453" s="162"/>
      <c r="M453" s="162"/>
      <c r="N453" s="162"/>
      <c r="O453" s="162"/>
      <c r="P453" s="162"/>
      <c r="Q453" s="162"/>
      <c r="R453" s="165"/>
      <c r="T453" s="166"/>
      <c r="U453" s="162"/>
      <c r="V453" s="162"/>
      <c r="W453" s="162"/>
      <c r="X453" s="162"/>
      <c r="Y453" s="162"/>
      <c r="Z453" s="162"/>
      <c r="AA453" s="167"/>
      <c r="AT453" s="168" t="s">
        <v>157</v>
      </c>
      <c r="AU453" s="168" t="s">
        <v>99</v>
      </c>
      <c r="AV453" s="10" t="s">
        <v>99</v>
      </c>
      <c r="AW453" s="10" t="s">
        <v>37</v>
      </c>
      <c r="AX453" s="10" t="s">
        <v>23</v>
      </c>
      <c r="AY453" s="168" t="s">
        <v>149</v>
      </c>
    </row>
    <row r="454" spans="2:65" s="1" customFormat="1" ht="31.5" customHeight="1">
      <c r="B454" s="124"/>
      <c r="C454" s="154" t="s">
        <v>719</v>
      </c>
      <c r="D454" s="154" t="s">
        <v>150</v>
      </c>
      <c r="E454" s="155" t="s">
        <v>720</v>
      </c>
      <c r="F454" s="253" t="s">
        <v>721</v>
      </c>
      <c r="G454" s="254"/>
      <c r="H454" s="254"/>
      <c r="I454" s="254"/>
      <c r="J454" s="156" t="s">
        <v>225</v>
      </c>
      <c r="K454" s="157">
        <v>41.8</v>
      </c>
      <c r="L454" s="255">
        <v>0</v>
      </c>
      <c r="M454" s="254"/>
      <c r="N454" s="256">
        <f>ROUND(L454*K454,2)</f>
        <v>0</v>
      </c>
      <c r="O454" s="254"/>
      <c r="P454" s="254"/>
      <c r="Q454" s="254"/>
      <c r="R454" s="126"/>
      <c r="T454" s="158" t="s">
        <v>21</v>
      </c>
      <c r="U454" s="41" t="s">
        <v>46</v>
      </c>
      <c r="V454" s="33"/>
      <c r="W454" s="159">
        <f>V454*K454</f>
        <v>0</v>
      </c>
      <c r="X454" s="159">
        <v>5E-05</v>
      </c>
      <c r="Y454" s="159">
        <f>X454*K454</f>
        <v>0.00209</v>
      </c>
      <c r="Z454" s="159">
        <v>0.001</v>
      </c>
      <c r="AA454" s="160">
        <f>Z454*K454</f>
        <v>0.0418</v>
      </c>
      <c r="AR454" s="15" t="s">
        <v>227</v>
      </c>
      <c r="AT454" s="15" t="s">
        <v>150</v>
      </c>
      <c r="AU454" s="15" t="s">
        <v>99</v>
      </c>
      <c r="AY454" s="15" t="s">
        <v>149</v>
      </c>
      <c r="BE454" s="99">
        <f>IF(U454="základní",N454,0)</f>
        <v>0</v>
      </c>
      <c r="BF454" s="99">
        <f>IF(U454="snížená",N454,0)</f>
        <v>0</v>
      </c>
      <c r="BG454" s="99">
        <f>IF(U454="zákl. přenesená",N454,0)</f>
        <v>0</v>
      </c>
      <c r="BH454" s="99">
        <f>IF(U454="sníž. přenesená",N454,0)</f>
        <v>0</v>
      </c>
      <c r="BI454" s="99">
        <f>IF(U454="nulová",N454,0)</f>
        <v>0</v>
      </c>
      <c r="BJ454" s="15" t="s">
        <v>23</v>
      </c>
      <c r="BK454" s="99">
        <f>ROUND(L454*K454,2)</f>
        <v>0</v>
      </c>
      <c r="BL454" s="15" t="s">
        <v>227</v>
      </c>
      <c r="BM454" s="15" t="s">
        <v>722</v>
      </c>
    </row>
    <row r="455" spans="2:51" s="10" customFormat="1" ht="22.5" customHeight="1">
      <c r="B455" s="161"/>
      <c r="C455" s="162"/>
      <c r="D455" s="162"/>
      <c r="E455" s="163" t="s">
        <v>21</v>
      </c>
      <c r="F455" s="257" t="s">
        <v>714</v>
      </c>
      <c r="G455" s="258"/>
      <c r="H455" s="258"/>
      <c r="I455" s="258"/>
      <c r="J455" s="162"/>
      <c r="K455" s="164">
        <v>41.8</v>
      </c>
      <c r="L455" s="162"/>
      <c r="M455" s="162"/>
      <c r="N455" s="162"/>
      <c r="O455" s="162"/>
      <c r="P455" s="162"/>
      <c r="Q455" s="162"/>
      <c r="R455" s="165"/>
      <c r="T455" s="166"/>
      <c r="U455" s="162"/>
      <c r="V455" s="162"/>
      <c r="W455" s="162"/>
      <c r="X455" s="162"/>
      <c r="Y455" s="162"/>
      <c r="Z455" s="162"/>
      <c r="AA455" s="167"/>
      <c r="AT455" s="168" t="s">
        <v>157</v>
      </c>
      <c r="AU455" s="168" t="s">
        <v>99</v>
      </c>
      <c r="AV455" s="10" t="s">
        <v>99</v>
      </c>
      <c r="AW455" s="10" t="s">
        <v>37</v>
      </c>
      <c r="AX455" s="10" t="s">
        <v>23</v>
      </c>
      <c r="AY455" s="168" t="s">
        <v>149</v>
      </c>
    </row>
    <row r="456" spans="2:65" s="1" customFormat="1" ht="31.5" customHeight="1">
      <c r="B456" s="124"/>
      <c r="C456" s="154" t="s">
        <v>723</v>
      </c>
      <c r="D456" s="154" t="s">
        <v>150</v>
      </c>
      <c r="E456" s="155" t="s">
        <v>724</v>
      </c>
      <c r="F456" s="253" t="s">
        <v>725</v>
      </c>
      <c r="G456" s="254"/>
      <c r="H456" s="254"/>
      <c r="I456" s="254"/>
      <c r="J456" s="156" t="s">
        <v>175</v>
      </c>
      <c r="K456" s="157">
        <v>48.07</v>
      </c>
      <c r="L456" s="255">
        <v>0</v>
      </c>
      <c r="M456" s="254"/>
      <c r="N456" s="256">
        <f>ROUND(L456*K456,2)</f>
        <v>0</v>
      </c>
      <c r="O456" s="254"/>
      <c r="P456" s="254"/>
      <c r="Q456" s="254"/>
      <c r="R456" s="126"/>
      <c r="T456" s="158" t="s">
        <v>21</v>
      </c>
      <c r="U456" s="41" t="s">
        <v>46</v>
      </c>
      <c r="V456" s="33"/>
      <c r="W456" s="159">
        <f>V456*K456</f>
        <v>0</v>
      </c>
      <c r="X456" s="159">
        <v>5E-05</v>
      </c>
      <c r="Y456" s="159">
        <f>X456*K456</f>
        <v>0.0024035000000000003</v>
      </c>
      <c r="Z456" s="159">
        <v>0</v>
      </c>
      <c r="AA456" s="160">
        <f>Z456*K456</f>
        <v>0</v>
      </c>
      <c r="AR456" s="15" t="s">
        <v>227</v>
      </c>
      <c r="AT456" s="15" t="s">
        <v>150</v>
      </c>
      <c r="AU456" s="15" t="s">
        <v>99</v>
      </c>
      <c r="AY456" s="15" t="s">
        <v>149</v>
      </c>
      <c r="BE456" s="99">
        <f>IF(U456="základní",N456,0)</f>
        <v>0</v>
      </c>
      <c r="BF456" s="99">
        <f>IF(U456="snížená",N456,0)</f>
        <v>0</v>
      </c>
      <c r="BG456" s="99">
        <f>IF(U456="zákl. přenesená",N456,0)</f>
        <v>0</v>
      </c>
      <c r="BH456" s="99">
        <f>IF(U456="sníž. přenesená",N456,0)</f>
        <v>0</v>
      </c>
      <c r="BI456" s="99">
        <f>IF(U456="nulová",N456,0)</f>
        <v>0</v>
      </c>
      <c r="BJ456" s="15" t="s">
        <v>23</v>
      </c>
      <c r="BK456" s="99">
        <f>ROUND(L456*K456,2)</f>
        <v>0</v>
      </c>
      <c r="BL456" s="15" t="s">
        <v>227</v>
      </c>
      <c r="BM456" s="15" t="s">
        <v>726</v>
      </c>
    </row>
    <row r="457" spans="2:65" s="1" customFormat="1" ht="22.5" customHeight="1">
      <c r="B457" s="124"/>
      <c r="C457" s="177" t="s">
        <v>727</v>
      </c>
      <c r="D457" s="177" t="s">
        <v>193</v>
      </c>
      <c r="E457" s="178" t="s">
        <v>728</v>
      </c>
      <c r="F457" s="262" t="s">
        <v>729</v>
      </c>
      <c r="G457" s="263"/>
      <c r="H457" s="263"/>
      <c r="I457" s="263"/>
      <c r="J457" s="179" t="s">
        <v>175</v>
      </c>
      <c r="K457" s="180">
        <v>48.07</v>
      </c>
      <c r="L457" s="264">
        <v>0</v>
      </c>
      <c r="M457" s="263"/>
      <c r="N457" s="265">
        <f>ROUND(L457*K457,2)</f>
        <v>0</v>
      </c>
      <c r="O457" s="254"/>
      <c r="P457" s="254"/>
      <c r="Q457" s="254"/>
      <c r="R457" s="126"/>
      <c r="T457" s="158" t="s">
        <v>21</v>
      </c>
      <c r="U457" s="41" t="s">
        <v>46</v>
      </c>
      <c r="V457" s="33"/>
      <c r="W457" s="159">
        <f>V457*K457</f>
        <v>0</v>
      </c>
      <c r="X457" s="159">
        <v>0.00245</v>
      </c>
      <c r="Y457" s="159">
        <f>X457*K457</f>
        <v>0.1177715</v>
      </c>
      <c r="Z457" s="159">
        <v>0</v>
      </c>
      <c r="AA457" s="160">
        <f>Z457*K457</f>
        <v>0</v>
      </c>
      <c r="AR457" s="15" t="s">
        <v>377</v>
      </c>
      <c r="AT457" s="15" t="s">
        <v>193</v>
      </c>
      <c r="AU457" s="15" t="s">
        <v>99</v>
      </c>
      <c r="AY457" s="15" t="s">
        <v>149</v>
      </c>
      <c r="BE457" s="99">
        <f>IF(U457="základní",N457,0)</f>
        <v>0</v>
      </c>
      <c r="BF457" s="99">
        <f>IF(U457="snížená",N457,0)</f>
        <v>0</v>
      </c>
      <c r="BG457" s="99">
        <f>IF(U457="zákl. přenesená",N457,0)</f>
        <v>0</v>
      </c>
      <c r="BH457" s="99">
        <f>IF(U457="sníž. přenesená",N457,0)</f>
        <v>0</v>
      </c>
      <c r="BI457" s="99">
        <f>IF(U457="nulová",N457,0)</f>
        <v>0</v>
      </c>
      <c r="BJ457" s="15" t="s">
        <v>23</v>
      </c>
      <c r="BK457" s="99">
        <f>ROUND(L457*K457,2)</f>
        <v>0</v>
      </c>
      <c r="BL457" s="15" t="s">
        <v>227</v>
      </c>
      <c r="BM457" s="15" t="s">
        <v>730</v>
      </c>
    </row>
    <row r="458" spans="2:51" s="10" customFormat="1" ht="22.5" customHeight="1">
      <c r="B458" s="161"/>
      <c r="C458" s="162"/>
      <c r="D458" s="162"/>
      <c r="E458" s="163" t="s">
        <v>21</v>
      </c>
      <c r="F458" s="257" t="s">
        <v>731</v>
      </c>
      <c r="G458" s="258"/>
      <c r="H458" s="258"/>
      <c r="I458" s="258"/>
      <c r="J458" s="162"/>
      <c r="K458" s="164">
        <v>48.07</v>
      </c>
      <c r="L458" s="162"/>
      <c r="M458" s="162"/>
      <c r="N458" s="162"/>
      <c r="O458" s="162"/>
      <c r="P458" s="162"/>
      <c r="Q458" s="162"/>
      <c r="R458" s="165"/>
      <c r="T458" s="166"/>
      <c r="U458" s="162"/>
      <c r="V458" s="162"/>
      <c r="W458" s="162"/>
      <c r="X458" s="162"/>
      <c r="Y458" s="162"/>
      <c r="Z458" s="162"/>
      <c r="AA458" s="167"/>
      <c r="AT458" s="168" t="s">
        <v>157</v>
      </c>
      <c r="AU458" s="168" t="s">
        <v>99</v>
      </c>
      <c r="AV458" s="10" t="s">
        <v>99</v>
      </c>
      <c r="AW458" s="10" t="s">
        <v>37</v>
      </c>
      <c r="AX458" s="10" t="s">
        <v>23</v>
      </c>
      <c r="AY458" s="168" t="s">
        <v>149</v>
      </c>
    </row>
    <row r="459" spans="2:65" s="1" customFormat="1" ht="31.5" customHeight="1">
      <c r="B459" s="124"/>
      <c r="C459" s="154" t="s">
        <v>732</v>
      </c>
      <c r="D459" s="154" t="s">
        <v>150</v>
      </c>
      <c r="E459" s="155" t="s">
        <v>733</v>
      </c>
      <c r="F459" s="253" t="s">
        <v>734</v>
      </c>
      <c r="G459" s="254"/>
      <c r="H459" s="254"/>
      <c r="I459" s="254"/>
      <c r="J459" s="156" t="s">
        <v>735</v>
      </c>
      <c r="K459" s="157">
        <v>1</v>
      </c>
      <c r="L459" s="255">
        <v>0</v>
      </c>
      <c r="M459" s="254"/>
      <c r="N459" s="256">
        <f>ROUND(L459*K459,2)</f>
        <v>0</v>
      </c>
      <c r="O459" s="254"/>
      <c r="P459" s="254"/>
      <c r="Q459" s="254"/>
      <c r="R459" s="126"/>
      <c r="T459" s="158" t="s">
        <v>21</v>
      </c>
      <c r="U459" s="41" t="s">
        <v>46</v>
      </c>
      <c r="V459" s="33"/>
      <c r="W459" s="159">
        <f>V459*K459</f>
        <v>0</v>
      </c>
      <c r="X459" s="159">
        <v>5E-05</v>
      </c>
      <c r="Y459" s="159">
        <f>X459*K459</f>
        <v>5E-05</v>
      </c>
      <c r="Z459" s="159">
        <v>0.001</v>
      </c>
      <c r="AA459" s="160">
        <f>Z459*K459</f>
        <v>0.001</v>
      </c>
      <c r="AR459" s="15" t="s">
        <v>227</v>
      </c>
      <c r="AT459" s="15" t="s">
        <v>150</v>
      </c>
      <c r="AU459" s="15" t="s">
        <v>99</v>
      </c>
      <c r="AY459" s="15" t="s">
        <v>149</v>
      </c>
      <c r="BE459" s="99">
        <f>IF(U459="základní",N459,0)</f>
        <v>0</v>
      </c>
      <c r="BF459" s="99">
        <f>IF(U459="snížená",N459,0)</f>
        <v>0</v>
      </c>
      <c r="BG459" s="99">
        <f>IF(U459="zákl. přenesená",N459,0)</f>
        <v>0</v>
      </c>
      <c r="BH459" s="99">
        <f>IF(U459="sníž. přenesená",N459,0)</f>
        <v>0</v>
      </c>
      <c r="BI459" s="99">
        <f>IF(U459="nulová",N459,0)</f>
        <v>0</v>
      </c>
      <c r="BJ459" s="15" t="s">
        <v>23</v>
      </c>
      <c r="BK459" s="99">
        <f>ROUND(L459*K459,2)</f>
        <v>0</v>
      </c>
      <c r="BL459" s="15" t="s">
        <v>227</v>
      </c>
      <c r="BM459" s="15" t="s">
        <v>736</v>
      </c>
    </row>
    <row r="460" spans="2:65" s="1" customFormat="1" ht="31.5" customHeight="1">
      <c r="B460" s="124"/>
      <c r="C460" s="154" t="s">
        <v>28</v>
      </c>
      <c r="D460" s="154" t="s">
        <v>150</v>
      </c>
      <c r="E460" s="155" t="s">
        <v>737</v>
      </c>
      <c r="F460" s="253" t="s">
        <v>738</v>
      </c>
      <c r="G460" s="254"/>
      <c r="H460" s="254"/>
      <c r="I460" s="254"/>
      <c r="J460" s="156" t="s">
        <v>512</v>
      </c>
      <c r="K460" s="181">
        <v>0</v>
      </c>
      <c r="L460" s="255">
        <v>0</v>
      </c>
      <c r="M460" s="254"/>
      <c r="N460" s="256">
        <f>ROUND(L460*K460,2)</f>
        <v>0</v>
      </c>
      <c r="O460" s="254"/>
      <c r="P460" s="254"/>
      <c r="Q460" s="254"/>
      <c r="R460" s="126"/>
      <c r="T460" s="158" t="s">
        <v>21</v>
      </c>
      <c r="U460" s="41" t="s">
        <v>46</v>
      </c>
      <c r="V460" s="33"/>
      <c r="W460" s="159">
        <f>V460*K460</f>
        <v>0</v>
      </c>
      <c r="X460" s="159">
        <v>0</v>
      </c>
      <c r="Y460" s="159">
        <f>X460*K460</f>
        <v>0</v>
      </c>
      <c r="Z460" s="159">
        <v>0</v>
      </c>
      <c r="AA460" s="160">
        <f>Z460*K460</f>
        <v>0</v>
      </c>
      <c r="AR460" s="15" t="s">
        <v>227</v>
      </c>
      <c r="AT460" s="15" t="s">
        <v>150</v>
      </c>
      <c r="AU460" s="15" t="s">
        <v>99</v>
      </c>
      <c r="AY460" s="15" t="s">
        <v>149</v>
      </c>
      <c r="BE460" s="99">
        <f>IF(U460="základní",N460,0)</f>
        <v>0</v>
      </c>
      <c r="BF460" s="99">
        <f>IF(U460="snížená",N460,0)</f>
        <v>0</v>
      </c>
      <c r="BG460" s="99">
        <f>IF(U460="zákl. přenesená",N460,0)</f>
        <v>0</v>
      </c>
      <c r="BH460" s="99">
        <f>IF(U460="sníž. přenesená",N460,0)</f>
        <v>0</v>
      </c>
      <c r="BI460" s="99">
        <f>IF(U460="nulová",N460,0)</f>
        <v>0</v>
      </c>
      <c r="BJ460" s="15" t="s">
        <v>23</v>
      </c>
      <c r="BK460" s="99">
        <f>ROUND(L460*K460,2)</f>
        <v>0</v>
      </c>
      <c r="BL460" s="15" t="s">
        <v>227</v>
      </c>
      <c r="BM460" s="15" t="s">
        <v>739</v>
      </c>
    </row>
    <row r="461" spans="2:63" s="9" customFormat="1" ht="37.4" customHeight="1">
      <c r="B461" s="143"/>
      <c r="C461" s="144"/>
      <c r="D461" s="145" t="s">
        <v>123</v>
      </c>
      <c r="E461" s="145"/>
      <c r="F461" s="145"/>
      <c r="G461" s="145"/>
      <c r="H461" s="145"/>
      <c r="I461" s="145"/>
      <c r="J461" s="145"/>
      <c r="K461" s="145"/>
      <c r="L461" s="145"/>
      <c r="M461" s="145"/>
      <c r="N461" s="277">
        <f>BK461</f>
        <v>0</v>
      </c>
      <c r="O461" s="278"/>
      <c r="P461" s="278"/>
      <c r="Q461" s="278"/>
      <c r="R461" s="146"/>
      <c r="T461" s="147"/>
      <c r="U461" s="144"/>
      <c r="V461" s="144"/>
      <c r="W461" s="148">
        <f>W462</f>
        <v>0</v>
      </c>
      <c r="X461" s="144"/>
      <c r="Y461" s="148">
        <f>Y462</f>
        <v>0</v>
      </c>
      <c r="Z461" s="144"/>
      <c r="AA461" s="149">
        <f>AA462</f>
        <v>0</v>
      </c>
      <c r="AR461" s="150" t="s">
        <v>172</v>
      </c>
      <c r="AT461" s="151" t="s">
        <v>80</v>
      </c>
      <c r="AU461" s="151" t="s">
        <v>81</v>
      </c>
      <c r="AY461" s="150" t="s">
        <v>149</v>
      </c>
      <c r="BK461" s="152">
        <f>BK462</f>
        <v>0</v>
      </c>
    </row>
    <row r="462" spans="2:63" s="9" customFormat="1" ht="19.9" customHeight="1">
      <c r="B462" s="143"/>
      <c r="C462" s="144"/>
      <c r="D462" s="153" t="s">
        <v>124</v>
      </c>
      <c r="E462" s="153"/>
      <c r="F462" s="153"/>
      <c r="G462" s="153"/>
      <c r="H462" s="153"/>
      <c r="I462" s="153"/>
      <c r="J462" s="153"/>
      <c r="K462" s="153"/>
      <c r="L462" s="153"/>
      <c r="M462" s="153"/>
      <c r="N462" s="272">
        <f>BK462</f>
        <v>0</v>
      </c>
      <c r="O462" s="273"/>
      <c r="P462" s="273"/>
      <c r="Q462" s="273"/>
      <c r="R462" s="146"/>
      <c r="T462" s="147"/>
      <c r="U462" s="144"/>
      <c r="V462" s="144"/>
      <c r="W462" s="148">
        <f>SUM(W463:W465)</f>
        <v>0</v>
      </c>
      <c r="X462" s="144"/>
      <c r="Y462" s="148">
        <f>SUM(Y463:Y465)</f>
        <v>0</v>
      </c>
      <c r="Z462" s="144"/>
      <c r="AA462" s="149">
        <f>SUM(AA463:AA465)</f>
        <v>0</v>
      </c>
      <c r="AR462" s="150" t="s">
        <v>172</v>
      </c>
      <c r="AT462" s="151" t="s">
        <v>80</v>
      </c>
      <c r="AU462" s="151" t="s">
        <v>23</v>
      </c>
      <c r="AY462" s="150" t="s">
        <v>149</v>
      </c>
      <c r="BK462" s="152">
        <f>SUM(BK463:BK465)</f>
        <v>0</v>
      </c>
    </row>
    <row r="463" spans="2:65" s="1" customFormat="1" ht="22.5" customHeight="1">
      <c r="B463" s="124"/>
      <c r="C463" s="154" t="s">
        <v>740</v>
      </c>
      <c r="D463" s="154" t="s">
        <v>150</v>
      </c>
      <c r="E463" s="155" t="s">
        <v>741</v>
      </c>
      <c r="F463" s="253" t="s">
        <v>127</v>
      </c>
      <c r="G463" s="254"/>
      <c r="H463" s="254"/>
      <c r="I463" s="254"/>
      <c r="J463" s="156" t="s">
        <v>742</v>
      </c>
      <c r="K463" s="157">
        <v>1</v>
      </c>
      <c r="L463" s="255">
        <v>0</v>
      </c>
      <c r="M463" s="254"/>
      <c r="N463" s="256">
        <f>ROUND(L463*K463,2)</f>
        <v>0</v>
      </c>
      <c r="O463" s="254"/>
      <c r="P463" s="254"/>
      <c r="Q463" s="254"/>
      <c r="R463" s="126"/>
      <c r="T463" s="158" t="s">
        <v>21</v>
      </c>
      <c r="U463" s="41" t="s">
        <v>46</v>
      </c>
      <c r="V463" s="33"/>
      <c r="W463" s="159">
        <f>V463*K463</f>
        <v>0</v>
      </c>
      <c r="X463" s="159">
        <v>0</v>
      </c>
      <c r="Y463" s="159">
        <f>X463*K463</f>
        <v>0</v>
      </c>
      <c r="Z463" s="159">
        <v>0</v>
      </c>
      <c r="AA463" s="160">
        <f>Z463*K463</f>
        <v>0</v>
      </c>
      <c r="AR463" s="15" t="s">
        <v>567</v>
      </c>
      <c r="AT463" s="15" t="s">
        <v>150</v>
      </c>
      <c r="AU463" s="15" t="s">
        <v>99</v>
      </c>
      <c r="AY463" s="15" t="s">
        <v>149</v>
      </c>
      <c r="BE463" s="99">
        <f>IF(U463="základní",N463,0)</f>
        <v>0</v>
      </c>
      <c r="BF463" s="99">
        <f>IF(U463="snížená",N463,0)</f>
        <v>0</v>
      </c>
      <c r="BG463" s="99">
        <f>IF(U463="zákl. přenesená",N463,0)</f>
        <v>0</v>
      </c>
      <c r="BH463" s="99">
        <f>IF(U463="sníž. přenesená",N463,0)</f>
        <v>0</v>
      </c>
      <c r="BI463" s="99">
        <f>IF(U463="nulová",N463,0)</f>
        <v>0</v>
      </c>
      <c r="BJ463" s="15" t="s">
        <v>23</v>
      </c>
      <c r="BK463" s="99">
        <f>ROUND(L463*K463,2)</f>
        <v>0</v>
      </c>
      <c r="BL463" s="15" t="s">
        <v>567</v>
      </c>
      <c r="BM463" s="15" t="s">
        <v>743</v>
      </c>
    </row>
    <row r="464" spans="2:65" s="1" customFormat="1" ht="22.5" customHeight="1">
      <c r="B464" s="124"/>
      <c r="C464" s="154" t="s">
        <v>744</v>
      </c>
      <c r="D464" s="154" t="s">
        <v>150</v>
      </c>
      <c r="E464" s="155" t="s">
        <v>745</v>
      </c>
      <c r="F464" s="253" t="s">
        <v>746</v>
      </c>
      <c r="G464" s="254"/>
      <c r="H464" s="254"/>
      <c r="I464" s="254"/>
      <c r="J464" s="156" t="s">
        <v>742</v>
      </c>
      <c r="K464" s="157">
        <v>1</v>
      </c>
      <c r="L464" s="255">
        <v>0</v>
      </c>
      <c r="M464" s="254"/>
      <c r="N464" s="256">
        <f>ROUND(L464*K464,2)</f>
        <v>0</v>
      </c>
      <c r="O464" s="254"/>
      <c r="P464" s="254"/>
      <c r="Q464" s="254"/>
      <c r="R464" s="126"/>
      <c r="T464" s="158" t="s">
        <v>21</v>
      </c>
      <c r="U464" s="41" t="s">
        <v>46</v>
      </c>
      <c r="V464" s="33"/>
      <c r="W464" s="159">
        <f>V464*K464</f>
        <v>0</v>
      </c>
      <c r="X464" s="159">
        <v>0</v>
      </c>
      <c r="Y464" s="159">
        <f>X464*K464</f>
        <v>0</v>
      </c>
      <c r="Z464" s="159">
        <v>0</v>
      </c>
      <c r="AA464" s="160">
        <f>Z464*K464</f>
        <v>0</v>
      </c>
      <c r="AR464" s="15" t="s">
        <v>567</v>
      </c>
      <c r="AT464" s="15" t="s">
        <v>150</v>
      </c>
      <c r="AU464" s="15" t="s">
        <v>99</v>
      </c>
      <c r="AY464" s="15" t="s">
        <v>149</v>
      </c>
      <c r="BE464" s="99">
        <f>IF(U464="základní",N464,0)</f>
        <v>0</v>
      </c>
      <c r="BF464" s="99">
        <f>IF(U464="snížená",N464,0)</f>
        <v>0</v>
      </c>
      <c r="BG464" s="99">
        <f>IF(U464="zákl. přenesená",N464,0)</f>
        <v>0</v>
      </c>
      <c r="BH464" s="99">
        <f>IF(U464="sníž. přenesená",N464,0)</f>
        <v>0</v>
      </c>
      <c r="BI464" s="99">
        <f>IF(U464="nulová",N464,0)</f>
        <v>0</v>
      </c>
      <c r="BJ464" s="15" t="s">
        <v>23</v>
      </c>
      <c r="BK464" s="99">
        <f>ROUND(L464*K464,2)</f>
        <v>0</v>
      </c>
      <c r="BL464" s="15" t="s">
        <v>567</v>
      </c>
      <c r="BM464" s="15" t="s">
        <v>747</v>
      </c>
    </row>
    <row r="465" spans="2:65" s="1" customFormat="1" ht="22.5" customHeight="1">
      <c r="B465" s="124"/>
      <c r="C465" s="154" t="s">
        <v>748</v>
      </c>
      <c r="D465" s="154" t="s">
        <v>150</v>
      </c>
      <c r="E465" s="155" t="s">
        <v>749</v>
      </c>
      <c r="F465" s="253" t="s">
        <v>750</v>
      </c>
      <c r="G465" s="254"/>
      <c r="H465" s="254"/>
      <c r="I465" s="254"/>
      <c r="J465" s="156" t="s">
        <v>742</v>
      </c>
      <c r="K465" s="157">
        <v>1</v>
      </c>
      <c r="L465" s="255">
        <v>0</v>
      </c>
      <c r="M465" s="254"/>
      <c r="N465" s="256">
        <f>ROUND(L465*K465,2)</f>
        <v>0</v>
      </c>
      <c r="O465" s="254"/>
      <c r="P465" s="254"/>
      <c r="Q465" s="254"/>
      <c r="R465" s="126"/>
      <c r="T465" s="158" t="s">
        <v>21</v>
      </c>
      <c r="U465" s="41" t="s">
        <v>46</v>
      </c>
      <c r="V465" s="33"/>
      <c r="W465" s="159">
        <f>V465*K465</f>
        <v>0</v>
      </c>
      <c r="X465" s="159">
        <v>0</v>
      </c>
      <c r="Y465" s="159">
        <f>X465*K465</f>
        <v>0</v>
      </c>
      <c r="Z465" s="159">
        <v>0</v>
      </c>
      <c r="AA465" s="160">
        <f>Z465*K465</f>
        <v>0</v>
      </c>
      <c r="AR465" s="15" t="s">
        <v>567</v>
      </c>
      <c r="AT465" s="15" t="s">
        <v>150</v>
      </c>
      <c r="AU465" s="15" t="s">
        <v>99</v>
      </c>
      <c r="AY465" s="15" t="s">
        <v>149</v>
      </c>
      <c r="BE465" s="99">
        <f>IF(U465="základní",N465,0)</f>
        <v>0</v>
      </c>
      <c r="BF465" s="99">
        <f>IF(U465="snížená",N465,0)</f>
        <v>0</v>
      </c>
      <c r="BG465" s="99">
        <f>IF(U465="zákl. přenesená",N465,0)</f>
        <v>0</v>
      </c>
      <c r="BH465" s="99">
        <f>IF(U465="sníž. přenesená",N465,0)</f>
        <v>0</v>
      </c>
      <c r="BI465" s="99">
        <f>IF(U465="nulová",N465,0)</f>
        <v>0</v>
      </c>
      <c r="BJ465" s="15" t="s">
        <v>23</v>
      </c>
      <c r="BK465" s="99">
        <f>ROUND(L465*K465,2)</f>
        <v>0</v>
      </c>
      <c r="BL465" s="15" t="s">
        <v>567</v>
      </c>
      <c r="BM465" s="15" t="s">
        <v>751</v>
      </c>
    </row>
    <row r="466" spans="2:63" s="1" customFormat="1" ht="49.9" customHeight="1">
      <c r="B466" s="32"/>
      <c r="C466" s="33"/>
      <c r="D466" s="145" t="s">
        <v>752</v>
      </c>
      <c r="E466" s="33"/>
      <c r="F466" s="33"/>
      <c r="G466" s="33"/>
      <c r="H466" s="33"/>
      <c r="I466" s="33"/>
      <c r="J466" s="33"/>
      <c r="K466" s="33"/>
      <c r="L466" s="33"/>
      <c r="M466" s="33"/>
      <c r="N466" s="279">
        <f aca="true" t="shared" si="25" ref="N466:N471">BK466</f>
        <v>0</v>
      </c>
      <c r="O466" s="280"/>
      <c r="P466" s="280"/>
      <c r="Q466" s="280"/>
      <c r="R466" s="34"/>
      <c r="T466" s="71"/>
      <c r="U466" s="33"/>
      <c r="V466" s="33"/>
      <c r="W466" s="33"/>
      <c r="X466" s="33"/>
      <c r="Y466" s="33"/>
      <c r="Z466" s="33"/>
      <c r="AA466" s="72"/>
      <c r="AT466" s="15" t="s">
        <v>80</v>
      </c>
      <c r="AU466" s="15" t="s">
        <v>81</v>
      </c>
      <c r="AY466" s="15" t="s">
        <v>753</v>
      </c>
      <c r="BK466" s="99">
        <f>SUM(BK467:BK471)</f>
        <v>0</v>
      </c>
    </row>
    <row r="467" spans="2:63" s="1" customFormat="1" ht="22.4" customHeight="1">
      <c r="B467" s="32"/>
      <c r="C467" s="182" t="s">
        <v>21</v>
      </c>
      <c r="D467" s="182" t="s">
        <v>150</v>
      </c>
      <c r="E467" s="183" t="s">
        <v>21</v>
      </c>
      <c r="F467" s="266" t="s">
        <v>21</v>
      </c>
      <c r="G467" s="267"/>
      <c r="H467" s="267"/>
      <c r="I467" s="267"/>
      <c r="J467" s="184" t="s">
        <v>21</v>
      </c>
      <c r="K467" s="181"/>
      <c r="L467" s="255"/>
      <c r="M467" s="268"/>
      <c r="N467" s="269">
        <f t="shared" si="25"/>
        <v>0</v>
      </c>
      <c r="O467" s="268"/>
      <c r="P467" s="268"/>
      <c r="Q467" s="268"/>
      <c r="R467" s="34"/>
      <c r="T467" s="158" t="s">
        <v>21</v>
      </c>
      <c r="U467" s="185" t="s">
        <v>46</v>
      </c>
      <c r="V467" s="33"/>
      <c r="W467" s="33"/>
      <c r="X467" s="33"/>
      <c r="Y467" s="33"/>
      <c r="Z467" s="33"/>
      <c r="AA467" s="72"/>
      <c r="AT467" s="15" t="s">
        <v>753</v>
      </c>
      <c r="AU467" s="15" t="s">
        <v>23</v>
      </c>
      <c r="AY467" s="15" t="s">
        <v>753</v>
      </c>
      <c r="BE467" s="99">
        <f>IF(U467="základní",N467,0)</f>
        <v>0</v>
      </c>
      <c r="BF467" s="99">
        <f>IF(U467="snížená",N467,0)</f>
        <v>0</v>
      </c>
      <c r="BG467" s="99">
        <f>IF(U467="zákl. přenesená",N467,0)</f>
        <v>0</v>
      </c>
      <c r="BH467" s="99">
        <f>IF(U467="sníž. přenesená",N467,0)</f>
        <v>0</v>
      </c>
      <c r="BI467" s="99">
        <f>IF(U467="nulová",N467,0)</f>
        <v>0</v>
      </c>
      <c r="BJ467" s="15" t="s">
        <v>23</v>
      </c>
      <c r="BK467" s="99">
        <f>L467*K467</f>
        <v>0</v>
      </c>
    </row>
    <row r="468" spans="2:63" s="1" customFormat="1" ht="22.4" customHeight="1">
      <c r="B468" s="32"/>
      <c r="C468" s="182" t="s">
        <v>21</v>
      </c>
      <c r="D468" s="182" t="s">
        <v>150</v>
      </c>
      <c r="E468" s="183" t="s">
        <v>21</v>
      </c>
      <c r="F468" s="266" t="s">
        <v>21</v>
      </c>
      <c r="G468" s="267"/>
      <c r="H468" s="267"/>
      <c r="I468" s="267"/>
      <c r="J468" s="184" t="s">
        <v>21</v>
      </c>
      <c r="K468" s="181"/>
      <c r="L468" s="255"/>
      <c r="M468" s="268"/>
      <c r="N468" s="269">
        <f t="shared" si="25"/>
        <v>0</v>
      </c>
      <c r="O468" s="268"/>
      <c r="P468" s="268"/>
      <c r="Q468" s="268"/>
      <c r="R468" s="34"/>
      <c r="T468" s="158" t="s">
        <v>21</v>
      </c>
      <c r="U468" s="185" t="s">
        <v>46</v>
      </c>
      <c r="V468" s="33"/>
      <c r="W468" s="33"/>
      <c r="X468" s="33"/>
      <c r="Y468" s="33"/>
      <c r="Z468" s="33"/>
      <c r="AA468" s="72"/>
      <c r="AT468" s="15" t="s">
        <v>753</v>
      </c>
      <c r="AU468" s="15" t="s">
        <v>23</v>
      </c>
      <c r="AY468" s="15" t="s">
        <v>753</v>
      </c>
      <c r="BE468" s="99">
        <f>IF(U468="základní",N468,0)</f>
        <v>0</v>
      </c>
      <c r="BF468" s="99">
        <f>IF(U468="snížená",N468,0)</f>
        <v>0</v>
      </c>
      <c r="BG468" s="99">
        <f>IF(U468="zákl. přenesená",N468,0)</f>
        <v>0</v>
      </c>
      <c r="BH468" s="99">
        <f>IF(U468="sníž. přenesená",N468,0)</f>
        <v>0</v>
      </c>
      <c r="BI468" s="99">
        <f>IF(U468="nulová",N468,0)</f>
        <v>0</v>
      </c>
      <c r="BJ468" s="15" t="s">
        <v>23</v>
      </c>
      <c r="BK468" s="99">
        <f>L468*K468</f>
        <v>0</v>
      </c>
    </row>
    <row r="469" spans="2:63" s="1" customFormat="1" ht="22.4" customHeight="1">
      <c r="B469" s="32"/>
      <c r="C469" s="182" t="s">
        <v>21</v>
      </c>
      <c r="D469" s="182" t="s">
        <v>150</v>
      </c>
      <c r="E469" s="183" t="s">
        <v>21</v>
      </c>
      <c r="F469" s="266" t="s">
        <v>21</v>
      </c>
      <c r="G469" s="267"/>
      <c r="H469" s="267"/>
      <c r="I469" s="267"/>
      <c r="J469" s="184" t="s">
        <v>21</v>
      </c>
      <c r="K469" s="181"/>
      <c r="L469" s="255"/>
      <c r="M469" s="268"/>
      <c r="N469" s="269">
        <f t="shared" si="25"/>
        <v>0</v>
      </c>
      <c r="O469" s="268"/>
      <c r="P469" s="268"/>
      <c r="Q469" s="268"/>
      <c r="R469" s="34"/>
      <c r="T469" s="158" t="s">
        <v>21</v>
      </c>
      <c r="U469" s="185" t="s">
        <v>46</v>
      </c>
      <c r="V469" s="33"/>
      <c r="W469" s="33"/>
      <c r="X469" s="33"/>
      <c r="Y469" s="33"/>
      <c r="Z469" s="33"/>
      <c r="AA469" s="72"/>
      <c r="AT469" s="15" t="s">
        <v>753</v>
      </c>
      <c r="AU469" s="15" t="s">
        <v>23</v>
      </c>
      <c r="AY469" s="15" t="s">
        <v>753</v>
      </c>
      <c r="BE469" s="99">
        <f>IF(U469="základní",N469,0)</f>
        <v>0</v>
      </c>
      <c r="BF469" s="99">
        <f>IF(U469="snížená",N469,0)</f>
        <v>0</v>
      </c>
      <c r="BG469" s="99">
        <f>IF(U469="zákl. přenesená",N469,0)</f>
        <v>0</v>
      </c>
      <c r="BH469" s="99">
        <f>IF(U469="sníž. přenesená",N469,0)</f>
        <v>0</v>
      </c>
      <c r="BI469" s="99">
        <f>IF(U469="nulová",N469,0)</f>
        <v>0</v>
      </c>
      <c r="BJ469" s="15" t="s">
        <v>23</v>
      </c>
      <c r="BK469" s="99">
        <f>L469*K469</f>
        <v>0</v>
      </c>
    </row>
    <row r="470" spans="2:63" s="1" customFormat="1" ht="22.4" customHeight="1">
      <c r="B470" s="32"/>
      <c r="C470" s="182" t="s">
        <v>21</v>
      </c>
      <c r="D470" s="182" t="s">
        <v>150</v>
      </c>
      <c r="E470" s="183" t="s">
        <v>21</v>
      </c>
      <c r="F470" s="266" t="s">
        <v>21</v>
      </c>
      <c r="G470" s="267"/>
      <c r="H470" s="267"/>
      <c r="I470" s="267"/>
      <c r="J470" s="184" t="s">
        <v>21</v>
      </c>
      <c r="K470" s="181"/>
      <c r="L470" s="255"/>
      <c r="M470" s="268"/>
      <c r="N470" s="269">
        <f t="shared" si="25"/>
        <v>0</v>
      </c>
      <c r="O470" s="268"/>
      <c r="P470" s="268"/>
      <c r="Q470" s="268"/>
      <c r="R470" s="34"/>
      <c r="T470" s="158" t="s">
        <v>21</v>
      </c>
      <c r="U470" s="185" t="s">
        <v>46</v>
      </c>
      <c r="V470" s="33"/>
      <c r="W470" s="33"/>
      <c r="X470" s="33"/>
      <c r="Y470" s="33"/>
      <c r="Z470" s="33"/>
      <c r="AA470" s="72"/>
      <c r="AT470" s="15" t="s">
        <v>753</v>
      </c>
      <c r="AU470" s="15" t="s">
        <v>23</v>
      </c>
      <c r="AY470" s="15" t="s">
        <v>753</v>
      </c>
      <c r="BE470" s="99">
        <f>IF(U470="základní",N470,0)</f>
        <v>0</v>
      </c>
      <c r="BF470" s="99">
        <f>IF(U470="snížená",N470,0)</f>
        <v>0</v>
      </c>
      <c r="BG470" s="99">
        <f>IF(U470="zákl. přenesená",N470,0)</f>
        <v>0</v>
      </c>
      <c r="BH470" s="99">
        <f>IF(U470="sníž. přenesená",N470,0)</f>
        <v>0</v>
      </c>
      <c r="BI470" s="99">
        <f>IF(U470="nulová",N470,0)</f>
        <v>0</v>
      </c>
      <c r="BJ470" s="15" t="s">
        <v>23</v>
      </c>
      <c r="BK470" s="99">
        <f>L470*K470</f>
        <v>0</v>
      </c>
    </row>
    <row r="471" spans="2:63" s="1" customFormat="1" ht="22.4" customHeight="1">
      <c r="B471" s="32"/>
      <c r="C471" s="182" t="s">
        <v>21</v>
      </c>
      <c r="D471" s="182" t="s">
        <v>150</v>
      </c>
      <c r="E471" s="183" t="s">
        <v>21</v>
      </c>
      <c r="F471" s="266" t="s">
        <v>21</v>
      </c>
      <c r="G471" s="267"/>
      <c r="H471" s="267"/>
      <c r="I471" s="267"/>
      <c r="J471" s="184" t="s">
        <v>21</v>
      </c>
      <c r="K471" s="181"/>
      <c r="L471" s="255"/>
      <c r="M471" s="268"/>
      <c r="N471" s="269">
        <f t="shared" si="25"/>
        <v>0</v>
      </c>
      <c r="O471" s="268"/>
      <c r="P471" s="268"/>
      <c r="Q471" s="268"/>
      <c r="R471" s="34"/>
      <c r="T471" s="158" t="s">
        <v>21</v>
      </c>
      <c r="U471" s="185" t="s">
        <v>46</v>
      </c>
      <c r="V471" s="53"/>
      <c r="W471" s="53"/>
      <c r="X471" s="53"/>
      <c r="Y471" s="53"/>
      <c r="Z471" s="53"/>
      <c r="AA471" s="55"/>
      <c r="AT471" s="15" t="s">
        <v>753</v>
      </c>
      <c r="AU471" s="15" t="s">
        <v>23</v>
      </c>
      <c r="AY471" s="15" t="s">
        <v>753</v>
      </c>
      <c r="BE471" s="99">
        <f>IF(U471="základní",N471,0)</f>
        <v>0</v>
      </c>
      <c r="BF471" s="99">
        <f>IF(U471="snížená",N471,0)</f>
        <v>0</v>
      </c>
      <c r="BG471" s="99">
        <f>IF(U471="zákl. přenesená",N471,0)</f>
        <v>0</v>
      </c>
      <c r="BH471" s="99">
        <f>IF(U471="sníž. přenesená",N471,0)</f>
        <v>0</v>
      </c>
      <c r="BI471" s="99">
        <f>IF(U471="nulová",N471,0)</f>
        <v>0</v>
      </c>
      <c r="BJ471" s="15" t="s">
        <v>23</v>
      </c>
      <c r="BK471" s="99">
        <f>L471*K471</f>
        <v>0</v>
      </c>
    </row>
    <row r="472" spans="2:18" s="1" customFormat="1" ht="7" customHeight="1">
      <c r="B472" s="56"/>
      <c r="C472" s="57"/>
      <c r="D472" s="57"/>
      <c r="E472" s="57"/>
      <c r="F472" s="57"/>
      <c r="G472" s="57"/>
      <c r="H472" s="57"/>
      <c r="I472" s="57"/>
      <c r="J472" s="57"/>
      <c r="K472" s="57"/>
      <c r="L472" s="57"/>
      <c r="M472" s="57"/>
      <c r="N472" s="57"/>
      <c r="O472" s="57"/>
      <c r="P472" s="57"/>
      <c r="Q472" s="57"/>
      <c r="R472" s="58"/>
    </row>
  </sheetData>
  <sheetProtection password="CC35" sheet="1" objects="1" scenarios="1" formatColumns="0" formatRows="0" sort="0" autoFilter="0"/>
  <mergeCells count="649">
    <mergeCell ref="S2:AC2"/>
    <mergeCell ref="N424:Q424"/>
    <mergeCell ref="N445:Q445"/>
    <mergeCell ref="N461:Q461"/>
    <mergeCell ref="N462:Q462"/>
    <mergeCell ref="N466:Q466"/>
    <mergeCell ref="N393:Q393"/>
    <mergeCell ref="N365:Q365"/>
    <mergeCell ref="N344:Q344"/>
    <mergeCell ref="N349:Q349"/>
    <mergeCell ref="H1:K1"/>
    <mergeCell ref="N317:Q317"/>
    <mergeCell ref="N318:Q318"/>
    <mergeCell ref="N355:Q355"/>
    <mergeCell ref="N376:Q376"/>
    <mergeCell ref="N389:Q389"/>
    <mergeCell ref="F388:I388"/>
    <mergeCell ref="L388:M388"/>
    <mergeCell ref="N388:Q388"/>
    <mergeCell ref="N387:Q387"/>
    <mergeCell ref="F471:I471"/>
    <mergeCell ref="L471:M471"/>
    <mergeCell ref="N471:Q471"/>
    <mergeCell ref="N132:Q132"/>
    <mergeCell ref="N133:Q133"/>
    <mergeCell ref="N134:Q134"/>
    <mergeCell ref="N144:Q144"/>
    <mergeCell ref="N276:Q276"/>
    <mergeCell ref="N307:Q307"/>
    <mergeCell ref="N315:Q315"/>
    <mergeCell ref="F469:I469"/>
    <mergeCell ref="L469:M469"/>
    <mergeCell ref="N469:Q469"/>
    <mergeCell ref="F470:I470"/>
    <mergeCell ref="L470:M470"/>
    <mergeCell ref="N470:Q470"/>
    <mergeCell ref="F467:I467"/>
    <mergeCell ref="L467:M467"/>
    <mergeCell ref="N467:Q467"/>
    <mergeCell ref="F468:I468"/>
    <mergeCell ref="L468:M468"/>
    <mergeCell ref="N468:Q468"/>
    <mergeCell ref="F464:I464"/>
    <mergeCell ref="L464:M464"/>
    <mergeCell ref="N464:Q464"/>
    <mergeCell ref="F465:I465"/>
    <mergeCell ref="L465:M465"/>
    <mergeCell ref="N465:Q465"/>
    <mergeCell ref="F460:I460"/>
    <mergeCell ref="L460:M460"/>
    <mergeCell ref="N460:Q460"/>
    <mergeCell ref="F463:I463"/>
    <mergeCell ref="L463:M463"/>
    <mergeCell ref="N463:Q463"/>
    <mergeCell ref="F457:I457"/>
    <mergeCell ref="L457:M457"/>
    <mergeCell ref="N457:Q457"/>
    <mergeCell ref="F458:I458"/>
    <mergeCell ref="F459:I459"/>
    <mergeCell ref="L459:M459"/>
    <mergeCell ref="N459:Q459"/>
    <mergeCell ref="F453:I453"/>
    <mergeCell ref="F454:I454"/>
    <mergeCell ref="L454:M454"/>
    <mergeCell ref="N454:Q454"/>
    <mergeCell ref="F455:I455"/>
    <mergeCell ref="F456:I456"/>
    <mergeCell ref="L456:M456"/>
    <mergeCell ref="N456:Q456"/>
    <mergeCell ref="F450:I450"/>
    <mergeCell ref="L450:M450"/>
    <mergeCell ref="N450:Q450"/>
    <mergeCell ref="F451:I451"/>
    <mergeCell ref="F452:I452"/>
    <mergeCell ref="L452:M452"/>
    <mergeCell ref="N452:Q452"/>
    <mergeCell ref="F447:I447"/>
    <mergeCell ref="F448:I448"/>
    <mergeCell ref="L448:M448"/>
    <mergeCell ref="N448:Q448"/>
    <mergeCell ref="F449:I449"/>
    <mergeCell ref="L449:M449"/>
    <mergeCell ref="N449:Q449"/>
    <mergeCell ref="F443:I443"/>
    <mergeCell ref="F444:I444"/>
    <mergeCell ref="L444:M444"/>
    <mergeCell ref="N444:Q444"/>
    <mergeCell ref="F446:I446"/>
    <mergeCell ref="L446:M446"/>
    <mergeCell ref="N446:Q446"/>
    <mergeCell ref="F439:I439"/>
    <mergeCell ref="L439:M439"/>
    <mergeCell ref="N439:Q439"/>
    <mergeCell ref="F440:I440"/>
    <mergeCell ref="F441:I441"/>
    <mergeCell ref="F442:I442"/>
    <mergeCell ref="F437:I437"/>
    <mergeCell ref="L437:M437"/>
    <mergeCell ref="N437:Q437"/>
    <mergeCell ref="F438:I438"/>
    <mergeCell ref="L438:M438"/>
    <mergeCell ref="N438:Q438"/>
    <mergeCell ref="F435:I435"/>
    <mergeCell ref="L435:M435"/>
    <mergeCell ref="N435:Q435"/>
    <mergeCell ref="F436:I436"/>
    <mergeCell ref="L436:M436"/>
    <mergeCell ref="N436:Q436"/>
    <mergeCell ref="F433:I433"/>
    <mergeCell ref="L433:M433"/>
    <mergeCell ref="N433:Q433"/>
    <mergeCell ref="F434:I434"/>
    <mergeCell ref="L434:M434"/>
    <mergeCell ref="N434:Q434"/>
    <mergeCell ref="F427:I427"/>
    <mergeCell ref="F428:I428"/>
    <mergeCell ref="F429:I429"/>
    <mergeCell ref="F430:I430"/>
    <mergeCell ref="F431:I431"/>
    <mergeCell ref="F432:I432"/>
    <mergeCell ref="F425:I425"/>
    <mergeCell ref="L425:M425"/>
    <mergeCell ref="N425:Q425"/>
    <mergeCell ref="F426:I426"/>
    <mergeCell ref="L426:M426"/>
    <mergeCell ref="N426:Q426"/>
    <mergeCell ref="F422:I422"/>
    <mergeCell ref="L422:M422"/>
    <mergeCell ref="N422:Q422"/>
    <mergeCell ref="F423:I423"/>
    <mergeCell ref="L423:M423"/>
    <mergeCell ref="N423:Q423"/>
    <mergeCell ref="F420:I420"/>
    <mergeCell ref="L420:M420"/>
    <mergeCell ref="N420:Q420"/>
    <mergeCell ref="F421:I421"/>
    <mergeCell ref="L421:M421"/>
    <mergeCell ref="N421:Q421"/>
    <mergeCell ref="F418:I418"/>
    <mergeCell ref="L418:M418"/>
    <mergeCell ref="N418:Q418"/>
    <mergeCell ref="F419:I419"/>
    <mergeCell ref="L419:M419"/>
    <mergeCell ref="N419:Q419"/>
    <mergeCell ref="F416:I416"/>
    <mergeCell ref="L416:M416"/>
    <mergeCell ref="N416:Q416"/>
    <mergeCell ref="F417:I417"/>
    <mergeCell ref="L417:M417"/>
    <mergeCell ref="N417:Q417"/>
    <mergeCell ref="F414:I414"/>
    <mergeCell ref="L414:M414"/>
    <mergeCell ref="N414:Q414"/>
    <mergeCell ref="F415:I415"/>
    <mergeCell ref="L415:M415"/>
    <mergeCell ref="N415:Q415"/>
    <mergeCell ref="F410:I410"/>
    <mergeCell ref="F411:I411"/>
    <mergeCell ref="L411:M411"/>
    <mergeCell ref="N411:Q411"/>
    <mergeCell ref="F412:I412"/>
    <mergeCell ref="F413:I413"/>
    <mergeCell ref="L413:M413"/>
    <mergeCell ref="N413:Q413"/>
    <mergeCell ref="F404:I404"/>
    <mergeCell ref="F405:I405"/>
    <mergeCell ref="F406:I406"/>
    <mergeCell ref="F407:I407"/>
    <mergeCell ref="F408:I408"/>
    <mergeCell ref="F409:I409"/>
    <mergeCell ref="F398:I398"/>
    <mergeCell ref="F399:I399"/>
    <mergeCell ref="F400:I400"/>
    <mergeCell ref="F401:I401"/>
    <mergeCell ref="F402:I402"/>
    <mergeCell ref="F403:I403"/>
    <mergeCell ref="F394:I394"/>
    <mergeCell ref="L394:M394"/>
    <mergeCell ref="N394:Q394"/>
    <mergeCell ref="F395:I395"/>
    <mergeCell ref="F396:I396"/>
    <mergeCell ref="F397:I397"/>
    <mergeCell ref="F391:I391"/>
    <mergeCell ref="L391:M391"/>
    <mergeCell ref="N391:Q391"/>
    <mergeCell ref="F392:I392"/>
    <mergeCell ref="L392:M392"/>
    <mergeCell ref="N392:Q392"/>
    <mergeCell ref="F390:I390"/>
    <mergeCell ref="L390:M390"/>
    <mergeCell ref="N390:Q390"/>
    <mergeCell ref="N382:Q382"/>
    <mergeCell ref="F383:I383"/>
    <mergeCell ref="F384:I384"/>
    <mergeCell ref="F385:I385"/>
    <mergeCell ref="F386:I386"/>
    <mergeCell ref="F387:I387"/>
    <mergeCell ref="L387:M387"/>
    <mergeCell ref="F378:I378"/>
    <mergeCell ref="F379:I379"/>
    <mergeCell ref="F380:I380"/>
    <mergeCell ref="F381:I381"/>
    <mergeCell ref="F382:I382"/>
    <mergeCell ref="L382:M382"/>
    <mergeCell ref="F374:I374"/>
    <mergeCell ref="F375:I375"/>
    <mergeCell ref="L375:M375"/>
    <mergeCell ref="N375:Q375"/>
    <mergeCell ref="F377:I377"/>
    <mergeCell ref="L377:M377"/>
    <mergeCell ref="N377:Q377"/>
    <mergeCell ref="F370:I370"/>
    <mergeCell ref="L370:M370"/>
    <mergeCell ref="N370:Q370"/>
    <mergeCell ref="F371:I371"/>
    <mergeCell ref="F372:I372"/>
    <mergeCell ref="F373:I373"/>
    <mergeCell ref="F366:I366"/>
    <mergeCell ref="F367:I367"/>
    <mergeCell ref="F368:I368"/>
    <mergeCell ref="F369:I369"/>
    <mergeCell ref="L369:M369"/>
    <mergeCell ref="N369:Q369"/>
    <mergeCell ref="F361:I361"/>
    <mergeCell ref="F362:I362"/>
    <mergeCell ref="F363:I363"/>
    <mergeCell ref="F364:I364"/>
    <mergeCell ref="F365:I365"/>
    <mergeCell ref="L365:M365"/>
    <mergeCell ref="F357:I357"/>
    <mergeCell ref="F358:I358"/>
    <mergeCell ref="F359:I359"/>
    <mergeCell ref="L359:M359"/>
    <mergeCell ref="N359:Q359"/>
    <mergeCell ref="F360:I360"/>
    <mergeCell ref="F352:I352"/>
    <mergeCell ref="F353:I353"/>
    <mergeCell ref="F354:I354"/>
    <mergeCell ref="L354:M354"/>
    <mergeCell ref="N354:Q354"/>
    <mergeCell ref="F356:I356"/>
    <mergeCell ref="L356:M356"/>
    <mergeCell ref="N356:Q356"/>
    <mergeCell ref="F350:I350"/>
    <mergeCell ref="L350:M350"/>
    <mergeCell ref="N350:Q350"/>
    <mergeCell ref="F351:I351"/>
    <mergeCell ref="L351:M351"/>
    <mergeCell ref="N351:Q351"/>
    <mergeCell ref="F345:I345"/>
    <mergeCell ref="F346:I346"/>
    <mergeCell ref="F347:I347"/>
    <mergeCell ref="F348:I348"/>
    <mergeCell ref="F349:I349"/>
    <mergeCell ref="L349:M349"/>
    <mergeCell ref="F340:I340"/>
    <mergeCell ref="F341:I341"/>
    <mergeCell ref="F342:I342"/>
    <mergeCell ref="F343:I343"/>
    <mergeCell ref="F344:I344"/>
    <mergeCell ref="L344:M344"/>
    <mergeCell ref="F338:I338"/>
    <mergeCell ref="L338:M338"/>
    <mergeCell ref="N338:Q338"/>
    <mergeCell ref="F339:I339"/>
    <mergeCell ref="L339:M339"/>
    <mergeCell ref="N339:Q339"/>
    <mergeCell ref="F335:I335"/>
    <mergeCell ref="F336:I336"/>
    <mergeCell ref="L336:M336"/>
    <mergeCell ref="N336:Q336"/>
    <mergeCell ref="F337:I337"/>
    <mergeCell ref="L337:M337"/>
    <mergeCell ref="N337:Q337"/>
    <mergeCell ref="F329:I329"/>
    <mergeCell ref="F330:I330"/>
    <mergeCell ref="F331:I331"/>
    <mergeCell ref="F332:I332"/>
    <mergeCell ref="F333:I333"/>
    <mergeCell ref="F334:I334"/>
    <mergeCell ref="F323:I323"/>
    <mergeCell ref="F324:I324"/>
    <mergeCell ref="F325:I325"/>
    <mergeCell ref="F326:I326"/>
    <mergeCell ref="F327:I327"/>
    <mergeCell ref="F328:I328"/>
    <mergeCell ref="F319:I319"/>
    <mergeCell ref="L319:M319"/>
    <mergeCell ref="N319:Q319"/>
    <mergeCell ref="F320:I320"/>
    <mergeCell ref="F321:I321"/>
    <mergeCell ref="F322:I322"/>
    <mergeCell ref="F314:I314"/>
    <mergeCell ref="L314:M314"/>
    <mergeCell ref="N314:Q314"/>
    <mergeCell ref="F316:I316"/>
    <mergeCell ref="L316:M316"/>
    <mergeCell ref="N316:Q316"/>
    <mergeCell ref="F311:I311"/>
    <mergeCell ref="L311:M311"/>
    <mergeCell ref="N311:Q311"/>
    <mergeCell ref="F312:I312"/>
    <mergeCell ref="F313:I313"/>
    <mergeCell ref="L313:M313"/>
    <mergeCell ref="N313:Q313"/>
    <mergeCell ref="F309:I309"/>
    <mergeCell ref="L309:M309"/>
    <mergeCell ref="N309:Q309"/>
    <mergeCell ref="F310:I310"/>
    <mergeCell ref="L310:M310"/>
    <mergeCell ref="N310:Q310"/>
    <mergeCell ref="F305:I305"/>
    <mergeCell ref="F306:I306"/>
    <mergeCell ref="L306:M306"/>
    <mergeCell ref="N306:Q306"/>
    <mergeCell ref="F308:I308"/>
    <mergeCell ref="L308:M308"/>
    <mergeCell ref="N308:Q308"/>
    <mergeCell ref="F301:I301"/>
    <mergeCell ref="F302:I302"/>
    <mergeCell ref="L302:M302"/>
    <mergeCell ref="N302:Q302"/>
    <mergeCell ref="F303:I303"/>
    <mergeCell ref="F304:I304"/>
    <mergeCell ref="F297:I297"/>
    <mergeCell ref="F298:I298"/>
    <mergeCell ref="L298:M298"/>
    <mergeCell ref="N298:Q298"/>
    <mergeCell ref="F299:I299"/>
    <mergeCell ref="F300:I300"/>
    <mergeCell ref="F293:I293"/>
    <mergeCell ref="L293:M293"/>
    <mergeCell ref="N293:Q293"/>
    <mergeCell ref="F294:I294"/>
    <mergeCell ref="F295:I295"/>
    <mergeCell ref="F296:I296"/>
    <mergeCell ref="F289:I289"/>
    <mergeCell ref="F290:I290"/>
    <mergeCell ref="F291:I291"/>
    <mergeCell ref="F292:I292"/>
    <mergeCell ref="L292:M292"/>
    <mergeCell ref="N292:Q292"/>
    <mergeCell ref="F285:I285"/>
    <mergeCell ref="L285:M285"/>
    <mergeCell ref="N285:Q285"/>
    <mergeCell ref="F286:I286"/>
    <mergeCell ref="F287:I287"/>
    <mergeCell ref="F288:I288"/>
    <mergeCell ref="L288:M288"/>
    <mergeCell ref="N288:Q288"/>
    <mergeCell ref="F282:I282"/>
    <mergeCell ref="F283:I283"/>
    <mergeCell ref="L283:M283"/>
    <mergeCell ref="N283:Q283"/>
    <mergeCell ref="F284:I284"/>
    <mergeCell ref="L284:M284"/>
    <mergeCell ref="N284:Q284"/>
    <mergeCell ref="F278:I278"/>
    <mergeCell ref="F279:I279"/>
    <mergeCell ref="F280:I280"/>
    <mergeCell ref="F281:I281"/>
    <mergeCell ref="L281:M281"/>
    <mergeCell ref="N281:Q281"/>
    <mergeCell ref="F274:I274"/>
    <mergeCell ref="L274:M274"/>
    <mergeCell ref="N274:Q274"/>
    <mergeCell ref="F275:I275"/>
    <mergeCell ref="F277:I277"/>
    <mergeCell ref="L277:M277"/>
    <mergeCell ref="N277:Q277"/>
    <mergeCell ref="F270:I270"/>
    <mergeCell ref="L270:M270"/>
    <mergeCell ref="N270:Q270"/>
    <mergeCell ref="F271:I271"/>
    <mergeCell ref="F272:I272"/>
    <mergeCell ref="F273:I273"/>
    <mergeCell ref="F266:I266"/>
    <mergeCell ref="F267:I267"/>
    <mergeCell ref="L267:M267"/>
    <mergeCell ref="N267:Q267"/>
    <mergeCell ref="F268:I268"/>
    <mergeCell ref="F269:I269"/>
    <mergeCell ref="F262:I262"/>
    <mergeCell ref="F263:I263"/>
    <mergeCell ref="L263:M263"/>
    <mergeCell ref="N263:Q263"/>
    <mergeCell ref="F264:I264"/>
    <mergeCell ref="F265:I265"/>
    <mergeCell ref="F258:I258"/>
    <mergeCell ref="F259:I259"/>
    <mergeCell ref="L259:M259"/>
    <mergeCell ref="N259:Q259"/>
    <mergeCell ref="F260:I260"/>
    <mergeCell ref="F261:I261"/>
    <mergeCell ref="F254:I254"/>
    <mergeCell ref="F255:I255"/>
    <mergeCell ref="L255:M255"/>
    <mergeCell ref="N255:Q255"/>
    <mergeCell ref="F256:I256"/>
    <mergeCell ref="F257:I257"/>
    <mergeCell ref="F248:I248"/>
    <mergeCell ref="F249:I249"/>
    <mergeCell ref="F250:I250"/>
    <mergeCell ref="F251:I251"/>
    <mergeCell ref="F252:I252"/>
    <mergeCell ref="F253:I253"/>
    <mergeCell ref="F242:I242"/>
    <mergeCell ref="F243:I243"/>
    <mergeCell ref="F244:I244"/>
    <mergeCell ref="F245:I245"/>
    <mergeCell ref="F246:I246"/>
    <mergeCell ref="F247:I247"/>
    <mergeCell ref="F236:I236"/>
    <mergeCell ref="F237:I237"/>
    <mergeCell ref="F238:I238"/>
    <mergeCell ref="F239:I239"/>
    <mergeCell ref="F240:I240"/>
    <mergeCell ref="F241:I241"/>
    <mergeCell ref="F232:I232"/>
    <mergeCell ref="F233:I233"/>
    <mergeCell ref="L233:M233"/>
    <mergeCell ref="N233:Q233"/>
    <mergeCell ref="F234:I234"/>
    <mergeCell ref="F235:I235"/>
    <mergeCell ref="F228:I228"/>
    <mergeCell ref="L228:M228"/>
    <mergeCell ref="N228:Q228"/>
    <mergeCell ref="F229:I229"/>
    <mergeCell ref="F230:I230"/>
    <mergeCell ref="F231:I231"/>
    <mergeCell ref="F226:I226"/>
    <mergeCell ref="L226:M226"/>
    <mergeCell ref="N226:Q226"/>
    <mergeCell ref="F227:I227"/>
    <mergeCell ref="L227:M227"/>
    <mergeCell ref="N227:Q227"/>
    <mergeCell ref="L223:M223"/>
    <mergeCell ref="N223:Q223"/>
    <mergeCell ref="F224:I224"/>
    <mergeCell ref="F225:I225"/>
    <mergeCell ref="L225:M225"/>
    <mergeCell ref="N225:Q225"/>
    <mergeCell ref="F218:I218"/>
    <mergeCell ref="F219:I219"/>
    <mergeCell ref="F220:I220"/>
    <mergeCell ref="F221:I221"/>
    <mergeCell ref="F222:I222"/>
    <mergeCell ref="F223:I223"/>
    <mergeCell ref="F212:I212"/>
    <mergeCell ref="F213:I213"/>
    <mergeCell ref="F214:I214"/>
    <mergeCell ref="F215:I215"/>
    <mergeCell ref="F216:I216"/>
    <mergeCell ref="F217:I217"/>
    <mergeCell ref="F206:I206"/>
    <mergeCell ref="F207:I207"/>
    <mergeCell ref="F208:I208"/>
    <mergeCell ref="F209:I209"/>
    <mergeCell ref="F210:I210"/>
    <mergeCell ref="F211:I211"/>
    <mergeCell ref="L201:M201"/>
    <mergeCell ref="N201:Q201"/>
    <mergeCell ref="F202:I202"/>
    <mergeCell ref="F203:I203"/>
    <mergeCell ref="F204:I204"/>
    <mergeCell ref="F205:I205"/>
    <mergeCell ref="F196:I196"/>
    <mergeCell ref="F197:I197"/>
    <mergeCell ref="F198:I198"/>
    <mergeCell ref="F199:I199"/>
    <mergeCell ref="F200:I200"/>
    <mergeCell ref="F201:I201"/>
    <mergeCell ref="F192:I192"/>
    <mergeCell ref="F193:I193"/>
    <mergeCell ref="F194:I194"/>
    <mergeCell ref="F195:I195"/>
    <mergeCell ref="L195:M195"/>
    <mergeCell ref="N195:Q195"/>
    <mergeCell ref="F186:I186"/>
    <mergeCell ref="F187:I187"/>
    <mergeCell ref="F188:I188"/>
    <mergeCell ref="F189:I189"/>
    <mergeCell ref="F190:I190"/>
    <mergeCell ref="F191:I191"/>
    <mergeCell ref="F180:I180"/>
    <mergeCell ref="F181:I181"/>
    <mergeCell ref="F182:I182"/>
    <mergeCell ref="F183:I183"/>
    <mergeCell ref="F184:I184"/>
    <mergeCell ref="F185:I185"/>
    <mergeCell ref="F174:I174"/>
    <mergeCell ref="F175:I175"/>
    <mergeCell ref="F176:I176"/>
    <mergeCell ref="F177:I177"/>
    <mergeCell ref="F178:I178"/>
    <mergeCell ref="F179:I179"/>
    <mergeCell ref="F171:I171"/>
    <mergeCell ref="L171:M171"/>
    <mergeCell ref="N171:Q171"/>
    <mergeCell ref="F172:I172"/>
    <mergeCell ref="F173:I173"/>
    <mergeCell ref="L173:M173"/>
    <mergeCell ref="N173:Q173"/>
    <mergeCell ref="F168:I168"/>
    <mergeCell ref="L168:M168"/>
    <mergeCell ref="N168:Q168"/>
    <mergeCell ref="F169:I169"/>
    <mergeCell ref="F170:I170"/>
    <mergeCell ref="L170:M170"/>
    <mergeCell ref="N170:Q170"/>
    <mergeCell ref="F165:I165"/>
    <mergeCell ref="L165:M165"/>
    <mergeCell ref="N165:Q165"/>
    <mergeCell ref="F166:I166"/>
    <mergeCell ref="F167:I167"/>
    <mergeCell ref="L167:M167"/>
    <mergeCell ref="N167:Q167"/>
    <mergeCell ref="F162:I162"/>
    <mergeCell ref="L162:M162"/>
    <mergeCell ref="N162:Q162"/>
    <mergeCell ref="F163:I163"/>
    <mergeCell ref="F164:I164"/>
    <mergeCell ref="L164:M164"/>
    <mergeCell ref="N164:Q164"/>
    <mergeCell ref="F159:I159"/>
    <mergeCell ref="L159:M159"/>
    <mergeCell ref="N159:Q159"/>
    <mergeCell ref="F160:I160"/>
    <mergeCell ref="F161:I161"/>
    <mergeCell ref="L161:M161"/>
    <mergeCell ref="N161:Q161"/>
    <mergeCell ref="F157:I157"/>
    <mergeCell ref="L157:M157"/>
    <mergeCell ref="N157:Q157"/>
    <mergeCell ref="F158:I158"/>
    <mergeCell ref="L158:M158"/>
    <mergeCell ref="N158:Q158"/>
    <mergeCell ref="F153:I153"/>
    <mergeCell ref="F154:I154"/>
    <mergeCell ref="F155:I155"/>
    <mergeCell ref="F156:I156"/>
    <mergeCell ref="L156:M156"/>
    <mergeCell ref="N156:Q156"/>
    <mergeCell ref="F149:I149"/>
    <mergeCell ref="F150:I150"/>
    <mergeCell ref="F151:I151"/>
    <mergeCell ref="L151:M151"/>
    <mergeCell ref="N151:Q151"/>
    <mergeCell ref="F152:I152"/>
    <mergeCell ref="F145:I145"/>
    <mergeCell ref="L145:M145"/>
    <mergeCell ref="N145:Q145"/>
    <mergeCell ref="F146:I146"/>
    <mergeCell ref="F147:I147"/>
    <mergeCell ref="F148:I148"/>
    <mergeCell ref="L141:M141"/>
    <mergeCell ref="N141:Q141"/>
    <mergeCell ref="F142:I142"/>
    <mergeCell ref="L142:M142"/>
    <mergeCell ref="N142:Q142"/>
    <mergeCell ref="F143:I143"/>
    <mergeCell ref="L143:M143"/>
    <mergeCell ref="N143:Q143"/>
    <mergeCell ref="F136:I136"/>
    <mergeCell ref="F137:I137"/>
    <mergeCell ref="F138:I138"/>
    <mergeCell ref="F139:I139"/>
    <mergeCell ref="F140:I140"/>
    <mergeCell ref="F141:I141"/>
    <mergeCell ref="F131:I131"/>
    <mergeCell ref="L131:M131"/>
    <mergeCell ref="N131:Q131"/>
    <mergeCell ref="F135:I135"/>
    <mergeCell ref="L135:M135"/>
    <mergeCell ref="N135:Q135"/>
    <mergeCell ref="C121:Q121"/>
    <mergeCell ref="F123:P123"/>
    <mergeCell ref="F124:P124"/>
    <mergeCell ref="M126:P126"/>
    <mergeCell ref="M128:Q128"/>
    <mergeCell ref="M129:Q129"/>
    <mergeCell ref="D111:H111"/>
    <mergeCell ref="N111:Q111"/>
    <mergeCell ref="D112:H112"/>
    <mergeCell ref="N112:Q112"/>
    <mergeCell ref="N113:Q113"/>
    <mergeCell ref="L115:Q115"/>
    <mergeCell ref="N107:Q107"/>
    <mergeCell ref="D108:H108"/>
    <mergeCell ref="N108:Q108"/>
    <mergeCell ref="D109:H109"/>
    <mergeCell ref="N109:Q109"/>
    <mergeCell ref="D110:H110"/>
    <mergeCell ref="N110:Q110"/>
    <mergeCell ref="N100:Q100"/>
    <mergeCell ref="N101:Q101"/>
    <mergeCell ref="N102:Q102"/>
    <mergeCell ref="N103:Q103"/>
    <mergeCell ref="N104:Q104"/>
    <mergeCell ref="N105:Q105"/>
    <mergeCell ref="N94:Q94"/>
    <mergeCell ref="N95:Q95"/>
    <mergeCell ref="N96:Q96"/>
    <mergeCell ref="N97:Q97"/>
    <mergeCell ref="N98:Q98"/>
    <mergeCell ref="N99:Q99"/>
    <mergeCell ref="N88:Q88"/>
    <mergeCell ref="N89:Q89"/>
    <mergeCell ref="N90:Q90"/>
    <mergeCell ref="N91:Q91"/>
    <mergeCell ref="N92:Q92"/>
    <mergeCell ref="N93:Q93"/>
    <mergeCell ref="F78:P78"/>
    <mergeCell ref="F79:P79"/>
    <mergeCell ref="M81:P81"/>
    <mergeCell ref="M83:Q83"/>
    <mergeCell ref="M84:Q84"/>
    <mergeCell ref="C86:G86"/>
    <mergeCell ref="N86:Q86"/>
    <mergeCell ref="H35:J35"/>
    <mergeCell ref="M35:P35"/>
    <mergeCell ref="H36:J36"/>
    <mergeCell ref="M36:P36"/>
    <mergeCell ref="L38:P38"/>
    <mergeCell ref="C76:Q76"/>
    <mergeCell ref="H32:J32"/>
    <mergeCell ref="M32:P32"/>
    <mergeCell ref="H33:J33"/>
    <mergeCell ref="M33:P33"/>
    <mergeCell ref="H34:J34"/>
    <mergeCell ref="M34:P34"/>
    <mergeCell ref="O20:P20"/>
    <mergeCell ref="O21:P21"/>
    <mergeCell ref="E24:L24"/>
    <mergeCell ref="M27:P27"/>
    <mergeCell ref="M28:P28"/>
    <mergeCell ref="M30:P30"/>
    <mergeCell ref="O12:P12"/>
    <mergeCell ref="O14:P14"/>
    <mergeCell ref="E15:L15"/>
    <mergeCell ref="O15:P15"/>
    <mergeCell ref="O17:P17"/>
    <mergeCell ref="O18:P18"/>
    <mergeCell ref="C2:Q2"/>
    <mergeCell ref="C4:Q4"/>
    <mergeCell ref="F6:P6"/>
    <mergeCell ref="F7:P7"/>
    <mergeCell ref="O9:P9"/>
    <mergeCell ref="O11:P11"/>
  </mergeCells>
  <dataValidations count="2">
    <dataValidation type="list" allowBlank="1" showInputMessage="1" showErrorMessage="1" error="Povoleny jsou hodnoty K a M." sqref="D467:D472">
      <formula1>"K,M"</formula1>
    </dataValidation>
    <dataValidation type="list" allowBlank="1" showInputMessage="1" showErrorMessage="1" error="Povoleny jsou hodnoty základní, snížená, zákl. přenesená, sníž. přenesená, nulová." sqref="U467:U472">
      <formula1>"základní,snížená,zákl. přenesená,sníž. přenesená,nulová"</formula1>
    </dataValidation>
  </dataValidations>
  <hyperlinks>
    <hyperlink ref="F1:G1" location="C2" tooltip="Krycí list rozpočtu" display="1) Krycí list rozpočtu"/>
    <hyperlink ref="H1:K1" location="C86" tooltip="Rekapitulace rozpočtu" display="2) Rekapitulace rozpočtu"/>
    <hyperlink ref="L1" location="C131" tooltip="Rozpočet" display="3) Rozpočet"/>
    <hyperlink ref="S1:T1" location="'Rekapitulace stavby'!C2" tooltip="Rekapitulace stavby" display="Rekapitulace stavby"/>
  </hyperlinks>
  <printOptions/>
  <pageMargins left="0.5833333134651184" right="0.5833333134651184" top="0.5" bottom="0.46666666865348816" header="0" footer="0"/>
  <pageSetup blackAndWhite="1" errors="blank" fitToHeight="100" fitToWidth="1" horizontalDpi="600" verticalDpi="600" orientation="portrait" paperSize="9" r:id="rId2"/>
  <headerFooter>
    <oddFooter>&amp;CStrana &amp;P z &amp;N</oddFooter>
  </headerFooter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item1.xml><?xml version="1.0" encoding="utf-8"?>
<MailMerge/>
</file>

<file path=customXml/itemProps1.xml><?xml version="1.0" encoding="utf-8"?>
<ds:datastoreItem xmlns:ds="http://schemas.openxmlformats.org/officeDocument/2006/customXml" ds:itemID="{F983EFD8-47DB-4CC8-B7AC-DB66A68AB68D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Včeliš-PC\Včeliš</dc:creator>
  <cp:keywords/>
  <dc:description/>
  <cp:lastModifiedBy>Admin</cp:lastModifiedBy>
  <dcterms:created xsi:type="dcterms:W3CDTF">2017-02-22T10:07:00Z</dcterms:created>
  <dcterms:modified xsi:type="dcterms:W3CDTF">2017-02-23T06:52:03Z</dcterms:modified>
  <cp:category/>
  <cp:version/>
  <cp:contentType/>
  <cp:contentStatus/>
</cp:coreProperties>
</file>