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embeddings/oleObject1.bin" ContentType="application/vnd.openxmlformats-officedocument.oleObject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\\DATASERVER\zakazky\JIKA\2017\J-2017-01-005 - Albertov-BCA\3-Menza\01_Import\RS\2020-09-14 - VV_finalni\"/>
    </mc:Choice>
  </mc:AlternateContent>
  <xr:revisionPtr revIDLastSave="0" documentId="13_ncr:1_{AB2AC593-CD0B-4103-A8A4-34E24CED4CE6}" xr6:coauthVersionLast="45" xr6:coauthVersionMax="45" xr10:uidLastSave="{00000000-0000-0000-0000-000000000000}"/>
  <bookViews>
    <workbookView xWindow="38290" yWindow="-110" windowWidth="38620" windowHeight="21220" tabRatio="896" xr2:uid="{00000000-000D-0000-FFFF-FFFF00000000}"/>
  </bookViews>
  <sheets>
    <sheet name="Rekapitulace stavby" sheetId="1" r:id="rId1"/>
    <sheet name="Náklady INV_NEINV" sheetId="30" r:id="rId2"/>
    <sheet name="01 - ASŘ " sheetId="28" r:id="rId3"/>
    <sheet name="02 - ZPEVNĚNÉ PLOCHY" sheetId="25" r:id="rId4"/>
    <sheet name="05 - VZT - 05 - VZT" sheetId="6" state="hidden" r:id="rId5"/>
    <sheet name="03 - PŘÍPOJKY A VENKOVNI ROZV." sheetId="26" r:id="rId6"/>
    <sheet name="04 - PŘÍPOJKA PLYNU" sheetId="24" r:id="rId7"/>
    <sheet name="05 - ZDRAVOTECHNIKA" sheetId="27" r:id="rId8"/>
    <sheet name="06 - VZDUCHOTECHNIKA" sheetId="19" r:id="rId9"/>
    <sheet name="D.1.4b - VZDUCHOTECHNIKA" sheetId="20" r:id="rId10"/>
    <sheet name="07 - GASTRO" sheetId="7" r:id="rId11"/>
    <sheet name="D.2.2 - GASTRO-TECHNOLOGIE" sheetId="18" r:id="rId12"/>
    <sheet name="08 - BLESKOSVOD - 07 - BL..." sheetId="8" r:id="rId13"/>
    <sheet name="D.1.4g - BLESKOSVOD" sheetId="17" r:id="rId14"/>
    <sheet name="09 - VYTÁPĚNÍ" sheetId="10" r:id="rId15"/>
    <sheet name="D.1.4d - ZAŘÍZENÍ PRO VYT..." sheetId="16" r:id="rId16"/>
    <sheet name="10 - ELEKTROINSTALACE" sheetId="11" r:id="rId17"/>
    <sheet name="D.1.4g - ELEKTROINSTALACE" sheetId="14" r:id="rId18"/>
    <sheet name="D.2.3.4 - PRIPOJKA ELEKTRO" sheetId="15" r:id="rId19"/>
    <sheet name="11 - MĚŘENÍ A REGULACE" sheetId="12" r:id="rId20"/>
    <sheet name="D.1.4i_MĚŘENÍ A REGULACE" sheetId="13" r:id="rId21"/>
    <sheet name="12 - SLABOPROUD" sheetId="22" r:id="rId22"/>
    <sheet name="D.1.4h - SLABOPROUDÉ ROZVODY" sheetId="23" r:id="rId23"/>
    <sheet name="VORN - Vedlejší a ostatní nákl " sheetId="29" r:id="rId24"/>
  </sheets>
  <externalReferences>
    <externalReference r:id="rId25"/>
    <externalReference r:id="rId26"/>
    <externalReference r:id="rId27"/>
    <externalReference r:id="rId28"/>
    <externalReference r:id="rId29"/>
  </externalReferences>
  <definedNames>
    <definedName name="_xlnm._FilterDatabase" localSheetId="2" hidden="1">'01 - ASŘ '!$C$126:$K$310</definedName>
    <definedName name="_xlnm._FilterDatabase" localSheetId="3" hidden="1">'02 - ZPEVNĚNÉ PLOCHY'!$C$123:$K$218</definedName>
    <definedName name="_xlnm._FilterDatabase" localSheetId="5" hidden="1">'03 - PŘÍPOJKY A VENKOVNI ROZV.'!$C$124:$K$273</definedName>
    <definedName name="_xlnm._FilterDatabase" localSheetId="4" hidden="1">'05 - VZT - 05 - VZT'!$C$80:$K$85</definedName>
    <definedName name="_xlnm._FilterDatabase" localSheetId="7" hidden="1">'05 - ZDRAVOTECHNIKA'!$C$125:$K$366</definedName>
    <definedName name="_xlnm._FilterDatabase" localSheetId="8" hidden="1">'06 - VZDUCHOTECHNIKA'!$C$80:$K$85</definedName>
    <definedName name="_xlnm._FilterDatabase" localSheetId="10" hidden="1">'07 - GASTRO'!$C$80:$K$85</definedName>
    <definedName name="_xlnm._FilterDatabase" localSheetId="12" hidden="1">'08 - BLESKOSVOD - 07 - BL...'!$C$80:$K$85</definedName>
    <definedName name="_xlnm._FilterDatabase" localSheetId="14" hidden="1">'09 - VYTÁPĚNÍ'!$C$80:$K$85</definedName>
    <definedName name="_xlnm._FilterDatabase" localSheetId="16" hidden="1">'10 - ELEKTROINSTALACE'!$C$80:$K$87</definedName>
    <definedName name="_xlnm._FilterDatabase" localSheetId="19" hidden="1">'11 - MĚŘENÍ A REGULACE'!$C$80:$K$90</definedName>
    <definedName name="_xlnm._FilterDatabase" localSheetId="21" hidden="1">'12 - SLABOPROUD'!$C$80:$K$90</definedName>
    <definedName name="_xlnm._FilterDatabase" localSheetId="23" hidden="1">'VORN - Vedlejší a ostatní nákl '!$C$121:$K$137</definedName>
    <definedName name="_xlnm.Print_Titles" localSheetId="2">'01 - ASŘ '!$126:$126</definedName>
    <definedName name="_xlnm.Print_Titles" localSheetId="3">'02 - ZPEVNĚNÉ PLOCHY'!$123:$123</definedName>
    <definedName name="_xlnm.Print_Titles" localSheetId="5">'03 - PŘÍPOJKY A VENKOVNI ROZV.'!$124:$124</definedName>
    <definedName name="_xlnm.Print_Titles" localSheetId="6">'04 - PŘÍPOJKA PLYNU'!$103:$103</definedName>
    <definedName name="_xlnm.Print_Titles" localSheetId="4">'05 - VZT - 05 - VZT'!$80:$80</definedName>
    <definedName name="_xlnm.Print_Titles" localSheetId="7">'05 - ZDRAVOTECHNIKA'!$125:$125</definedName>
    <definedName name="_xlnm.Print_Titles" localSheetId="8">'06 - VZDUCHOTECHNIKA'!$80:$80</definedName>
    <definedName name="_xlnm.Print_Titles" localSheetId="10">'07 - GASTRO'!$80:$80</definedName>
    <definedName name="_xlnm.Print_Titles" localSheetId="12">'08 - BLESKOSVOD - 07 - BL...'!$80:$80</definedName>
    <definedName name="_xlnm.Print_Titles" localSheetId="14">'09 - VYTÁPĚNÍ'!$80:$80</definedName>
    <definedName name="_xlnm.Print_Titles" localSheetId="16">'10 - ELEKTROINSTALACE'!$80:$80</definedName>
    <definedName name="_xlnm.Print_Titles" localSheetId="19">'11 - MĚŘENÍ A REGULACE'!$80:$80</definedName>
    <definedName name="_xlnm.Print_Titles" localSheetId="21">'12 - SLABOPROUD'!$80:$80</definedName>
    <definedName name="_xlnm.Print_Titles" localSheetId="15">'D.1.4d - ZAŘÍZENÍ PRO VYT...'!$104:$104</definedName>
    <definedName name="_xlnm.Print_Titles" localSheetId="20">'D.1.4i_MĚŘENÍ A REGULACE'!$1:$2</definedName>
    <definedName name="_xlnm.Print_Titles" localSheetId="1">'Náklady INV_NEINV'!$54:$54</definedName>
    <definedName name="_xlnm.Print_Titles" localSheetId="0">'Rekapitulace stavby'!$54:$54</definedName>
    <definedName name="_xlnm.Print_Titles" localSheetId="23">'VORN - Vedlejší a ostatní nákl '!$121:$121</definedName>
    <definedName name="_xlnm.Print_Area" localSheetId="2">'01 - ASŘ '!$C$3:$K$77,'01 - ASŘ '!$C$81:$K$109,'01 - ASŘ '!$C$113:$K$310</definedName>
    <definedName name="_xlnm.Print_Area" localSheetId="3">'02 - ZPEVNĚNÉ PLOCHY'!$C$3:$K$77,'02 - ZPEVNĚNÉ PLOCHY'!$C$81:$K$106,'02 - ZPEVNĚNÉ PLOCHY'!$C$110:$K$218</definedName>
    <definedName name="_xlnm.Print_Area" localSheetId="5">'03 - PŘÍPOJKY A VENKOVNI ROZV.'!$C$3:$K$77,'03 - PŘÍPOJKY A VENKOVNI ROZV.'!$C$81:$K$107,'03 - PŘÍPOJKY A VENKOVNI ROZV.'!$C$111:$K$273</definedName>
    <definedName name="_xlnm.Print_Area" localSheetId="6">'04 - PŘÍPOJKA PLYNU'!$C$3:$R$61,'04 - PŘÍPOJKA PLYNU'!$C$65:$R$89,'04 - PŘÍPOJKA PLYNU'!$C$93:$R$151</definedName>
    <definedName name="_xlnm.Print_Area" localSheetId="4">'05 - VZT - 05 - VZT'!$C$4:$J$39,'05 - VZT - 05 - VZT'!$C$45:$J$62,'05 - VZT - 05 - VZT'!$C$68:$K$85</definedName>
    <definedName name="_xlnm.Print_Area" localSheetId="7">'05 - ZDRAVOTECHNIKA'!$C$3:$K$77,'05 - ZDRAVOTECHNIKA'!$C$81:$K$108,'05 - ZDRAVOTECHNIKA'!$C$112:$K$366</definedName>
    <definedName name="_xlnm.Print_Area" localSheetId="8">'06 - VZDUCHOTECHNIKA'!$C$3:$J$40,'06 - VZDUCHOTECHNIKA'!$C$44:$J$63,'06 - VZDUCHOTECHNIKA'!$C$67:$K$86</definedName>
    <definedName name="_xlnm.Print_Area" localSheetId="10">'07 - GASTRO'!$C$3:$J$40,'07 - GASTRO'!$C$44:$J$63,'07 - GASTRO'!$C$67:$K$86</definedName>
    <definedName name="_xlnm.Print_Area" localSheetId="12">'08 - BLESKOSVOD - 07 - BL...'!$C$3:$J$40,'08 - BLESKOSVOD - 07 - BL...'!$C$44:$J$63,'08 - BLESKOSVOD - 07 - BL...'!$C$67:$K$86</definedName>
    <definedName name="_xlnm.Print_Area" localSheetId="14">'09 - VYTÁPĚNÍ'!$C$3:$J$40,'09 - VYTÁPĚNÍ'!$C$44:$J$63,'09 - VYTÁPĚNÍ'!$C$67:$K$85</definedName>
    <definedName name="_xlnm.Print_Area" localSheetId="16">'10 - ELEKTROINSTALACE'!$C$3:$J$40,'10 - ELEKTROINSTALACE'!$C$44:$J$63,'10 - ELEKTROINSTALACE'!$C$67:$K$88</definedName>
    <definedName name="_xlnm.Print_Area" localSheetId="19">'11 - MĚŘENÍ A REGULACE'!$C$4:$J$39,'11 - MĚŘENÍ A REGULACE'!$C$45:$J$62,'11 - MĚŘENÍ A REGULACE'!$C$68:$K$90</definedName>
    <definedName name="_xlnm.Print_Area" localSheetId="21">'12 - SLABOPROUD'!$C$4:$J$39,'12 - SLABOPROUD'!$C$45:$J$62,'12 - SLABOPROUD'!$C$68:$K$90</definedName>
    <definedName name="_xlnm.Print_Area" localSheetId="9">'D.1.4b - VZDUCHOTECHNIKA'!$A$1:$I$198</definedName>
    <definedName name="_xlnm.Print_Area" localSheetId="15">'D.1.4d - ZAŘÍZENÍ PRO VYT...'!$C$3:$R$60,'D.1.4d - ZAŘÍZENÍ PRO VYT...'!$C$64:$R$88,'D.1.4d - ZAŘÍZENÍ PRO VYT...'!$C$94:$Q$167</definedName>
    <definedName name="_xlnm.Print_Area" localSheetId="13">'D.1.4g - BLESKOSVOD'!$A$1:$I$57</definedName>
    <definedName name="_xlnm.Print_Area" localSheetId="17">'D.1.4g - ELEKTROINSTALACE'!$A$1:$I$140</definedName>
    <definedName name="_xlnm.Print_Area" localSheetId="22">'D.1.4h - SLABOPROUDÉ ROZVODY'!$A$1:$H$122</definedName>
    <definedName name="_xlnm.Print_Area" localSheetId="20">'D.1.4i_MĚŘENÍ A REGULACE'!$A$1:$F$67</definedName>
    <definedName name="_xlnm.Print_Area" localSheetId="11">'D.2.2 - GASTRO-TECHNOLOGIE'!$A$3:$E$344</definedName>
    <definedName name="_xlnm.Print_Area" localSheetId="18">'D.2.3.4 - PRIPOJKA ELEKTRO'!$A$1:$I$72</definedName>
    <definedName name="_xlnm.Print_Area" localSheetId="1">'Náklady INV_NEINV'!$B$3:$AP$39,'Náklady INV_NEINV'!$B$43:$AQ$71</definedName>
    <definedName name="_xlnm.Print_Area" localSheetId="0">'Rekapitulace stavby'!$B$3:$AQ$39,'Rekapitulace stavby'!$B$43:$AQ$71</definedName>
    <definedName name="_xlnm.Print_Area" localSheetId="23">'VORN - Vedlejší a ostatní nákl '!$C$4:$K$76,'VORN - Vedlejší a ostatní nákl '!$C$82:$K$103,'VORN - Vedlejší a ostatní nákl '!$C$109:$K$137</definedName>
  </definedNames>
  <calcPr calcId="181029"/>
</workbook>
</file>

<file path=xl/calcChain.xml><?xml version="1.0" encoding="utf-8"?>
<calcChain xmlns="http://schemas.openxmlformats.org/spreadsheetml/2006/main">
  <c r="W32" i="30" l="1"/>
  <c r="AK32" i="30" s="1"/>
  <c r="W31" i="30"/>
  <c r="AN61" i="30"/>
  <c r="AN58" i="30"/>
  <c r="AG56" i="30"/>
  <c r="AN14" i="30"/>
  <c r="AN13" i="30"/>
  <c r="AN8" i="30"/>
  <c r="AM49" i="30" s="1"/>
  <c r="E14" i="30"/>
  <c r="L52" i="30" s="1"/>
  <c r="AM52" i="30"/>
  <c r="AM51" i="30"/>
  <c r="L51" i="30"/>
  <c r="L49" i="30"/>
  <c r="L47" i="30"/>
  <c r="L46" i="30"/>
  <c r="W35" i="30"/>
  <c r="W34" i="30"/>
  <c r="W33" i="30"/>
  <c r="G6" i="14" l="1"/>
  <c r="G7" i="14"/>
  <c r="G8" i="14"/>
  <c r="G9" i="14"/>
  <c r="G10" i="14"/>
  <c r="G13" i="14"/>
  <c r="G14" i="14"/>
  <c r="G15" i="14"/>
  <c r="G16" i="14"/>
  <c r="G17" i="14"/>
  <c r="G18" i="14"/>
  <c r="G21" i="14"/>
  <c r="G23" i="14"/>
  <c r="G25" i="14"/>
  <c r="G29" i="14"/>
  <c r="G30" i="14"/>
  <c r="G35" i="14"/>
  <c r="G36" i="14"/>
  <c r="G38" i="14"/>
  <c r="G39" i="14"/>
  <c r="G40" i="14"/>
  <c r="G41" i="14"/>
  <c r="G42" i="14"/>
  <c r="H13" i="23"/>
  <c r="J125" i="29"/>
  <c r="J126" i="29"/>
  <c r="J128" i="29"/>
  <c r="J130" i="29"/>
  <c r="J132" i="29"/>
  <c r="J133" i="29"/>
  <c r="J135" i="29"/>
  <c r="J137" i="29"/>
  <c r="H13" i="20" l="1"/>
  <c r="J21" i="29" l="1"/>
  <c r="J20" i="29"/>
  <c r="J18" i="29"/>
  <c r="J17" i="29"/>
  <c r="J15" i="29"/>
  <c r="J14" i="29"/>
  <c r="J12" i="29"/>
  <c r="J116" i="29" s="1"/>
  <c r="E15" i="29"/>
  <c r="F118" i="29" s="1"/>
  <c r="E18" i="29"/>
  <c r="F119" i="29" s="1"/>
  <c r="BK137" i="29"/>
  <c r="BI137" i="29"/>
  <c r="BH137" i="29"/>
  <c r="BG137" i="29"/>
  <c r="BF137" i="29"/>
  <c r="BE137" i="29"/>
  <c r="T137" i="29"/>
  <c r="R137" i="29"/>
  <c r="P137" i="29"/>
  <c r="BK136" i="29"/>
  <c r="J136" i="29" s="1"/>
  <c r="J102" i="29" s="1"/>
  <c r="T136" i="29"/>
  <c r="R136" i="29"/>
  <c r="P136" i="29"/>
  <c r="BK135" i="29"/>
  <c r="BK134" i="29" s="1"/>
  <c r="J134" i="29" s="1"/>
  <c r="J101" i="29" s="1"/>
  <c r="BI135" i="29"/>
  <c r="BH135" i="29"/>
  <c r="BG135" i="29"/>
  <c r="BF135" i="29"/>
  <c r="BE135" i="29"/>
  <c r="T135" i="29"/>
  <c r="T134" i="29" s="1"/>
  <c r="R135" i="29"/>
  <c r="P135" i="29"/>
  <c r="R134" i="29"/>
  <c r="P134" i="29"/>
  <c r="BK133" i="29"/>
  <c r="BI133" i="29"/>
  <c r="BH133" i="29"/>
  <c r="BG133" i="29"/>
  <c r="BF133" i="29"/>
  <c r="T133" i="29"/>
  <c r="T131" i="29" s="1"/>
  <c r="R133" i="29"/>
  <c r="P133" i="29"/>
  <c r="BE133" i="29"/>
  <c r="BK132" i="29"/>
  <c r="BK131" i="29" s="1"/>
  <c r="J131" i="29" s="1"/>
  <c r="J100" i="29" s="1"/>
  <c r="BI132" i="29"/>
  <c r="BH132" i="29"/>
  <c r="BG132" i="29"/>
  <c r="BF132" i="29"/>
  <c r="BE132" i="29"/>
  <c r="T132" i="29"/>
  <c r="R132" i="29"/>
  <c r="R131" i="29" s="1"/>
  <c r="P132" i="29"/>
  <c r="P131" i="29"/>
  <c r="BK130" i="29"/>
  <c r="BK129" i="29" s="1"/>
  <c r="J129" i="29" s="1"/>
  <c r="J99" i="29" s="1"/>
  <c r="BI130" i="29"/>
  <c r="BH130" i="29"/>
  <c r="BG130" i="29"/>
  <c r="BF130" i="29"/>
  <c r="BE130" i="29"/>
  <c r="T130" i="29"/>
  <c r="T129" i="29" s="1"/>
  <c r="R130" i="29"/>
  <c r="P130" i="29"/>
  <c r="R129" i="29"/>
  <c r="P129" i="29"/>
  <c r="BK128" i="29"/>
  <c r="BI128" i="29"/>
  <c r="BH128" i="29"/>
  <c r="BG128" i="29"/>
  <c r="BF128" i="29"/>
  <c r="T128" i="29"/>
  <c r="R128" i="29"/>
  <c r="P128" i="29"/>
  <c r="BE128" i="29"/>
  <c r="BK126" i="29"/>
  <c r="BI126" i="29"/>
  <c r="BH126" i="29"/>
  <c r="BG126" i="29"/>
  <c r="BF126" i="29"/>
  <c r="BE126" i="29"/>
  <c r="T126" i="29"/>
  <c r="R126" i="29"/>
  <c r="P126" i="29"/>
  <c r="BK125" i="29"/>
  <c r="BI125" i="29"/>
  <c r="BH125" i="29"/>
  <c r="BG125" i="29"/>
  <c r="BF125" i="29"/>
  <c r="BE125" i="29"/>
  <c r="T125" i="29"/>
  <c r="R125" i="29"/>
  <c r="R124" i="29" s="1"/>
  <c r="R123" i="29" s="1"/>
  <c r="R122" i="29" s="1"/>
  <c r="P125" i="29"/>
  <c r="T124" i="29"/>
  <c r="P124" i="29"/>
  <c r="P123" i="29" s="1"/>
  <c r="P122" i="29" s="1"/>
  <c r="F116" i="29"/>
  <c r="E114" i="29"/>
  <c r="F89" i="29"/>
  <c r="E87" i="29"/>
  <c r="J37" i="29"/>
  <c r="J36" i="29"/>
  <c r="J35" i="29"/>
  <c r="J24" i="29"/>
  <c r="E24" i="29"/>
  <c r="J92" i="29" s="1"/>
  <c r="J23" i="29"/>
  <c r="E21" i="29"/>
  <c r="J118" i="29" s="1"/>
  <c r="E7" i="29"/>
  <c r="E85" i="29" s="1"/>
  <c r="F91" i="29" l="1"/>
  <c r="J89" i="29"/>
  <c r="BK124" i="29"/>
  <c r="J124" i="29" s="1"/>
  <c r="J98" i="29" s="1"/>
  <c r="F37" i="29"/>
  <c r="J34" i="29"/>
  <c r="J33" i="29"/>
  <c r="F35" i="29"/>
  <c r="F36" i="29"/>
  <c r="J91" i="29"/>
  <c r="T123" i="29"/>
  <c r="T122" i="29" s="1"/>
  <c r="F33" i="29"/>
  <c r="F92" i="29"/>
  <c r="J119" i="29"/>
  <c r="F34" i="29"/>
  <c r="E112" i="29"/>
  <c r="BK123" i="29"/>
  <c r="J21" i="22"/>
  <c r="J20" i="22"/>
  <c r="J15" i="22"/>
  <c r="J14" i="22"/>
  <c r="J12" i="22"/>
  <c r="J21" i="12"/>
  <c r="J20" i="12"/>
  <c r="J15" i="12"/>
  <c r="J14" i="12"/>
  <c r="J12" i="12"/>
  <c r="J21" i="11"/>
  <c r="J20" i="11"/>
  <c r="J15" i="11"/>
  <c r="J14" i="11"/>
  <c r="J12" i="11"/>
  <c r="O18" i="16"/>
  <c r="O17" i="16"/>
  <c r="O12" i="16"/>
  <c r="O11" i="16"/>
  <c r="O9" i="16"/>
  <c r="F17" i="16"/>
  <c r="F14" i="16"/>
  <c r="F11" i="16"/>
  <c r="J21" i="10"/>
  <c r="J20" i="10"/>
  <c r="J15" i="10"/>
  <c r="J14" i="10"/>
  <c r="J12" i="10"/>
  <c r="J12" i="8"/>
  <c r="E18" i="19"/>
  <c r="J21" i="19"/>
  <c r="J20" i="19"/>
  <c r="J15" i="19"/>
  <c r="J14" i="19"/>
  <c r="J12" i="19"/>
  <c r="J123" i="29" l="1"/>
  <c r="J97" i="29" s="1"/>
  <c r="BK122" i="29"/>
  <c r="J122" i="29" s="1"/>
  <c r="F20" i="27"/>
  <c r="F17" i="27"/>
  <c r="F14" i="27"/>
  <c r="J21" i="27"/>
  <c r="J20" i="27"/>
  <c r="J15" i="27"/>
  <c r="J14" i="27"/>
  <c r="J12" i="27"/>
  <c r="O17" i="24"/>
  <c r="O16" i="24"/>
  <c r="O11" i="24"/>
  <c r="O10" i="24"/>
  <c r="O8" i="24"/>
  <c r="F19" i="24"/>
  <c r="F16" i="24"/>
  <c r="F13" i="24"/>
  <c r="F10" i="24"/>
  <c r="J21" i="26"/>
  <c r="J20" i="26"/>
  <c r="J15" i="26"/>
  <c r="J14" i="26"/>
  <c r="F23" i="26"/>
  <c r="F20" i="26"/>
  <c r="F17" i="26"/>
  <c r="F14" i="26"/>
  <c r="F23" i="25"/>
  <c r="F20" i="25"/>
  <c r="F17" i="25"/>
  <c r="F14" i="25"/>
  <c r="J21" i="25"/>
  <c r="J20" i="25"/>
  <c r="J15" i="25"/>
  <c r="J14" i="25"/>
  <c r="J12" i="25"/>
  <c r="F23" i="28"/>
  <c r="F20" i="28"/>
  <c r="F17" i="28"/>
  <c r="F14" i="28"/>
  <c r="J21" i="28"/>
  <c r="J20" i="28"/>
  <c r="J15" i="28"/>
  <c r="J14" i="28"/>
  <c r="J12" i="28"/>
  <c r="J96" i="29" l="1"/>
  <c r="J30" i="29"/>
  <c r="BF108" i="16"/>
  <c r="BG108" i="16"/>
  <c r="BH108" i="16"/>
  <c r="BI108" i="16"/>
  <c r="BK108" i="16"/>
  <c r="BF110" i="16"/>
  <c r="BG110" i="16"/>
  <c r="BH110" i="16"/>
  <c r="BI110" i="16"/>
  <c r="BK110" i="16"/>
  <c r="BF111" i="16"/>
  <c r="BG111" i="16"/>
  <c r="BH111" i="16"/>
  <c r="BI111" i="16"/>
  <c r="BK111" i="16"/>
  <c r="BF112" i="16"/>
  <c r="BG112" i="16"/>
  <c r="BH112" i="16"/>
  <c r="BI112" i="16"/>
  <c r="BK112" i="16"/>
  <c r="BF113" i="16"/>
  <c r="BG113" i="16"/>
  <c r="BH113" i="16"/>
  <c r="BI113" i="16"/>
  <c r="BK113" i="16"/>
  <c r="BF114" i="16"/>
  <c r="BG114" i="16"/>
  <c r="BH114" i="16"/>
  <c r="BI114" i="16"/>
  <c r="BK114" i="16"/>
  <c r="BF115" i="16"/>
  <c r="BG115" i="16"/>
  <c r="BH115" i="16"/>
  <c r="BI115" i="16"/>
  <c r="BK115" i="16"/>
  <c r="BF117" i="16"/>
  <c r="BG117" i="16"/>
  <c r="BH117" i="16"/>
  <c r="BI117" i="16"/>
  <c r="BK117" i="16"/>
  <c r="BF118" i="16"/>
  <c r="BG118" i="16"/>
  <c r="BH118" i="16"/>
  <c r="BI118" i="16"/>
  <c r="BK118" i="16"/>
  <c r="BF119" i="16"/>
  <c r="BG119" i="16"/>
  <c r="BH119" i="16"/>
  <c r="BI119" i="16"/>
  <c r="BK119" i="16"/>
  <c r="BF120" i="16"/>
  <c r="BG120" i="16"/>
  <c r="BH120" i="16"/>
  <c r="BI120" i="16"/>
  <c r="BK120" i="16"/>
  <c r="BF121" i="16"/>
  <c r="BG121" i="16"/>
  <c r="BH121" i="16"/>
  <c r="BI121" i="16"/>
  <c r="BK121" i="16"/>
  <c r="BF122" i="16"/>
  <c r="BG122" i="16"/>
  <c r="BH122" i="16"/>
  <c r="BI122" i="16"/>
  <c r="BK122" i="16"/>
  <c r="BF123" i="16"/>
  <c r="BG123" i="16"/>
  <c r="BH123" i="16"/>
  <c r="BI123" i="16"/>
  <c r="BK123" i="16"/>
  <c r="BF124" i="16"/>
  <c r="BG124" i="16"/>
  <c r="BH124" i="16"/>
  <c r="BI124" i="16"/>
  <c r="BK124" i="16"/>
  <c r="BF125" i="16"/>
  <c r="BG125" i="16"/>
  <c r="BH125" i="16"/>
  <c r="BI125" i="16"/>
  <c r="BK125" i="16"/>
  <c r="BF127" i="16"/>
  <c r="BG127" i="16"/>
  <c r="BH127" i="16"/>
  <c r="BI127" i="16"/>
  <c r="BK127" i="16"/>
  <c r="BF128" i="16"/>
  <c r="BG128" i="16"/>
  <c r="BH128" i="16"/>
  <c r="BI128" i="16"/>
  <c r="BK128" i="16"/>
  <c r="BF129" i="16"/>
  <c r="BG129" i="16"/>
  <c r="BH129" i="16"/>
  <c r="BI129" i="16"/>
  <c r="BK129" i="16"/>
  <c r="BF130" i="16"/>
  <c r="BG130" i="16"/>
  <c r="BH130" i="16"/>
  <c r="BI130" i="16"/>
  <c r="BK130" i="16"/>
  <c r="BF132" i="16"/>
  <c r="BG132" i="16"/>
  <c r="BH132" i="16"/>
  <c r="BI132" i="16"/>
  <c r="BK132" i="16"/>
  <c r="BF133" i="16"/>
  <c r="BG133" i="16"/>
  <c r="BH133" i="16"/>
  <c r="BI133" i="16"/>
  <c r="BK133" i="16"/>
  <c r="BF134" i="16"/>
  <c r="BG134" i="16"/>
  <c r="BH134" i="16"/>
  <c r="BI134" i="16"/>
  <c r="BK134" i="16"/>
  <c r="BF135" i="16"/>
  <c r="BG135" i="16"/>
  <c r="BH135" i="16"/>
  <c r="BI135" i="16"/>
  <c r="BK135" i="16"/>
  <c r="BF136" i="16"/>
  <c r="BG136" i="16"/>
  <c r="BH136" i="16"/>
  <c r="BI136" i="16"/>
  <c r="BK136" i="16"/>
  <c r="BF137" i="16"/>
  <c r="BG137" i="16"/>
  <c r="BH137" i="16"/>
  <c r="BI137" i="16"/>
  <c r="BK137" i="16"/>
  <c r="BF138" i="16"/>
  <c r="BG138" i="16"/>
  <c r="BH138" i="16"/>
  <c r="BI138" i="16"/>
  <c r="BK138" i="16"/>
  <c r="BF139" i="16"/>
  <c r="BG139" i="16"/>
  <c r="BH139" i="16"/>
  <c r="BI139" i="16"/>
  <c r="BK139" i="16"/>
  <c r="BF141" i="16"/>
  <c r="BG141" i="16"/>
  <c r="BH141" i="16"/>
  <c r="BI141" i="16"/>
  <c r="BK141" i="16"/>
  <c r="BF142" i="16"/>
  <c r="BG142" i="16"/>
  <c r="BH142" i="16"/>
  <c r="BI142" i="16"/>
  <c r="BK142" i="16"/>
  <c r="BF143" i="16"/>
  <c r="BG143" i="16"/>
  <c r="BH143" i="16"/>
  <c r="BI143" i="16"/>
  <c r="BK143" i="16"/>
  <c r="BF145" i="16"/>
  <c r="BG145" i="16"/>
  <c r="BH145" i="16"/>
  <c r="BI145" i="16"/>
  <c r="BK145" i="16"/>
  <c r="BF146" i="16"/>
  <c r="BG146" i="16"/>
  <c r="BH146" i="16"/>
  <c r="BI146" i="16"/>
  <c r="BK146" i="16"/>
  <c r="BF147" i="16"/>
  <c r="BG147" i="16"/>
  <c r="BH147" i="16"/>
  <c r="BI147" i="16"/>
  <c r="BK147" i="16"/>
  <c r="BF148" i="16"/>
  <c r="BG148" i="16"/>
  <c r="BH148" i="16"/>
  <c r="BI148" i="16"/>
  <c r="BK148" i="16"/>
  <c r="BF149" i="16"/>
  <c r="BG149" i="16"/>
  <c r="BH149" i="16"/>
  <c r="BI149" i="16"/>
  <c r="BK149" i="16"/>
  <c r="BF150" i="16"/>
  <c r="BG150" i="16"/>
  <c r="BH150" i="16"/>
  <c r="BI150" i="16"/>
  <c r="BK150" i="16"/>
  <c r="BF151" i="16"/>
  <c r="BG151" i="16"/>
  <c r="BH151" i="16"/>
  <c r="BI151" i="16"/>
  <c r="BK151" i="16"/>
  <c r="BF152" i="16"/>
  <c r="BG152" i="16"/>
  <c r="BH152" i="16"/>
  <c r="BI152" i="16"/>
  <c r="BK152" i="16"/>
  <c r="BF153" i="16"/>
  <c r="BG153" i="16"/>
  <c r="BH153" i="16"/>
  <c r="BI153" i="16"/>
  <c r="BK153" i="16"/>
  <c r="BF154" i="16"/>
  <c r="BG154" i="16"/>
  <c r="BH154" i="16"/>
  <c r="BI154" i="16"/>
  <c r="BK154" i="16"/>
  <c r="BF155" i="16"/>
  <c r="BG155" i="16"/>
  <c r="BH155" i="16"/>
  <c r="BI155" i="16"/>
  <c r="BK155" i="16"/>
  <c r="BF156" i="16"/>
  <c r="BG156" i="16"/>
  <c r="BH156" i="16"/>
  <c r="BI156" i="16"/>
  <c r="BK156" i="16"/>
  <c r="BF157" i="16"/>
  <c r="BG157" i="16"/>
  <c r="BH157" i="16"/>
  <c r="BI157" i="16"/>
  <c r="BK157" i="16"/>
  <c r="BF158" i="16"/>
  <c r="BG158" i="16"/>
  <c r="BH158" i="16"/>
  <c r="BI158" i="16"/>
  <c r="BK158" i="16"/>
  <c r="BF160" i="16"/>
  <c r="BG160" i="16"/>
  <c r="BH160" i="16"/>
  <c r="BI160" i="16"/>
  <c r="BK160" i="16"/>
  <c r="BF161" i="16"/>
  <c r="BG161" i="16"/>
  <c r="BH161" i="16"/>
  <c r="BI161" i="16"/>
  <c r="BK161" i="16"/>
  <c r="BF162" i="16"/>
  <c r="BG162" i="16"/>
  <c r="BH162" i="16"/>
  <c r="BI162" i="16"/>
  <c r="BK162" i="16"/>
  <c r="BF163" i="16"/>
  <c r="BG163" i="16"/>
  <c r="BH163" i="16"/>
  <c r="BI163" i="16"/>
  <c r="BK163" i="16"/>
  <c r="BF164" i="16"/>
  <c r="BG164" i="16"/>
  <c r="BH164" i="16"/>
  <c r="BI164" i="16"/>
  <c r="BK164" i="16"/>
  <c r="BF165" i="16"/>
  <c r="BG165" i="16"/>
  <c r="BH165" i="16"/>
  <c r="BI165" i="16"/>
  <c r="BK165" i="16"/>
  <c r="BF166" i="16"/>
  <c r="BG166" i="16"/>
  <c r="BH166" i="16"/>
  <c r="BI166" i="16"/>
  <c r="BK166" i="16"/>
  <c r="BF167" i="16"/>
  <c r="BG167" i="16"/>
  <c r="BH167" i="16"/>
  <c r="BI167" i="16"/>
  <c r="BK167" i="16"/>
  <c r="E7" i="19"/>
  <c r="E7" i="28"/>
  <c r="E117" i="28" s="1"/>
  <c r="BK310" i="28"/>
  <c r="BI310" i="28"/>
  <c r="BH310" i="28"/>
  <c r="BG310" i="28"/>
  <c r="BF310" i="28"/>
  <c r="T310" i="28"/>
  <c r="R310" i="28"/>
  <c r="P310" i="28"/>
  <c r="J310" i="28"/>
  <c r="BE310" i="28" s="1"/>
  <c r="BK309" i="28"/>
  <c r="BI309" i="28"/>
  <c r="BH309" i="28"/>
  <c r="BG309" i="28"/>
  <c r="BF309" i="28"/>
  <c r="T309" i="28"/>
  <c r="R309" i="28"/>
  <c r="P309" i="28"/>
  <c r="P292" i="28" s="1"/>
  <c r="J309" i="28"/>
  <c r="BE309" i="28" s="1"/>
  <c r="BK308" i="28"/>
  <c r="BI308" i="28"/>
  <c r="BH308" i="28"/>
  <c r="BG308" i="28"/>
  <c r="BF308" i="28"/>
  <c r="T308" i="28"/>
  <c r="R308" i="28"/>
  <c r="P308" i="28"/>
  <c r="J308" i="28"/>
  <c r="BE308" i="28" s="1"/>
  <c r="BK307" i="28"/>
  <c r="BI307" i="28"/>
  <c r="BH307" i="28"/>
  <c r="BG307" i="28"/>
  <c r="BF307" i="28"/>
  <c r="T307" i="28"/>
  <c r="R307" i="28"/>
  <c r="P307" i="28"/>
  <c r="J307" i="28"/>
  <c r="BE307" i="28" s="1"/>
  <c r="BK306" i="28"/>
  <c r="BI306" i="28"/>
  <c r="BH306" i="28"/>
  <c r="BG306" i="28"/>
  <c r="BF306" i="28"/>
  <c r="T306" i="28"/>
  <c r="R306" i="28"/>
  <c r="P306" i="28"/>
  <c r="J306" i="28"/>
  <c r="BE306" i="28" s="1"/>
  <c r="BK302" i="28"/>
  <c r="BI302" i="28"/>
  <c r="BH302" i="28"/>
  <c r="BG302" i="28"/>
  <c r="BF302" i="28"/>
  <c r="T302" i="28"/>
  <c r="R302" i="28"/>
  <c r="P302" i="28"/>
  <c r="J302" i="28"/>
  <c r="BE302" i="28" s="1"/>
  <c r="BK301" i="28"/>
  <c r="BI301" i="28"/>
  <c r="BH301" i="28"/>
  <c r="BG301" i="28"/>
  <c r="BF301" i="28"/>
  <c r="T301" i="28"/>
  <c r="R301" i="28"/>
  <c r="P301" i="28"/>
  <c r="J301" i="28"/>
  <c r="BE301" i="28" s="1"/>
  <c r="BK297" i="28"/>
  <c r="BI297" i="28"/>
  <c r="BH297" i="28"/>
  <c r="BG297" i="28"/>
  <c r="BF297" i="28"/>
  <c r="T297" i="28"/>
  <c r="R297" i="28"/>
  <c r="P297" i="28"/>
  <c r="J297" i="28"/>
  <c r="BE297" i="28" s="1"/>
  <c r="BK295" i="28"/>
  <c r="BI295" i="28"/>
  <c r="BH295" i="28"/>
  <c r="BG295" i="28"/>
  <c r="BF295" i="28"/>
  <c r="T295" i="28"/>
  <c r="R295" i="28"/>
  <c r="P295" i="28"/>
  <c r="J295" i="28"/>
  <c r="BE295" i="28" s="1"/>
  <c r="BK293" i="28"/>
  <c r="BI293" i="28"/>
  <c r="BH293" i="28"/>
  <c r="BG293" i="28"/>
  <c r="BF293" i="28"/>
  <c r="T293" i="28"/>
  <c r="T292" i="28" s="1"/>
  <c r="R293" i="28"/>
  <c r="R292" i="28" s="1"/>
  <c r="P293" i="28"/>
  <c r="J293" i="28"/>
  <c r="BE293" i="28" s="1"/>
  <c r="BK289" i="28"/>
  <c r="BI289" i="28"/>
  <c r="BH289" i="28"/>
  <c r="BG289" i="28"/>
  <c r="BF289" i="28"/>
  <c r="T289" i="28"/>
  <c r="T282" i="28" s="1"/>
  <c r="R289" i="28"/>
  <c r="R282" i="28" s="1"/>
  <c r="P289" i="28"/>
  <c r="J289" i="28"/>
  <c r="BE289" i="28" s="1"/>
  <c r="BK287" i="28"/>
  <c r="BI287" i="28"/>
  <c r="BH287" i="28"/>
  <c r="BG287" i="28"/>
  <c r="BF287" i="28"/>
  <c r="T287" i="28"/>
  <c r="R287" i="28"/>
  <c r="P287" i="28"/>
  <c r="J287" i="28"/>
  <c r="BE287" i="28" s="1"/>
  <c r="BK283" i="28"/>
  <c r="BI283" i="28"/>
  <c r="BH283" i="28"/>
  <c r="BG283" i="28"/>
  <c r="BF283" i="28"/>
  <c r="T283" i="28"/>
  <c r="R283" i="28"/>
  <c r="P283" i="28"/>
  <c r="P282" i="28" s="1"/>
  <c r="J283" i="28"/>
  <c r="BE283" i="28" s="1"/>
  <c r="BK281" i="28"/>
  <c r="BK280" i="28" s="1"/>
  <c r="J280" i="28" s="1"/>
  <c r="J105" i="28" s="1"/>
  <c r="BI281" i="28"/>
  <c r="BH281" i="28"/>
  <c r="BG281" i="28"/>
  <c r="BF281" i="28"/>
  <c r="T281" i="28"/>
  <c r="R281" i="28"/>
  <c r="P281" i="28"/>
  <c r="J281" i="28"/>
  <c r="BE281" i="28" s="1"/>
  <c r="T280" i="28"/>
  <c r="R280" i="28"/>
  <c r="P280" i="28"/>
  <c r="BK278" i="28"/>
  <c r="BK277" i="28" s="1"/>
  <c r="J277" i="28" s="1"/>
  <c r="J103" i="28" s="1"/>
  <c r="BI278" i="28"/>
  <c r="BH278" i="28"/>
  <c r="BG278" i="28"/>
  <c r="BF278" i="28"/>
  <c r="BE278" i="28"/>
  <c r="T278" i="28"/>
  <c r="R278" i="28"/>
  <c r="R277" i="28" s="1"/>
  <c r="P278" i="28"/>
  <c r="P277" i="28" s="1"/>
  <c r="J278" i="28"/>
  <c r="T277" i="28"/>
  <c r="BK276" i="28"/>
  <c r="BI276" i="28"/>
  <c r="BH276" i="28"/>
  <c r="BG276" i="28"/>
  <c r="BF276" i="28"/>
  <c r="T276" i="28"/>
  <c r="R276" i="28"/>
  <c r="P276" i="28"/>
  <c r="J276" i="28"/>
  <c r="BE276" i="28" s="1"/>
  <c r="BK275" i="28"/>
  <c r="BI275" i="28"/>
  <c r="BH275" i="28"/>
  <c r="BG275" i="28"/>
  <c r="BF275" i="28"/>
  <c r="T275" i="28"/>
  <c r="R275" i="28"/>
  <c r="P275" i="28"/>
  <c r="J275" i="28"/>
  <c r="BE275" i="28" s="1"/>
  <c r="BK274" i="28"/>
  <c r="BI274" i="28"/>
  <c r="BH274" i="28"/>
  <c r="BG274" i="28"/>
  <c r="BF274" i="28"/>
  <c r="T274" i="28"/>
  <c r="R274" i="28"/>
  <c r="P274" i="28"/>
  <c r="J274" i="28"/>
  <c r="BE274" i="28" s="1"/>
  <c r="BK273" i="28"/>
  <c r="BI273" i="28"/>
  <c r="BH273" i="28"/>
  <c r="BG273" i="28"/>
  <c r="BF273" i="28"/>
  <c r="T273" i="28"/>
  <c r="R273" i="28"/>
  <c r="P273" i="28"/>
  <c r="J273" i="28"/>
  <c r="BE273" i="28" s="1"/>
  <c r="BK272" i="28"/>
  <c r="BI272" i="28"/>
  <c r="BH272" i="28"/>
  <c r="BG272" i="28"/>
  <c r="BF272" i="28"/>
  <c r="T272" i="28"/>
  <c r="R272" i="28"/>
  <c r="P272" i="28"/>
  <c r="J272" i="28"/>
  <c r="BE272" i="28" s="1"/>
  <c r="BK271" i="28"/>
  <c r="BI271" i="28"/>
  <c r="BH271" i="28"/>
  <c r="BG271" i="28"/>
  <c r="BF271" i="28"/>
  <c r="T271" i="28"/>
  <c r="R271" i="28"/>
  <c r="P271" i="28"/>
  <c r="J271" i="28"/>
  <c r="BE271" i="28" s="1"/>
  <c r="BK270" i="28"/>
  <c r="BI270" i="28"/>
  <c r="BH270" i="28"/>
  <c r="BG270" i="28"/>
  <c r="BF270" i="28"/>
  <c r="T270" i="28"/>
  <c r="R270" i="28"/>
  <c r="P270" i="28"/>
  <c r="J270" i="28"/>
  <c r="BE270" i="28" s="1"/>
  <c r="BK269" i="28"/>
  <c r="BI269" i="28"/>
  <c r="BH269" i="28"/>
  <c r="BG269" i="28"/>
  <c r="BF269" i="28"/>
  <c r="T269" i="28"/>
  <c r="R269" i="28"/>
  <c r="P269" i="28"/>
  <c r="J269" i="28"/>
  <c r="BE269" i="28" s="1"/>
  <c r="BK268" i="28"/>
  <c r="BI268" i="28"/>
  <c r="BH268" i="28"/>
  <c r="BG268" i="28"/>
  <c r="BF268" i="28"/>
  <c r="T268" i="28"/>
  <c r="R268" i="28"/>
  <c r="P268" i="28"/>
  <c r="J268" i="28"/>
  <c r="BE268" i="28" s="1"/>
  <c r="BK267" i="28"/>
  <c r="BI267" i="28"/>
  <c r="BH267" i="28"/>
  <c r="BG267" i="28"/>
  <c r="BF267" i="28"/>
  <c r="T267" i="28"/>
  <c r="R267" i="28"/>
  <c r="P267" i="28"/>
  <c r="J267" i="28"/>
  <c r="BE267" i="28" s="1"/>
  <c r="BK265" i="28"/>
  <c r="BI265" i="28"/>
  <c r="BH265" i="28"/>
  <c r="BG265" i="28"/>
  <c r="BF265" i="28"/>
  <c r="T265" i="28"/>
  <c r="R265" i="28"/>
  <c r="P265" i="28"/>
  <c r="J265" i="28"/>
  <c r="BE265" i="28" s="1"/>
  <c r="BK264" i="28"/>
  <c r="BI264" i="28"/>
  <c r="BH264" i="28"/>
  <c r="BG264" i="28"/>
  <c r="BF264" i="28"/>
  <c r="BE264" i="28"/>
  <c r="T264" i="28"/>
  <c r="R264" i="28"/>
  <c r="P264" i="28"/>
  <c r="J264" i="28"/>
  <c r="BK263" i="28"/>
  <c r="BI263" i="28"/>
  <c r="BH263" i="28"/>
  <c r="BG263" i="28"/>
  <c r="BF263" i="28"/>
  <c r="T263" i="28"/>
  <c r="R263" i="28"/>
  <c r="P263" i="28"/>
  <c r="J263" i="28"/>
  <c r="BE263" i="28" s="1"/>
  <c r="BK261" i="28"/>
  <c r="BI261" i="28"/>
  <c r="BH261" i="28"/>
  <c r="BG261" i="28"/>
  <c r="BF261" i="28"/>
  <c r="T261" i="28"/>
  <c r="R261" i="28"/>
  <c r="P261" i="28"/>
  <c r="J261" i="28"/>
  <c r="BE261" i="28" s="1"/>
  <c r="BK260" i="28"/>
  <c r="BI260" i="28"/>
  <c r="BH260" i="28"/>
  <c r="BG260" i="28"/>
  <c r="BF260" i="28"/>
  <c r="T260" i="28"/>
  <c r="R260" i="28"/>
  <c r="P260" i="28"/>
  <c r="J260" i="28"/>
  <c r="BE260" i="28" s="1"/>
  <c r="BK259" i="28"/>
  <c r="BI259" i="28"/>
  <c r="BH259" i="28"/>
  <c r="BG259" i="28"/>
  <c r="BF259" i="28"/>
  <c r="T259" i="28"/>
  <c r="R259" i="28"/>
  <c r="P259" i="28"/>
  <c r="J259" i="28"/>
  <c r="BE259" i="28" s="1"/>
  <c r="BK258" i="28"/>
  <c r="BI258" i="28"/>
  <c r="BH258" i="28"/>
  <c r="BG258" i="28"/>
  <c r="BF258" i="28"/>
  <c r="T258" i="28"/>
  <c r="R258" i="28"/>
  <c r="P258" i="28"/>
  <c r="J258" i="28"/>
  <c r="BE258" i="28" s="1"/>
  <c r="BK257" i="28"/>
  <c r="BI257" i="28"/>
  <c r="BH257" i="28"/>
  <c r="BG257" i="28"/>
  <c r="BF257" i="28"/>
  <c r="T257" i="28"/>
  <c r="R257" i="28"/>
  <c r="P257" i="28"/>
  <c r="J257" i="28"/>
  <c r="BE257" i="28" s="1"/>
  <c r="BK256" i="28"/>
  <c r="BI256" i="28"/>
  <c r="BH256" i="28"/>
  <c r="BG256" i="28"/>
  <c r="BF256" i="28"/>
  <c r="BE256" i="28"/>
  <c r="T256" i="28"/>
  <c r="R256" i="28"/>
  <c r="P256" i="28"/>
  <c r="J256" i="28"/>
  <c r="BK255" i="28"/>
  <c r="BI255" i="28"/>
  <c r="BH255" i="28"/>
  <c r="BG255" i="28"/>
  <c r="BF255" i="28"/>
  <c r="T255" i="28"/>
  <c r="R255" i="28"/>
  <c r="P255" i="28"/>
  <c r="J255" i="28"/>
  <c r="BE255" i="28" s="1"/>
  <c r="BK254" i="28"/>
  <c r="BI254" i="28"/>
  <c r="BH254" i="28"/>
  <c r="BG254" i="28"/>
  <c r="BF254" i="28"/>
  <c r="T254" i="28"/>
  <c r="R254" i="28"/>
  <c r="P254" i="28"/>
  <c r="P252" i="28" s="1"/>
  <c r="J254" i="28"/>
  <c r="BE254" i="28" s="1"/>
  <c r="BK253" i="28"/>
  <c r="BI253" i="28"/>
  <c r="BH253" i="28"/>
  <c r="BG253" i="28"/>
  <c r="BF253" i="28"/>
  <c r="T253" i="28"/>
  <c r="T252" i="28" s="1"/>
  <c r="R253" i="28"/>
  <c r="R252" i="28" s="1"/>
  <c r="P253" i="28"/>
  <c r="J253" i="28"/>
  <c r="BE253" i="28" s="1"/>
  <c r="BK250" i="28"/>
  <c r="BI250" i="28"/>
  <c r="BH250" i="28"/>
  <c r="BG250" i="28"/>
  <c r="BF250" i="28"/>
  <c r="T250" i="28"/>
  <c r="R250" i="28"/>
  <c r="P250" i="28"/>
  <c r="J250" i="28"/>
  <c r="BE250" i="28" s="1"/>
  <c r="BK247" i="28"/>
  <c r="BI247" i="28"/>
  <c r="BH247" i="28"/>
  <c r="BG247" i="28"/>
  <c r="BF247" i="28"/>
  <c r="T247" i="28"/>
  <c r="R247" i="28"/>
  <c r="P247" i="28"/>
  <c r="J247" i="28"/>
  <c r="BE247" i="28" s="1"/>
  <c r="BK242" i="28"/>
  <c r="BI242" i="28"/>
  <c r="BH242" i="28"/>
  <c r="BG242" i="28"/>
  <c r="BF242" i="28"/>
  <c r="T242" i="28"/>
  <c r="R242" i="28"/>
  <c r="P242" i="28"/>
  <c r="J242" i="28"/>
  <c r="BE242" i="28" s="1"/>
  <c r="BK241" i="28"/>
  <c r="BI241" i="28"/>
  <c r="BH241" i="28"/>
  <c r="BG241" i="28"/>
  <c r="BF241" i="28"/>
  <c r="T241" i="28"/>
  <c r="R241" i="28"/>
  <c r="P241" i="28"/>
  <c r="J241" i="28"/>
  <c r="BE241" i="28" s="1"/>
  <c r="BK237" i="28"/>
  <c r="BI237" i="28"/>
  <c r="BH237" i="28"/>
  <c r="BG237" i="28"/>
  <c r="BF237" i="28"/>
  <c r="T237" i="28"/>
  <c r="R237" i="28"/>
  <c r="P237" i="28"/>
  <c r="J237" i="28"/>
  <c r="BE237" i="28" s="1"/>
  <c r="BK233" i="28"/>
  <c r="BI233" i="28"/>
  <c r="BH233" i="28"/>
  <c r="BG233" i="28"/>
  <c r="BF233" i="28"/>
  <c r="T233" i="28"/>
  <c r="T232" i="28" s="1"/>
  <c r="R233" i="28"/>
  <c r="R232" i="28" s="1"/>
  <c r="P233" i="28"/>
  <c r="J233" i="28"/>
  <c r="BE233" i="28" s="1"/>
  <c r="P232" i="28"/>
  <c r="BK231" i="28"/>
  <c r="BI231" i="28"/>
  <c r="BH231" i="28"/>
  <c r="BG231" i="28"/>
  <c r="BF231" i="28"/>
  <c r="T231" i="28"/>
  <c r="R231" i="28"/>
  <c r="P231" i="28"/>
  <c r="J231" i="28"/>
  <c r="BE231" i="28" s="1"/>
  <c r="BK230" i="28"/>
  <c r="BI230" i="28"/>
  <c r="BH230" i="28"/>
  <c r="BG230" i="28"/>
  <c r="BF230" i="28"/>
  <c r="T230" i="28"/>
  <c r="R230" i="28"/>
  <c r="P230" i="28"/>
  <c r="J230" i="28"/>
  <c r="BE230" i="28" s="1"/>
  <c r="BK229" i="28"/>
  <c r="BI229" i="28"/>
  <c r="BH229" i="28"/>
  <c r="BG229" i="28"/>
  <c r="BF229" i="28"/>
  <c r="T229" i="28"/>
  <c r="R229" i="28"/>
  <c r="P229" i="28"/>
  <c r="J229" i="28"/>
  <c r="BE229" i="28" s="1"/>
  <c r="BK228" i="28"/>
  <c r="BI228" i="28"/>
  <c r="BH228" i="28"/>
  <c r="BG228" i="28"/>
  <c r="BF228" i="28"/>
  <c r="T228" i="28"/>
  <c r="R228" i="28"/>
  <c r="P228" i="28"/>
  <c r="J228" i="28"/>
  <c r="BE228" i="28" s="1"/>
  <c r="BK227" i="28"/>
  <c r="BI227" i="28"/>
  <c r="BH227" i="28"/>
  <c r="BG227" i="28"/>
  <c r="BF227" i="28"/>
  <c r="T227" i="28"/>
  <c r="R227" i="28"/>
  <c r="P227" i="28"/>
  <c r="J227" i="28"/>
  <c r="BE227" i="28" s="1"/>
  <c r="BK226" i="28"/>
  <c r="BI226" i="28"/>
  <c r="BH226" i="28"/>
  <c r="BG226" i="28"/>
  <c r="BF226" i="28"/>
  <c r="T226" i="28"/>
  <c r="R226" i="28"/>
  <c r="P226" i="28"/>
  <c r="J226" i="28"/>
  <c r="BE226" i="28" s="1"/>
  <c r="BK223" i="28"/>
  <c r="BI223" i="28"/>
  <c r="BH223" i="28"/>
  <c r="BG223" i="28"/>
  <c r="BF223" i="28"/>
  <c r="BE223" i="28"/>
  <c r="T223" i="28"/>
  <c r="R223" i="28"/>
  <c r="P223" i="28"/>
  <c r="J223" i="28"/>
  <c r="BK220" i="28"/>
  <c r="BI220" i="28"/>
  <c r="BH220" i="28"/>
  <c r="BG220" i="28"/>
  <c r="BF220" i="28"/>
  <c r="T220" i="28"/>
  <c r="R220" i="28"/>
  <c r="P220" i="28"/>
  <c r="J220" i="28"/>
  <c r="BE220" i="28" s="1"/>
  <c r="BK216" i="28"/>
  <c r="BI216" i="28"/>
  <c r="BH216" i="28"/>
  <c r="BG216" i="28"/>
  <c r="BF216" i="28"/>
  <c r="T216" i="28"/>
  <c r="T206" i="28" s="1"/>
  <c r="R216" i="28"/>
  <c r="P216" i="28"/>
  <c r="J216" i="28"/>
  <c r="BE216" i="28" s="1"/>
  <c r="BK212" i="28"/>
  <c r="BI212" i="28"/>
  <c r="BH212" i="28"/>
  <c r="BG212" i="28"/>
  <c r="BF212" i="28"/>
  <c r="T212" i="28"/>
  <c r="R212" i="28"/>
  <c r="P212" i="28"/>
  <c r="J212" i="28"/>
  <c r="BE212" i="28" s="1"/>
  <c r="BK210" i="28"/>
  <c r="BI210" i="28"/>
  <c r="BH210" i="28"/>
  <c r="BG210" i="28"/>
  <c r="BF210" i="28"/>
  <c r="BE210" i="28"/>
  <c r="T210" i="28"/>
  <c r="R210" i="28"/>
  <c r="P210" i="28"/>
  <c r="J210" i="28"/>
  <c r="BK207" i="28"/>
  <c r="BI207" i="28"/>
  <c r="BH207" i="28"/>
  <c r="BG207" i="28"/>
  <c r="BF207" i="28"/>
  <c r="T207" i="28"/>
  <c r="R207" i="28"/>
  <c r="R206" i="28" s="1"/>
  <c r="P207" i="28"/>
  <c r="P206" i="28" s="1"/>
  <c r="J207" i="28"/>
  <c r="BE207" i="28" s="1"/>
  <c r="BK201" i="28"/>
  <c r="BI201" i="28"/>
  <c r="BH201" i="28"/>
  <c r="BG201" i="28"/>
  <c r="BF201" i="28"/>
  <c r="T201" i="28"/>
  <c r="R201" i="28"/>
  <c r="P201" i="28"/>
  <c r="J201" i="28"/>
  <c r="BE201" i="28" s="1"/>
  <c r="BK197" i="28"/>
  <c r="BI197" i="28"/>
  <c r="BH197" i="28"/>
  <c r="BG197" i="28"/>
  <c r="BF197" i="28"/>
  <c r="T197" i="28"/>
  <c r="R197" i="28"/>
  <c r="P197" i="28"/>
  <c r="J197" i="28"/>
  <c r="BE197" i="28" s="1"/>
  <c r="BK196" i="28"/>
  <c r="BI196" i="28"/>
  <c r="BH196" i="28"/>
  <c r="BG196" i="28"/>
  <c r="BF196" i="28"/>
  <c r="T196" i="28"/>
  <c r="R196" i="28"/>
  <c r="P196" i="28"/>
  <c r="J196" i="28"/>
  <c r="BE196" i="28" s="1"/>
  <c r="BK192" i="28"/>
  <c r="BI192" i="28"/>
  <c r="BH192" i="28"/>
  <c r="BG192" i="28"/>
  <c r="BF192" i="28"/>
  <c r="T192" i="28"/>
  <c r="R192" i="28"/>
  <c r="P192" i="28"/>
  <c r="J192" i="28"/>
  <c r="BE192" i="28" s="1"/>
  <c r="BK190" i="28"/>
  <c r="BI190" i="28"/>
  <c r="BH190" i="28"/>
  <c r="BG190" i="28"/>
  <c r="BF190" i="28"/>
  <c r="T190" i="28"/>
  <c r="R190" i="28"/>
  <c r="P190" i="28"/>
  <c r="J190" i="28"/>
  <c r="BE190" i="28" s="1"/>
  <c r="BK185" i="28"/>
  <c r="BI185" i="28"/>
  <c r="BH185" i="28"/>
  <c r="BG185" i="28"/>
  <c r="BF185" i="28"/>
  <c r="BE185" i="28"/>
  <c r="T185" i="28"/>
  <c r="R185" i="28"/>
  <c r="P185" i="28"/>
  <c r="J185" i="28"/>
  <c r="BK184" i="28"/>
  <c r="BI184" i="28"/>
  <c r="BH184" i="28"/>
  <c r="BG184" i="28"/>
  <c r="BF184" i="28"/>
  <c r="T184" i="28"/>
  <c r="R184" i="28"/>
  <c r="P184" i="28"/>
  <c r="J184" i="28"/>
  <c r="BE184" i="28" s="1"/>
  <c r="BK180" i="28"/>
  <c r="BI180" i="28"/>
  <c r="BH180" i="28"/>
  <c r="BG180" i="28"/>
  <c r="BF180" i="28"/>
  <c r="T180" i="28"/>
  <c r="R180" i="28"/>
  <c r="P180" i="28"/>
  <c r="J180" i="28"/>
  <c r="BE180" i="28" s="1"/>
  <c r="BK176" i="28"/>
  <c r="BI176" i="28"/>
  <c r="BH176" i="28"/>
  <c r="BG176" i="28"/>
  <c r="BF176" i="28"/>
  <c r="T176" i="28"/>
  <c r="R176" i="28"/>
  <c r="P176" i="28"/>
  <c r="J176" i="28"/>
  <c r="BE176" i="28" s="1"/>
  <c r="BK175" i="28"/>
  <c r="BI175" i="28"/>
  <c r="BH175" i="28"/>
  <c r="BG175" i="28"/>
  <c r="BF175" i="28"/>
  <c r="T175" i="28"/>
  <c r="R175" i="28"/>
  <c r="P175" i="28"/>
  <c r="J175" i="28"/>
  <c r="BE175" i="28" s="1"/>
  <c r="BK174" i="28"/>
  <c r="BI174" i="28"/>
  <c r="BH174" i="28"/>
  <c r="BG174" i="28"/>
  <c r="BF174" i="28"/>
  <c r="BE174" i="28"/>
  <c r="T174" i="28"/>
  <c r="R174" i="28"/>
  <c r="P174" i="28"/>
  <c r="J174" i="28"/>
  <c r="BK173" i="28"/>
  <c r="BI173" i="28"/>
  <c r="BH173" i="28"/>
  <c r="BG173" i="28"/>
  <c r="BF173" i="28"/>
  <c r="T173" i="28"/>
  <c r="R173" i="28"/>
  <c r="P173" i="28"/>
  <c r="J173" i="28"/>
  <c r="BE173" i="28" s="1"/>
  <c r="BK168" i="28"/>
  <c r="BI168" i="28"/>
  <c r="BH168" i="28"/>
  <c r="BG168" i="28"/>
  <c r="BF168" i="28"/>
  <c r="T168" i="28"/>
  <c r="R168" i="28"/>
  <c r="P168" i="28"/>
  <c r="J168" i="28"/>
  <c r="BE168" i="28" s="1"/>
  <c r="BK166" i="28"/>
  <c r="BI166" i="28"/>
  <c r="BH166" i="28"/>
  <c r="BG166" i="28"/>
  <c r="BF166" i="28"/>
  <c r="T166" i="28"/>
  <c r="R166" i="28"/>
  <c r="P166" i="28"/>
  <c r="J166" i="28"/>
  <c r="BE166" i="28" s="1"/>
  <c r="BK162" i="28"/>
  <c r="BI162" i="28"/>
  <c r="BH162" i="28"/>
  <c r="BG162" i="28"/>
  <c r="BF162" i="28"/>
  <c r="T162" i="28"/>
  <c r="T161" i="28" s="1"/>
  <c r="R162" i="28"/>
  <c r="R161" i="28" s="1"/>
  <c r="P162" i="28"/>
  <c r="J162" i="28"/>
  <c r="BE162" i="28" s="1"/>
  <c r="P161" i="28"/>
  <c r="BK157" i="28"/>
  <c r="BI157" i="28"/>
  <c r="BH157" i="28"/>
  <c r="BG157" i="28"/>
  <c r="BF157" i="28"/>
  <c r="T157" i="28"/>
  <c r="R157" i="28"/>
  <c r="P157" i="28"/>
  <c r="J157" i="28"/>
  <c r="BE157" i="28" s="1"/>
  <c r="BK154" i="28"/>
  <c r="BI154" i="28"/>
  <c r="BH154" i="28"/>
  <c r="BG154" i="28"/>
  <c r="BF154" i="28"/>
  <c r="T154" i="28"/>
  <c r="R154" i="28"/>
  <c r="P154" i="28"/>
  <c r="J154" i="28"/>
  <c r="BE154" i="28" s="1"/>
  <c r="BK153" i="28"/>
  <c r="BI153" i="28"/>
  <c r="BH153" i="28"/>
  <c r="BG153" i="28"/>
  <c r="BF153" i="28"/>
  <c r="T153" i="28"/>
  <c r="R153" i="28"/>
  <c r="P153" i="28"/>
  <c r="J153" i="28"/>
  <c r="BE153" i="28" s="1"/>
  <c r="BK152" i="28"/>
  <c r="BI152" i="28"/>
  <c r="BH152" i="28"/>
  <c r="BG152" i="28"/>
  <c r="BF152" i="28"/>
  <c r="T152" i="28"/>
  <c r="R152" i="28"/>
  <c r="P152" i="28"/>
  <c r="J152" i="28"/>
  <c r="BE152" i="28" s="1"/>
  <c r="BK151" i="28"/>
  <c r="BI151" i="28"/>
  <c r="BH151" i="28"/>
  <c r="BG151" i="28"/>
  <c r="BF151" i="28"/>
  <c r="T151" i="28"/>
  <c r="R151" i="28"/>
  <c r="P151" i="28"/>
  <c r="J151" i="28"/>
  <c r="BE151" i="28" s="1"/>
  <c r="BK150" i="28"/>
  <c r="BI150" i="28"/>
  <c r="BH150" i="28"/>
  <c r="BG150" i="28"/>
  <c r="BF150" i="28"/>
  <c r="T150" i="28"/>
  <c r="R150" i="28"/>
  <c r="P150" i="28"/>
  <c r="J150" i="28"/>
  <c r="BE150" i="28" s="1"/>
  <c r="BK147" i="28"/>
  <c r="BI147" i="28"/>
  <c r="BH147" i="28"/>
  <c r="BG147" i="28"/>
  <c r="BF147" i="28"/>
  <c r="T147" i="28"/>
  <c r="R147" i="28"/>
  <c r="P147" i="28"/>
  <c r="J147" i="28"/>
  <c r="BE147" i="28" s="1"/>
  <c r="BK146" i="28"/>
  <c r="BI146" i="28"/>
  <c r="BH146" i="28"/>
  <c r="BG146" i="28"/>
  <c r="BF146" i="28"/>
  <c r="T146" i="28"/>
  <c r="R146" i="28"/>
  <c r="P146" i="28"/>
  <c r="J146" i="28"/>
  <c r="BE146" i="28" s="1"/>
  <c r="BK142" i="28"/>
  <c r="BI142" i="28"/>
  <c r="BH142" i="28"/>
  <c r="BG142" i="28"/>
  <c r="BF142" i="28"/>
  <c r="T142" i="28"/>
  <c r="R142" i="28"/>
  <c r="P142" i="28"/>
  <c r="J142" i="28"/>
  <c r="BE142" i="28" s="1"/>
  <c r="BK140" i="28"/>
  <c r="BI140" i="28"/>
  <c r="BH140" i="28"/>
  <c r="BG140" i="28"/>
  <c r="BF140" i="28"/>
  <c r="T140" i="28"/>
  <c r="R140" i="28"/>
  <c r="P140" i="28"/>
  <c r="J140" i="28"/>
  <c r="BE140" i="28" s="1"/>
  <c r="BK134" i="28"/>
  <c r="BI134" i="28"/>
  <c r="BH134" i="28"/>
  <c r="BG134" i="28"/>
  <c r="BF134" i="28"/>
  <c r="BE134" i="28"/>
  <c r="T134" i="28"/>
  <c r="R134" i="28"/>
  <c r="P134" i="28"/>
  <c r="J134" i="28"/>
  <c r="BK131" i="28"/>
  <c r="BI131" i="28"/>
  <c r="BH131" i="28"/>
  <c r="BG131" i="28"/>
  <c r="BF131" i="28"/>
  <c r="T131" i="28"/>
  <c r="R131" i="28"/>
  <c r="P131" i="28"/>
  <c r="J131" i="28"/>
  <c r="BE131" i="28" s="1"/>
  <c r="BK130" i="28"/>
  <c r="BI130" i="28"/>
  <c r="BH130" i="28"/>
  <c r="BG130" i="28"/>
  <c r="BF130" i="28"/>
  <c r="T130" i="28"/>
  <c r="R130" i="28"/>
  <c r="R129" i="28" s="1"/>
  <c r="P130" i="28"/>
  <c r="J130" i="28"/>
  <c r="BE130" i="28" s="1"/>
  <c r="F121" i="28"/>
  <c r="E119" i="28"/>
  <c r="F89" i="28"/>
  <c r="E87" i="28"/>
  <c r="J37" i="28"/>
  <c r="J36" i="28"/>
  <c r="J35" i="28"/>
  <c r="J24" i="28"/>
  <c r="E24" i="28"/>
  <c r="J92" i="28" s="1"/>
  <c r="J23" i="28"/>
  <c r="E21" i="28"/>
  <c r="J123" i="28" s="1"/>
  <c r="J18" i="28"/>
  <c r="E18" i="28"/>
  <c r="F124" i="28" s="1"/>
  <c r="J17" i="28"/>
  <c r="E15" i="28"/>
  <c r="F91" i="28" s="1"/>
  <c r="J121" i="28"/>
  <c r="T129" i="28" l="1"/>
  <c r="T279" i="28"/>
  <c r="P129" i="28"/>
  <c r="P128" i="28" s="1"/>
  <c r="BK282" i="28"/>
  <c r="J282" i="28" s="1"/>
  <c r="J106" i="28" s="1"/>
  <c r="BK252" i="28"/>
  <c r="J252" i="28" s="1"/>
  <c r="J102" i="28" s="1"/>
  <c r="BK129" i="28"/>
  <c r="J129" i="28" s="1"/>
  <c r="J98" i="28" s="1"/>
  <c r="F37" i="28"/>
  <c r="BK232" i="28"/>
  <c r="J232" i="28" s="1"/>
  <c r="J101" i="28" s="1"/>
  <c r="F36" i="28"/>
  <c r="J34" i="28"/>
  <c r="BK292" i="28"/>
  <c r="J292" i="28" s="1"/>
  <c r="J107" i="28" s="1"/>
  <c r="BK206" i="28"/>
  <c r="J206" i="28" s="1"/>
  <c r="J100" i="28" s="1"/>
  <c r="F34" i="28"/>
  <c r="BK161" i="28"/>
  <c r="J161" i="28" s="1"/>
  <c r="J99" i="28" s="1"/>
  <c r="F35" i="28"/>
  <c r="J39" i="29"/>
  <c r="AN69" i="1" s="1"/>
  <c r="AG69" i="1"/>
  <c r="BK126" i="16"/>
  <c r="BK107" i="16"/>
  <c r="BK159" i="16"/>
  <c r="BK131" i="16"/>
  <c r="BK144" i="16"/>
  <c r="BK116" i="16"/>
  <c r="J124" i="28"/>
  <c r="J89" i="28"/>
  <c r="J91" i="28"/>
  <c r="F92" i="28"/>
  <c r="F33" i="28"/>
  <c r="J33" i="28"/>
  <c r="T128" i="28"/>
  <c r="T127" i="28" s="1"/>
  <c r="R128" i="28"/>
  <c r="P279" i="28"/>
  <c r="R279" i="28"/>
  <c r="E85" i="28"/>
  <c r="F123" i="28"/>
  <c r="P127" i="28" l="1"/>
  <c r="BK279" i="28"/>
  <c r="J279" i="28" s="1"/>
  <c r="J104" i="28" s="1"/>
  <c r="BK128" i="28"/>
  <c r="J128" i="28" s="1"/>
  <c r="J97" i="28" s="1"/>
  <c r="BK106" i="16"/>
  <c r="BK105" i="16" s="1"/>
  <c r="R127" i="28"/>
  <c r="BK127" i="28" l="1"/>
  <c r="J127" i="28" s="1"/>
  <c r="J96" i="28" s="1"/>
  <c r="J30" i="28" l="1"/>
  <c r="E7" i="27"/>
  <c r="BK366" i="27"/>
  <c r="BI366" i="27"/>
  <c r="BH366" i="27"/>
  <c r="BG366" i="27"/>
  <c r="BF366" i="27"/>
  <c r="T366" i="27"/>
  <c r="R366" i="27"/>
  <c r="P366" i="27"/>
  <c r="J366" i="27"/>
  <c r="BE366" i="27" s="1"/>
  <c r="BK363" i="27"/>
  <c r="BI363" i="27"/>
  <c r="BH363" i="27"/>
  <c r="BG363" i="27"/>
  <c r="BF363" i="27"/>
  <c r="T363" i="27"/>
  <c r="R363" i="27"/>
  <c r="P363" i="27"/>
  <c r="J363" i="27"/>
  <c r="BE363" i="27" s="1"/>
  <c r="BK359" i="27"/>
  <c r="BI359" i="27"/>
  <c r="BH359" i="27"/>
  <c r="BG359" i="27"/>
  <c r="BF359" i="27"/>
  <c r="T359" i="27"/>
  <c r="R359" i="27"/>
  <c r="P359" i="27"/>
  <c r="J359" i="27"/>
  <c r="BE359" i="27" s="1"/>
  <c r="BK354" i="27"/>
  <c r="BI354" i="27"/>
  <c r="BH354" i="27"/>
  <c r="BG354" i="27"/>
  <c r="BF354" i="27"/>
  <c r="T354" i="27"/>
  <c r="R354" i="27"/>
  <c r="P354" i="27"/>
  <c r="J354" i="27"/>
  <c r="BE354" i="27" s="1"/>
  <c r="BK351" i="27"/>
  <c r="BI351" i="27"/>
  <c r="BH351" i="27"/>
  <c r="BG351" i="27"/>
  <c r="BF351" i="27"/>
  <c r="T351" i="27"/>
  <c r="R351" i="27"/>
  <c r="P351" i="27"/>
  <c r="J351" i="27"/>
  <c r="BE351" i="27" s="1"/>
  <c r="BK348" i="27"/>
  <c r="BI348" i="27"/>
  <c r="BH348" i="27"/>
  <c r="BG348" i="27"/>
  <c r="BF348" i="27"/>
  <c r="T348" i="27"/>
  <c r="R348" i="27"/>
  <c r="P348" i="27"/>
  <c r="J348" i="27"/>
  <c r="BE348" i="27" s="1"/>
  <c r="BK343" i="27"/>
  <c r="BI343" i="27"/>
  <c r="BH343" i="27"/>
  <c r="BG343" i="27"/>
  <c r="BF343" i="27"/>
  <c r="T343" i="27"/>
  <c r="R343" i="27"/>
  <c r="P343" i="27"/>
  <c r="J343" i="27"/>
  <c r="BE343" i="27" s="1"/>
  <c r="BK340" i="27"/>
  <c r="BI340" i="27"/>
  <c r="BH340" i="27"/>
  <c r="BG340" i="27"/>
  <c r="BF340" i="27"/>
  <c r="T340" i="27"/>
  <c r="R340" i="27"/>
  <c r="P340" i="27"/>
  <c r="J340" i="27"/>
  <c r="BE340" i="27" s="1"/>
  <c r="BK335" i="27"/>
  <c r="BI335" i="27"/>
  <c r="BH335" i="27"/>
  <c r="BG335" i="27"/>
  <c r="BF335" i="27"/>
  <c r="T335" i="27"/>
  <c r="R335" i="27"/>
  <c r="P335" i="27"/>
  <c r="J335" i="27"/>
  <c r="BE335" i="27" s="1"/>
  <c r="BK332" i="27"/>
  <c r="BI332" i="27"/>
  <c r="BH332" i="27"/>
  <c r="BG332" i="27"/>
  <c r="BF332" i="27"/>
  <c r="T332" i="27"/>
  <c r="R332" i="27"/>
  <c r="P332" i="27"/>
  <c r="J332" i="27"/>
  <c r="BE332" i="27" s="1"/>
  <c r="BK331" i="27"/>
  <c r="BI331" i="27"/>
  <c r="BH331" i="27"/>
  <c r="BG331" i="27"/>
  <c r="BF331" i="27"/>
  <c r="T331" i="27"/>
  <c r="R331" i="27"/>
  <c r="P331" i="27"/>
  <c r="J331" i="27"/>
  <c r="BE331" i="27" s="1"/>
  <c r="BK328" i="27"/>
  <c r="BI328" i="27"/>
  <c r="BH328" i="27"/>
  <c r="BG328" i="27"/>
  <c r="BF328" i="27"/>
  <c r="T328" i="27"/>
  <c r="R328" i="27"/>
  <c r="P328" i="27"/>
  <c r="J328" i="27"/>
  <c r="BE328" i="27" s="1"/>
  <c r="BK325" i="27"/>
  <c r="BI325" i="27"/>
  <c r="BH325" i="27"/>
  <c r="BG325" i="27"/>
  <c r="BF325" i="27"/>
  <c r="T325" i="27"/>
  <c r="R325" i="27"/>
  <c r="P325" i="27"/>
  <c r="J325" i="27"/>
  <c r="BE325" i="27" s="1"/>
  <c r="BK322" i="27"/>
  <c r="BI322" i="27"/>
  <c r="BH322" i="27"/>
  <c r="BG322" i="27"/>
  <c r="BF322" i="27"/>
  <c r="T322" i="27"/>
  <c r="R322" i="27"/>
  <c r="P322" i="27"/>
  <c r="J322" i="27"/>
  <c r="BE322" i="27" s="1"/>
  <c r="BK318" i="27"/>
  <c r="BI318" i="27"/>
  <c r="BH318" i="27"/>
  <c r="BG318" i="27"/>
  <c r="BF318" i="27"/>
  <c r="T318" i="27"/>
  <c r="R318" i="27"/>
  <c r="P318" i="27"/>
  <c r="J318" i="27"/>
  <c r="BE318" i="27" s="1"/>
  <c r="BK313" i="27"/>
  <c r="BI313" i="27"/>
  <c r="BH313" i="27"/>
  <c r="BG313" i="27"/>
  <c r="BF313" i="27"/>
  <c r="T313" i="27"/>
  <c r="R313" i="27"/>
  <c r="P313" i="27"/>
  <c r="J313" i="27"/>
  <c r="BE313" i="27" s="1"/>
  <c r="BK310" i="27"/>
  <c r="BI310" i="27"/>
  <c r="BH310" i="27"/>
  <c r="BG310" i="27"/>
  <c r="BF310" i="27"/>
  <c r="T310" i="27"/>
  <c r="R310" i="27"/>
  <c r="P310" i="27"/>
  <c r="J310" i="27"/>
  <c r="BE310" i="27" s="1"/>
  <c r="BK305" i="27"/>
  <c r="BI305" i="27"/>
  <c r="BH305" i="27"/>
  <c r="BG305" i="27"/>
  <c r="BF305" i="27"/>
  <c r="T305" i="27"/>
  <c r="R305" i="27"/>
  <c r="P305" i="27"/>
  <c r="J305" i="27"/>
  <c r="BE305" i="27" s="1"/>
  <c r="BK301" i="27"/>
  <c r="BI301" i="27"/>
  <c r="BH301" i="27"/>
  <c r="BG301" i="27"/>
  <c r="BF301" i="27"/>
  <c r="T301" i="27"/>
  <c r="R301" i="27"/>
  <c r="P301" i="27"/>
  <c r="J301" i="27"/>
  <c r="BE301" i="27" s="1"/>
  <c r="BK298" i="27"/>
  <c r="BI298" i="27"/>
  <c r="BH298" i="27"/>
  <c r="BG298" i="27"/>
  <c r="BF298" i="27"/>
  <c r="T298" i="27"/>
  <c r="R298" i="27"/>
  <c r="P298" i="27"/>
  <c r="J298" i="27"/>
  <c r="BE298" i="27" s="1"/>
  <c r="BK295" i="27"/>
  <c r="BI295" i="27"/>
  <c r="BH295" i="27"/>
  <c r="BG295" i="27"/>
  <c r="BF295" i="27"/>
  <c r="T295" i="27"/>
  <c r="R295" i="27"/>
  <c r="P295" i="27"/>
  <c r="J295" i="27"/>
  <c r="BE295" i="27" s="1"/>
  <c r="BK292" i="27"/>
  <c r="BI292" i="27"/>
  <c r="BH292" i="27"/>
  <c r="BG292" i="27"/>
  <c r="BF292" i="27"/>
  <c r="BE292" i="27"/>
  <c r="T292" i="27"/>
  <c r="R292" i="27"/>
  <c r="P292" i="27"/>
  <c r="J292" i="27"/>
  <c r="BK288" i="27"/>
  <c r="BI288" i="27"/>
  <c r="BH288" i="27"/>
  <c r="BG288" i="27"/>
  <c r="BF288" i="27"/>
  <c r="T288" i="27"/>
  <c r="R288" i="27"/>
  <c r="P288" i="27"/>
  <c r="J288" i="27"/>
  <c r="BE288" i="27" s="1"/>
  <c r="BK286" i="27"/>
  <c r="BI286" i="27"/>
  <c r="BH286" i="27"/>
  <c r="BG286" i="27"/>
  <c r="BF286" i="27"/>
  <c r="T286" i="27"/>
  <c r="R286" i="27"/>
  <c r="P286" i="27"/>
  <c r="J286" i="27"/>
  <c r="BE286" i="27" s="1"/>
  <c r="BK283" i="27"/>
  <c r="BI283" i="27"/>
  <c r="BH283" i="27"/>
  <c r="BG283" i="27"/>
  <c r="BF283" i="27"/>
  <c r="T283" i="27"/>
  <c r="R283" i="27"/>
  <c r="R279" i="27" s="1"/>
  <c r="P283" i="27"/>
  <c r="J283" i="27"/>
  <c r="BE283" i="27" s="1"/>
  <c r="BK280" i="27"/>
  <c r="BI280" i="27"/>
  <c r="BH280" i="27"/>
  <c r="BG280" i="27"/>
  <c r="BF280" i="27"/>
  <c r="T280" i="27"/>
  <c r="R280" i="27"/>
  <c r="P280" i="27"/>
  <c r="J280" i="27"/>
  <c r="BE280" i="27" s="1"/>
  <c r="T279" i="27"/>
  <c r="P279" i="27"/>
  <c r="BK278" i="27"/>
  <c r="BI278" i="27"/>
  <c r="BH278" i="27"/>
  <c r="BG278" i="27"/>
  <c r="BF278" i="27"/>
  <c r="T278" i="27"/>
  <c r="R278" i="27"/>
  <c r="P278" i="27"/>
  <c r="J278" i="27"/>
  <c r="BE278" i="27" s="1"/>
  <c r="BK275" i="27"/>
  <c r="BI275" i="27"/>
  <c r="BH275" i="27"/>
  <c r="BG275" i="27"/>
  <c r="BF275" i="27"/>
  <c r="T275" i="27"/>
  <c r="R275" i="27"/>
  <c r="P275" i="27"/>
  <c r="J275" i="27"/>
  <c r="BE275" i="27" s="1"/>
  <c r="BK274" i="27"/>
  <c r="BI274" i="27"/>
  <c r="BH274" i="27"/>
  <c r="BG274" i="27"/>
  <c r="BF274" i="27"/>
  <c r="T274" i="27"/>
  <c r="R274" i="27"/>
  <c r="P274" i="27"/>
  <c r="J274" i="27"/>
  <c r="BE274" i="27" s="1"/>
  <c r="BK271" i="27"/>
  <c r="BI271" i="27"/>
  <c r="BH271" i="27"/>
  <c r="BG271" i="27"/>
  <c r="BF271" i="27"/>
  <c r="T271" i="27"/>
  <c r="R271" i="27"/>
  <c r="P271" i="27"/>
  <c r="J271" i="27"/>
  <c r="BE271" i="27" s="1"/>
  <c r="BK270" i="27"/>
  <c r="BI270" i="27"/>
  <c r="BH270" i="27"/>
  <c r="BG270" i="27"/>
  <c r="BF270" i="27"/>
  <c r="T270" i="27"/>
  <c r="R270" i="27"/>
  <c r="P270" i="27"/>
  <c r="J270" i="27"/>
  <c r="BE270" i="27" s="1"/>
  <c r="BK269" i="27"/>
  <c r="BI269" i="27"/>
  <c r="BH269" i="27"/>
  <c r="BG269" i="27"/>
  <c r="BF269" i="27"/>
  <c r="T269" i="27"/>
  <c r="R269" i="27"/>
  <c r="P269" i="27"/>
  <c r="J269" i="27"/>
  <c r="BE269" i="27" s="1"/>
  <c r="BK268" i="27"/>
  <c r="BI268" i="27"/>
  <c r="BH268" i="27"/>
  <c r="BG268" i="27"/>
  <c r="BF268" i="27"/>
  <c r="T268" i="27"/>
  <c r="R268" i="27"/>
  <c r="P268" i="27"/>
  <c r="J268" i="27"/>
  <c r="BE268" i="27" s="1"/>
  <c r="BK267" i="27"/>
  <c r="BI267" i="27"/>
  <c r="BH267" i="27"/>
  <c r="BG267" i="27"/>
  <c r="BF267" i="27"/>
  <c r="T267" i="27"/>
  <c r="R267" i="27"/>
  <c r="P267" i="27"/>
  <c r="J267" i="27"/>
  <c r="BE267" i="27" s="1"/>
  <c r="BK266" i="27"/>
  <c r="BI266" i="27"/>
  <c r="BH266" i="27"/>
  <c r="BG266" i="27"/>
  <c r="BF266" i="27"/>
  <c r="T266" i="27"/>
  <c r="R266" i="27"/>
  <c r="P266" i="27"/>
  <c r="J266" i="27"/>
  <c r="BE266" i="27" s="1"/>
  <c r="BK265" i="27"/>
  <c r="BI265" i="27"/>
  <c r="BH265" i="27"/>
  <c r="BG265" i="27"/>
  <c r="BF265" i="27"/>
  <c r="T265" i="27"/>
  <c r="R265" i="27"/>
  <c r="P265" i="27"/>
  <c r="J265" i="27"/>
  <c r="BE265" i="27" s="1"/>
  <c r="BK264" i="27"/>
  <c r="BI264" i="27"/>
  <c r="BH264" i="27"/>
  <c r="BG264" i="27"/>
  <c r="BF264" i="27"/>
  <c r="T264" i="27"/>
  <c r="R264" i="27"/>
  <c r="P264" i="27"/>
  <c r="J264" i="27"/>
  <c r="BE264" i="27" s="1"/>
  <c r="BK263" i="27"/>
  <c r="BI263" i="27"/>
  <c r="BH263" i="27"/>
  <c r="BG263" i="27"/>
  <c r="BF263" i="27"/>
  <c r="T263" i="27"/>
  <c r="R263" i="27"/>
  <c r="P263" i="27"/>
  <c r="J263" i="27"/>
  <c r="BE263" i="27" s="1"/>
  <c r="BK260" i="27"/>
  <c r="BI260" i="27"/>
  <c r="BH260" i="27"/>
  <c r="BG260" i="27"/>
  <c r="BF260" i="27"/>
  <c r="BE260" i="27"/>
  <c r="T260" i="27"/>
  <c r="R260" i="27"/>
  <c r="P260" i="27"/>
  <c r="J260" i="27"/>
  <c r="BK259" i="27"/>
  <c r="BI259" i="27"/>
  <c r="BH259" i="27"/>
  <c r="BG259" i="27"/>
  <c r="BF259" i="27"/>
  <c r="T259" i="27"/>
  <c r="R259" i="27"/>
  <c r="P259" i="27"/>
  <c r="J259" i="27"/>
  <c r="BE259" i="27" s="1"/>
  <c r="BK258" i="27"/>
  <c r="BI258" i="27"/>
  <c r="BH258" i="27"/>
  <c r="BG258" i="27"/>
  <c r="BF258" i="27"/>
  <c r="T258" i="27"/>
  <c r="R258" i="27"/>
  <c r="P258" i="27"/>
  <c r="J258" i="27"/>
  <c r="BE258" i="27" s="1"/>
  <c r="BK257" i="27"/>
  <c r="BI257" i="27"/>
  <c r="BH257" i="27"/>
  <c r="BG257" i="27"/>
  <c r="BF257" i="27"/>
  <c r="T257" i="27"/>
  <c r="R257" i="27"/>
  <c r="P257" i="27"/>
  <c r="J257" i="27"/>
  <c r="BE257" i="27" s="1"/>
  <c r="BK256" i="27"/>
  <c r="BI256" i="27"/>
  <c r="BH256" i="27"/>
  <c r="BG256" i="27"/>
  <c r="BF256" i="27"/>
  <c r="T256" i="27"/>
  <c r="R256" i="27"/>
  <c r="P256" i="27"/>
  <c r="J256" i="27"/>
  <c r="BE256" i="27" s="1"/>
  <c r="BK255" i="27"/>
  <c r="BI255" i="27"/>
  <c r="BH255" i="27"/>
  <c r="BG255" i="27"/>
  <c r="BF255" i="27"/>
  <c r="T255" i="27"/>
  <c r="R255" i="27"/>
  <c r="P255" i="27"/>
  <c r="J255" i="27"/>
  <c r="BE255" i="27" s="1"/>
  <c r="BK254" i="27"/>
  <c r="BI254" i="27"/>
  <c r="BH254" i="27"/>
  <c r="BG254" i="27"/>
  <c r="BF254" i="27"/>
  <c r="T254" i="27"/>
  <c r="R254" i="27"/>
  <c r="P254" i="27"/>
  <c r="J254" i="27"/>
  <c r="BE254" i="27" s="1"/>
  <c r="BK250" i="27"/>
  <c r="BI250" i="27"/>
  <c r="BH250" i="27"/>
  <c r="BG250" i="27"/>
  <c r="BF250" i="27"/>
  <c r="T250" i="27"/>
  <c r="T249" i="27" s="1"/>
  <c r="R250" i="27"/>
  <c r="R249" i="27" s="1"/>
  <c r="P250" i="27"/>
  <c r="P249" i="27" s="1"/>
  <c r="J250" i="27"/>
  <c r="BE250" i="27" s="1"/>
  <c r="BK248" i="27"/>
  <c r="BI248" i="27"/>
  <c r="BH248" i="27"/>
  <c r="BG248" i="27"/>
  <c r="BF248" i="27"/>
  <c r="T248" i="27"/>
  <c r="R248" i="27"/>
  <c r="P248" i="27"/>
  <c r="J248" i="27"/>
  <c r="BE248" i="27" s="1"/>
  <c r="BK247" i="27"/>
  <c r="BI247" i="27"/>
  <c r="BH247" i="27"/>
  <c r="BG247" i="27"/>
  <c r="BF247" i="27"/>
  <c r="T247" i="27"/>
  <c r="R247" i="27"/>
  <c r="P247" i="27"/>
  <c r="J247" i="27"/>
  <c r="BE247" i="27" s="1"/>
  <c r="BK246" i="27"/>
  <c r="BI246" i="27"/>
  <c r="BH246" i="27"/>
  <c r="BG246" i="27"/>
  <c r="BF246" i="27"/>
  <c r="BE246" i="27"/>
  <c r="T246" i="27"/>
  <c r="R246" i="27"/>
  <c r="P246" i="27"/>
  <c r="J246" i="27"/>
  <c r="BK245" i="27"/>
  <c r="BI245" i="27"/>
  <c r="BH245" i="27"/>
  <c r="BG245" i="27"/>
  <c r="BF245" i="27"/>
  <c r="T245" i="27"/>
  <c r="R245" i="27"/>
  <c r="P245" i="27"/>
  <c r="J245" i="27"/>
  <c r="BE245" i="27" s="1"/>
  <c r="BK242" i="27"/>
  <c r="BI242" i="27"/>
  <c r="BH242" i="27"/>
  <c r="BG242" i="27"/>
  <c r="BF242" i="27"/>
  <c r="T242" i="27"/>
  <c r="R242" i="27"/>
  <c r="P242" i="27"/>
  <c r="J242" i="27"/>
  <c r="BE242" i="27" s="1"/>
  <c r="BK241" i="27"/>
  <c r="BI241" i="27"/>
  <c r="BH241" i="27"/>
  <c r="BG241" i="27"/>
  <c r="BF241" i="27"/>
  <c r="T241" i="27"/>
  <c r="R241" i="27"/>
  <c r="P241" i="27"/>
  <c r="J241" i="27"/>
  <c r="BE241" i="27" s="1"/>
  <c r="BK240" i="27"/>
  <c r="BI240" i="27"/>
  <c r="BH240" i="27"/>
  <c r="BG240" i="27"/>
  <c r="BF240" i="27"/>
  <c r="T240" i="27"/>
  <c r="R240" i="27"/>
  <c r="P240" i="27"/>
  <c r="J240" i="27"/>
  <c r="BE240" i="27" s="1"/>
  <c r="BK239" i="27"/>
  <c r="BI239" i="27"/>
  <c r="BH239" i="27"/>
  <c r="BG239" i="27"/>
  <c r="BF239" i="27"/>
  <c r="T239" i="27"/>
  <c r="R239" i="27"/>
  <c r="P239" i="27"/>
  <c r="J239" i="27"/>
  <c r="BE239" i="27" s="1"/>
  <c r="BK238" i="27"/>
  <c r="BI238" i="27"/>
  <c r="BH238" i="27"/>
  <c r="BG238" i="27"/>
  <c r="BF238" i="27"/>
  <c r="T238" i="27"/>
  <c r="R238" i="27"/>
  <c r="P238" i="27"/>
  <c r="J238" i="27"/>
  <c r="BE238" i="27" s="1"/>
  <c r="BK237" i="27"/>
  <c r="BI237" i="27"/>
  <c r="BH237" i="27"/>
  <c r="BG237" i="27"/>
  <c r="BF237" i="27"/>
  <c r="BE237" i="27"/>
  <c r="T237" i="27"/>
  <c r="R237" i="27"/>
  <c r="R235" i="27" s="1"/>
  <c r="R234" i="27" s="1"/>
  <c r="P237" i="27"/>
  <c r="J237" i="27"/>
  <c r="BK236" i="27"/>
  <c r="BI236" i="27"/>
  <c r="BH236" i="27"/>
  <c r="BG236" i="27"/>
  <c r="BF236" i="27"/>
  <c r="T236" i="27"/>
  <c r="R236" i="27"/>
  <c r="P236" i="27"/>
  <c r="J236" i="27"/>
  <c r="BE236" i="27" s="1"/>
  <c r="T235" i="27"/>
  <c r="T234" i="27" s="1"/>
  <c r="P235" i="27"/>
  <c r="P234" i="27" s="1"/>
  <c r="BK233" i="27"/>
  <c r="BK231" i="27" s="1"/>
  <c r="J231" i="27" s="1"/>
  <c r="J102" i="27" s="1"/>
  <c r="BI233" i="27"/>
  <c r="BH233" i="27"/>
  <c r="BG233" i="27"/>
  <c r="BF233" i="27"/>
  <c r="T233" i="27"/>
  <c r="R233" i="27"/>
  <c r="P233" i="27"/>
  <c r="J233" i="27"/>
  <c r="BE233" i="27" s="1"/>
  <c r="BK232" i="27"/>
  <c r="BI232" i="27"/>
  <c r="BH232" i="27"/>
  <c r="BG232" i="27"/>
  <c r="BF232" i="27"/>
  <c r="T232" i="27"/>
  <c r="T231" i="27" s="1"/>
  <c r="R232" i="27"/>
  <c r="R231" i="27" s="1"/>
  <c r="P232" i="27"/>
  <c r="J232" i="27"/>
  <c r="BE232" i="27" s="1"/>
  <c r="P231" i="27"/>
  <c r="BK228" i="27"/>
  <c r="BI228" i="27"/>
  <c r="BH228" i="27"/>
  <c r="BG228" i="27"/>
  <c r="BF228" i="27"/>
  <c r="T228" i="27"/>
  <c r="R228" i="27"/>
  <c r="P228" i="27"/>
  <c r="J228" i="27"/>
  <c r="BE228" i="27" s="1"/>
  <c r="BK224" i="27"/>
  <c r="BI224" i="27"/>
  <c r="BH224" i="27"/>
  <c r="BG224" i="27"/>
  <c r="BF224" i="27"/>
  <c r="T224" i="27"/>
  <c r="R224" i="27"/>
  <c r="P224" i="27"/>
  <c r="J224" i="27"/>
  <c r="BE224" i="27" s="1"/>
  <c r="BK219" i="27"/>
  <c r="BI219" i="27"/>
  <c r="BH219" i="27"/>
  <c r="BG219" i="27"/>
  <c r="BF219" i="27"/>
  <c r="T219" i="27"/>
  <c r="R219" i="27"/>
  <c r="P219" i="27"/>
  <c r="J219" i="27"/>
  <c r="BE219" i="27" s="1"/>
  <c r="BK218" i="27"/>
  <c r="BI218" i="27"/>
  <c r="BH218" i="27"/>
  <c r="BG218" i="27"/>
  <c r="BF218" i="27"/>
  <c r="T218" i="27"/>
  <c r="R218" i="27"/>
  <c r="P218" i="27"/>
  <c r="J218" i="27"/>
  <c r="BE218" i="27" s="1"/>
  <c r="BK215" i="27"/>
  <c r="BI215" i="27"/>
  <c r="BH215" i="27"/>
  <c r="BG215" i="27"/>
  <c r="BF215" i="27"/>
  <c r="T215" i="27"/>
  <c r="R215" i="27"/>
  <c r="P215" i="27"/>
  <c r="J215" i="27"/>
  <c r="BE215" i="27" s="1"/>
  <c r="BK212" i="27"/>
  <c r="BI212" i="27"/>
  <c r="BH212" i="27"/>
  <c r="BG212" i="27"/>
  <c r="BF212" i="27"/>
  <c r="BE212" i="27"/>
  <c r="T212" i="27"/>
  <c r="R212" i="27"/>
  <c r="P212" i="27"/>
  <c r="J212" i="27"/>
  <c r="BK211" i="27"/>
  <c r="BI211" i="27"/>
  <c r="BH211" i="27"/>
  <c r="BG211" i="27"/>
  <c r="BF211" i="27"/>
  <c r="T211" i="27"/>
  <c r="R211" i="27"/>
  <c r="P211" i="27"/>
  <c r="J211" i="27"/>
  <c r="BE211" i="27" s="1"/>
  <c r="BK207" i="27"/>
  <c r="BI207" i="27"/>
  <c r="BH207" i="27"/>
  <c r="BG207" i="27"/>
  <c r="BF207" i="27"/>
  <c r="T207" i="27"/>
  <c r="R207" i="27"/>
  <c r="P207" i="27"/>
  <c r="J207" i="27"/>
  <c r="BE207" i="27" s="1"/>
  <c r="BK204" i="27"/>
  <c r="BI204" i="27"/>
  <c r="BH204" i="27"/>
  <c r="BG204" i="27"/>
  <c r="BF204" i="27"/>
  <c r="T204" i="27"/>
  <c r="R204" i="27"/>
  <c r="P204" i="27"/>
  <c r="J204" i="27"/>
  <c r="BE204" i="27" s="1"/>
  <c r="BK201" i="27"/>
  <c r="BI201" i="27"/>
  <c r="BH201" i="27"/>
  <c r="BG201" i="27"/>
  <c r="BF201" i="27"/>
  <c r="T201" i="27"/>
  <c r="R201" i="27"/>
  <c r="P201" i="27"/>
  <c r="J201" i="27"/>
  <c r="BE201" i="27" s="1"/>
  <c r="BK200" i="27"/>
  <c r="BI200" i="27"/>
  <c r="BH200" i="27"/>
  <c r="BG200" i="27"/>
  <c r="BF200" i="27"/>
  <c r="T200" i="27"/>
  <c r="R200" i="27"/>
  <c r="P200" i="27"/>
  <c r="J200" i="27"/>
  <c r="BE200" i="27" s="1"/>
  <c r="BK196" i="27"/>
  <c r="BI196" i="27"/>
  <c r="BH196" i="27"/>
  <c r="BG196" i="27"/>
  <c r="BF196" i="27"/>
  <c r="T196" i="27"/>
  <c r="R196" i="27"/>
  <c r="P196" i="27"/>
  <c r="J196" i="27"/>
  <c r="BE196" i="27" s="1"/>
  <c r="BK195" i="27"/>
  <c r="BI195" i="27"/>
  <c r="BH195" i="27"/>
  <c r="BG195" i="27"/>
  <c r="BF195" i="27"/>
  <c r="T195" i="27"/>
  <c r="R195" i="27"/>
  <c r="P195" i="27"/>
  <c r="P193" i="27" s="1"/>
  <c r="J195" i="27"/>
  <c r="BE195" i="27" s="1"/>
  <c r="BK194" i="27"/>
  <c r="BI194" i="27"/>
  <c r="BH194" i="27"/>
  <c r="BG194" i="27"/>
  <c r="BF194" i="27"/>
  <c r="T194" i="27"/>
  <c r="T193" i="27" s="1"/>
  <c r="R194" i="27"/>
  <c r="P194" i="27"/>
  <c r="J194" i="27"/>
  <c r="BE194" i="27" s="1"/>
  <c r="R193" i="27"/>
  <c r="BK188" i="27"/>
  <c r="BK187" i="27" s="1"/>
  <c r="J187" i="27" s="1"/>
  <c r="J100" i="27" s="1"/>
  <c r="BI188" i="27"/>
  <c r="BH188" i="27"/>
  <c r="BG188" i="27"/>
  <c r="BF188" i="27"/>
  <c r="T188" i="27"/>
  <c r="T187" i="27" s="1"/>
  <c r="R188" i="27"/>
  <c r="R187" i="27" s="1"/>
  <c r="P188" i="27"/>
  <c r="J188" i="27"/>
  <c r="BE188" i="27" s="1"/>
  <c r="P187" i="27"/>
  <c r="BK186" i="27"/>
  <c r="BI186" i="27"/>
  <c r="BH186" i="27"/>
  <c r="BG186" i="27"/>
  <c r="BF186" i="27"/>
  <c r="T186" i="27"/>
  <c r="R186" i="27"/>
  <c r="P186" i="27"/>
  <c r="J186" i="27"/>
  <c r="BE186" i="27" s="1"/>
  <c r="BK181" i="27"/>
  <c r="BI181" i="27"/>
  <c r="BH181" i="27"/>
  <c r="BG181" i="27"/>
  <c r="BF181" i="27"/>
  <c r="T181" i="27"/>
  <c r="T176" i="27" s="1"/>
  <c r="R181" i="27"/>
  <c r="P181" i="27"/>
  <c r="J181" i="27"/>
  <c r="BE181" i="27" s="1"/>
  <c r="BK177" i="27"/>
  <c r="BI177" i="27"/>
  <c r="BH177" i="27"/>
  <c r="BG177" i="27"/>
  <c r="BF177" i="27"/>
  <c r="T177" i="27"/>
  <c r="R177" i="27"/>
  <c r="P177" i="27"/>
  <c r="P176" i="27" s="1"/>
  <c r="J177" i="27"/>
  <c r="BE177" i="27" s="1"/>
  <c r="R176" i="27"/>
  <c r="BK175" i="27"/>
  <c r="BI175" i="27"/>
  <c r="BH175" i="27"/>
  <c r="BG175" i="27"/>
  <c r="BF175" i="27"/>
  <c r="T175" i="27"/>
  <c r="R175" i="27"/>
  <c r="P175" i="27"/>
  <c r="J175" i="27"/>
  <c r="BE175" i="27" s="1"/>
  <c r="BK171" i="27"/>
  <c r="BI171" i="27"/>
  <c r="BH171" i="27"/>
  <c r="BG171" i="27"/>
  <c r="BF171" i="27"/>
  <c r="T171" i="27"/>
  <c r="R171" i="27"/>
  <c r="P171" i="27"/>
  <c r="J171" i="27"/>
  <c r="BE171" i="27" s="1"/>
  <c r="BK167" i="27"/>
  <c r="BI167" i="27"/>
  <c r="BH167" i="27"/>
  <c r="BG167" i="27"/>
  <c r="BF167" i="27"/>
  <c r="T167" i="27"/>
  <c r="R167" i="27"/>
  <c r="P167" i="27"/>
  <c r="J167" i="27"/>
  <c r="BE167" i="27" s="1"/>
  <c r="BK166" i="27"/>
  <c r="BI166" i="27"/>
  <c r="BH166" i="27"/>
  <c r="BG166" i="27"/>
  <c r="BF166" i="27"/>
  <c r="T166" i="27"/>
  <c r="R166" i="27"/>
  <c r="P166" i="27"/>
  <c r="J166" i="27"/>
  <c r="BE166" i="27" s="1"/>
  <c r="BK165" i="27"/>
  <c r="BI165" i="27"/>
  <c r="BH165" i="27"/>
  <c r="BG165" i="27"/>
  <c r="BF165" i="27"/>
  <c r="BE165" i="27"/>
  <c r="T165" i="27"/>
  <c r="R165" i="27"/>
  <c r="P165" i="27"/>
  <c r="J165" i="27"/>
  <c r="BK164" i="27"/>
  <c r="BI164" i="27"/>
  <c r="BH164" i="27"/>
  <c r="BG164" i="27"/>
  <c r="BF164" i="27"/>
  <c r="T164" i="27"/>
  <c r="R164" i="27"/>
  <c r="P164" i="27"/>
  <c r="J164" i="27"/>
  <c r="BE164" i="27" s="1"/>
  <c r="BK161" i="27"/>
  <c r="BI161" i="27"/>
  <c r="BH161" i="27"/>
  <c r="BG161" i="27"/>
  <c r="BF161" i="27"/>
  <c r="T161" i="27"/>
  <c r="R161" i="27"/>
  <c r="P161" i="27"/>
  <c r="J161" i="27"/>
  <c r="BE161" i="27" s="1"/>
  <c r="BK157" i="27"/>
  <c r="BI157" i="27"/>
  <c r="BH157" i="27"/>
  <c r="BG157" i="27"/>
  <c r="BF157" i="27"/>
  <c r="T157" i="27"/>
  <c r="R157" i="27"/>
  <c r="P157" i="27"/>
  <c r="J157" i="27"/>
  <c r="BE157" i="27" s="1"/>
  <c r="BK151" i="27"/>
  <c r="BI151" i="27"/>
  <c r="BH151" i="27"/>
  <c r="BG151" i="27"/>
  <c r="BF151" i="27"/>
  <c r="T151" i="27"/>
  <c r="R151" i="27"/>
  <c r="P151" i="27"/>
  <c r="J151" i="27"/>
  <c r="BE151" i="27" s="1"/>
  <c r="BK148" i="27"/>
  <c r="BI148" i="27"/>
  <c r="BH148" i="27"/>
  <c r="BG148" i="27"/>
  <c r="BF148" i="27"/>
  <c r="T148" i="27"/>
  <c r="R148" i="27"/>
  <c r="P148" i="27"/>
  <c r="J148" i="27"/>
  <c r="BE148" i="27" s="1"/>
  <c r="BK147" i="27"/>
  <c r="BI147" i="27"/>
  <c r="BH147" i="27"/>
  <c r="BG147" i="27"/>
  <c r="BF147" i="27"/>
  <c r="T147" i="27"/>
  <c r="R147" i="27"/>
  <c r="P147" i="27"/>
  <c r="J147" i="27"/>
  <c r="BE147" i="27" s="1"/>
  <c r="BK139" i="27"/>
  <c r="BI139" i="27"/>
  <c r="BH139" i="27"/>
  <c r="BG139" i="27"/>
  <c r="BF139" i="27"/>
  <c r="T139" i="27"/>
  <c r="T128" i="27" s="1"/>
  <c r="R139" i="27"/>
  <c r="P139" i="27"/>
  <c r="J139" i="27"/>
  <c r="BE139" i="27" s="1"/>
  <c r="BK138" i="27"/>
  <c r="BI138" i="27"/>
  <c r="BH138" i="27"/>
  <c r="BG138" i="27"/>
  <c r="BF138" i="27"/>
  <c r="BE138" i="27"/>
  <c r="T138" i="27"/>
  <c r="R138" i="27"/>
  <c r="P138" i="27"/>
  <c r="J138" i="27"/>
  <c r="BK129" i="27"/>
  <c r="BI129" i="27"/>
  <c r="BH129" i="27"/>
  <c r="BG129" i="27"/>
  <c r="BF129" i="27"/>
  <c r="T129" i="27"/>
  <c r="R129" i="27"/>
  <c r="R128" i="27" s="1"/>
  <c r="P129" i="27"/>
  <c r="P128" i="27" s="1"/>
  <c r="J129" i="27"/>
  <c r="BE129" i="27" s="1"/>
  <c r="F120" i="27"/>
  <c r="E118" i="27"/>
  <c r="F89" i="27"/>
  <c r="E87" i="27"/>
  <c r="E85" i="27"/>
  <c r="J37" i="27"/>
  <c r="J36" i="27"/>
  <c r="J35" i="27"/>
  <c r="J24" i="27"/>
  <c r="E24" i="27"/>
  <c r="J92" i="27" s="1"/>
  <c r="J23" i="27"/>
  <c r="E21" i="27"/>
  <c r="J91" i="27" s="1"/>
  <c r="J18" i="27"/>
  <c r="E18" i="27"/>
  <c r="F92" i="27" s="1"/>
  <c r="J17" i="27"/>
  <c r="E15" i="27"/>
  <c r="F122" i="27" s="1"/>
  <c r="J120" i="27"/>
  <c r="E116" i="27"/>
  <c r="E7" i="26"/>
  <c r="E115" i="26" s="1"/>
  <c r="E7" i="25"/>
  <c r="E85" i="25" s="1"/>
  <c r="BK270" i="26"/>
  <c r="BI270" i="26"/>
  <c r="BH270" i="26"/>
  <c r="BG270" i="26"/>
  <c r="BF270" i="26"/>
  <c r="T270" i="26"/>
  <c r="R270" i="26"/>
  <c r="R261" i="26" s="1"/>
  <c r="R260" i="26" s="1"/>
  <c r="P270" i="26"/>
  <c r="J270" i="26"/>
  <c r="BE270" i="26" s="1"/>
  <c r="BK266" i="26"/>
  <c r="BI266" i="26"/>
  <c r="BH266" i="26"/>
  <c r="BG266" i="26"/>
  <c r="BF266" i="26"/>
  <c r="T266" i="26"/>
  <c r="R266" i="26"/>
  <c r="P266" i="26"/>
  <c r="J266" i="26"/>
  <c r="BE266" i="26" s="1"/>
  <c r="BK262" i="26"/>
  <c r="BI262" i="26"/>
  <c r="BH262" i="26"/>
  <c r="BG262" i="26"/>
  <c r="BF262" i="26"/>
  <c r="T262" i="26"/>
  <c r="R262" i="26"/>
  <c r="P262" i="26"/>
  <c r="P261" i="26" s="1"/>
  <c r="P260" i="26" s="1"/>
  <c r="J262" i="26"/>
  <c r="BE262" i="26" s="1"/>
  <c r="T261" i="26"/>
  <c r="T260" i="26" s="1"/>
  <c r="BK259" i="26"/>
  <c r="BK257" i="26" s="1"/>
  <c r="J257" i="26" s="1"/>
  <c r="J103" i="26" s="1"/>
  <c r="BI259" i="26"/>
  <c r="BH259" i="26"/>
  <c r="BG259" i="26"/>
  <c r="BF259" i="26"/>
  <c r="T259" i="26"/>
  <c r="R259" i="26"/>
  <c r="P259" i="26"/>
  <c r="J259" i="26"/>
  <c r="BE259" i="26" s="1"/>
  <c r="BK258" i="26"/>
  <c r="BI258" i="26"/>
  <c r="BH258" i="26"/>
  <c r="BG258" i="26"/>
  <c r="BF258" i="26"/>
  <c r="BE258" i="26"/>
  <c r="T258" i="26"/>
  <c r="R258" i="26"/>
  <c r="R257" i="26" s="1"/>
  <c r="P258" i="26"/>
  <c r="J258" i="26"/>
  <c r="T257" i="26"/>
  <c r="P257" i="26"/>
  <c r="BK256" i="26"/>
  <c r="BI256" i="26"/>
  <c r="BH256" i="26"/>
  <c r="BG256" i="26"/>
  <c r="BF256" i="26"/>
  <c r="T256" i="26"/>
  <c r="R256" i="26"/>
  <c r="P256" i="26"/>
  <c r="J256" i="26"/>
  <c r="BE256" i="26" s="1"/>
  <c r="BK255" i="26"/>
  <c r="BI255" i="26"/>
  <c r="BH255" i="26"/>
  <c r="BG255" i="26"/>
  <c r="BF255" i="26"/>
  <c r="T255" i="26"/>
  <c r="R255" i="26"/>
  <c r="P255" i="26"/>
  <c r="J255" i="26"/>
  <c r="BE255" i="26" s="1"/>
  <c r="BK254" i="26"/>
  <c r="BI254" i="26"/>
  <c r="BH254" i="26"/>
  <c r="BG254" i="26"/>
  <c r="BF254" i="26"/>
  <c r="T254" i="26"/>
  <c r="R254" i="26"/>
  <c r="P254" i="26"/>
  <c r="J254" i="26"/>
  <c r="BE254" i="26" s="1"/>
  <c r="BK253" i="26"/>
  <c r="BK252" i="26" s="1"/>
  <c r="J252" i="26" s="1"/>
  <c r="J102" i="26" s="1"/>
  <c r="BI253" i="26"/>
  <c r="BH253" i="26"/>
  <c r="BG253" i="26"/>
  <c r="BF253" i="26"/>
  <c r="BE253" i="26"/>
  <c r="T253" i="26"/>
  <c r="T252" i="26" s="1"/>
  <c r="R253" i="26"/>
  <c r="R252" i="26" s="1"/>
  <c r="P253" i="26"/>
  <c r="P252" i="26" s="1"/>
  <c r="J253" i="26"/>
  <c r="BK251" i="26"/>
  <c r="BK250" i="26" s="1"/>
  <c r="J250" i="26" s="1"/>
  <c r="J101" i="26" s="1"/>
  <c r="BI251" i="26"/>
  <c r="BH251" i="26"/>
  <c r="BG251" i="26"/>
  <c r="BF251" i="26"/>
  <c r="T251" i="26"/>
  <c r="T250" i="26" s="1"/>
  <c r="R251" i="26"/>
  <c r="R250" i="26" s="1"/>
  <c r="P251" i="26"/>
  <c r="P250" i="26" s="1"/>
  <c r="J251" i="26"/>
  <c r="BE251" i="26" s="1"/>
  <c r="BK246" i="26"/>
  <c r="BI246" i="26"/>
  <c r="BH246" i="26"/>
  <c r="BG246" i="26"/>
  <c r="BF246" i="26"/>
  <c r="BE246" i="26"/>
  <c r="T246" i="26"/>
  <c r="R246" i="26"/>
  <c r="P246" i="26"/>
  <c r="J246" i="26"/>
  <c r="BK243" i="26"/>
  <c r="BI243" i="26"/>
  <c r="BH243" i="26"/>
  <c r="BG243" i="26"/>
  <c r="BF243" i="26"/>
  <c r="T243" i="26"/>
  <c r="R243" i="26"/>
  <c r="P243" i="26"/>
  <c r="J243" i="26"/>
  <c r="BE243" i="26" s="1"/>
  <c r="BK242" i="26"/>
  <c r="BI242" i="26"/>
  <c r="BH242" i="26"/>
  <c r="BG242" i="26"/>
  <c r="BF242" i="26"/>
  <c r="T242" i="26"/>
  <c r="R242" i="26"/>
  <c r="P242" i="26"/>
  <c r="J242" i="26"/>
  <c r="BE242" i="26" s="1"/>
  <c r="BK241" i="26"/>
  <c r="BI241" i="26"/>
  <c r="BH241" i="26"/>
  <c r="BG241" i="26"/>
  <c r="BF241" i="26"/>
  <c r="T241" i="26"/>
  <c r="R241" i="26"/>
  <c r="P241" i="26"/>
  <c r="J241" i="26"/>
  <c r="BE241" i="26" s="1"/>
  <c r="BK240" i="26"/>
  <c r="BI240" i="26"/>
  <c r="BH240" i="26"/>
  <c r="BG240" i="26"/>
  <c r="BF240" i="26"/>
  <c r="T240" i="26"/>
  <c r="R240" i="26"/>
  <c r="P240" i="26"/>
  <c r="J240" i="26"/>
  <c r="BE240" i="26" s="1"/>
  <c r="BK239" i="26"/>
  <c r="BI239" i="26"/>
  <c r="BH239" i="26"/>
  <c r="BG239" i="26"/>
  <c r="BF239" i="26"/>
  <c r="T239" i="26"/>
  <c r="R239" i="26"/>
  <c r="P239" i="26"/>
  <c r="J239" i="26"/>
  <c r="BE239" i="26" s="1"/>
  <c r="BK238" i="26"/>
  <c r="BI238" i="26"/>
  <c r="BH238" i="26"/>
  <c r="BG238" i="26"/>
  <c r="BF238" i="26"/>
  <c r="T238" i="26"/>
  <c r="R238" i="26"/>
  <c r="P238" i="26"/>
  <c r="J238" i="26"/>
  <c r="BE238" i="26" s="1"/>
  <c r="BK237" i="26"/>
  <c r="BI237" i="26"/>
  <c r="BH237" i="26"/>
  <c r="BG237" i="26"/>
  <c r="BF237" i="26"/>
  <c r="T237" i="26"/>
  <c r="R237" i="26"/>
  <c r="P237" i="26"/>
  <c r="J237" i="26"/>
  <c r="BE237" i="26" s="1"/>
  <c r="BK236" i="26"/>
  <c r="BI236" i="26"/>
  <c r="BH236" i="26"/>
  <c r="BG236" i="26"/>
  <c r="BF236" i="26"/>
  <c r="T236" i="26"/>
  <c r="R236" i="26"/>
  <c r="P236" i="26"/>
  <c r="J236" i="26"/>
  <c r="BE236" i="26" s="1"/>
  <c r="BK235" i="26"/>
  <c r="BI235" i="26"/>
  <c r="BH235" i="26"/>
  <c r="BG235" i="26"/>
  <c r="BF235" i="26"/>
  <c r="T235" i="26"/>
  <c r="R235" i="26"/>
  <c r="P235" i="26"/>
  <c r="J235" i="26"/>
  <c r="BE235" i="26" s="1"/>
  <c r="BK234" i="26"/>
  <c r="BI234" i="26"/>
  <c r="BH234" i="26"/>
  <c r="BG234" i="26"/>
  <c r="BF234" i="26"/>
  <c r="T234" i="26"/>
  <c r="R234" i="26"/>
  <c r="P234" i="26"/>
  <c r="J234" i="26"/>
  <c r="BE234" i="26" s="1"/>
  <c r="BK230" i="26"/>
  <c r="BI230" i="26"/>
  <c r="BH230" i="26"/>
  <c r="BG230" i="26"/>
  <c r="BF230" i="26"/>
  <c r="T230" i="26"/>
  <c r="R230" i="26"/>
  <c r="P230" i="26"/>
  <c r="J230" i="26"/>
  <c r="BE230" i="26" s="1"/>
  <c r="BK226" i="26"/>
  <c r="BI226" i="26"/>
  <c r="BH226" i="26"/>
  <c r="BG226" i="26"/>
  <c r="BF226" i="26"/>
  <c r="T226" i="26"/>
  <c r="R226" i="26"/>
  <c r="P226" i="26"/>
  <c r="J226" i="26"/>
  <c r="BE226" i="26" s="1"/>
  <c r="BK223" i="26"/>
  <c r="BI223" i="26"/>
  <c r="BH223" i="26"/>
  <c r="BG223" i="26"/>
  <c r="BF223" i="26"/>
  <c r="T223" i="26"/>
  <c r="R223" i="26"/>
  <c r="P223" i="26"/>
  <c r="J223" i="26"/>
  <c r="BE223" i="26" s="1"/>
  <c r="BK220" i="26"/>
  <c r="BI220" i="26"/>
  <c r="BH220" i="26"/>
  <c r="BG220" i="26"/>
  <c r="BF220" i="26"/>
  <c r="T220" i="26"/>
  <c r="R220" i="26"/>
  <c r="P220" i="26"/>
  <c r="J220" i="26"/>
  <c r="BE220" i="26" s="1"/>
  <c r="BK219" i="26"/>
  <c r="BI219" i="26"/>
  <c r="BH219" i="26"/>
  <c r="BG219" i="26"/>
  <c r="BF219" i="26"/>
  <c r="T219" i="26"/>
  <c r="R219" i="26"/>
  <c r="P219" i="26"/>
  <c r="J219" i="26"/>
  <c r="BE219" i="26" s="1"/>
  <c r="BK216" i="26"/>
  <c r="BI216" i="26"/>
  <c r="BH216" i="26"/>
  <c r="BG216" i="26"/>
  <c r="BF216" i="26"/>
  <c r="T216" i="26"/>
  <c r="R216" i="26"/>
  <c r="P216" i="26"/>
  <c r="J216" i="26"/>
  <c r="BE216" i="26" s="1"/>
  <c r="BK215" i="26"/>
  <c r="BI215" i="26"/>
  <c r="BH215" i="26"/>
  <c r="BG215" i="26"/>
  <c r="BF215" i="26"/>
  <c r="T215" i="26"/>
  <c r="R215" i="26"/>
  <c r="P215" i="26"/>
  <c r="J215" i="26"/>
  <c r="BE215" i="26" s="1"/>
  <c r="BK214" i="26"/>
  <c r="BI214" i="26"/>
  <c r="BH214" i="26"/>
  <c r="BG214" i="26"/>
  <c r="BF214" i="26"/>
  <c r="T214" i="26"/>
  <c r="R214" i="26"/>
  <c r="P214" i="26"/>
  <c r="J214" i="26"/>
  <c r="BE214" i="26" s="1"/>
  <c r="BK213" i="26"/>
  <c r="BI213" i="26"/>
  <c r="BH213" i="26"/>
  <c r="BG213" i="26"/>
  <c r="BF213" i="26"/>
  <c r="T213" i="26"/>
  <c r="R213" i="26"/>
  <c r="P213" i="26"/>
  <c r="J213" i="26"/>
  <c r="BE213" i="26" s="1"/>
  <c r="BK212" i="26"/>
  <c r="BI212" i="26"/>
  <c r="BH212" i="26"/>
  <c r="BG212" i="26"/>
  <c r="BF212" i="26"/>
  <c r="T212" i="26"/>
  <c r="R212" i="26"/>
  <c r="P212" i="26"/>
  <c r="J212" i="26"/>
  <c r="BE212" i="26" s="1"/>
  <c r="BK209" i="26"/>
  <c r="BI209" i="26"/>
  <c r="BH209" i="26"/>
  <c r="BG209" i="26"/>
  <c r="BF209" i="26"/>
  <c r="T209" i="26"/>
  <c r="R209" i="26"/>
  <c r="P209" i="26"/>
  <c r="J209" i="26"/>
  <c r="BE209" i="26" s="1"/>
  <c r="BK208" i="26"/>
  <c r="BI208" i="26"/>
  <c r="BH208" i="26"/>
  <c r="BG208" i="26"/>
  <c r="BF208" i="26"/>
  <c r="T208" i="26"/>
  <c r="R208" i="26"/>
  <c r="P208" i="26"/>
  <c r="J208" i="26"/>
  <c r="BE208" i="26" s="1"/>
  <c r="BK204" i="26"/>
  <c r="BI204" i="26"/>
  <c r="BH204" i="26"/>
  <c r="BG204" i="26"/>
  <c r="BF204" i="26"/>
  <c r="T204" i="26"/>
  <c r="R204" i="26"/>
  <c r="P204" i="26"/>
  <c r="J204" i="26"/>
  <c r="BE204" i="26" s="1"/>
  <c r="BK201" i="26"/>
  <c r="BI201" i="26"/>
  <c r="BH201" i="26"/>
  <c r="BG201" i="26"/>
  <c r="BF201" i="26"/>
  <c r="BE201" i="26"/>
  <c r="T201" i="26"/>
  <c r="R201" i="26"/>
  <c r="P201" i="26"/>
  <c r="J201" i="26"/>
  <c r="BK199" i="26"/>
  <c r="BI199" i="26"/>
  <c r="BH199" i="26"/>
  <c r="BG199" i="26"/>
  <c r="BF199" i="26"/>
  <c r="T199" i="26"/>
  <c r="R199" i="26"/>
  <c r="P199" i="26"/>
  <c r="J199" i="26"/>
  <c r="BE199" i="26" s="1"/>
  <c r="BK198" i="26"/>
  <c r="BI198" i="26"/>
  <c r="BH198" i="26"/>
  <c r="BG198" i="26"/>
  <c r="BF198" i="26"/>
  <c r="T198" i="26"/>
  <c r="R198" i="26"/>
  <c r="P198" i="26"/>
  <c r="J198" i="26"/>
  <c r="BE198" i="26" s="1"/>
  <c r="BK195" i="26"/>
  <c r="BI195" i="26"/>
  <c r="BH195" i="26"/>
  <c r="BG195" i="26"/>
  <c r="BF195" i="26"/>
  <c r="T195" i="26"/>
  <c r="R195" i="26"/>
  <c r="P195" i="26"/>
  <c r="J195" i="26"/>
  <c r="BE195" i="26" s="1"/>
  <c r="BK194" i="26"/>
  <c r="BI194" i="26"/>
  <c r="BH194" i="26"/>
  <c r="BG194" i="26"/>
  <c r="BF194" i="26"/>
  <c r="T194" i="26"/>
  <c r="R194" i="26"/>
  <c r="P194" i="26"/>
  <c r="J194" i="26"/>
  <c r="BE194" i="26" s="1"/>
  <c r="BK191" i="26"/>
  <c r="BI191" i="26"/>
  <c r="BH191" i="26"/>
  <c r="BG191" i="26"/>
  <c r="BF191" i="26"/>
  <c r="T191" i="26"/>
  <c r="T190" i="26" s="1"/>
  <c r="R191" i="26"/>
  <c r="R190" i="26" s="1"/>
  <c r="P191" i="26"/>
  <c r="P190" i="26" s="1"/>
  <c r="J191" i="26"/>
  <c r="BE191" i="26" s="1"/>
  <c r="BK184" i="26"/>
  <c r="BI184" i="26"/>
  <c r="BH184" i="26"/>
  <c r="BG184" i="26"/>
  <c r="BF184" i="26"/>
  <c r="T184" i="26"/>
  <c r="T183" i="26" s="1"/>
  <c r="R184" i="26"/>
  <c r="R183" i="26" s="1"/>
  <c r="P184" i="26"/>
  <c r="P183" i="26" s="1"/>
  <c r="J184" i="26"/>
  <c r="BE184" i="26" s="1"/>
  <c r="BK183" i="26"/>
  <c r="J183" i="26" s="1"/>
  <c r="J99" i="26" s="1"/>
  <c r="BK182" i="26"/>
  <c r="BI182" i="26"/>
  <c r="BH182" i="26"/>
  <c r="BG182" i="26"/>
  <c r="BF182" i="26"/>
  <c r="T182" i="26"/>
  <c r="R182" i="26"/>
  <c r="P182" i="26"/>
  <c r="J182" i="26"/>
  <c r="BE182" i="26" s="1"/>
  <c r="BK176" i="26"/>
  <c r="BI176" i="26"/>
  <c r="BH176" i="26"/>
  <c r="BG176" i="26"/>
  <c r="BF176" i="26"/>
  <c r="T176" i="26"/>
  <c r="R176" i="26"/>
  <c r="P176" i="26"/>
  <c r="J176" i="26"/>
  <c r="BE176" i="26" s="1"/>
  <c r="BK168" i="26"/>
  <c r="BI168" i="26"/>
  <c r="BH168" i="26"/>
  <c r="BG168" i="26"/>
  <c r="BF168" i="26"/>
  <c r="T168" i="26"/>
  <c r="R168" i="26"/>
  <c r="P168" i="26"/>
  <c r="J168" i="26"/>
  <c r="BE168" i="26" s="1"/>
  <c r="BK166" i="26"/>
  <c r="BI166" i="26"/>
  <c r="BH166" i="26"/>
  <c r="BG166" i="26"/>
  <c r="BF166" i="26"/>
  <c r="T166" i="26"/>
  <c r="R166" i="26"/>
  <c r="P166" i="26"/>
  <c r="J166" i="26"/>
  <c r="BE166" i="26" s="1"/>
  <c r="BK165" i="26"/>
  <c r="BI165" i="26"/>
  <c r="BH165" i="26"/>
  <c r="BG165" i="26"/>
  <c r="BF165" i="26"/>
  <c r="T165" i="26"/>
  <c r="R165" i="26"/>
  <c r="P165" i="26"/>
  <c r="J165" i="26"/>
  <c r="BE165" i="26" s="1"/>
  <c r="BK164" i="26"/>
  <c r="BI164" i="26"/>
  <c r="BH164" i="26"/>
  <c r="BG164" i="26"/>
  <c r="BF164" i="26"/>
  <c r="T164" i="26"/>
  <c r="R164" i="26"/>
  <c r="P164" i="26"/>
  <c r="J164" i="26"/>
  <c r="BE164" i="26" s="1"/>
  <c r="BK160" i="26"/>
  <c r="BI160" i="26"/>
  <c r="BH160" i="26"/>
  <c r="BG160" i="26"/>
  <c r="BF160" i="26"/>
  <c r="T160" i="26"/>
  <c r="R160" i="26"/>
  <c r="P160" i="26"/>
  <c r="J160" i="26"/>
  <c r="BE160" i="26" s="1"/>
  <c r="BK154" i="26"/>
  <c r="BI154" i="26"/>
  <c r="BH154" i="26"/>
  <c r="BG154" i="26"/>
  <c r="BF154" i="26"/>
  <c r="T154" i="26"/>
  <c r="R154" i="26"/>
  <c r="P154" i="26"/>
  <c r="J154" i="26"/>
  <c r="BE154" i="26" s="1"/>
  <c r="BK151" i="26"/>
  <c r="BI151" i="26"/>
  <c r="BH151" i="26"/>
  <c r="BG151" i="26"/>
  <c r="BF151" i="26"/>
  <c r="T151" i="26"/>
  <c r="R151" i="26"/>
  <c r="P151" i="26"/>
  <c r="J151" i="26"/>
  <c r="BE151" i="26" s="1"/>
  <c r="BK150" i="26"/>
  <c r="BI150" i="26"/>
  <c r="BH150" i="26"/>
  <c r="BG150" i="26"/>
  <c r="BF150" i="26"/>
  <c r="T150" i="26"/>
  <c r="R150" i="26"/>
  <c r="P150" i="26"/>
  <c r="J150" i="26"/>
  <c r="BE150" i="26" s="1"/>
  <c r="BK142" i="26"/>
  <c r="BI142" i="26"/>
  <c r="BH142" i="26"/>
  <c r="BG142" i="26"/>
  <c r="BF142" i="26"/>
  <c r="T142" i="26"/>
  <c r="R142" i="26"/>
  <c r="P142" i="26"/>
  <c r="J142" i="26"/>
  <c r="BE142" i="26" s="1"/>
  <c r="BK141" i="26"/>
  <c r="BI141" i="26"/>
  <c r="BH141" i="26"/>
  <c r="BG141" i="26"/>
  <c r="BF141" i="26"/>
  <c r="BE141" i="26"/>
  <c r="T141" i="26"/>
  <c r="R141" i="26"/>
  <c r="P141" i="26"/>
  <c r="J141" i="26"/>
  <c r="BK137" i="26"/>
  <c r="BI137" i="26"/>
  <c r="BH137" i="26"/>
  <c r="BG137" i="26"/>
  <c r="BF137" i="26"/>
  <c r="T137" i="26"/>
  <c r="R137" i="26"/>
  <c r="P137" i="26"/>
  <c r="J137" i="26"/>
  <c r="BE137" i="26" s="1"/>
  <c r="BK135" i="26"/>
  <c r="BI135" i="26"/>
  <c r="BH135" i="26"/>
  <c r="BG135" i="26"/>
  <c r="BF135" i="26"/>
  <c r="T135" i="26"/>
  <c r="R135" i="26"/>
  <c r="P135" i="26"/>
  <c r="P127" i="26" s="1"/>
  <c r="J135" i="26"/>
  <c r="BE135" i="26" s="1"/>
  <c r="BK128" i="26"/>
  <c r="BI128" i="26"/>
  <c r="BH128" i="26"/>
  <c r="BG128" i="26"/>
  <c r="BF128" i="26"/>
  <c r="T128" i="26"/>
  <c r="T127" i="26" s="1"/>
  <c r="R128" i="26"/>
  <c r="P128" i="26"/>
  <c r="J128" i="26"/>
  <c r="BE128" i="26" s="1"/>
  <c r="R127" i="26"/>
  <c r="F119" i="26"/>
  <c r="E117" i="26"/>
  <c r="F92" i="26"/>
  <c r="F89" i="26"/>
  <c r="E87" i="26"/>
  <c r="J37" i="26"/>
  <c r="J36" i="26"/>
  <c r="J35" i="26"/>
  <c r="J24" i="26"/>
  <c r="E24" i="26"/>
  <c r="J122" i="26" s="1"/>
  <c r="J23" i="26"/>
  <c r="E21" i="26"/>
  <c r="J121" i="26" s="1"/>
  <c r="J18" i="26"/>
  <c r="E18" i="26"/>
  <c r="F122" i="26" s="1"/>
  <c r="J17" i="26"/>
  <c r="E15" i="26"/>
  <c r="F91" i="26" s="1"/>
  <c r="J12" i="26"/>
  <c r="J89" i="26" s="1"/>
  <c r="BK218" i="25"/>
  <c r="BK217" i="25" s="1"/>
  <c r="J217" i="25" s="1"/>
  <c r="J104" i="25" s="1"/>
  <c r="BI218" i="25"/>
  <c r="BH218" i="25"/>
  <c r="BG218" i="25"/>
  <c r="BF218" i="25"/>
  <c r="T218" i="25"/>
  <c r="T217" i="25" s="1"/>
  <c r="R218" i="25"/>
  <c r="R217" i="25" s="1"/>
  <c r="P218" i="25"/>
  <c r="J218" i="25"/>
  <c r="BE218" i="25" s="1"/>
  <c r="P217" i="25"/>
  <c r="BK216" i="25"/>
  <c r="BI216" i="25"/>
  <c r="BH216" i="25"/>
  <c r="BG216" i="25"/>
  <c r="BF216" i="25"/>
  <c r="T216" i="25"/>
  <c r="R216" i="25"/>
  <c r="P216" i="25"/>
  <c r="J216" i="25"/>
  <c r="BE216" i="25" s="1"/>
  <c r="BK215" i="25"/>
  <c r="BI215" i="25"/>
  <c r="BH215" i="25"/>
  <c r="BG215" i="25"/>
  <c r="BF215" i="25"/>
  <c r="T215" i="25"/>
  <c r="R215" i="25"/>
  <c r="P215" i="25"/>
  <c r="J215" i="25"/>
  <c r="BE215" i="25" s="1"/>
  <c r="BK214" i="25"/>
  <c r="BI214" i="25"/>
  <c r="BH214" i="25"/>
  <c r="BG214" i="25"/>
  <c r="BF214" i="25"/>
  <c r="T214" i="25"/>
  <c r="R214" i="25"/>
  <c r="P214" i="25"/>
  <c r="J214" i="25"/>
  <c r="BE214" i="25" s="1"/>
  <c r="BK211" i="25"/>
  <c r="BI211" i="25"/>
  <c r="BH211" i="25"/>
  <c r="BG211" i="25"/>
  <c r="BF211" i="25"/>
  <c r="T211" i="25"/>
  <c r="R211" i="25"/>
  <c r="P211" i="25"/>
  <c r="J211" i="25"/>
  <c r="BE211" i="25" s="1"/>
  <c r="BK206" i="25"/>
  <c r="BI206" i="25"/>
  <c r="BH206" i="25"/>
  <c r="BG206" i="25"/>
  <c r="BF206" i="25"/>
  <c r="T206" i="25"/>
  <c r="R206" i="25"/>
  <c r="P206" i="25"/>
  <c r="P200" i="25" s="1"/>
  <c r="J206" i="25"/>
  <c r="BE206" i="25" s="1"/>
  <c r="BK203" i="25"/>
  <c r="BI203" i="25"/>
  <c r="BH203" i="25"/>
  <c r="BG203" i="25"/>
  <c r="BF203" i="25"/>
  <c r="BE203" i="25"/>
  <c r="T203" i="25"/>
  <c r="T200" i="25" s="1"/>
  <c r="R203" i="25"/>
  <c r="P203" i="25"/>
  <c r="J203" i="25"/>
  <c r="BK201" i="25"/>
  <c r="BI201" i="25"/>
  <c r="BH201" i="25"/>
  <c r="BG201" i="25"/>
  <c r="BF201" i="25"/>
  <c r="T201" i="25"/>
  <c r="R201" i="25"/>
  <c r="P201" i="25"/>
  <c r="J201" i="25"/>
  <c r="BE201" i="25" s="1"/>
  <c r="R200" i="25"/>
  <c r="BK198" i="25"/>
  <c r="BI198" i="25"/>
  <c r="BH198" i="25"/>
  <c r="BG198" i="25"/>
  <c r="BF198" i="25"/>
  <c r="BE198" i="25"/>
  <c r="T198" i="25"/>
  <c r="R198" i="25"/>
  <c r="P198" i="25"/>
  <c r="J198" i="25"/>
  <c r="BK195" i="25"/>
  <c r="BI195" i="25"/>
  <c r="BH195" i="25"/>
  <c r="BG195" i="25"/>
  <c r="BF195" i="25"/>
  <c r="T195" i="25"/>
  <c r="R195" i="25"/>
  <c r="P195" i="25"/>
  <c r="P194" i="25" s="1"/>
  <c r="J195" i="25"/>
  <c r="BE195" i="25" s="1"/>
  <c r="BK194" i="25"/>
  <c r="J194" i="25" s="1"/>
  <c r="J102" i="25" s="1"/>
  <c r="T194" i="25"/>
  <c r="R194" i="25"/>
  <c r="BK191" i="25"/>
  <c r="BK190" i="25" s="1"/>
  <c r="J190" i="25" s="1"/>
  <c r="J101" i="25" s="1"/>
  <c r="BI191" i="25"/>
  <c r="BH191" i="25"/>
  <c r="BG191" i="25"/>
  <c r="BF191" i="25"/>
  <c r="T191" i="25"/>
  <c r="R191" i="25"/>
  <c r="P191" i="25"/>
  <c r="J191" i="25"/>
  <c r="BE191" i="25" s="1"/>
  <c r="T190" i="25"/>
  <c r="R190" i="25"/>
  <c r="P190" i="25"/>
  <c r="BK186" i="25"/>
  <c r="BI186" i="25"/>
  <c r="BH186" i="25"/>
  <c r="BG186" i="25"/>
  <c r="BF186" i="25"/>
  <c r="BE186" i="25"/>
  <c r="T186" i="25"/>
  <c r="R186" i="25"/>
  <c r="P186" i="25"/>
  <c r="J186" i="25"/>
  <c r="BK182" i="25"/>
  <c r="BI182" i="25"/>
  <c r="BH182" i="25"/>
  <c r="BG182" i="25"/>
  <c r="BF182" i="25"/>
  <c r="T182" i="25"/>
  <c r="R182" i="25"/>
  <c r="P182" i="25"/>
  <c r="J182" i="25"/>
  <c r="BE182" i="25" s="1"/>
  <c r="BK179" i="25"/>
  <c r="BI179" i="25"/>
  <c r="BH179" i="25"/>
  <c r="BG179" i="25"/>
  <c r="BF179" i="25"/>
  <c r="T179" i="25"/>
  <c r="R179" i="25"/>
  <c r="P179" i="25"/>
  <c r="J179" i="25"/>
  <c r="BE179" i="25" s="1"/>
  <c r="BK176" i="25"/>
  <c r="BI176" i="25"/>
  <c r="BH176" i="25"/>
  <c r="BG176" i="25"/>
  <c r="BF176" i="25"/>
  <c r="T176" i="25"/>
  <c r="R176" i="25"/>
  <c r="P176" i="25"/>
  <c r="J176" i="25"/>
  <c r="BE176" i="25" s="1"/>
  <c r="BK173" i="25"/>
  <c r="BI173" i="25"/>
  <c r="BH173" i="25"/>
  <c r="BG173" i="25"/>
  <c r="BF173" i="25"/>
  <c r="T173" i="25"/>
  <c r="R173" i="25"/>
  <c r="P173" i="25"/>
  <c r="J173" i="25"/>
  <c r="BE173" i="25" s="1"/>
  <c r="BK169" i="25"/>
  <c r="BI169" i="25"/>
  <c r="BH169" i="25"/>
  <c r="BG169" i="25"/>
  <c r="BF169" i="25"/>
  <c r="T169" i="25"/>
  <c r="R169" i="25"/>
  <c r="P169" i="25"/>
  <c r="J169" i="25"/>
  <c r="BE169" i="25" s="1"/>
  <c r="BK164" i="25"/>
  <c r="BI164" i="25"/>
  <c r="BH164" i="25"/>
  <c r="BG164" i="25"/>
  <c r="BF164" i="25"/>
  <c r="T164" i="25"/>
  <c r="R164" i="25"/>
  <c r="P164" i="25"/>
  <c r="J164" i="25"/>
  <c r="BE164" i="25" s="1"/>
  <c r="BK161" i="25"/>
  <c r="BI161" i="25"/>
  <c r="BH161" i="25"/>
  <c r="BG161" i="25"/>
  <c r="BF161" i="25"/>
  <c r="BE161" i="25"/>
  <c r="T161" i="25"/>
  <c r="T160" i="25" s="1"/>
  <c r="R161" i="25"/>
  <c r="R160" i="25" s="1"/>
  <c r="P161" i="25"/>
  <c r="J161" i="25"/>
  <c r="P160" i="25"/>
  <c r="BK157" i="25"/>
  <c r="BI157" i="25"/>
  <c r="BH157" i="25"/>
  <c r="BG157" i="25"/>
  <c r="BF157" i="25"/>
  <c r="BE157" i="25"/>
  <c r="T157" i="25"/>
  <c r="R157" i="25"/>
  <c r="P157" i="25"/>
  <c r="P154" i="25" s="1"/>
  <c r="J157" i="25"/>
  <c r="BK155" i="25"/>
  <c r="BK154" i="25" s="1"/>
  <c r="J154" i="25" s="1"/>
  <c r="J99" i="25" s="1"/>
  <c r="BI155" i="25"/>
  <c r="BH155" i="25"/>
  <c r="BG155" i="25"/>
  <c r="BF155" i="25"/>
  <c r="T155" i="25"/>
  <c r="T154" i="25" s="1"/>
  <c r="R155" i="25"/>
  <c r="P155" i="25"/>
  <c r="J155" i="25"/>
  <c r="BE155" i="25" s="1"/>
  <c r="R154" i="25"/>
  <c r="BK146" i="25"/>
  <c r="BI146" i="25"/>
  <c r="BH146" i="25"/>
  <c r="BG146" i="25"/>
  <c r="BF146" i="25"/>
  <c r="T146" i="25"/>
  <c r="R146" i="25"/>
  <c r="P146" i="25"/>
  <c r="J146" i="25"/>
  <c r="BE146" i="25" s="1"/>
  <c r="BK143" i="25"/>
  <c r="BI143" i="25"/>
  <c r="BH143" i="25"/>
  <c r="BG143" i="25"/>
  <c r="BF143" i="25"/>
  <c r="T143" i="25"/>
  <c r="R143" i="25"/>
  <c r="P143" i="25"/>
  <c r="J143" i="25"/>
  <c r="BE143" i="25" s="1"/>
  <c r="BK142" i="25"/>
  <c r="BI142" i="25"/>
  <c r="BH142" i="25"/>
  <c r="BG142" i="25"/>
  <c r="BF142" i="25"/>
  <c r="T142" i="25"/>
  <c r="R142" i="25"/>
  <c r="P142" i="25"/>
  <c r="J142" i="25"/>
  <c r="BE142" i="25" s="1"/>
  <c r="BK141" i="25"/>
  <c r="BI141" i="25"/>
  <c r="BH141" i="25"/>
  <c r="BG141" i="25"/>
  <c r="BF141" i="25"/>
  <c r="T141" i="25"/>
  <c r="R141" i="25"/>
  <c r="P141" i="25"/>
  <c r="J141" i="25"/>
  <c r="BE141" i="25" s="1"/>
  <c r="BK138" i="25"/>
  <c r="BI138" i="25"/>
  <c r="BH138" i="25"/>
  <c r="BG138" i="25"/>
  <c r="BF138" i="25"/>
  <c r="T138" i="25"/>
  <c r="R138" i="25"/>
  <c r="P138" i="25"/>
  <c r="J138" i="25"/>
  <c r="BE138" i="25" s="1"/>
  <c r="BK137" i="25"/>
  <c r="BI137" i="25"/>
  <c r="BH137" i="25"/>
  <c r="BG137" i="25"/>
  <c r="BF137" i="25"/>
  <c r="BE137" i="25"/>
  <c r="T137" i="25"/>
  <c r="R137" i="25"/>
  <c r="P137" i="25"/>
  <c r="J137" i="25"/>
  <c r="BK136" i="25"/>
  <c r="BI136" i="25"/>
  <c r="BH136" i="25"/>
  <c r="BG136" i="25"/>
  <c r="BF136" i="25"/>
  <c r="T136" i="25"/>
  <c r="R136" i="25"/>
  <c r="P136" i="25"/>
  <c r="J136" i="25"/>
  <c r="BE136" i="25" s="1"/>
  <c r="BK135" i="25"/>
  <c r="BI135" i="25"/>
  <c r="BH135" i="25"/>
  <c r="BG135" i="25"/>
  <c r="BF135" i="25"/>
  <c r="T135" i="25"/>
  <c r="R135" i="25"/>
  <c r="P135" i="25"/>
  <c r="J135" i="25"/>
  <c r="BE135" i="25" s="1"/>
  <c r="BK127" i="25"/>
  <c r="BI127" i="25"/>
  <c r="BH127" i="25"/>
  <c r="BG127" i="25"/>
  <c r="BF127" i="25"/>
  <c r="T127" i="25"/>
  <c r="T126" i="25" s="1"/>
  <c r="T125" i="25" s="1"/>
  <c r="T124" i="25" s="1"/>
  <c r="R127" i="25"/>
  <c r="R126" i="25" s="1"/>
  <c r="P127" i="25"/>
  <c r="J127" i="25"/>
  <c r="BE127" i="25" s="1"/>
  <c r="P126" i="25"/>
  <c r="P125" i="25" s="1"/>
  <c r="P124" i="25" s="1"/>
  <c r="F118" i="25"/>
  <c r="E116" i="25"/>
  <c r="J89" i="25"/>
  <c r="F89" i="25"/>
  <c r="E87" i="25"/>
  <c r="J37" i="25"/>
  <c r="J36" i="25"/>
  <c r="J35" i="25"/>
  <c r="J24" i="25"/>
  <c r="E24" i="25"/>
  <c r="J121" i="25" s="1"/>
  <c r="J23" i="25"/>
  <c r="E21" i="25"/>
  <c r="J120" i="25" s="1"/>
  <c r="J18" i="25"/>
  <c r="E18" i="25"/>
  <c r="F121" i="25" s="1"/>
  <c r="J17" i="25"/>
  <c r="E15" i="25"/>
  <c r="F120" i="25" s="1"/>
  <c r="J118" i="25"/>
  <c r="AK31" i="30" l="1"/>
  <c r="AK28" i="30"/>
  <c r="J39" i="28"/>
  <c r="AG57" i="1"/>
  <c r="BK261" i="26"/>
  <c r="J261" i="26" s="1"/>
  <c r="J105" i="26" s="1"/>
  <c r="BK127" i="26"/>
  <c r="BK190" i="26"/>
  <c r="J190" i="26" s="1"/>
  <c r="J100" i="26" s="1"/>
  <c r="F37" i="26"/>
  <c r="F36" i="26"/>
  <c r="J34" i="26"/>
  <c r="F35" i="26"/>
  <c r="BK200" i="25"/>
  <c r="J200" i="25" s="1"/>
  <c r="J103" i="25" s="1"/>
  <c r="BK126" i="25"/>
  <c r="F37" i="25"/>
  <c r="F35" i="25"/>
  <c r="F36" i="25"/>
  <c r="BK160" i="25"/>
  <c r="J160" i="25" s="1"/>
  <c r="J100" i="25" s="1"/>
  <c r="J34" i="25"/>
  <c r="BK279" i="27"/>
  <c r="J279" i="27" s="1"/>
  <c r="J106" i="27" s="1"/>
  <c r="BK176" i="27"/>
  <c r="J176" i="27" s="1"/>
  <c r="J99" i="27" s="1"/>
  <c r="F35" i="27"/>
  <c r="BK128" i="27"/>
  <c r="J128" i="27" s="1"/>
  <c r="J98" i="27" s="1"/>
  <c r="F36" i="27"/>
  <c r="F34" i="27"/>
  <c r="F37" i="27"/>
  <c r="BK235" i="27"/>
  <c r="BK249" i="27"/>
  <c r="J249" i="27" s="1"/>
  <c r="J105" i="27" s="1"/>
  <c r="BK193" i="27"/>
  <c r="J193" i="27" s="1"/>
  <c r="J101" i="27" s="1"/>
  <c r="F91" i="25"/>
  <c r="J91" i="25"/>
  <c r="J122" i="27"/>
  <c r="J92" i="26"/>
  <c r="F123" i="27"/>
  <c r="F121" i="26"/>
  <c r="T127" i="27"/>
  <c r="T126" i="27" s="1"/>
  <c r="J33" i="27"/>
  <c r="F33" i="27"/>
  <c r="P127" i="27"/>
  <c r="P126" i="27" s="1"/>
  <c r="R127" i="27"/>
  <c r="R126" i="27" s="1"/>
  <c r="J34" i="27"/>
  <c r="J89" i="27"/>
  <c r="F91" i="27"/>
  <c r="J123" i="27"/>
  <c r="E114" i="25"/>
  <c r="R126" i="26"/>
  <c r="R125" i="26" s="1"/>
  <c r="J33" i="26"/>
  <c r="F33" i="26"/>
  <c r="BK260" i="26"/>
  <c r="J260" i="26" s="1"/>
  <c r="J104" i="26" s="1"/>
  <c r="P126" i="26"/>
  <c r="P125" i="26" s="1"/>
  <c r="T126" i="26"/>
  <c r="T125" i="26" s="1"/>
  <c r="J91" i="26"/>
  <c r="J119" i="26"/>
  <c r="F34" i="26"/>
  <c r="E85" i="26"/>
  <c r="J33" i="25"/>
  <c r="R125" i="25"/>
  <c r="R124" i="25" s="1"/>
  <c r="F33" i="25"/>
  <c r="F92" i="25"/>
  <c r="F34" i="25"/>
  <c r="J92" i="25"/>
  <c r="W32" i="1"/>
  <c r="AK32" i="1" s="1"/>
  <c r="AK37" i="30" l="1"/>
  <c r="AN57" i="1"/>
  <c r="AN56" i="30"/>
  <c r="BK126" i="26"/>
  <c r="J126" i="26" s="1"/>
  <c r="J97" i="26" s="1"/>
  <c r="J127" i="26"/>
  <c r="J98" i="26" s="1"/>
  <c r="BK125" i="25"/>
  <c r="J125" i="25" s="1"/>
  <c r="J97" i="25" s="1"/>
  <c r="J126" i="25"/>
  <c r="J98" i="25" s="1"/>
  <c r="BK234" i="27"/>
  <c r="J234" i="27" s="1"/>
  <c r="J103" i="27" s="1"/>
  <c r="J235" i="27"/>
  <c r="J104" i="27" s="1"/>
  <c r="BK127" i="27"/>
  <c r="AM49" i="1"/>
  <c r="E72" i="23"/>
  <c r="E73" i="23"/>
  <c r="H136" i="14"/>
  <c r="H135" i="14"/>
  <c r="H134" i="14"/>
  <c r="H130" i="14"/>
  <c r="H128" i="14"/>
  <c r="H123" i="14"/>
  <c r="H119" i="14"/>
  <c r="H117" i="14"/>
  <c r="H114" i="14"/>
  <c r="H113" i="14"/>
  <c r="H110" i="14"/>
  <c r="H107" i="14"/>
  <c r="H103" i="14"/>
  <c r="H100" i="14"/>
  <c r="H97" i="14"/>
  <c r="H92" i="14"/>
  <c r="H91" i="14"/>
  <c r="H90" i="14"/>
  <c r="H89" i="14"/>
  <c r="H85" i="14"/>
  <c r="H83" i="14"/>
  <c r="H79" i="14"/>
  <c r="H75" i="14"/>
  <c r="H70" i="14"/>
  <c r="H69" i="14"/>
  <c r="H68" i="14"/>
  <c r="H62" i="14"/>
  <c r="H56" i="14"/>
  <c r="H54" i="14"/>
  <c r="H53" i="14"/>
  <c r="H52" i="14"/>
  <c r="H51" i="14"/>
  <c r="H47" i="14"/>
  <c r="H43" i="14"/>
  <c r="H42" i="14"/>
  <c r="H41" i="14"/>
  <c r="H40" i="14"/>
  <c r="H39" i="14"/>
  <c r="H38" i="14"/>
  <c r="H36" i="14"/>
  <c r="H35" i="14"/>
  <c r="H30" i="14"/>
  <c r="H29" i="14"/>
  <c r="H25" i="14"/>
  <c r="H23" i="14"/>
  <c r="H21" i="14"/>
  <c r="H18" i="14"/>
  <c r="H17" i="14"/>
  <c r="H16" i="14"/>
  <c r="H15" i="14"/>
  <c r="H14" i="14"/>
  <c r="H13" i="14"/>
  <c r="H10" i="14"/>
  <c r="H9" i="14"/>
  <c r="H8" i="14"/>
  <c r="H7" i="14"/>
  <c r="G136" i="14"/>
  <c r="G135" i="14"/>
  <c r="G134" i="14"/>
  <c r="G130" i="14"/>
  <c r="G128" i="14"/>
  <c r="G123" i="14"/>
  <c r="G119" i="14"/>
  <c r="G117" i="14"/>
  <c r="G114" i="14"/>
  <c r="G113" i="14"/>
  <c r="G110" i="14"/>
  <c r="G107" i="14"/>
  <c r="G103" i="14"/>
  <c r="G100" i="14"/>
  <c r="G97" i="14"/>
  <c r="G92" i="14"/>
  <c r="G91" i="14"/>
  <c r="G90" i="14"/>
  <c r="G89" i="14"/>
  <c r="G85" i="14"/>
  <c r="G83" i="14"/>
  <c r="G79" i="14"/>
  <c r="G75" i="14"/>
  <c r="G70" i="14"/>
  <c r="G69" i="14"/>
  <c r="G68" i="14"/>
  <c r="G62" i="14"/>
  <c r="G56" i="14"/>
  <c r="G54" i="14"/>
  <c r="G53" i="14"/>
  <c r="G52" i="14"/>
  <c r="G51" i="14"/>
  <c r="G47" i="14"/>
  <c r="G43" i="14"/>
  <c r="E136" i="14"/>
  <c r="E135" i="14"/>
  <c r="E134" i="14"/>
  <c r="E130" i="14"/>
  <c r="I130" i="14" s="1"/>
  <c r="E128" i="14"/>
  <c r="E123" i="14"/>
  <c r="E119" i="14"/>
  <c r="E117" i="14"/>
  <c r="E114" i="14"/>
  <c r="I114" i="14" s="1"/>
  <c r="E113" i="14"/>
  <c r="E110" i="14"/>
  <c r="I110" i="14" s="1"/>
  <c r="E107" i="14"/>
  <c r="E103" i="14"/>
  <c r="E100" i="14"/>
  <c r="E97" i="14"/>
  <c r="E92" i="14"/>
  <c r="E91" i="14"/>
  <c r="I91" i="14" s="1"/>
  <c r="E90" i="14"/>
  <c r="E89" i="14"/>
  <c r="I89" i="14" s="1"/>
  <c r="E85" i="14"/>
  <c r="I85" i="14" s="1"/>
  <c r="E83" i="14"/>
  <c r="E79" i="14"/>
  <c r="I79" i="14" s="1"/>
  <c r="E75" i="14"/>
  <c r="E70" i="14"/>
  <c r="E69" i="14"/>
  <c r="I69" i="14" s="1"/>
  <c r="E68" i="14"/>
  <c r="E62" i="14"/>
  <c r="E56" i="14"/>
  <c r="E54" i="14"/>
  <c r="E53" i="14"/>
  <c r="E52" i="14"/>
  <c r="E51" i="14"/>
  <c r="E47" i="14"/>
  <c r="I47" i="14" s="1"/>
  <c r="E43" i="14"/>
  <c r="E42" i="14"/>
  <c r="I42" i="14" s="1"/>
  <c r="E41" i="14"/>
  <c r="I41" i="14" s="1"/>
  <c r="E40" i="14"/>
  <c r="E39" i="14"/>
  <c r="E38" i="14"/>
  <c r="I38" i="14" s="1"/>
  <c r="E36" i="14"/>
  <c r="I36" i="14" s="1"/>
  <c r="E35" i="14"/>
  <c r="I35" i="14" s="1"/>
  <c r="E30" i="14"/>
  <c r="E29" i="14"/>
  <c r="I29" i="14" s="1"/>
  <c r="E25" i="14"/>
  <c r="I25" i="14" s="1"/>
  <c r="E23" i="14"/>
  <c r="E21" i="14"/>
  <c r="I21" i="14" s="1"/>
  <c r="E18" i="14"/>
  <c r="I18" i="14" s="1"/>
  <c r="E17" i="14"/>
  <c r="I17" i="14" s="1"/>
  <c r="E16" i="14"/>
  <c r="I16" i="14" s="1"/>
  <c r="E15" i="14"/>
  <c r="E14" i="14"/>
  <c r="I14" i="14" s="1"/>
  <c r="E13" i="14"/>
  <c r="I13" i="14" s="1"/>
  <c r="E10" i="14"/>
  <c r="I10" i="14" s="1"/>
  <c r="E9" i="14"/>
  <c r="I9" i="14" s="1"/>
  <c r="E8" i="14"/>
  <c r="I8" i="14" s="1"/>
  <c r="E7" i="14"/>
  <c r="I7" i="14" s="1"/>
  <c r="H6" i="14"/>
  <c r="E6" i="14"/>
  <c r="I6" i="14" s="1"/>
  <c r="H64" i="15"/>
  <c r="H61" i="15"/>
  <c r="H57" i="15"/>
  <c r="H54" i="15"/>
  <c r="H51" i="15"/>
  <c r="H48" i="15"/>
  <c r="H42" i="15"/>
  <c r="H38" i="15"/>
  <c r="G64" i="15"/>
  <c r="G61" i="15"/>
  <c r="G57" i="15"/>
  <c r="G54" i="15"/>
  <c r="G51" i="15"/>
  <c r="G48" i="15"/>
  <c r="G42" i="15"/>
  <c r="G38" i="15"/>
  <c r="E64" i="15"/>
  <c r="E61" i="15"/>
  <c r="E57" i="15"/>
  <c r="E54" i="15"/>
  <c r="E51" i="15"/>
  <c r="I51" i="15" s="1"/>
  <c r="E48" i="15"/>
  <c r="I48" i="15" s="1"/>
  <c r="E42" i="15"/>
  <c r="E38" i="15"/>
  <c r="I38" i="15" s="1"/>
  <c r="H32" i="15"/>
  <c r="H31" i="15"/>
  <c r="H30" i="15"/>
  <c r="H26" i="15"/>
  <c r="H23" i="15"/>
  <c r="H22" i="15"/>
  <c r="H21" i="15"/>
  <c r="H20" i="15"/>
  <c r="H17" i="15"/>
  <c r="H15" i="15"/>
  <c r="H13" i="15"/>
  <c r="H11" i="15"/>
  <c r="H8" i="15"/>
  <c r="G32" i="15"/>
  <c r="G31" i="15"/>
  <c r="G30" i="15"/>
  <c r="G26" i="15"/>
  <c r="G23" i="15"/>
  <c r="G22" i="15"/>
  <c r="G21" i="15"/>
  <c r="G20" i="15"/>
  <c r="G17" i="15"/>
  <c r="G15" i="15"/>
  <c r="G13" i="15"/>
  <c r="G11" i="15"/>
  <c r="G8" i="15"/>
  <c r="E32" i="15"/>
  <c r="E31" i="15"/>
  <c r="I31" i="15" s="1"/>
  <c r="E30" i="15"/>
  <c r="E26" i="15"/>
  <c r="I26" i="15" s="1"/>
  <c r="E23" i="15"/>
  <c r="E22" i="15"/>
  <c r="E21" i="15"/>
  <c r="E20" i="15"/>
  <c r="I20" i="15" s="1"/>
  <c r="E17" i="15"/>
  <c r="I17" i="15" s="1"/>
  <c r="E15" i="15"/>
  <c r="I15" i="15" s="1"/>
  <c r="E13" i="15"/>
  <c r="I13" i="15" s="1"/>
  <c r="E11" i="15"/>
  <c r="E8" i="15"/>
  <c r="H6" i="15"/>
  <c r="G6" i="15"/>
  <c r="E6" i="15"/>
  <c r="H43" i="17"/>
  <c r="H39" i="17"/>
  <c r="H36" i="17"/>
  <c r="H35" i="17"/>
  <c r="H32" i="17"/>
  <c r="H31" i="17"/>
  <c r="H30" i="17"/>
  <c r="H29" i="17"/>
  <c r="H28" i="17"/>
  <c r="H27" i="17"/>
  <c r="H26" i="17"/>
  <c r="H25" i="17"/>
  <c r="H22" i="17"/>
  <c r="H21" i="17"/>
  <c r="H16" i="17"/>
  <c r="H13" i="17"/>
  <c r="H12" i="17"/>
  <c r="H9" i="17"/>
  <c r="H6" i="17"/>
  <c r="H5" i="17"/>
  <c r="G43" i="17"/>
  <c r="I43" i="17" s="1"/>
  <c r="G39" i="17"/>
  <c r="G36" i="17"/>
  <c r="G35" i="17"/>
  <c r="G32" i="17"/>
  <c r="G31" i="17"/>
  <c r="G30" i="17"/>
  <c r="G29" i="17"/>
  <c r="G28" i="17"/>
  <c r="G27" i="17"/>
  <c r="I27" i="17" s="1"/>
  <c r="G26" i="17"/>
  <c r="G25" i="17"/>
  <c r="G22" i="17"/>
  <c r="G21" i="17"/>
  <c r="G16" i="17"/>
  <c r="G13" i="17"/>
  <c r="G12" i="17"/>
  <c r="G9" i="17"/>
  <c r="E39" i="17"/>
  <c r="E36" i="17"/>
  <c r="E35" i="17"/>
  <c r="E32" i="17"/>
  <c r="I32" i="17" s="1"/>
  <c r="E31" i="17"/>
  <c r="E30" i="17"/>
  <c r="E29" i="17"/>
  <c r="I29" i="17" s="1"/>
  <c r="E28" i="17"/>
  <c r="I28" i="17" s="1"/>
  <c r="E27" i="17"/>
  <c r="E26" i="17"/>
  <c r="E25" i="17"/>
  <c r="E22" i="17"/>
  <c r="E21" i="17"/>
  <c r="E16" i="17"/>
  <c r="E13" i="17"/>
  <c r="I13" i="17" s="1"/>
  <c r="E12" i="17"/>
  <c r="I12" i="17" s="1"/>
  <c r="E9" i="17"/>
  <c r="G6" i="17"/>
  <c r="E6" i="17"/>
  <c r="G5" i="17"/>
  <c r="E5" i="17"/>
  <c r="H14" i="20"/>
  <c r="I14" i="20"/>
  <c r="H15" i="20"/>
  <c r="I15" i="20"/>
  <c r="H16" i="20"/>
  <c r="I16" i="20"/>
  <c r="H17" i="20"/>
  <c r="I17" i="20"/>
  <c r="H18" i="20"/>
  <c r="I18" i="20"/>
  <c r="H19" i="20"/>
  <c r="I19" i="20"/>
  <c r="H20" i="20"/>
  <c r="I20" i="20"/>
  <c r="H21" i="20"/>
  <c r="I21" i="20"/>
  <c r="H22" i="20"/>
  <c r="I22" i="20"/>
  <c r="H23" i="20"/>
  <c r="I23" i="20"/>
  <c r="H24" i="20"/>
  <c r="I24" i="20"/>
  <c r="H25" i="20"/>
  <c r="I25" i="20"/>
  <c r="H26" i="20"/>
  <c r="I26" i="20"/>
  <c r="H27" i="20"/>
  <c r="I27" i="20"/>
  <c r="H28" i="20"/>
  <c r="I28" i="20"/>
  <c r="H29" i="20"/>
  <c r="I29" i="20"/>
  <c r="H30" i="20"/>
  <c r="I30" i="20"/>
  <c r="H31" i="20"/>
  <c r="I31" i="20"/>
  <c r="H32" i="20"/>
  <c r="I32" i="20"/>
  <c r="H33" i="20"/>
  <c r="I33" i="20"/>
  <c r="H34" i="20"/>
  <c r="I34" i="20"/>
  <c r="H35" i="20"/>
  <c r="I35" i="20"/>
  <c r="H36" i="20"/>
  <c r="I36" i="20"/>
  <c r="H37" i="20"/>
  <c r="I37" i="20"/>
  <c r="H38" i="20"/>
  <c r="I38" i="20"/>
  <c r="H39" i="20"/>
  <c r="I39" i="20"/>
  <c r="H40" i="20"/>
  <c r="I40" i="20"/>
  <c r="H41" i="20"/>
  <c r="I41" i="20"/>
  <c r="H42" i="20"/>
  <c r="I42" i="20"/>
  <c r="H43" i="20"/>
  <c r="I43" i="20"/>
  <c r="H44" i="20"/>
  <c r="I44" i="20"/>
  <c r="H45" i="20"/>
  <c r="I45" i="20"/>
  <c r="H46" i="20"/>
  <c r="I46" i="20"/>
  <c r="H47" i="20"/>
  <c r="I47" i="20"/>
  <c r="H48" i="20"/>
  <c r="I48" i="20"/>
  <c r="H49" i="20"/>
  <c r="I49" i="20"/>
  <c r="H50" i="20"/>
  <c r="I50" i="20"/>
  <c r="H51" i="20"/>
  <c r="I51" i="20"/>
  <c r="H52" i="20"/>
  <c r="I52" i="20"/>
  <c r="H53" i="20"/>
  <c r="I53" i="20"/>
  <c r="H54" i="20"/>
  <c r="I54" i="20"/>
  <c r="H55" i="20"/>
  <c r="I55" i="20"/>
  <c r="H56" i="20"/>
  <c r="I56" i="20"/>
  <c r="H57" i="20"/>
  <c r="I57" i="20"/>
  <c r="H58" i="20"/>
  <c r="I58" i="20"/>
  <c r="H59" i="20"/>
  <c r="I59" i="20"/>
  <c r="H60" i="20"/>
  <c r="I60" i="20"/>
  <c r="H61" i="20"/>
  <c r="I61" i="20"/>
  <c r="H62" i="20"/>
  <c r="I62" i="20"/>
  <c r="H63" i="20"/>
  <c r="I63" i="20"/>
  <c r="H64" i="20"/>
  <c r="I64" i="20"/>
  <c r="H65" i="20"/>
  <c r="I65" i="20"/>
  <c r="H66" i="20"/>
  <c r="I66" i="20"/>
  <c r="H67" i="20"/>
  <c r="I67" i="20"/>
  <c r="H68" i="20"/>
  <c r="I68" i="20"/>
  <c r="H69" i="20"/>
  <c r="I69" i="20"/>
  <c r="H70" i="20"/>
  <c r="I70" i="20"/>
  <c r="H72" i="20"/>
  <c r="I72" i="20"/>
  <c r="H73" i="20"/>
  <c r="I73" i="20"/>
  <c r="H74" i="20"/>
  <c r="I74" i="20"/>
  <c r="H75" i="20"/>
  <c r="I75" i="20"/>
  <c r="H76" i="20"/>
  <c r="I76" i="20"/>
  <c r="H77" i="20"/>
  <c r="I77" i="20"/>
  <c r="H78" i="20"/>
  <c r="I78" i="20"/>
  <c r="H79" i="20"/>
  <c r="I79" i="20"/>
  <c r="H81" i="20"/>
  <c r="I81" i="20"/>
  <c r="H82" i="20"/>
  <c r="I82" i="20"/>
  <c r="H83" i="20"/>
  <c r="I83" i="20"/>
  <c r="H84" i="20"/>
  <c r="I84" i="20"/>
  <c r="H85" i="20"/>
  <c r="I85" i="20"/>
  <c r="H86" i="20"/>
  <c r="I86" i="20"/>
  <c r="H87" i="20"/>
  <c r="I87" i="20"/>
  <c r="H88" i="20"/>
  <c r="I88" i="20"/>
  <c r="H89" i="20"/>
  <c r="I89" i="20"/>
  <c r="H91" i="20"/>
  <c r="I91" i="20"/>
  <c r="H92" i="20"/>
  <c r="I92" i="20"/>
  <c r="H93" i="20"/>
  <c r="I93" i="20"/>
  <c r="H94" i="20"/>
  <c r="I94" i="20"/>
  <c r="H95" i="20"/>
  <c r="I95" i="20"/>
  <c r="H96" i="20"/>
  <c r="I96" i="20"/>
  <c r="H97" i="20"/>
  <c r="I97" i="20"/>
  <c r="H98" i="20"/>
  <c r="I98" i="20"/>
  <c r="H100" i="20"/>
  <c r="I100" i="20"/>
  <c r="H101" i="20"/>
  <c r="I101" i="20"/>
  <c r="H102" i="20"/>
  <c r="I102" i="20"/>
  <c r="H103" i="20"/>
  <c r="I103" i="20"/>
  <c r="H104" i="20"/>
  <c r="I104" i="20"/>
  <c r="H105" i="20"/>
  <c r="I105" i="20"/>
  <c r="H106" i="20"/>
  <c r="I106" i="20"/>
  <c r="H107" i="20"/>
  <c r="I107" i="20"/>
  <c r="H108" i="20"/>
  <c r="I108" i="20"/>
  <c r="H109" i="20"/>
  <c r="I109" i="20"/>
  <c r="H110" i="20"/>
  <c r="I110" i="20"/>
  <c r="H111" i="20"/>
  <c r="I111" i="20"/>
  <c r="H112" i="20"/>
  <c r="I112" i="20"/>
  <c r="H113" i="20"/>
  <c r="I113" i="20"/>
  <c r="H114" i="20"/>
  <c r="I114" i="20"/>
  <c r="H115" i="20"/>
  <c r="I115" i="20"/>
  <c r="H116" i="20"/>
  <c r="I116" i="20"/>
  <c r="H117" i="20"/>
  <c r="I117" i="20"/>
  <c r="H118" i="20"/>
  <c r="I118" i="20"/>
  <c r="H120" i="20"/>
  <c r="I120" i="20"/>
  <c r="H121" i="20"/>
  <c r="I121" i="20"/>
  <c r="H122" i="20"/>
  <c r="I122" i="20"/>
  <c r="H123" i="20"/>
  <c r="I123" i="20"/>
  <c r="H124" i="20"/>
  <c r="I124" i="20"/>
  <c r="H125" i="20"/>
  <c r="I125" i="20"/>
  <c r="H126" i="20"/>
  <c r="I126" i="20"/>
  <c r="H127" i="20"/>
  <c r="I127" i="20"/>
  <c r="H128" i="20"/>
  <c r="I128" i="20"/>
  <c r="H129" i="20"/>
  <c r="I129" i="20"/>
  <c r="H130" i="20"/>
  <c r="I130" i="20"/>
  <c r="H131" i="20"/>
  <c r="I131" i="20"/>
  <c r="H132" i="20"/>
  <c r="I132" i="20"/>
  <c r="H133" i="20"/>
  <c r="I133" i="20"/>
  <c r="H134" i="20"/>
  <c r="I134" i="20"/>
  <c r="H135" i="20"/>
  <c r="I135" i="20"/>
  <c r="H136" i="20"/>
  <c r="I136" i="20"/>
  <c r="H137" i="20"/>
  <c r="I137" i="20"/>
  <c r="H138" i="20"/>
  <c r="I138" i="20"/>
  <c r="H139" i="20"/>
  <c r="I139" i="20"/>
  <c r="H140" i="20"/>
  <c r="I140" i="20"/>
  <c r="H141" i="20"/>
  <c r="I141" i="20"/>
  <c r="H143" i="20"/>
  <c r="I143" i="20"/>
  <c r="H144" i="20"/>
  <c r="I144" i="20"/>
  <c r="H145" i="20"/>
  <c r="I145" i="20"/>
  <c r="H146" i="20"/>
  <c r="I146" i="20"/>
  <c r="H147" i="20"/>
  <c r="I147" i="20"/>
  <c r="H148" i="20"/>
  <c r="I148" i="20"/>
  <c r="H149" i="20"/>
  <c r="I149" i="20"/>
  <c r="H150" i="20"/>
  <c r="I150" i="20"/>
  <c r="H151" i="20"/>
  <c r="I151" i="20"/>
  <c r="H152" i="20"/>
  <c r="I152" i="20"/>
  <c r="H153" i="20"/>
  <c r="I153" i="20"/>
  <c r="H154" i="20"/>
  <c r="I154" i="20"/>
  <c r="H155" i="20"/>
  <c r="I155" i="20"/>
  <c r="H156" i="20"/>
  <c r="I156" i="20"/>
  <c r="H157" i="20"/>
  <c r="I157" i="20"/>
  <c r="H158" i="20"/>
  <c r="I158" i="20"/>
  <c r="H159" i="20"/>
  <c r="I159" i="20"/>
  <c r="H160" i="20"/>
  <c r="I160" i="20"/>
  <c r="H161" i="20"/>
  <c r="I161" i="20"/>
  <c r="H162" i="20"/>
  <c r="I162" i="20"/>
  <c r="I13" i="20"/>
  <c r="E330" i="18"/>
  <c r="E9" i="18"/>
  <c r="E13" i="18"/>
  <c r="E15" i="18"/>
  <c r="E18" i="18"/>
  <c r="E21" i="18"/>
  <c r="E25" i="18"/>
  <c r="E28" i="18"/>
  <c r="E31" i="18"/>
  <c r="E33" i="18"/>
  <c r="E37" i="18"/>
  <c r="E40" i="18"/>
  <c r="E42" i="18"/>
  <c r="E46" i="18"/>
  <c r="E48" i="18"/>
  <c r="E51" i="18"/>
  <c r="E55" i="18"/>
  <c r="E58" i="18"/>
  <c r="E62" i="18"/>
  <c r="E65" i="18"/>
  <c r="E69" i="18"/>
  <c r="E72" i="18"/>
  <c r="E75" i="18"/>
  <c r="E77" i="18"/>
  <c r="E81" i="18"/>
  <c r="E82" i="18"/>
  <c r="E83" i="18"/>
  <c r="E84" i="18"/>
  <c r="E85" i="18"/>
  <c r="E88" i="18"/>
  <c r="E89" i="18"/>
  <c r="E90" i="18"/>
  <c r="E93" i="18"/>
  <c r="E96" i="18"/>
  <c r="E100" i="18"/>
  <c r="E102" i="18"/>
  <c r="E104" i="18"/>
  <c r="E108" i="18"/>
  <c r="E111" i="18"/>
  <c r="E116" i="18"/>
  <c r="E121" i="18"/>
  <c r="E126" i="18"/>
  <c r="E130" i="18"/>
  <c r="E135" i="18"/>
  <c r="E139" i="18"/>
  <c r="E144" i="18"/>
  <c r="E149" i="18"/>
  <c r="E153" i="18"/>
  <c r="E158" i="18"/>
  <c r="E160" i="18"/>
  <c r="E165" i="18"/>
  <c r="E170" i="18"/>
  <c r="E175" i="18"/>
  <c r="E178" i="18"/>
  <c r="E182" i="18"/>
  <c r="E185" i="18"/>
  <c r="E188" i="18"/>
  <c r="E191" i="18"/>
  <c r="E194" i="18"/>
  <c r="E198" i="18"/>
  <c r="E203" i="18"/>
  <c r="E208" i="18"/>
  <c r="E211" i="18"/>
  <c r="E214" i="18"/>
  <c r="E217" i="18"/>
  <c r="E221" i="18"/>
  <c r="E225" i="18"/>
  <c r="E228" i="18"/>
  <c r="E231" i="18"/>
  <c r="E233" i="18"/>
  <c r="E236" i="18"/>
  <c r="E239" i="18"/>
  <c r="E240" i="18"/>
  <c r="E244" i="18"/>
  <c r="E254" i="18"/>
  <c r="E259" i="18"/>
  <c r="E263" i="18"/>
  <c r="E266" i="18"/>
  <c r="E271" i="18"/>
  <c r="E276" i="18"/>
  <c r="E282" i="18"/>
  <c r="E287" i="18"/>
  <c r="E292" i="18"/>
  <c r="E299" i="18"/>
  <c r="E302" i="18"/>
  <c r="E305" i="18"/>
  <c r="E309" i="18"/>
  <c r="E313" i="18"/>
  <c r="E316" i="18"/>
  <c r="E323" i="18"/>
  <c r="E328" i="18"/>
  <c r="E6" i="18"/>
  <c r="BK151" i="24"/>
  <c r="BI151" i="24"/>
  <c r="BH151" i="24"/>
  <c r="BG151" i="24"/>
  <c r="BF151" i="24"/>
  <c r="AA151" i="24"/>
  <c r="Y151" i="24"/>
  <c r="W151" i="24"/>
  <c r="N151" i="24"/>
  <c r="BE151" i="24" s="1"/>
  <c r="BK150" i="24"/>
  <c r="BI150" i="24"/>
  <c r="BH150" i="24"/>
  <c r="BG150" i="24"/>
  <c r="BF150" i="24"/>
  <c r="AA150" i="24"/>
  <c r="Y150" i="24"/>
  <c r="W150" i="24"/>
  <c r="N150" i="24"/>
  <c r="BE150" i="24" s="1"/>
  <c r="BK149" i="24"/>
  <c r="BI149" i="24"/>
  <c r="BH149" i="24"/>
  <c r="BG149" i="24"/>
  <c r="BF149" i="24"/>
  <c r="AA149" i="24"/>
  <c r="Y149" i="24"/>
  <c r="W149" i="24"/>
  <c r="N149" i="24"/>
  <c r="BE149" i="24" s="1"/>
  <c r="BK148" i="24"/>
  <c r="BI148" i="24"/>
  <c r="BH148" i="24"/>
  <c r="BG148" i="24"/>
  <c r="BF148" i="24"/>
  <c r="AA148" i="24"/>
  <c r="Y148" i="24"/>
  <c r="W148" i="24"/>
  <c r="N148" i="24"/>
  <c r="BE148" i="24" s="1"/>
  <c r="BK147" i="24"/>
  <c r="BI147" i="24"/>
  <c r="BH147" i="24"/>
  <c r="BG147" i="24"/>
  <c r="BF147" i="24"/>
  <c r="AA147" i="24"/>
  <c r="Y147" i="24"/>
  <c r="W147" i="24"/>
  <c r="N147" i="24"/>
  <c r="BE147" i="24" s="1"/>
  <c r="BK146" i="24"/>
  <c r="BI146" i="24"/>
  <c r="BH146" i="24"/>
  <c r="BG146" i="24"/>
  <c r="BF146" i="24"/>
  <c r="AA146" i="24"/>
  <c r="Y146" i="24"/>
  <c r="W146" i="24"/>
  <c r="N146" i="24"/>
  <c r="BE146" i="24" s="1"/>
  <c r="BK145" i="24"/>
  <c r="BI145" i="24"/>
  <c r="BH145" i="24"/>
  <c r="BG145" i="24"/>
  <c r="BF145" i="24"/>
  <c r="AA145" i="24"/>
  <c r="Y145" i="24"/>
  <c r="W145" i="24"/>
  <c r="N145" i="24"/>
  <c r="BE145" i="24" s="1"/>
  <c r="BK144" i="24"/>
  <c r="BI144" i="24"/>
  <c r="BH144" i="24"/>
  <c r="BG144" i="24"/>
  <c r="BF144" i="24"/>
  <c r="AA144" i="24"/>
  <c r="Y144" i="24"/>
  <c r="W144" i="24"/>
  <c r="N144" i="24"/>
  <c r="BE144" i="24" s="1"/>
  <c r="BK143" i="24"/>
  <c r="BI143" i="24"/>
  <c r="BH143" i="24"/>
  <c r="BG143" i="24"/>
  <c r="BF143" i="24"/>
  <c r="AA143" i="24"/>
  <c r="Y143" i="24"/>
  <c r="W143" i="24"/>
  <c r="N143" i="24"/>
  <c r="BE143" i="24" s="1"/>
  <c r="BK142" i="24"/>
  <c r="BI142" i="24"/>
  <c r="BH142" i="24"/>
  <c r="BG142" i="24"/>
  <c r="BF142" i="24"/>
  <c r="AA142" i="24"/>
  <c r="Y142" i="24"/>
  <c r="W142" i="24"/>
  <c r="N142" i="24"/>
  <c r="BE142" i="24" s="1"/>
  <c r="BK141" i="24"/>
  <c r="BI141" i="24"/>
  <c r="BH141" i="24"/>
  <c r="BG141" i="24"/>
  <c r="BF141" i="24"/>
  <c r="AA141" i="24"/>
  <c r="Y141" i="24"/>
  <c r="W141" i="24"/>
  <c r="N141" i="24"/>
  <c r="BE141" i="24" s="1"/>
  <c r="BK140" i="24"/>
  <c r="BI140" i="24"/>
  <c r="BH140" i="24"/>
  <c r="BG140" i="24"/>
  <c r="BF140" i="24"/>
  <c r="AA140" i="24"/>
  <c r="Y140" i="24"/>
  <c r="W140" i="24"/>
  <c r="W138" i="24" s="1"/>
  <c r="W137" i="24" s="1"/>
  <c r="N140" i="24"/>
  <c r="BE140" i="24" s="1"/>
  <c r="BK139" i="24"/>
  <c r="BI139" i="24"/>
  <c r="BH139" i="24"/>
  <c r="BG139" i="24"/>
  <c r="BF139" i="24"/>
  <c r="BE139" i="24"/>
  <c r="AA139" i="24"/>
  <c r="AA138" i="24" s="1"/>
  <c r="AA137" i="24" s="1"/>
  <c r="Y139" i="24"/>
  <c r="W139" i="24"/>
  <c r="N139" i="24"/>
  <c r="BK136" i="24"/>
  <c r="BI136" i="24"/>
  <c r="BH136" i="24"/>
  <c r="BG136" i="24"/>
  <c r="BF136" i="24"/>
  <c r="AA136" i="24"/>
  <c r="Y136" i="24"/>
  <c r="W136" i="24"/>
  <c r="N136" i="24"/>
  <c r="BE136" i="24" s="1"/>
  <c r="BK135" i="24"/>
  <c r="BK134" i="24" s="1"/>
  <c r="N134" i="24" s="1"/>
  <c r="N82" i="24" s="1"/>
  <c r="BI135" i="24"/>
  <c r="BH135" i="24"/>
  <c r="BG135" i="24"/>
  <c r="BF135" i="24"/>
  <c r="AA135" i="24"/>
  <c r="AA134" i="24" s="1"/>
  <c r="Y135" i="24"/>
  <c r="Y134" i="24" s="1"/>
  <c r="W135" i="24"/>
  <c r="N135" i="24"/>
  <c r="BE135" i="24" s="1"/>
  <c r="W134" i="24"/>
  <c r="BK133" i="24"/>
  <c r="BI133" i="24"/>
  <c r="BH133" i="24"/>
  <c r="BG133" i="24"/>
  <c r="BF133" i="24"/>
  <c r="AA133" i="24"/>
  <c r="Y133" i="24"/>
  <c r="W133" i="24"/>
  <c r="N133" i="24"/>
  <c r="BE133" i="24" s="1"/>
  <c r="BK132" i="24"/>
  <c r="BI132" i="24"/>
  <c r="BH132" i="24"/>
  <c r="BG132" i="24"/>
  <c r="BF132" i="24"/>
  <c r="AA132" i="24"/>
  <c r="Y132" i="24"/>
  <c r="W132" i="24"/>
  <c r="N132" i="24"/>
  <c r="BE132" i="24" s="1"/>
  <c r="BK131" i="24"/>
  <c r="BI131" i="24"/>
  <c r="BH131" i="24"/>
  <c r="BG131" i="24"/>
  <c r="BF131" i="24"/>
  <c r="AA131" i="24"/>
  <c r="Y131" i="24"/>
  <c r="W131" i="24"/>
  <c r="N131" i="24"/>
  <c r="BE131" i="24" s="1"/>
  <c r="BK130" i="24"/>
  <c r="BI130" i="24"/>
  <c r="BH130" i="24"/>
  <c r="BG130" i="24"/>
  <c r="BF130" i="24"/>
  <c r="AA130" i="24"/>
  <c r="Y130" i="24"/>
  <c r="W130" i="24"/>
  <c r="N130" i="24"/>
  <c r="BE130" i="24" s="1"/>
  <c r="BK129" i="24"/>
  <c r="BI129" i="24"/>
  <c r="BH129" i="24"/>
  <c r="BG129" i="24"/>
  <c r="BF129" i="24"/>
  <c r="AA129" i="24"/>
  <c r="Y129" i="24"/>
  <c r="W129" i="24"/>
  <c r="N129" i="24"/>
  <c r="BE129" i="24" s="1"/>
  <c r="BK128" i="24"/>
  <c r="BI128" i="24"/>
  <c r="BH128" i="24"/>
  <c r="BG128" i="24"/>
  <c r="BF128" i="24"/>
  <c r="AA128" i="24"/>
  <c r="Y128" i="24"/>
  <c r="W128" i="24"/>
  <c r="N128" i="24"/>
  <c r="BE128" i="24" s="1"/>
  <c r="BK127" i="24"/>
  <c r="BI127" i="24"/>
  <c r="BH127" i="24"/>
  <c r="BG127" i="24"/>
  <c r="BF127" i="24"/>
  <c r="AA127" i="24"/>
  <c r="Y127" i="24"/>
  <c r="W127" i="24"/>
  <c r="N127" i="24"/>
  <c r="BE127" i="24" s="1"/>
  <c r="BK126" i="24"/>
  <c r="BI126" i="24"/>
  <c r="BH126" i="24"/>
  <c r="BG126" i="24"/>
  <c r="BF126" i="24"/>
  <c r="AA126" i="24"/>
  <c r="Y126" i="24"/>
  <c r="W126" i="24"/>
  <c r="N126" i="24"/>
  <c r="BE126" i="24" s="1"/>
  <c r="BK125" i="24"/>
  <c r="BI125" i="24"/>
  <c r="BH125" i="24"/>
  <c r="BG125" i="24"/>
  <c r="BF125" i="24"/>
  <c r="AA125" i="24"/>
  <c r="Y125" i="24"/>
  <c r="W125" i="24"/>
  <c r="N125" i="24"/>
  <c r="BE125" i="24" s="1"/>
  <c r="BK124" i="24"/>
  <c r="BI124" i="24"/>
  <c r="BH124" i="24"/>
  <c r="BG124" i="24"/>
  <c r="BF124" i="24"/>
  <c r="AA124" i="24"/>
  <c r="Y124" i="24"/>
  <c r="W124" i="24"/>
  <c r="N124" i="24"/>
  <c r="BE124" i="24" s="1"/>
  <c r="BK123" i="24"/>
  <c r="BI123" i="24"/>
  <c r="BH123" i="24"/>
  <c r="BG123" i="24"/>
  <c r="BF123" i="24"/>
  <c r="AA123" i="24"/>
  <c r="Y123" i="24"/>
  <c r="W123" i="24"/>
  <c r="N123" i="24"/>
  <c r="BE123" i="24" s="1"/>
  <c r="BK122" i="24"/>
  <c r="BI122" i="24"/>
  <c r="BH122" i="24"/>
  <c r="BG122" i="24"/>
  <c r="BF122" i="24"/>
  <c r="AA122" i="24"/>
  <c r="Y122" i="24"/>
  <c r="W122" i="24"/>
  <c r="N122" i="24"/>
  <c r="BE122" i="24" s="1"/>
  <c r="BK120" i="24"/>
  <c r="BK119" i="24" s="1"/>
  <c r="N119" i="24" s="1"/>
  <c r="N80" i="24" s="1"/>
  <c r="BI120" i="24"/>
  <c r="BH120" i="24"/>
  <c r="BG120" i="24"/>
  <c r="BF120" i="24"/>
  <c r="AA120" i="24"/>
  <c r="AA119" i="24" s="1"/>
  <c r="Y120" i="24"/>
  <c r="Y119" i="24" s="1"/>
  <c r="W120" i="24"/>
  <c r="W119" i="24" s="1"/>
  <c r="N120" i="24"/>
  <c r="BE120" i="24" s="1"/>
  <c r="BK118" i="24"/>
  <c r="BI118" i="24"/>
  <c r="BH118" i="24"/>
  <c r="BG118" i="24"/>
  <c r="BF118" i="24"/>
  <c r="AA118" i="24"/>
  <c r="Y118" i="24"/>
  <c r="W118" i="24"/>
  <c r="N118" i="24"/>
  <c r="BE118" i="24" s="1"/>
  <c r="BK117" i="24"/>
  <c r="BI117" i="24"/>
  <c r="BH117" i="24"/>
  <c r="BG117" i="24"/>
  <c r="BF117" i="24"/>
  <c r="AA117" i="24"/>
  <c r="Y117" i="24"/>
  <c r="W117" i="24"/>
  <c r="N117" i="24"/>
  <c r="BE117" i="24" s="1"/>
  <c r="BK116" i="24"/>
  <c r="BI116" i="24"/>
  <c r="BH116" i="24"/>
  <c r="BG116" i="24"/>
  <c r="BF116" i="24"/>
  <c r="AA116" i="24"/>
  <c r="Y116" i="24"/>
  <c r="W116" i="24"/>
  <c r="N116" i="24"/>
  <c r="BE116" i="24" s="1"/>
  <c r="BK115" i="24"/>
  <c r="BI115" i="24"/>
  <c r="BH115" i="24"/>
  <c r="BG115" i="24"/>
  <c r="BF115" i="24"/>
  <c r="AA115" i="24"/>
  <c r="Y115" i="24"/>
  <c r="W115" i="24"/>
  <c r="N115" i="24"/>
  <c r="BE115" i="24" s="1"/>
  <c r="BK114" i="24"/>
  <c r="BI114" i="24"/>
  <c r="BH114" i="24"/>
  <c r="BG114" i="24"/>
  <c r="BF114" i="24"/>
  <c r="AA114" i="24"/>
  <c r="Y114" i="24"/>
  <c r="W114" i="24"/>
  <c r="N114" i="24"/>
  <c r="BE114" i="24" s="1"/>
  <c r="BK113" i="24"/>
  <c r="BI113" i="24"/>
  <c r="BH113" i="24"/>
  <c r="BG113" i="24"/>
  <c r="BF113" i="24"/>
  <c r="AA113" i="24"/>
  <c r="Y113" i="24"/>
  <c r="W113" i="24"/>
  <c r="N113" i="24"/>
  <c r="BE113" i="24" s="1"/>
  <c r="BK112" i="24"/>
  <c r="BI112" i="24"/>
  <c r="BH112" i="24"/>
  <c r="BG112" i="24"/>
  <c r="BF112" i="24"/>
  <c r="AA112" i="24"/>
  <c r="Y112" i="24"/>
  <c r="W112" i="24"/>
  <c r="N112" i="24"/>
  <c r="BE112" i="24" s="1"/>
  <c r="BK111" i="24"/>
  <c r="BI111" i="24"/>
  <c r="BH111" i="24"/>
  <c r="BG111" i="24"/>
  <c r="BF111" i="24"/>
  <c r="AA111" i="24"/>
  <c r="Y111" i="24"/>
  <c r="W111" i="24"/>
  <c r="N111" i="24"/>
  <c r="BE111" i="24" s="1"/>
  <c r="BK110" i="24"/>
  <c r="BI110" i="24"/>
  <c r="BH110" i="24"/>
  <c r="BG110" i="24"/>
  <c r="BF110" i="24"/>
  <c r="AA110" i="24"/>
  <c r="Y110" i="24"/>
  <c r="W110" i="24"/>
  <c r="N110" i="24"/>
  <c r="BE110" i="24" s="1"/>
  <c r="BK109" i="24"/>
  <c r="BI109" i="24"/>
  <c r="BH109" i="24"/>
  <c r="BG109" i="24"/>
  <c r="BF109" i="24"/>
  <c r="AA109" i="24"/>
  <c r="Y109" i="24"/>
  <c r="W109" i="24"/>
  <c r="N109" i="24"/>
  <c r="BE109" i="24" s="1"/>
  <c r="BK108" i="24"/>
  <c r="BI108" i="24"/>
  <c r="BH108" i="24"/>
  <c r="BG108" i="24"/>
  <c r="BF108" i="24"/>
  <c r="AA108" i="24"/>
  <c r="Y108" i="24"/>
  <c r="W108" i="24"/>
  <c r="N108" i="24"/>
  <c r="BE108" i="24" s="1"/>
  <c r="BK107" i="24"/>
  <c r="BI107" i="24"/>
  <c r="BH107" i="24"/>
  <c r="BG107" i="24"/>
  <c r="BF107" i="24"/>
  <c r="AA107" i="24"/>
  <c r="Y107" i="24"/>
  <c r="W107" i="24"/>
  <c r="N107" i="24"/>
  <c r="BE107" i="24" s="1"/>
  <c r="F98" i="24"/>
  <c r="F96" i="24"/>
  <c r="F70" i="24"/>
  <c r="F68" i="24"/>
  <c r="M27" i="24"/>
  <c r="O20" i="24"/>
  <c r="E20" i="24"/>
  <c r="M101" i="24" s="1"/>
  <c r="O19" i="24"/>
  <c r="E17" i="24"/>
  <c r="M100" i="24" s="1"/>
  <c r="O14" i="24"/>
  <c r="E14" i="24"/>
  <c r="F101" i="24" s="1"/>
  <c r="O13" i="24"/>
  <c r="E11" i="24"/>
  <c r="F100" i="24" s="1"/>
  <c r="M98" i="24"/>
  <c r="BK125" i="26" l="1"/>
  <c r="J125" i="26" s="1"/>
  <c r="J96" i="26" s="1"/>
  <c r="BK124" i="25"/>
  <c r="J124" i="25" s="1"/>
  <c r="J96" i="25" s="1"/>
  <c r="BK138" i="24"/>
  <c r="N138" i="24" s="1"/>
  <c r="N84" i="24" s="1"/>
  <c r="BK126" i="27"/>
  <c r="J126" i="27" s="1"/>
  <c r="J96" i="27" s="1"/>
  <c r="J127" i="27"/>
  <c r="J97" i="27" s="1"/>
  <c r="E334" i="18"/>
  <c r="I84" i="7" s="1"/>
  <c r="I22" i="17"/>
  <c r="I39" i="17"/>
  <c r="I26" i="17"/>
  <c r="I36" i="17"/>
  <c r="I30" i="17"/>
  <c r="I25" i="17"/>
  <c r="I35" i="17"/>
  <c r="I21" i="17"/>
  <c r="I31" i="17"/>
  <c r="I6" i="17"/>
  <c r="I9" i="17"/>
  <c r="I16" i="17"/>
  <c r="I5" i="17"/>
  <c r="I134" i="14"/>
  <c r="I128" i="14"/>
  <c r="I136" i="14"/>
  <c r="I123" i="14"/>
  <c r="I117" i="14"/>
  <c r="I107" i="14"/>
  <c r="I92" i="14"/>
  <c r="I97" i="14"/>
  <c r="I119" i="14"/>
  <c r="I100" i="14"/>
  <c r="I83" i="14"/>
  <c r="I75" i="14"/>
  <c r="I70" i="14"/>
  <c r="I62" i="14"/>
  <c r="I54" i="14"/>
  <c r="I53" i="14"/>
  <c r="I56" i="14"/>
  <c r="I51" i="14"/>
  <c r="I52" i="14"/>
  <c r="I64" i="15"/>
  <c r="I32" i="15"/>
  <c r="I11" i="15"/>
  <c r="G33" i="15"/>
  <c r="I21" i="15"/>
  <c r="I6" i="15"/>
  <c r="I22" i="15"/>
  <c r="I54" i="15"/>
  <c r="I8" i="15"/>
  <c r="I23" i="15"/>
  <c r="I30" i="15"/>
  <c r="I57" i="15"/>
  <c r="I61" i="15"/>
  <c r="E33" i="15"/>
  <c r="I42" i="15"/>
  <c r="BK106" i="24"/>
  <c r="N106" i="24" s="1"/>
  <c r="N79" i="24" s="1"/>
  <c r="Y106" i="24"/>
  <c r="W106" i="24"/>
  <c r="W105" i="24" s="1"/>
  <c r="W104" i="24" s="1"/>
  <c r="AA121" i="24"/>
  <c r="I23" i="14"/>
  <c r="I103" i="14"/>
  <c r="AA106" i="24"/>
  <c r="Y121" i="24"/>
  <c r="Y105" i="24" s="1"/>
  <c r="Y104" i="24" s="1"/>
  <c r="H35" i="24"/>
  <c r="W121" i="24"/>
  <c r="Y138" i="24"/>
  <c r="Y137" i="24" s="1"/>
  <c r="BK121" i="24"/>
  <c r="N121" i="24" s="1"/>
  <c r="N81" i="24" s="1"/>
  <c r="E65" i="15"/>
  <c r="E45" i="17"/>
  <c r="I39" i="14"/>
  <c r="M73" i="24"/>
  <c r="I15" i="14"/>
  <c r="I43" i="14"/>
  <c r="I90" i="14"/>
  <c r="I30" i="14"/>
  <c r="I68" i="14"/>
  <c r="I113" i="14"/>
  <c r="I135" i="14"/>
  <c r="I40" i="14"/>
  <c r="E138" i="14"/>
  <c r="G138" i="14"/>
  <c r="G45" i="17"/>
  <c r="H33" i="24"/>
  <c r="H34" i="24"/>
  <c r="M32" i="24"/>
  <c r="M31" i="24"/>
  <c r="H31" i="24"/>
  <c r="H32" i="24"/>
  <c r="M70" i="24"/>
  <c r="F72" i="24"/>
  <c r="M72" i="24"/>
  <c r="F73" i="24"/>
  <c r="H116" i="23"/>
  <c r="E116" i="23"/>
  <c r="H114" i="23"/>
  <c r="E114" i="23"/>
  <c r="H112" i="23"/>
  <c r="E112" i="23"/>
  <c r="H110" i="23"/>
  <c r="E110" i="23"/>
  <c r="H108" i="23"/>
  <c r="E108" i="23"/>
  <c r="H105" i="23"/>
  <c r="E105" i="23"/>
  <c r="H98" i="23"/>
  <c r="E98" i="23"/>
  <c r="H95" i="23"/>
  <c r="E95" i="23"/>
  <c r="H93" i="23"/>
  <c r="E93" i="23"/>
  <c r="H92" i="23"/>
  <c r="E92" i="23"/>
  <c r="H90" i="23"/>
  <c r="E90" i="23"/>
  <c r="H89" i="23"/>
  <c r="E89" i="23"/>
  <c r="H86" i="23"/>
  <c r="E86" i="23"/>
  <c r="H84" i="23"/>
  <c r="E84" i="23"/>
  <c r="H83" i="23"/>
  <c r="E83" i="23"/>
  <c r="H82" i="23"/>
  <c r="E82" i="23"/>
  <c r="H80" i="23"/>
  <c r="E80" i="23"/>
  <c r="H79" i="23"/>
  <c r="E79" i="23"/>
  <c r="H73" i="23"/>
  <c r="H72" i="23"/>
  <c r="H70" i="23"/>
  <c r="E70" i="23"/>
  <c r="H69" i="23"/>
  <c r="E69" i="23"/>
  <c r="H68" i="23"/>
  <c r="E68" i="23"/>
  <c r="H63" i="23"/>
  <c r="E63" i="23"/>
  <c r="H62" i="23"/>
  <c r="E62" i="23"/>
  <c r="H60" i="23"/>
  <c r="E60" i="23"/>
  <c r="H58" i="23"/>
  <c r="E58" i="23"/>
  <c r="H56" i="23"/>
  <c r="E56" i="23"/>
  <c r="H54" i="23"/>
  <c r="E54" i="23"/>
  <c r="H53" i="23"/>
  <c r="E53" i="23"/>
  <c r="H51" i="23"/>
  <c r="E51" i="23"/>
  <c r="H49" i="23"/>
  <c r="E49" i="23"/>
  <c r="H47" i="23"/>
  <c r="E47" i="23"/>
  <c r="H46" i="23"/>
  <c r="E46" i="23"/>
  <c r="H45" i="23"/>
  <c r="E45" i="23"/>
  <c r="H43" i="23"/>
  <c r="E43" i="23"/>
  <c r="H41" i="23"/>
  <c r="E41" i="23"/>
  <c r="H36" i="23"/>
  <c r="E36" i="23"/>
  <c r="H35" i="23"/>
  <c r="E35" i="23"/>
  <c r="H33" i="23"/>
  <c r="E33" i="23"/>
  <c r="H31" i="23"/>
  <c r="E31" i="23"/>
  <c r="H30" i="23"/>
  <c r="E30" i="23"/>
  <c r="H27" i="23"/>
  <c r="E27" i="23"/>
  <c r="H24" i="23"/>
  <c r="E24" i="23"/>
  <c r="H22" i="23"/>
  <c r="E22" i="23"/>
  <c r="H19" i="23"/>
  <c r="E19" i="23"/>
  <c r="H17" i="23"/>
  <c r="E17" i="23"/>
  <c r="H15" i="23"/>
  <c r="E15" i="23"/>
  <c r="E13" i="23"/>
  <c r="J30" i="26" l="1"/>
  <c r="AG59" i="1" s="1"/>
  <c r="J30" i="25"/>
  <c r="AG58" i="1" s="1"/>
  <c r="BK137" i="24"/>
  <c r="N137" i="24" s="1"/>
  <c r="N83" i="24" s="1"/>
  <c r="J30" i="27"/>
  <c r="AG61" i="1" s="1"/>
  <c r="E335" i="18"/>
  <c r="E336" i="18" s="1"/>
  <c r="I45" i="17"/>
  <c r="I138" i="14"/>
  <c r="I86" i="11" s="1"/>
  <c r="I33" i="15"/>
  <c r="I65" i="15"/>
  <c r="E68" i="15"/>
  <c r="H117" i="23"/>
  <c r="H100" i="23"/>
  <c r="E117" i="23"/>
  <c r="E100" i="23"/>
  <c r="H74" i="23"/>
  <c r="H64" i="23"/>
  <c r="AA105" i="24"/>
  <c r="AA104" i="24" s="1"/>
  <c r="BK105" i="24"/>
  <c r="N105" i="24" s="1"/>
  <c r="N78" i="24" s="1"/>
  <c r="E37" i="23"/>
  <c r="H75" i="23"/>
  <c r="E64" i="23"/>
  <c r="E74" i="23"/>
  <c r="H37" i="23"/>
  <c r="E75" i="23"/>
  <c r="BK89" i="22"/>
  <c r="BI89" i="22"/>
  <c r="BH89" i="22"/>
  <c r="BG89" i="22"/>
  <c r="BF89" i="22"/>
  <c r="BE89" i="22"/>
  <c r="T89" i="22"/>
  <c r="R89" i="22"/>
  <c r="P89" i="22"/>
  <c r="BK87" i="22"/>
  <c r="BI87" i="22"/>
  <c r="BH87" i="22"/>
  <c r="BG87" i="22"/>
  <c r="BF87" i="22"/>
  <c r="BE87" i="22"/>
  <c r="T87" i="22"/>
  <c r="R87" i="22"/>
  <c r="P87" i="22"/>
  <c r="BI84" i="22"/>
  <c r="BH84" i="22"/>
  <c r="F36" i="22" s="1"/>
  <c r="BG84" i="22"/>
  <c r="F35" i="22" s="1"/>
  <c r="BF84" i="22"/>
  <c r="J34" i="22" s="1"/>
  <c r="T84" i="22"/>
  <c r="R84" i="22"/>
  <c r="P84" i="22"/>
  <c r="P83" i="22"/>
  <c r="P82" i="22" s="1"/>
  <c r="P81" i="22" s="1"/>
  <c r="J77" i="22"/>
  <c r="F77" i="22"/>
  <c r="F75" i="22"/>
  <c r="E73" i="22"/>
  <c r="J54" i="22"/>
  <c r="F54" i="22"/>
  <c r="F52" i="22"/>
  <c r="F42" i="22"/>
  <c r="J37" i="22"/>
  <c r="J36" i="22"/>
  <c r="J35" i="22"/>
  <c r="J24" i="22"/>
  <c r="J78" i="22"/>
  <c r="J23" i="22"/>
  <c r="J18" i="22"/>
  <c r="E18" i="22"/>
  <c r="F55" i="22" s="1"/>
  <c r="J17" i="22"/>
  <c r="J75" i="22"/>
  <c r="E7" i="22"/>
  <c r="E71" i="22" s="1"/>
  <c r="E142" i="20"/>
  <c r="E119" i="20"/>
  <c r="E99" i="20"/>
  <c r="E90" i="20"/>
  <c r="E80" i="20"/>
  <c r="E71" i="20"/>
  <c r="I12" i="20"/>
  <c r="H12" i="20"/>
  <c r="J39" i="26" l="1"/>
  <c r="AN59" i="1" s="1"/>
  <c r="J39" i="25"/>
  <c r="AN58" i="1" s="1"/>
  <c r="J39" i="27"/>
  <c r="AN61" i="1" s="1"/>
  <c r="I68" i="15"/>
  <c r="I84" i="11" s="1"/>
  <c r="H120" i="23"/>
  <c r="E120" i="23"/>
  <c r="BK104" i="24"/>
  <c r="N104" i="24" s="1"/>
  <c r="N77" i="24" s="1"/>
  <c r="L88" i="24" s="1"/>
  <c r="I71" i="20"/>
  <c r="H71" i="20"/>
  <c r="I119" i="20"/>
  <c r="H119" i="20"/>
  <c r="H80" i="20"/>
  <c r="I80" i="20"/>
  <c r="F37" i="22"/>
  <c r="H90" i="20"/>
  <c r="I90" i="20"/>
  <c r="I99" i="20"/>
  <c r="H99" i="20"/>
  <c r="R83" i="22"/>
  <c r="R82" i="22" s="1"/>
  <c r="R81" i="22" s="1"/>
  <c r="H142" i="20"/>
  <c r="I142" i="20"/>
  <c r="T83" i="22"/>
  <c r="T82" i="22" s="1"/>
  <c r="T81" i="22" s="1"/>
  <c r="J55" i="22"/>
  <c r="F78" i="22"/>
  <c r="F34" i="22"/>
  <c r="J52" i="22"/>
  <c r="M26" i="24" l="1"/>
  <c r="M29" i="24" s="1"/>
  <c r="L37" i="24" s="1"/>
  <c r="AN60" i="1" s="1"/>
  <c r="I3" i="20"/>
  <c r="I2" i="20"/>
  <c r="H122" i="23"/>
  <c r="I84" i="22" s="1"/>
  <c r="BK84" i="22" s="1"/>
  <c r="BK83" i="22" s="1"/>
  <c r="BK82" i="22" s="1"/>
  <c r="BK81" i="22" s="1"/>
  <c r="I4" i="20" l="1"/>
  <c r="I5" i="20" s="1"/>
  <c r="I6" i="20" s="1"/>
  <c r="I84" i="19" s="1"/>
  <c r="J84" i="19" s="1"/>
  <c r="BE84" i="19" s="1"/>
  <c r="J33" i="19" s="1"/>
  <c r="AG60" i="1"/>
  <c r="J84" i="22"/>
  <c r="J83" i="22" s="1"/>
  <c r="J61" i="22" s="1"/>
  <c r="BI84" i="19"/>
  <c r="F37" i="19" s="1"/>
  <c r="BH84" i="19"/>
  <c r="F36" i="19" s="1"/>
  <c r="BG84" i="19"/>
  <c r="F35" i="19" s="1"/>
  <c r="BF84" i="19"/>
  <c r="F34" i="19" s="1"/>
  <c r="T84" i="19"/>
  <c r="T83" i="19" s="1"/>
  <c r="T82" i="19" s="1"/>
  <c r="T81" i="19" s="1"/>
  <c r="R84" i="19"/>
  <c r="R83" i="19" s="1"/>
  <c r="R82" i="19" s="1"/>
  <c r="R81" i="19" s="1"/>
  <c r="P84" i="19"/>
  <c r="P83" i="19" s="1"/>
  <c r="P82" i="19" s="1"/>
  <c r="P81" i="19" s="1"/>
  <c r="F75" i="19"/>
  <c r="E73" i="19"/>
  <c r="F52" i="19"/>
  <c r="E50" i="19"/>
  <c r="J37" i="19"/>
  <c r="J36" i="19"/>
  <c r="J35" i="19"/>
  <c r="J24" i="19"/>
  <c r="J78" i="19"/>
  <c r="J23" i="19"/>
  <c r="E21" i="19"/>
  <c r="J77" i="19" s="1"/>
  <c r="J18" i="19"/>
  <c r="F55" i="19"/>
  <c r="J17" i="19"/>
  <c r="E15" i="19"/>
  <c r="F77" i="19" s="1"/>
  <c r="J52" i="19"/>
  <c r="E71" i="19"/>
  <c r="J82" i="22" l="1"/>
  <c r="J81" i="22" s="1"/>
  <c r="J30" i="22" s="1"/>
  <c r="AG68" i="1" s="1"/>
  <c r="BE84" i="22"/>
  <c r="J34" i="19"/>
  <c r="BK84" i="19"/>
  <c r="BK83" i="19" s="1"/>
  <c r="J83" i="19" s="1"/>
  <c r="J61" i="19" s="1"/>
  <c r="F54" i="19"/>
  <c r="F33" i="19"/>
  <c r="J54" i="19"/>
  <c r="J55" i="19"/>
  <c r="J75" i="19"/>
  <c r="E48" i="19"/>
  <c r="F78" i="19"/>
  <c r="J59" i="22" l="1"/>
  <c r="J60" i="22"/>
  <c r="BK82" i="19"/>
  <c r="J33" i="22"/>
  <c r="J39" i="22" s="1"/>
  <c r="AN68" i="1" s="1"/>
  <c r="F33" i="22"/>
  <c r="J82" i="19" l="1"/>
  <c r="J60" i="19" s="1"/>
  <c r="BK81" i="19"/>
  <c r="J81" i="19" s="1"/>
  <c r="I84" i="8"/>
  <c r="AA167" i="16"/>
  <c r="Y167" i="16"/>
  <c r="W167" i="16"/>
  <c r="N167" i="16"/>
  <c r="BE167" i="16" s="1"/>
  <c r="AA166" i="16"/>
  <c r="Y166" i="16"/>
  <c r="W166" i="16"/>
  <c r="N166" i="16"/>
  <c r="BE166" i="16" s="1"/>
  <c r="AA165" i="16"/>
  <c r="Y165" i="16"/>
  <c r="W165" i="16"/>
  <c r="N165" i="16"/>
  <c r="BE165" i="16" s="1"/>
  <c r="AA164" i="16"/>
  <c r="Y164" i="16"/>
  <c r="W164" i="16"/>
  <c r="N164" i="16"/>
  <c r="BE164" i="16" s="1"/>
  <c r="AA163" i="16"/>
  <c r="Y163" i="16"/>
  <c r="W163" i="16"/>
  <c r="N163" i="16"/>
  <c r="BE163" i="16" s="1"/>
  <c r="AA162" i="16"/>
  <c r="Y162" i="16"/>
  <c r="W162" i="16"/>
  <c r="N162" i="16"/>
  <c r="BE162" i="16" s="1"/>
  <c r="AA161" i="16"/>
  <c r="Y161" i="16"/>
  <c r="W161" i="16"/>
  <c r="N161" i="16"/>
  <c r="BE161" i="16" s="1"/>
  <c r="AA160" i="16"/>
  <c r="Y160" i="16"/>
  <c r="W160" i="16"/>
  <c r="N160" i="16"/>
  <c r="BE160" i="16" s="1"/>
  <c r="AA158" i="16"/>
  <c r="Y158" i="16"/>
  <c r="W158" i="16"/>
  <c r="N158" i="16"/>
  <c r="BE158" i="16" s="1"/>
  <c r="AA157" i="16"/>
  <c r="Y157" i="16"/>
  <c r="W157" i="16"/>
  <c r="N157" i="16"/>
  <c r="BE157" i="16" s="1"/>
  <c r="AA156" i="16"/>
  <c r="Y156" i="16"/>
  <c r="W156" i="16"/>
  <c r="N156" i="16"/>
  <c r="BE156" i="16" s="1"/>
  <c r="AA155" i="16"/>
  <c r="Y155" i="16"/>
  <c r="W155" i="16"/>
  <c r="N155" i="16"/>
  <c r="BE155" i="16" s="1"/>
  <c r="AA154" i="16"/>
  <c r="Y154" i="16"/>
  <c r="W154" i="16"/>
  <c r="N154" i="16"/>
  <c r="BE154" i="16" s="1"/>
  <c r="AA153" i="16"/>
  <c r="Y153" i="16"/>
  <c r="W153" i="16"/>
  <c r="N153" i="16"/>
  <c r="BE153" i="16" s="1"/>
  <c r="AA152" i="16"/>
  <c r="Y152" i="16"/>
  <c r="W152" i="16"/>
  <c r="N152" i="16"/>
  <c r="BE152" i="16" s="1"/>
  <c r="AA151" i="16"/>
  <c r="Y151" i="16"/>
  <c r="W151" i="16"/>
  <c r="N151" i="16"/>
  <c r="BE151" i="16" s="1"/>
  <c r="AA150" i="16"/>
  <c r="Y150" i="16"/>
  <c r="W150" i="16"/>
  <c r="N150" i="16"/>
  <c r="BE150" i="16" s="1"/>
  <c r="AA149" i="16"/>
  <c r="Y149" i="16"/>
  <c r="W149" i="16"/>
  <c r="N149" i="16"/>
  <c r="BE149" i="16" s="1"/>
  <c r="AA148" i="16"/>
  <c r="Y148" i="16"/>
  <c r="W148" i="16"/>
  <c r="N148" i="16"/>
  <c r="BE148" i="16" s="1"/>
  <c r="AA147" i="16"/>
  <c r="Y147" i="16"/>
  <c r="W147" i="16"/>
  <c r="N147" i="16"/>
  <c r="BE147" i="16" s="1"/>
  <c r="AA146" i="16"/>
  <c r="Y146" i="16"/>
  <c r="W146" i="16"/>
  <c r="N146" i="16"/>
  <c r="BE146" i="16" s="1"/>
  <c r="AA145" i="16"/>
  <c r="Y145" i="16"/>
  <c r="W145" i="16"/>
  <c r="N145" i="16"/>
  <c r="BE145" i="16" s="1"/>
  <c r="AA143" i="16"/>
  <c r="Y143" i="16"/>
  <c r="W143" i="16"/>
  <c r="N143" i="16"/>
  <c r="BE143" i="16" s="1"/>
  <c r="AA142" i="16"/>
  <c r="Y142" i="16"/>
  <c r="W142" i="16"/>
  <c r="N142" i="16"/>
  <c r="BE142" i="16" s="1"/>
  <c r="AA141" i="16"/>
  <c r="Y141" i="16"/>
  <c r="W141" i="16"/>
  <c r="N141" i="16"/>
  <c r="BE141" i="16" s="1"/>
  <c r="AA139" i="16"/>
  <c r="Y139" i="16"/>
  <c r="W139" i="16"/>
  <c r="N139" i="16"/>
  <c r="BE139" i="16" s="1"/>
  <c r="AA138" i="16"/>
  <c r="Y138" i="16"/>
  <c r="W138" i="16"/>
  <c r="N138" i="16"/>
  <c r="BE138" i="16" s="1"/>
  <c r="AA137" i="16"/>
  <c r="Y137" i="16"/>
  <c r="W137" i="16"/>
  <c r="N137" i="16"/>
  <c r="BE137" i="16" s="1"/>
  <c r="AA136" i="16"/>
  <c r="Y136" i="16"/>
  <c r="W136" i="16"/>
  <c r="N136" i="16"/>
  <c r="BE136" i="16" s="1"/>
  <c r="AA135" i="16"/>
  <c r="Y135" i="16"/>
  <c r="W135" i="16"/>
  <c r="N135" i="16"/>
  <c r="BE135" i="16" s="1"/>
  <c r="N131" i="16"/>
  <c r="N82" i="16" s="1"/>
  <c r="AA134" i="16"/>
  <c r="Y134" i="16"/>
  <c r="W134" i="16"/>
  <c r="N134" i="16"/>
  <c r="BE134" i="16" s="1"/>
  <c r="AA133" i="16"/>
  <c r="Y133" i="16"/>
  <c r="W133" i="16"/>
  <c r="N133" i="16"/>
  <c r="BE133" i="16" s="1"/>
  <c r="AA132" i="16"/>
  <c r="Y132" i="16"/>
  <c r="W132" i="16"/>
  <c r="N132" i="16"/>
  <c r="BE132" i="16" s="1"/>
  <c r="AA130" i="16"/>
  <c r="Y130" i="16"/>
  <c r="W130" i="16"/>
  <c r="N130" i="16"/>
  <c r="BE130" i="16" s="1"/>
  <c r="AA129" i="16"/>
  <c r="Y129" i="16"/>
  <c r="W129" i="16"/>
  <c r="N129" i="16"/>
  <c r="BE129" i="16" s="1"/>
  <c r="AA128" i="16"/>
  <c r="Y128" i="16"/>
  <c r="W128" i="16"/>
  <c r="N128" i="16"/>
  <c r="BE128" i="16" s="1"/>
  <c r="AA127" i="16"/>
  <c r="Y127" i="16"/>
  <c r="W127" i="16"/>
  <c r="N127" i="16"/>
  <c r="BE127" i="16" s="1"/>
  <c r="AA125" i="16"/>
  <c r="Y125" i="16"/>
  <c r="W125" i="16"/>
  <c r="N125" i="16"/>
  <c r="BE125" i="16" s="1"/>
  <c r="AA124" i="16"/>
  <c r="Y124" i="16"/>
  <c r="W124" i="16"/>
  <c r="N124" i="16"/>
  <c r="BE124" i="16" s="1"/>
  <c r="AA123" i="16"/>
  <c r="Y123" i="16"/>
  <c r="W123" i="16"/>
  <c r="N123" i="16"/>
  <c r="BE123" i="16" s="1"/>
  <c r="AA122" i="16"/>
  <c r="Y122" i="16"/>
  <c r="W122" i="16"/>
  <c r="N122" i="16"/>
  <c r="BE122" i="16" s="1"/>
  <c r="AA121" i="16"/>
  <c r="Y121" i="16"/>
  <c r="W121" i="16"/>
  <c r="N121" i="16"/>
  <c r="BE121" i="16" s="1"/>
  <c r="AA120" i="16"/>
  <c r="Y120" i="16"/>
  <c r="W120" i="16"/>
  <c r="N120" i="16"/>
  <c r="BE120" i="16" s="1"/>
  <c r="AA119" i="16"/>
  <c r="Y119" i="16"/>
  <c r="W119" i="16"/>
  <c r="N119" i="16"/>
  <c r="BE119" i="16" s="1"/>
  <c r="AA118" i="16"/>
  <c r="Y118" i="16"/>
  <c r="W118" i="16"/>
  <c r="N118" i="16"/>
  <c r="BE118" i="16" s="1"/>
  <c r="AA117" i="16"/>
  <c r="Y117" i="16"/>
  <c r="W117" i="16"/>
  <c r="N117" i="16"/>
  <c r="BE117" i="16" s="1"/>
  <c r="AA115" i="16"/>
  <c r="Y115" i="16"/>
  <c r="W115" i="16"/>
  <c r="N115" i="16"/>
  <c r="BE115" i="16" s="1"/>
  <c r="AA114" i="16"/>
  <c r="Y114" i="16"/>
  <c r="W114" i="16"/>
  <c r="N114" i="16"/>
  <c r="BE114" i="16" s="1"/>
  <c r="AA113" i="16"/>
  <c r="Y113" i="16"/>
  <c r="W113" i="16"/>
  <c r="N113" i="16"/>
  <c r="BE113" i="16" s="1"/>
  <c r="AA112" i="16"/>
  <c r="Y112" i="16"/>
  <c r="W112" i="16"/>
  <c r="N112" i="16"/>
  <c r="BE112" i="16" s="1"/>
  <c r="AA111" i="16"/>
  <c r="Y111" i="16"/>
  <c r="W111" i="16"/>
  <c r="N111" i="16"/>
  <c r="BE111" i="16" s="1"/>
  <c r="AA110" i="16"/>
  <c r="Y110" i="16"/>
  <c r="W110" i="16"/>
  <c r="N110" i="16"/>
  <c r="BE110" i="16" s="1"/>
  <c r="AA108" i="16"/>
  <c r="Y108" i="16"/>
  <c r="W108" i="16"/>
  <c r="N108" i="16"/>
  <c r="BE108" i="16" s="1"/>
  <c r="M101" i="16"/>
  <c r="F99" i="16"/>
  <c r="F97" i="16"/>
  <c r="M72" i="16"/>
  <c r="F70" i="16"/>
  <c r="F68" i="16"/>
  <c r="M27" i="16"/>
  <c r="O21" i="16"/>
  <c r="E21" i="16"/>
  <c r="M102" i="16" s="1"/>
  <c r="O20" i="16"/>
  <c r="O15" i="16"/>
  <c r="E15" i="16"/>
  <c r="F102" i="16" s="1"/>
  <c r="O14" i="16"/>
  <c r="E12" i="16"/>
  <c r="F101" i="16" s="1"/>
  <c r="M70" i="16"/>
  <c r="F6" i="16"/>
  <c r="F96" i="16" s="1"/>
  <c r="W131" i="16" l="1"/>
  <c r="F72" i="16"/>
  <c r="Y107" i="16"/>
  <c r="Y116" i="16"/>
  <c r="F73" i="16"/>
  <c r="N159" i="16"/>
  <c r="N84" i="16" s="1"/>
  <c r="N116" i="16"/>
  <c r="N80" i="16" s="1"/>
  <c r="M32" i="16"/>
  <c r="J59" i="19"/>
  <c r="J30" i="19"/>
  <c r="AA126" i="16"/>
  <c r="Y131" i="16"/>
  <c r="AA144" i="16"/>
  <c r="AA107" i="16"/>
  <c r="W107" i="16"/>
  <c r="W116" i="16"/>
  <c r="AA116" i="16"/>
  <c r="W159" i="16"/>
  <c r="Y159" i="16"/>
  <c r="N126" i="16"/>
  <c r="N81" i="16" s="1"/>
  <c r="AA159" i="16"/>
  <c r="H33" i="16"/>
  <c r="W126" i="16"/>
  <c r="W144" i="16"/>
  <c r="N144" i="16"/>
  <c r="N83" i="16" s="1"/>
  <c r="H35" i="16"/>
  <c r="H34" i="16"/>
  <c r="H32" i="16"/>
  <c r="Y126" i="16"/>
  <c r="AA131" i="16"/>
  <c r="Y144" i="16"/>
  <c r="M31" i="16"/>
  <c r="N107" i="16"/>
  <c r="N79" i="16" s="1"/>
  <c r="M99" i="16"/>
  <c r="M73" i="16"/>
  <c r="H31" i="16"/>
  <c r="F67" i="16"/>
  <c r="AA106" i="16" l="1"/>
  <c r="AA105" i="16" s="1"/>
  <c r="W106" i="16"/>
  <c r="W105" i="16" s="1"/>
  <c r="Y106" i="16"/>
  <c r="Y105" i="16" s="1"/>
  <c r="P91" i="16"/>
  <c r="I84" i="10" s="1"/>
  <c r="J39" i="19"/>
  <c r="AN62" i="1" s="1"/>
  <c r="AG62" i="1"/>
  <c r="N106" i="16"/>
  <c r="N78" i="16" s="1"/>
  <c r="N105" i="16" l="1"/>
  <c r="N77" i="16" s="1"/>
  <c r="M26" i="16" s="1"/>
  <c r="M29" i="16" s="1"/>
  <c r="L37" i="16" s="1"/>
  <c r="L88" i="16" l="1"/>
  <c r="G68" i="15"/>
  <c r="J33" i="13"/>
  <c r="F47" i="13"/>
  <c r="F46" i="13"/>
  <c r="F45" i="13"/>
  <c r="F50" i="13"/>
  <c r="F49" i="13"/>
  <c r="F48" i="13"/>
  <c r="F42" i="12"/>
  <c r="F42" i="13"/>
  <c r="F41" i="13"/>
  <c r="F40" i="13"/>
  <c r="F39" i="13"/>
  <c r="F38" i="13"/>
  <c r="F37" i="13"/>
  <c r="F36" i="13"/>
  <c r="F35" i="13"/>
  <c r="F34" i="13"/>
  <c r="F33" i="13"/>
  <c r="F28" i="13"/>
  <c r="F27" i="13"/>
  <c r="F21" i="13"/>
  <c r="F18" i="13"/>
  <c r="F17" i="13"/>
  <c r="F16" i="13"/>
  <c r="F15" i="13"/>
  <c r="F14" i="13"/>
  <c r="F13" i="13"/>
  <c r="F12" i="13"/>
  <c r="F10" i="13"/>
  <c r="F9" i="13"/>
  <c r="F8" i="13"/>
  <c r="F7" i="13"/>
  <c r="F6" i="13"/>
  <c r="F5" i="13"/>
  <c r="F51" i="13" l="1"/>
  <c r="I84" i="12" s="1"/>
  <c r="BK89" i="12"/>
  <c r="BI89" i="12"/>
  <c r="BH89" i="12"/>
  <c r="BG89" i="12"/>
  <c r="BF89" i="12"/>
  <c r="T89" i="12"/>
  <c r="R89" i="12"/>
  <c r="P89" i="12"/>
  <c r="BE89" i="12"/>
  <c r="BK87" i="12"/>
  <c r="BI87" i="12"/>
  <c r="BH87" i="12"/>
  <c r="BG87" i="12"/>
  <c r="BF87" i="12"/>
  <c r="BE87" i="12"/>
  <c r="T87" i="12"/>
  <c r="R87" i="12"/>
  <c r="P87" i="12"/>
  <c r="BI84" i="12"/>
  <c r="BH84" i="12"/>
  <c r="BG84" i="12"/>
  <c r="BF84" i="12"/>
  <c r="T84" i="12"/>
  <c r="R84" i="12"/>
  <c r="P84" i="12"/>
  <c r="P83" i="12" s="1"/>
  <c r="P82" i="12" s="1"/>
  <c r="P81" i="12" s="1"/>
  <c r="J77" i="12"/>
  <c r="F77" i="12"/>
  <c r="F75" i="12"/>
  <c r="E73" i="12"/>
  <c r="J54" i="12"/>
  <c r="F54" i="12"/>
  <c r="F52" i="12"/>
  <c r="J37" i="12"/>
  <c r="J36" i="12"/>
  <c r="J35" i="12"/>
  <c r="J24" i="12"/>
  <c r="J55" i="12"/>
  <c r="J23" i="12"/>
  <c r="J18" i="12"/>
  <c r="E18" i="12"/>
  <c r="F55" i="12" s="1"/>
  <c r="J17" i="12"/>
  <c r="J75" i="12"/>
  <c r="E7" i="12"/>
  <c r="E71" i="12" s="1"/>
  <c r="J84" i="12" l="1"/>
  <c r="BK84" i="12"/>
  <c r="BK83" i="12" s="1"/>
  <c r="F35" i="12"/>
  <c r="T83" i="12"/>
  <c r="T82" i="12" s="1"/>
  <c r="T81" i="12" s="1"/>
  <c r="J52" i="12"/>
  <c r="F78" i="12"/>
  <c r="F36" i="12"/>
  <c r="J34" i="12"/>
  <c r="F37" i="12"/>
  <c r="R83" i="12"/>
  <c r="R82" i="12" s="1"/>
  <c r="R81" i="12" s="1"/>
  <c r="J78" i="12"/>
  <c r="F34" i="12"/>
  <c r="J37" i="11"/>
  <c r="J36" i="11"/>
  <c r="J35" i="11"/>
  <c r="BI86" i="11"/>
  <c r="BH86" i="11"/>
  <c r="BG86" i="11"/>
  <c r="BF86" i="11"/>
  <c r="T86" i="11"/>
  <c r="R86" i="11"/>
  <c r="P86" i="11"/>
  <c r="BK86" i="11"/>
  <c r="J86" i="11"/>
  <c r="BE86" i="11" s="1"/>
  <c r="BI84" i="11"/>
  <c r="BH84" i="11"/>
  <c r="BG84" i="11"/>
  <c r="BF84" i="11"/>
  <c r="T84" i="11"/>
  <c r="T83" i="11" s="1"/>
  <c r="T82" i="11" s="1"/>
  <c r="T81" i="11" s="1"/>
  <c r="R84" i="11"/>
  <c r="P84" i="11"/>
  <c r="BK84" i="11"/>
  <c r="J84" i="11"/>
  <c r="BE84" i="11" s="1"/>
  <c r="J77" i="11"/>
  <c r="F77" i="11"/>
  <c r="F75" i="11"/>
  <c r="E73" i="11"/>
  <c r="J54" i="11"/>
  <c r="F54" i="11"/>
  <c r="F52" i="11"/>
  <c r="E50" i="11"/>
  <c r="J24" i="11"/>
  <c r="J55" i="11"/>
  <c r="J23" i="11"/>
  <c r="J18" i="11"/>
  <c r="E18" i="11"/>
  <c r="J17" i="11"/>
  <c r="E7" i="11"/>
  <c r="E48" i="11" s="1"/>
  <c r="J37" i="10"/>
  <c r="J36" i="10"/>
  <c r="J35" i="10"/>
  <c r="BI84" i="10"/>
  <c r="F37" i="10" s="1"/>
  <c r="BH84" i="10"/>
  <c r="F36" i="10" s="1"/>
  <c r="BG84" i="10"/>
  <c r="F35" i="10" s="1"/>
  <c r="BF84" i="10"/>
  <c r="T84" i="10"/>
  <c r="T83" i="10" s="1"/>
  <c r="T82" i="10" s="1"/>
  <c r="T81" i="10" s="1"/>
  <c r="R84" i="10"/>
  <c r="R83" i="10" s="1"/>
  <c r="R82" i="10" s="1"/>
  <c r="R81" i="10" s="1"/>
  <c r="P84" i="10"/>
  <c r="P83" i="10"/>
  <c r="P82" i="10" s="1"/>
  <c r="P81" i="10" s="1"/>
  <c r="BK84" i="10"/>
  <c r="BK83" i="10" s="1"/>
  <c r="BK82" i="10" s="1"/>
  <c r="J84" i="10"/>
  <c r="BE84" i="10" s="1"/>
  <c r="J77" i="10"/>
  <c r="F77" i="10"/>
  <c r="F75" i="10"/>
  <c r="E73" i="10"/>
  <c r="J54" i="10"/>
  <c r="F54" i="10"/>
  <c r="F52" i="10"/>
  <c r="E50" i="10"/>
  <c r="J24" i="10"/>
  <c r="J78" i="10"/>
  <c r="J23" i="10"/>
  <c r="J18" i="10"/>
  <c r="E18" i="10"/>
  <c r="F55" i="10" s="1"/>
  <c r="J17" i="10"/>
  <c r="J52" i="10"/>
  <c r="E7" i="10"/>
  <c r="E71" i="10" s="1"/>
  <c r="J37" i="8"/>
  <c r="J36" i="8"/>
  <c r="J35" i="8"/>
  <c r="BI84" i="8"/>
  <c r="F37" i="8" s="1"/>
  <c r="BH84" i="8"/>
  <c r="F36" i="8" s="1"/>
  <c r="BG84" i="8"/>
  <c r="F35" i="8" s="1"/>
  <c r="BF84" i="8"/>
  <c r="F34" i="8" s="1"/>
  <c r="T84" i="8"/>
  <c r="T83" i="8" s="1"/>
  <c r="T82" i="8" s="1"/>
  <c r="T81" i="8" s="1"/>
  <c r="R84" i="8"/>
  <c r="R83" i="8" s="1"/>
  <c r="R82" i="8" s="1"/>
  <c r="R81" i="8" s="1"/>
  <c r="P84" i="8"/>
  <c r="P83" i="8" s="1"/>
  <c r="P82" i="8" s="1"/>
  <c r="P81" i="8" s="1"/>
  <c r="BK84" i="8"/>
  <c r="BK83" i="8" s="1"/>
  <c r="J84" i="8"/>
  <c r="BE84" i="8" s="1"/>
  <c r="F33" i="8" s="1"/>
  <c r="F75" i="8"/>
  <c r="E73" i="8"/>
  <c r="F52" i="8"/>
  <c r="E50" i="8"/>
  <c r="J24" i="8"/>
  <c r="J78" i="8"/>
  <c r="J23" i="8"/>
  <c r="J21" i="8"/>
  <c r="E21" i="8"/>
  <c r="J77" i="8" s="1"/>
  <c r="J20" i="8"/>
  <c r="J18" i="8"/>
  <c r="E18" i="8"/>
  <c r="F78" i="8" s="1"/>
  <c r="J17" i="8"/>
  <c r="J15" i="8"/>
  <c r="E15" i="8"/>
  <c r="F54" i="8" s="1"/>
  <c r="J14" i="8"/>
  <c r="J52" i="8"/>
  <c r="E7" i="8"/>
  <c r="J37" i="7"/>
  <c r="J36" i="7"/>
  <c r="J35" i="7"/>
  <c r="BI84" i="7"/>
  <c r="F37" i="7" s="1"/>
  <c r="BH84" i="7"/>
  <c r="F36" i="7" s="1"/>
  <c r="BG84" i="7"/>
  <c r="F35" i="7" s="1"/>
  <c r="BF84" i="7"/>
  <c r="J34" i="7" s="1"/>
  <c r="T84" i="7"/>
  <c r="T83" i="7" s="1"/>
  <c r="T82" i="7" s="1"/>
  <c r="T81" i="7" s="1"/>
  <c r="R84" i="7"/>
  <c r="R83" i="7" s="1"/>
  <c r="R82" i="7" s="1"/>
  <c r="R81" i="7" s="1"/>
  <c r="P84" i="7"/>
  <c r="P83" i="7" s="1"/>
  <c r="P82" i="7" s="1"/>
  <c r="P81" i="7" s="1"/>
  <c r="BK84" i="7"/>
  <c r="BK83" i="7" s="1"/>
  <c r="J84" i="7"/>
  <c r="BE84" i="7" s="1"/>
  <c r="F75" i="7"/>
  <c r="E73" i="7"/>
  <c r="F52" i="7"/>
  <c r="E50" i="7"/>
  <c r="J24" i="7"/>
  <c r="J55" i="7"/>
  <c r="J23" i="7"/>
  <c r="J21" i="7"/>
  <c r="E21" i="7"/>
  <c r="J77" i="7" s="1"/>
  <c r="J20" i="7"/>
  <c r="J18" i="7"/>
  <c r="E18" i="7"/>
  <c r="F78" i="7" s="1"/>
  <c r="J17" i="7"/>
  <c r="J15" i="7"/>
  <c r="E15" i="7"/>
  <c r="F77" i="7" s="1"/>
  <c r="J14" i="7"/>
  <c r="J75" i="7"/>
  <c r="E7" i="7"/>
  <c r="E48" i="7" s="1"/>
  <c r="J37" i="6"/>
  <c r="J36" i="6"/>
  <c r="J35" i="6"/>
  <c r="BI84" i="6"/>
  <c r="F37" i="6" s="1"/>
  <c r="BH84" i="6"/>
  <c r="F36" i="6" s="1"/>
  <c r="BG84" i="6"/>
  <c r="F35" i="6"/>
  <c r="BF84" i="6"/>
  <c r="T84" i="6"/>
  <c r="T83" i="6" s="1"/>
  <c r="T82" i="6" s="1"/>
  <c r="T81" i="6" s="1"/>
  <c r="R84" i="6"/>
  <c r="R83" i="6" s="1"/>
  <c r="R82" i="6" s="1"/>
  <c r="R81" i="6" s="1"/>
  <c r="P84" i="6"/>
  <c r="P83" i="6"/>
  <c r="P82" i="6" s="1"/>
  <c r="P81" i="6" s="1"/>
  <c r="BK84" i="6"/>
  <c r="BK83" i="6" s="1"/>
  <c r="J84" i="6"/>
  <c r="BE84" i="6" s="1"/>
  <c r="F75" i="6"/>
  <c r="E73" i="6"/>
  <c r="F52" i="6"/>
  <c r="E50" i="6"/>
  <c r="J24" i="6"/>
  <c r="E24" i="6"/>
  <c r="J55" i="6" s="1"/>
  <c r="J23" i="6"/>
  <c r="J21" i="6"/>
  <c r="E21" i="6"/>
  <c r="J20" i="6"/>
  <c r="J18" i="6"/>
  <c r="E18" i="6"/>
  <c r="F78" i="6" s="1"/>
  <c r="J17" i="6"/>
  <c r="J15" i="6"/>
  <c r="E15" i="6"/>
  <c r="F77" i="6" s="1"/>
  <c r="J14" i="6"/>
  <c r="J12" i="6"/>
  <c r="J75" i="6" s="1"/>
  <c r="E7" i="6"/>
  <c r="E71" i="6" s="1"/>
  <c r="L52" i="1"/>
  <c r="AM52" i="1"/>
  <c r="AM51" i="1"/>
  <c r="L51" i="1"/>
  <c r="L49" i="1"/>
  <c r="L47" i="1"/>
  <c r="L46" i="1"/>
  <c r="J83" i="12" l="1"/>
  <c r="J61" i="12" s="1"/>
  <c r="BE84" i="12"/>
  <c r="J82" i="12"/>
  <c r="J81" i="12" s="1"/>
  <c r="F78" i="10"/>
  <c r="BK83" i="11"/>
  <c r="J83" i="11" s="1"/>
  <c r="J61" i="11" s="1"/>
  <c r="F36" i="11"/>
  <c r="F34" i="7"/>
  <c r="F77" i="8"/>
  <c r="J54" i="8"/>
  <c r="J52" i="6"/>
  <c r="F55" i="8"/>
  <c r="J78" i="6"/>
  <c r="E48" i="6"/>
  <c r="F54" i="7"/>
  <c r="J75" i="10"/>
  <c r="J83" i="10"/>
  <c r="J61" i="10" s="1"/>
  <c r="F37" i="11"/>
  <c r="J78" i="11"/>
  <c r="J34" i="11"/>
  <c r="BK82" i="12"/>
  <c r="J83" i="7"/>
  <c r="J61" i="7" s="1"/>
  <c r="BK82" i="7"/>
  <c r="E71" i="11"/>
  <c r="F55" i="6"/>
  <c r="J75" i="8"/>
  <c r="J55" i="8"/>
  <c r="E48" i="10"/>
  <c r="E71" i="7"/>
  <c r="J78" i="7"/>
  <c r="R83" i="11"/>
  <c r="R82" i="11" s="1"/>
  <c r="R81" i="11" s="1"/>
  <c r="F34" i="11"/>
  <c r="F54" i="6"/>
  <c r="F55" i="7"/>
  <c r="J55" i="10"/>
  <c r="BK82" i="6"/>
  <c r="J83" i="6"/>
  <c r="J61" i="6" s="1"/>
  <c r="J33" i="7"/>
  <c r="F33" i="7"/>
  <c r="J34" i="6"/>
  <c r="F34" i="6"/>
  <c r="J33" i="10"/>
  <c r="F33" i="10"/>
  <c r="J77" i="6"/>
  <c r="J54" i="6"/>
  <c r="F33" i="6"/>
  <c r="J33" i="6"/>
  <c r="E71" i="8"/>
  <c r="E48" i="8"/>
  <c r="J75" i="11"/>
  <c r="J52" i="11"/>
  <c r="P83" i="11"/>
  <c r="P82" i="11" s="1"/>
  <c r="P81" i="11" s="1"/>
  <c r="J52" i="7"/>
  <c r="J54" i="7"/>
  <c r="J33" i="8"/>
  <c r="J83" i="8"/>
  <c r="J61" i="8" s="1"/>
  <c r="BK82" i="8"/>
  <c r="J34" i="10"/>
  <c r="F34" i="10"/>
  <c r="F78" i="11"/>
  <c r="F55" i="11"/>
  <c r="F33" i="11"/>
  <c r="F35" i="11"/>
  <c r="J82" i="10"/>
  <c r="J60" i="10" s="1"/>
  <c r="BK81" i="10"/>
  <c r="J81" i="10" s="1"/>
  <c r="J34" i="8"/>
  <c r="J33" i="11"/>
  <c r="J60" i="12" l="1"/>
  <c r="BK82" i="11"/>
  <c r="J82" i="11" s="1"/>
  <c r="J60" i="11" s="1"/>
  <c r="W34" i="1"/>
  <c r="BK81" i="12"/>
  <c r="J59" i="12"/>
  <c r="J30" i="12"/>
  <c r="W33" i="1"/>
  <c r="W35" i="1"/>
  <c r="J82" i="7"/>
  <c r="J60" i="7" s="1"/>
  <c r="BK81" i="7"/>
  <c r="J81" i="7" s="1"/>
  <c r="BK81" i="8"/>
  <c r="J81" i="8" s="1"/>
  <c r="J82" i="8"/>
  <c r="J60" i="8" s="1"/>
  <c r="J59" i="10"/>
  <c r="J30" i="10"/>
  <c r="AG65" i="1" s="1"/>
  <c r="BK81" i="6"/>
  <c r="J81" i="6" s="1"/>
  <c r="J82" i="6"/>
  <c r="J60" i="6" s="1"/>
  <c r="AG67" i="1" l="1"/>
  <c r="F33" i="12"/>
  <c r="BK81" i="11"/>
  <c r="J81" i="11" s="1"/>
  <c r="J59" i="11" s="1"/>
  <c r="J33" i="12"/>
  <c r="J39" i="12" s="1"/>
  <c r="AN67" i="1" s="1"/>
  <c r="J59" i="7"/>
  <c r="J30" i="7"/>
  <c r="AG63" i="1" s="1"/>
  <c r="J39" i="10"/>
  <c r="AN65" i="1" s="1"/>
  <c r="J59" i="8"/>
  <c r="J30" i="8"/>
  <c r="AG64" i="1" s="1"/>
  <c r="J59" i="6"/>
  <c r="J30" i="6"/>
  <c r="J30" i="11" l="1"/>
  <c r="AG66" i="1" s="1"/>
  <c r="J39" i="7"/>
  <c r="AN63" i="1" s="1"/>
  <c r="J39" i="6"/>
  <c r="J39" i="8"/>
  <c r="AN64" i="1" s="1"/>
  <c r="AG56" i="1" l="1"/>
  <c r="J39" i="11"/>
  <c r="AN66" i="1" s="1"/>
  <c r="AN56" i="1" l="1"/>
  <c r="W31" i="1"/>
  <c r="AK31" i="1" s="1"/>
  <c r="AK28" i="1"/>
  <c r="AK37" i="1" l="1"/>
</calcChain>
</file>

<file path=xl/sharedStrings.xml><?xml version="1.0" encoding="utf-8"?>
<sst xmlns="http://schemas.openxmlformats.org/spreadsheetml/2006/main" count="12836" uniqueCount="2100">
  <si>
    <t>Export Komplet</t>
  </si>
  <si>
    <t/>
  </si>
  <si>
    <t>False</t>
  </si>
  <si>
    <t>{06810a92-7de1-49d6-8b70-93e9141b1a61}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</si>
  <si>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</si>
  <si>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</si>
  <si>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</si>
  <si>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</si>
  <si>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</si>
  <si>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</si>
  <si>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</si>
  <si>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</si>
  <si>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</si>
  <si>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</si>
  <si>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</si>
  <si>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</si>
  <si>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>Konvent sester Alžbětinek. č. 1564/4,</t>
  </si>
  <si>
    <t>Datum:</t>
  </si>
  <si>
    <t>Zadavatel:</t>
  </si>
  <si>
    <t>IČ:</t>
  </si>
  <si>
    <t>UNIVERZITA KARLOVA, OVOCNÝ TRH 560/5, 113 36 PRAHA</t>
  </si>
  <si>
    <t>DIČ:</t>
  </si>
  <si>
    <t>Uchazeč:</t>
  </si>
  <si>
    <t xml:space="preserve"> </t>
  </si>
  <si>
    <t>Projektant:</t>
  </si>
  <si>
    <t>JIKA CZ, Ing Jiří Slánský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</si>
  <si>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</si>
  <si>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</si>
  <si>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</si>
  <si>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</si>
  <si>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</si>
  <si>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</si>
  <si>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</si>
  <si>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</si>
  <si>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</si>
  <si>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</si>
  <si>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</si>
  <si>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</si>
  <si>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</si>
  <si>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</si>
  <si>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</si>
  <si>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</si>
  <si>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</si>
  <si>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</si>
  <si>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</si>
  <si>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</si>
  <si>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</si>
  <si>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</si>
  <si>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</si>
  <si>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</si>
  <si>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</si>
  <si>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</si>
  <si>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</si>
  <si>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</si>
  <si>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</si>
  <si>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</si>
  <si>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</si>
  <si>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{e41f2d75-2264-485b-80cb-8b6a96ca8f10}</t>
  </si>
  <si>
    <t>2</t>
  </si>
  <si>
    <t>{e21ac2cf-1ca6-4e8b-af41-ed88275ffd54}</t>
  </si>
  <si>
    <t>{e1404005-efdc-4736-8cc5-f511f3b5c428}</t>
  </si>
  <si>
    <t>{a99bb142-4530-41ab-ae98-8adcf7438680}</t>
  </si>
  <si>
    <t>{475ef245-3b69-4dd8-83ad-4d711a35e4e3}</t>
  </si>
  <si>
    <t>{1ef7523a-a202-4ee5-83bc-e808691a88fe}</t>
  </si>
  <si>
    <t>{7bb79c0e-da45-431e-849c-77713004d59c}</t>
  </si>
  <si>
    <t>08</t>
  </si>
  <si>
    <t>{bdfbb2bb-9cb8-48b8-a6eb-c29a081e8205}</t>
  </si>
  <si>
    <t>09</t>
  </si>
  <si>
    <t>{63101999-99ff-4c8e-834a-c2b6ed8b9420}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</si>
  <si>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</si>
  <si>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</si>
  <si>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</si>
  <si>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</si>
  <si>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</si>
  <si>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</si>
  <si>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</si>
  <si>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</si>
  <si>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</si>
  <si>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</si>
  <si>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</si>
  <si>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</si>
  <si>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</si>
  <si>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998 - Přesun hmot</t>
  </si>
  <si>
    <t>PSV - Práce a dodávky PSV</t>
  </si>
  <si>
    <t xml:space="preserve">    741 - Elektroinstalace - silnoproud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</si>
  <si>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</si>
  <si>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</si>
  <si>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</si>
  <si>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</si>
  <si>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</si>
  <si>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</si>
  <si>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</si>
  <si>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</si>
  <si>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</si>
  <si>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</si>
  <si>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</si>
  <si>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</si>
  <si>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</si>
  <si>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</si>
  <si>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</si>
  <si>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</si>
  <si>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</si>
  <si>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</si>
  <si>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</si>
  <si>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001-x1</t>
  </si>
  <si>
    <t>Prořezání zeleně vč. likvidace</t>
  </si>
  <si>
    <t>soubor</t>
  </si>
  <si>
    <t>4</t>
  </si>
  <si>
    <t>PP</t>
  </si>
  <si>
    <t>121101101</t>
  </si>
  <si>
    <t>Sejmutí ornice s přemístěním na vzdálenost do 50 m</t>
  </si>
  <si>
    <t>m3</t>
  </si>
  <si>
    <t>VV</t>
  </si>
  <si>
    <t>(25*35)*0,15</t>
  </si>
  <si>
    <t>Součet</t>
  </si>
  <si>
    <t>3</t>
  </si>
  <si>
    <t>131201102</t>
  </si>
  <si>
    <t>Hloubení jam nezapažených v hornině tř. 3 objemu do 1000 m3</t>
  </si>
  <si>
    <t>Patky pro rampu - výkres č. D.1.1.24</t>
  </si>
  <si>
    <t>((0,6*0,6)*4)*0,9</t>
  </si>
  <si>
    <t>((0,6*0,4)*2)*0,9</t>
  </si>
  <si>
    <t>131201109</t>
  </si>
  <si>
    <t>Příplatek za lepivost u hloubení jam nezapažených v hornině tř. 3</t>
  </si>
  <si>
    <t>6</t>
  </si>
  <si>
    <t>5</t>
  </si>
  <si>
    <t>132201101</t>
  </si>
  <si>
    <t>Hloubení rýh š do 600 mm v hornině tř. 3 objemu do 100 m3</t>
  </si>
  <si>
    <t>CS ÚRS 2019 01</t>
  </si>
  <si>
    <t>Hloubení zapažených i nezapažených rýh šířky do 600 mm  s urovnáním dna do předepsaného profilu a spádu v hornině tř. 3 do 100 m3</t>
  </si>
  <si>
    <t>Základ pro opěrnou stěnu - výkres č. D.1.1.24</t>
  </si>
  <si>
    <t>((1,901+2,027+0,35)*0,35)*0,9</t>
  </si>
  <si>
    <t>132201109</t>
  </si>
  <si>
    <t>Příplatek za lepivost k hloubení rýh š do 600 mm v hornině tř. 3</t>
  </si>
  <si>
    <t>Hloubení zapažených i nezapažených rýh šířky do 600 mm  s urovnáním dna do předepsaného profilu a spádu v hornině tř. 3 Příplatek k cenám za lepivost horniny tř. 3</t>
  </si>
  <si>
    <t>7</t>
  </si>
  <si>
    <t>161101101</t>
  </si>
  <si>
    <t>Svislé přemístění výkopku z horniny tř. 1 až 4 hl výkopu do 2,5 m</t>
  </si>
  <si>
    <t>8</t>
  </si>
  <si>
    <t>465,498+1,348</t>
  </si>
  <si>
    <t>162201102</t>
  </si>
  <si>
    <t>Vodorovné přemístění do 50 m výkopku/sypaniny z horniny tř. 1 až 4</t>
  </si>
  <si>
    <t>10</t>
  </si>
  <si>
    <t>9</t>
  </si>
  <si>
    <t>162701105</t>
  </si>
  <si>
    <t>Vodorovné přemístění do 10000 m výkopku/sypaniny z horniny tř. 1 až 4</t>
  </si>
  <si>
    <t>12</t>
  </si>
  <si>
    <t>167101102</t>
  </si>
  <si>
    <t>Nakládání výkopku z hornin tř. 1 až 4 přes 100 m3</t>
  </si>
  <si>
    <t>14</t>
  </si>
  <si>
    <t>11</t>
  </si>
  <si>
    <t>171201201</t>
  </si>
  <si>
    <t>Uložení sypaniny na skládky</t>
  </si>
  <si>
    <t>16</t>
  </si>
  <si>
    <t>171201211</t>
  </si>
  <si>
    <t>Poplatek za uložení stavebního odpadu - zeminy a kameniva na skládce</t>
  </si>
  <si>
    <t>t</t>
  </si>
  <si>
    <t>18</t>
  </si>
  <si>
    <t>466,846*1,6</t>
  </si>
  <si>
    <t>13</t>
  </si>
  <si>
    <t>181951102</t>
  </si>
  <si>
    <t>Úprava pláně v hornině tř. 1 až 4 se zhutněním</t>
  </si>
  <si>
    <t>m2</t>
  </si>
  <si>
    <t>20</t>
  </si>
  <si>
    <t>DNO ZÁKLADOVÉ JÁMY</t>
  </si>
  <si>
    <t>31*19</t>
  </si>
  <si>
    <t>Zakládání</t>
  </si>
  <si>
    <t>271532212</t>
  </si>
  <si>
    <t>Podsyp pod základové konstrukce se zhutněním z hrubého kameniva frakce 16 až 32 mm</t>
  </si>
  <si>
    <t>24</t>
  </si>
  <si>
    <t>Lože pod Menzou fr. 16/32mm</t>
  </si>
  <si>
    <t>565,39*0,15</t>
  </si>
  <si>
    <t>275123901</t>
  </si>
  <si>
    <t>Montáž ŽB základových patek hmotnosti do 2,5 t</t>
  </si>
  <si>
    <t>kus</t>
  </si>
  <si>
    <t>26</t>
  </si>
  <si>
    <t>"ROZMĚR 1190*1195" 11*5</t>
  </si>
  <si>
    <t>"ROZMĚR 1190*590" 11*2+10</t>
  </si>
  <si>
    <t>"ROZMĚR 590*598" 4</t>
  </si>
  <si>
    <t>M</t>
  </si>
  <si>
    <t>593R001</t>
  </si>
  <si>
    <t>PZD deska 1190*1195*140 mm</t>
  </si>
  <si>
    <t>28</t>
  </si>
  <si>
    <t>17</t>
  </si>
  <si>
    <t>593R002</t>
  </si>
  <si>
    <t>PZD deska 1190*595*140 mm</t>
  </si>
  <si>
    <t>30</t>
  </si>
  <si>
    <t>593R003</t>
  </si>
  <si>
    <t>PZD deska 590*598*140 mm</t>
  </si>
  <si>
    <t>32</t>
  </si>
  <si>
    <t>19</t>
  </si>
  <si>
    <t>274313711</t>
  </si>
  <si>
    <t>Základy z betonu prostého pasy betonu kamenem neprokládaného tř. C 20/25</t>
  </si>
  <si>
    <t>Základy pod opěrnou stěnu - výkres č. D.1.1.24</t>
  </si>
  <si>
    <t>((1,901+0,35+2,027)*0,35)*0,9</t>
  </si>
  <si>
    <t>274351121</t>
  </si>
  <si>
    <t>Bednění základů pasů rovné zřízení</t>
  </si>
  <si>
    <t>Základy pod rampu - výkres č. D.1.1.24</t>
  </si>
  <si>
    <t>(0,12+0,95+2,027+1,901+0,35)*0,2</t>
  </si>
  <si>
    <t>274351122</t>
  </si>
  <si>
    <t>Bednění základů pasů rovné odstranění</t>
  </si>
  <si>
    <t>22</t>
  </si>
  <si>
    <t>275313711</t>
  </si>
  <si>
    <t>Základy z betonu prostého patky a bloky z betonu kamenem neprokládaného tř. C 20/25</t>
  </si>
  <si>
    <t>23</t>
  </si>
  <si>
    <t>275351121</t>
  </si>
  <si>
    <t>Bednění základů patek zřízení</t>
  </si>
  <si>
    <t>(0,6+0,6+0,6+0,6+0,6+0,6+0,6+0,6+0,6+0,6+0,6+0,6+0,6+0,6+0,6+0,6+0,6+0,4+0,75+0,4+0,4+0,6)*0,2</t>
  </si>
  <si>
    <t>275351122</t>
  </si>
  <si>
    <t>Bednění základů patek odstranění</t>
  </si>
  <si>
    <t>25</t>
  </si>
  <si>
    <t>279113141</t>
  </si>
  <si>
    <t>Základové zdi z tvárnic ztraceného bednění včetně výplně z betonu  bez zvláštních nároků na vliv prostředí třídy C 20/25, tloušťky zdiva 150 mm</t>
  </si>
  <si>
    <t>Opěrná stěna - výkres č. D.1.1.24</t>
  </si>
  <si>
    <t>(2,027+0,35+1,901)*1</t>
  </si>
  <si>
    <t>279361821</t>
  </si>
  <si>
    <t>Výztuž základových zdí nosných  svislých nebo odkloněných od svislice, rovinných nebo oblých, deskových nebo žebrových, včetně výztuže jejich žeber z betonářské oceli 10 505 (R) nebo BSt 500</t>
  </si>
  <si>
    <t>((((2,027+0,35+1,901)*4)*0,89)*1,2)/1000</t>
  </si>
  <si>
    <t>(((((2,027+0,35+1,901)*4)*1,4)*0,89)*1,2)/1000</t>
  </si>
  <si>
    <t>Svislé a kompletní konstrukce</t>
  </si>
  <si>
    <t>27</t>
  </si>
  <si>
    <t>348171130.R01</t>
  </si>
  <si>
    <t>m</t>
  </si>
  <si>
    <t>34</t>
  </si>
  <si>
    <t>Osazení rámového oplocení výšky do 2,5 m ve sklonu svahu do 15° - dodávka a montáž plotových dílců včetně kotevních prostředků</t>
  </si>
  <si>
    <t>PROVIZORNÍ OPLOCENÍ MENZY</t>
  </si>
  <si>
    <t>85</t>
  </si>
  <si>
    <t>381181002</t>
  </si>
  <si>
    <t>Montáž univerzálních mobilních buněk v jednopodlažních sestavách</t>
  </si>
  <si>
    <t>36</t>
  </si>
  <si>
    <t>SESTAVA MOBILNÍCH BUNĚK</t>
  </si>
  <si>
    <t>29</t>
  </si>
  <si>
    <t>693R001</t>
  </si>
  <si>
    <t>standardní kontejner 6055 x 2435 x vn.výška 2500 mm</t>
  </si>
  <si>
    <t>38</t>
  </si>
  <si>
    <t>693R002</t>
  </si>
  <si>
    <t>sanitární kontejner 6055 x 2435 x vn.výška 2500 mm</t>
  </si>
  <si>
    <t>40</t>
  </si>
  <si>
    <t>31</t>
  </si>
  <si>
    <t>003-x1</t>
  </si>
  <si>
    <t>Doplňky dodavatele buněk - okna, dveře, povrchové úpravy buněk, stropy, podlahy, opláštění sloupů apod...spec. dle PD</t>
  </si>
  <si>
    <t>42</t>
  </si>
  <si>
    <t>33</t>
  </si>
  <si>
    <t>44</t>
  </si>
  <si>
    <t>388R002</t>
  </si>
  <si>
    <t>Dodávka a montáž plastového pilířku elektro - specifikace a kompletní provedení zcela dle PD</t>
  </si>
  <si>
    <t>46</t>
  </si>
  <si>
    <t>35</t>
  </si>
  <si>
    <t>388R003</t>
  </si>
  <si>
    <t>Provedení ukotvení severní brány - specifikace a kompletní provedení zcela dle PD</t>
  </si>
  <si>
    <t>48</t>
  </si>
  <si>
    <t>389841111</t>
  </si>
  <si>
    <t>Komín 3složkový 1průduchový nerez z keram vložek do D 16 cm v 3 m na stěně vyložení konzol do 570 mm včetně dvířek, dna, konzol a podpěr - specifikace zcela dle PD</t>
  </si>
  <si>
    <t>50</t>
  </si>
  <si>
    <t>37</t>
  </si>
  <si>
    <t>389841151</t>
  </si>
  <si>
    <t>Ukončení komínu 3složkového 1průduchového nerez z keram vložek do D 16 cm upevněného na fasádě</t>
  </si>
  <si>
    <t>52</t>
  </si>
  <si>
    <t>389841199</t>
  </si>
  <si>
    <t>Příplatek ke zřízení komínu nebo svislého kouřovodu nerez z keramických vložek za montážní plošinu</t>
  </si>
  <si>
    <t>54</t>
  </si>
  <si>
    <t>Vodorovné konstrukce</t>
  </si>
  <si>
    <t>39</t>
  </si>
  <si>
    <t>417321414</t>
  </si>
  <si>
    <t>Ztužující pásy a věnce z betonu železového (bez výztuže)  tř. C 20/25</t>
  </si>
  <si>
    <t>Na betonové zídce - výkres č. D.1.1.24</t>
  </si>
  <si>
    <t>((1,901+0,35+2,027)*0,15)*0,2</t>
  </si>
  <si>
    <t>417351115</t>
  </si>
  <si>
    <t>Bednění bočnic ztužujících pásů a věnců včetně vzpěr  zřízení</t>
  </si>
  <si>
    <t>Na opěrné zídce - výkres č. D.1.1.24</t>
  </si>
  <si>
    <t>(1,901+0,35+2,027+0,35+0,15+2,027+0,1+1,901)*0,2</t>
  </si>
  <si>
    <t>41</t>
  </si>
  <si>
    <t>417351116</t>
  </si>
  <si>
    <t>Bednění bočnic ztužujících pásů a věnců včetně vzpěr  odstranění</t>
  </si>
  <si>
    <t>417361821</t>
  </si>
  <si>
    <t>Výztuž ztužujících pásů a věnců  z betonářské oceli 10 505 (R) nebo BSt 500</t>
  </si>
  <si>
    <t>věnec na zídce - výkres č. D.1.1.24</t>
  </si>
  <si>
    <t>((((1,901+0,35+2,027)*4)*0,89)*1,2)/1000</t>
  </si>
  <si>
    <t>(((((1,901+0,35+2,027)*6,67)*0,5)*0,2)*1,2)/1000</t>
  </si>
  <si>
    <t>43</t>
  </si>
  <si>
    <t>Ostatní konstrukce a práce, bourání</t>
  </si>
  <si>
    <t>009-x1</t>
  </si>
  <si>
    <t>45</t>
  </si>
  <si>
    <t>009-x2</t>
  </si>
  <si>
    <t>Rozebrání, přesun a uložení venkovního krbu na místo dle investora</t>
  </si>
  <si>
    <t>009-x4</t>
  </si>
  <si>
    <t>Demontáž potrubí závlahy se zaslepením přívodu vč. likvidace - cca. 100bm</t>
  </si>
  <si>
    <t>47</t>
  </si>
  <si>
    <t>952901111</t>
  </si>
  <si>
    <t>Vyčištění budov bytové a občanské výstavby při výšce podlaží do 4 m</t>
  </si>
  <si>
    <t>56</t>
  </si>
  <si>
    <t>952R001</t>
  </si>
  <si>
    <t>Dodávka a montáž přenosného hasicího přístroje - specifikace zcela dle PD, ozn P02</t>
  </si>
  <si>
    <t>58</t>
  </si>
  <si>
    <t>49</t>
  </si>
  <si>
    <t>952R002</t>
  </si>
  <si>
    <t>Dodávka a montáž vnější čistící zóna před hlavním vstupem - specifikace zcela dle PD, ozn P04</t>
  </si>
  <si>
    <t>60</t>
  </si>
  <si>
    <t>952R003</t>
  </si>
  <si>
    <t>Dodávka a montáž vnitřní čistící zóna - specifikace zcela dle PD, ozn P05</t>
  </si>
  <si>
    <t>62</t>
  </si>
  <si>
    <t>51</t>
  </si>
  <si>
    <t>952R004</t>
  </si>
  <si>
    <t>Dodávka a montáž anténní stožár - specifikace zcela dle PD, ozn P06</t>
  </si>
  <si>
    <t>64</t>
  </si>
  <si>
    <t>952R005</t>
  </si>
  <si>
    <t>Dodávka a montáž podpůrný systém pod střešní kondenzační jednotku - specifikace zcela dle PD, ozn P07</t>
  </si>
  <si>
    <t>66</t>
  </si>
  <si>
    <t>53</t>
  </si>
  <si>
    <t>952R006</t>
  </si>
  <si>
    <t>Dodávka a montáž podpůrný systém pod dvojici střešních kondenzačních jednotek VZT - specifikace zcela dle PD, ozn P08</t>
  </si>
  <si>
    <t>68</t>
  </si>
  <si>
    <t>009-x3</t>
  </si>
  <si>
    <t>Dodávka a montáž nerezové madlo pro invalidy umístěné na dveře - specifikace zcela lde PD, ozn P09</t>
  </si>
  <si>
    <t>55</t>
  </si>
  <si>
    <t>952R007</t>
  </si>
  <si>
    <t>Dodávka a montáž šatní skříně - specifikace zcela dle PD, ozn P10</t>
  </si>
  <si>
    <t>70</t>
  </si>
  <si>
    <t>952R008</t>
  </si>
  <si>
    <t>Dodávka a montáž Věšáková stěna - specifikace zcela dle PD, ozn P13</t>
  </si>
  <si>
    <t>72</t>
  </si>
  <si>
    <t>57</t>
  </si>
  <si>
    <t>952R009</t>
  </si>
  <si>
    <t>Dodávka a montáž autonomní čidlo detekce požáru - specifikace zcela dle PD, ozn P14</t>
  </si>
  <si>
    <t>74</t>
  </si>
  <si>
    <t>952R010</t>
  </si>
  <si>
    <t>Dodávka a montáž vnější LED osvětlení - specifikace zcela dle PD, ozn P15</t>
  </si>
  <si>
    <t>76</t>
  </si>
  <si>
    <t>59</t>
  </si>
  <si>
    <t>952R011</t>
  </si>
  <si>
    <t>Dodávka a montáž sítě proti hmyzu - specifikace zcela dle PD, ozn P16</t>
  </si>
  <si>
    <t>78</t>
  </si>
  <si>
    <t>952R012</t>
  </si>
  <si>
    <t>Dodávka a montáž tabulky PBŘ - specifikace zcela dle PD, ozn P17</t>
  </si>
  <si>
    <t>80</t>
  </si>
  <si>
    <t>61</t>
  </si>
  <si>
    <t>952R013</t>
  </si>
  <si>
    <t>Dodávka a montáž panikové kování dveří - specifikace zcela dle PD, ozn P18</t>
  </si>
  <si>
    <t>82</t>
  </si>
  <si>
    <t>952R014</t>
  </si>
  <si>
    <t>Dodávka a montáž dveřní větrací mřížka - interiér - specifikace zcela dle PD, ozn P19</t>
  </si>
  <si>
    <t>84</t>
  </si>
  <si>
    <t>63</t>
  </si>
  <si>
    <t>952R015</t>
  </si>
  <si>
    <t>Dodávka a montáž větrací mřížka - VZT potrubí do exteriéru- specifikace zcela dle PD, ozn P20</t>
  </si>
  <si>
    <t>86</t>
  </si>
  <si>
    <t>952R016</t>
  </si>
  <si>
    <t>Dodávka a montáž stabilizace VZT komínu- specifikace zcela dle PD, ozn P21</t>
  </si>
  <si>
    <t>88</t>
  </si>
  <si>
    <t>65</t>
  </si>
  <si>
    <t>009-x5</t>
  </si>
  <si>
    <t>Ošetření a nátěr Severní brány vč. doplnění kování apod... - spec. dle PD</t>
  </si>
  <si>
    <t>998</t>
  </si>
  <si>
    <t>Přesun hmot</t>
  </si>
  <si>
    <t>998011002</t>
  </si>
  <si>
    <t>Přesun hmot pro budovy občanské výstavby, bydlení, výrobu a služby  s nosnou svislou konstrukcí zděnou z cihel, tvárnic nebo kamene vodorovná dopravní vzdálenost do 100 m pro budovy výšky přes 6 do 12 m</t>
  </si>
  <si>
    <t>PSV</t>
  </si>
  <si>
    <t>Práce a dodávky PSV</t>
  </si>
  <si>
    <t>741</t>
  </si>
  <si>
    <t>Elektroinstalace - silnoproud</t>
  </si>
  <si>
    <t>67</t>
  </si>
  <si>
    <t>021-x1</t>
  </si>
  <si>
    <t>Demontáž strožárů VO se zaslepením elektro vč. likvidace</t>
  </si>
  <si>
    <t>767</t>
  </si>
  <si>
    <t>Konstrukce zámečnické</t>
  </si>
  <si>
    <t>767832112</t>
  </si>
  <si>
    <t>Montáž venkovních požárních žebříků do ocelové konstrukce bez suchovodu</t>
  </si>
  <si>
    <t>94</t>
  </si>
  <si>
    <t>ŽEBŘÍK NA STŘECHU</t>
  </si>
  <si>
    <t>2,986+1,05</t>
  </si>
  <si>
    <t>69</t>
  </si>
  <si>
    <t>44983000</t>
  </si>
  <si>
    <t>žebřík požární venkovní bez suchovodu v provedení žárový Zn včetně kotevních prvků a povrchové úpravy</t>
  </si>
  <si>
    <t>96</t>
  </si>
  <si>
    <t>767995114</t>
  </si>
  <si>
    <t>kg</t>
  </si>
  <si>
    <t>98</t>
  </si>
  <si>
    <t>Montáž atypických zámečnických konstrukcí hmotnosti do 50 kg</t>
  </si>
  <si>
    <t>OCELOVÁ KONSTRUKCE PRO VZT</t>
  </si>
  <si>
    <t>895,019</t>
  </si>
  <si>
    <t>71</t>
  </si>
  <si>
    <t>100</t>
  </si>
  <si>
    <t>102</t>
  </si>
  <si>
    <t>73</t>
  </si>
  <si>
    <t>75</t>
  </si>
  <si>
    <t>77</t>
  </si>
  <si>
    <t>79</t>
  </si>
  <si>
    <t>767-x3</t>
  </si>
  <si>
    <t>Žárové zinkování ocelových prvků</t>
  </si>
  <si>
    <t>81</t>
  </si>
  <si>
    <t>767-x4</t>
  </si>
  <si>
    <t>Spojovací materiál</t>
  </si>
  <si>
    <t>767-x5</t>
  </si>
  <si>
    <t>83</t>
  </si>
  <si>
    <t>767-x6</t>
  </si>
  <si>
    <t>D+M Ocelový sloupek vstupní brány vč. základu, povrchové úpravy, pantů apod... - ozn. P22</t>
  </si>
  <si>
    <t>998767202</t>
  </si>
  <si>
    <t>%</t>
  </si>
  <si>
    <t>Přesun hmot pro zámečnické konstrukce  stanovený procentní sazbou (%) z ceny vodorovná dopravní vzdálenost do 50 m v objektech výšky přes 6 do 12 m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</si>
  <si>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</si>
  <si>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</si>
  <si>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</si>
  <si>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</si>
  <si>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132201202</t>
  </si>
  <si>
    <t>Hloubení rýh š do 2000 mm v hornině tř. 3 objemu do 1000 m3</t>
  </si>
  <si>
    <t>PRO DRENÁŽNÍ POTRUBÍ</t>
  </si>
  <si>
    <t>84,9*0,8*1,3</t>
  </si>
  <si>
    <t>SPLAŠKOVÁ KANALIZACE POD ZÁKLADY</t>
  </si>
  <si>
    <t>78,5*0,8*1,3</t>
  </si>
  <si>
    <t>20,5*0,8*1,3</t>
  </si>
  <si>
    <t>VODOVOD POD ZÁKLADY</t>
  </si>
  <si>
    <t>2,5*0,8*1,3</t>
  </si>
  <si>
    <t>132201209</t>
  </si>
  <si>
    <t>Příplatek za lepivost k hloubení rýh š do 2000 mm v hornině tř. 3</t>
  </si>
  <si>
    <t>151101101</t>
  </si>
  <si>
    <t>Zřízení příložného pažení a rozepření stěn rýh hl do 2 m</t>
  </si>
  <si>
    <t>PRO POTRUBÍ DRENÁŽE</t>
  </si>
  <si>
    <t>84,9*1,3*2</t>
  </si>
  <si>
    <t>109*1,3*2</t>
  </si>
  <si>
    <t>VENKOVNÍ VODOVOD POD ZÁKLADY</t>
  </si>
  <si>
    <t>2,5*1,3*2</t>
  </si>
  <si>
    <t>151101111</t>
  </si>
  <si>
    <t>Odstranění příložného pažení a rozepření stěn rýh hl do 2 m</t>
  </si>
  <si>
    <t>193,856</t>
  </si>
  <si>
    <t>VNITROSTAVENIŠTNÍ PŘEMÍSTĚNÍ VÝKOPKU</t>
  </si>
  <si>
    <t>ZPĚTNÁ PŘEPRAVA K ZÁSYPU</t>
  </si>
  <si>
    <t>66,9</t>
  </si>
  <si>
    <t>ODVOZ VÝKOPKU NA SKLÁDKU</t>
  </si>
  <si>
    <t>193,856-66,9</t>
  </si>
  <si>
    <t>162701109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</si>
  <si>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</si>
  <si>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126,956*15</t>
  </si>
  <si>
    <t>174101101</t>
  </si>
  <si>
    <t>Zásyp jam, šachet rýh nebo kolem objektů sypaninou se zhutněním</t>
  </si>
  <si>
    <t>"SPLAŠKOVÁ KANALIZACE" 109*0,8*0,75</t>
  </si>
  <si>
    <t>"VENKOVNÍ VODOVOD POD ZÁKLADY" 2,5*0,8*0,75</t>
  </si>
  <si>
    <t>175151101</t>
  </si>
  <si>
    <t>Obsypání potrubí strojně sypaninou bez prohození, uloženou do 3 m</t>
  </si>
  <si>
    <t>"SPLAŠKOVÁ KANALIZACE POD ZÁKLADY" 109*0,8*0,45</t>
  </si>
  <si>
    <t>"VENKOVNÍ VODOVOD POD ZÁKLADY" 2,5*0,8*0,45</t>
  </si>
  <si>
    <t>58331200</t>
  </si>
  <si>
    <t>štěrkopísek netříděný zásypový materiál</t>
  </si>
  <si>
    <t>211531111</t>
  </si>
  <si>
    <t>Výplň odvodňovacích žeber nebo trativodů kamenivem hrubým drceným frakce 16 až 63 mm</t>
  </si>
  <si>
    <t>DRENÁŽ</t>
  </si>
  <si>
    <t>84,9*0,8*1,2</t>
  </si>
  <si>
    <t>211971121</t>
  </si>
  <si>
    <t>Zřízení opláštění žeber nebo trativodů geotextilií v rýze nebo zářezu sklonu přes 1:2 š do 2,5 m</t>
  </si>
  <si>
    <t>84,9*0,8*2</t>
  </si>
  <si>
    <t>69311070</t>
  </si>
  <si>
    <t>geotextilie netkaná PP 400g/m2</t>
  </si>
  <si>
    <t>451573111</t>
  </si>
  <si>
    <t>Lože pod potrubí otevřený výkop ze štěrkopísku</t>
  </si>
  <si>
    <t>"DRENÁŽ" 84,9*0,8*0,1</t>
  </si>
  <si>
    <t>"SPLAŠKOVÁ KANALIZACE POD ZÁKLADY" 109*0,8*0,1</t>
  </si>
  <si>
    <t>"VENKOVNÍ VODOVOD POD ZÁKLADY" 2,5*0,8*0,1</t>
  </si>
  <si>
    <t>Trubní vedení</t>
  </si>
  <si>
    <t>871181141</t>
  </si>
  <si>
    <t>Montáž potrubí z PE100 SDR 11 otevřený výkop svařovaných na tupo D 50 x 4,6 mm</t>
  </si>
  <si>
    <t>28613597</t>
  </si>
  <si>
    <t>potrubí dvouvrstvé PE100 s 10% signalizační vrstvou SDR 11 50x4,6</t>
  </si>
  <si>
    <t>871241101</t>
  </si>
  <si>
    <t>Montáž potrubí z PVC SDR 11 těsněných gumovým kroužkem otevřený výkop D 90 x 4,3 mm</t>
  </si>
  <si>
    <t>CHRÁNIČKA</t>
  </si>
  <si>
    <t>2,5</t>
  </si>
  <si>
    <t>28615170</t>
  </si>
  <si>
    <t>trubka vodovodní tlaková PPR řada PN 20 D 90mm</t>
  </si>
  <si>
    <t>871265211</t>
  </si>
  <si>
    <t>Kanalizační potrubí z tvrdého PVC jednovrstvé tuhost třídy SN4 DN 110</t>
  </si>
  <si>
    <t>"SPLAŠKOVÁ KANALIZACE" 78,5</t>
  </si>
  <si>
    <t>871275211</t>
  </si>
  <si>
    <t>Kanalizační potrubí z tvrdého PVC jednovrstvé tuhost třídy SN4 DN 125</t>
  </si>
  <si>
    <t>"SPLAŠKOVÁ KANALIZACE" 30,5</t>
  </si>
  <si>
    <t>871315221</t>
  </si>
  <si>
    <t>Kanalizační potrubí z tvrdého PVC jednovrstvé tuhost třídy SN8 DN 160</t>
  </si>
  <si>
    <t>DRENÁŽNÍ POTRUBÍ</t>
  </si>
  <si>
    <t>27,5+29,2+28,2</t>
  </si>
  <si>
    <t>892233122</t>
  </si>
  <si>
    <t>Proplach a dezinfekce vodovodního potrubí DN od 40 do 70</t>
  </si>
  <si>
    <t>892241111</t>
  </si>
  <si>
    <t>Tlaková zkouška vodou potrubí do 80</t>
  </si>
  <si>
    <t>892271111</t>
  </si>
  <si>
    <t>Tlaková zkouška vodou potrubí DN 100 nebo 125</t>
  </si>
  <si>
    <t>78,5+30,5</t>
  </si>
  <si>
    <t>892351111</t>
  </si>
  <si>
    <t>Tlaková zkouška vodou potrubí DN 150 nebo 200</t>
  </si>
  <si>
    <t>892372111</t>
  </si>
  <si>
    <t>Zabezpečení konců potrubí DN do 300 při tlakových zkouškách vodou</t>
  </si>
  <si>
    <t>"VODOVOD POD ZÁKLADY" 1+1</t>
  </si>
  <si>
    <t>"DRENÁŽ" 1+1</t>
  </si>
  <si>
    <t>"SPLAŠKOVÁ KANALIZACE" 1+1</t>
  </si>
  <si>
    <t>899721111</t>
  </si>
  <si>
    <t>Signalizační vodič DN do 150 mm na potrubí PVC</t>
  </si>
  <si>
    <t>"SPLAŠKOVÁ KANALIZACE POD ZÁKLADY" 109</t>
  </si>
  <si>
    <t>"VENKOVNÍ VODOVOD POD ZÁKLADY" 2,5</t>
  </si>
  <si>
    <t>899722114</t>
  </si>
  <si>
    <t>Krytí potrubí z plastů výstražnou fólií z PVC 40 cm</t>
  </si>
  <si>
    <t>2,5+109+84,9</t>
  </si>
  <si>
    <t>998276101</t>
  </si>
  <si>
    <t>Přesun hmot pro trubní vedení z trub z plastických hmot otevřený výkop</t>
  </si>
  <si>
    <t>998276124</t>
  </si>
  <si>
    <t>Příplatek k přesunu hmot pro trubní vedení z trub z plastických hmot za zvětšený přesun do 500 m</t>
  </si>
  <si>
    <t>721</t>
  </si>
  <si>
    <t>Zdravotechnika - vnitřní kanalizace</t>
  </si>
  <si>
    <t>721173722</t>
  </si>
  <si>
    <t>Potrubí kanalizační z PE připojovací DN 40</t>
  </si>
  <si>
    <t>721173726</t>
  </si>
  <si>
    <t>Potrubí kanalizační z PE připojovací DN 100</t>
  </si>
  <si>
    <t>721173746</t>
  </si>
  <si>
    <t>Potrubí kanalizační z PE větrací DN 100</t>
  </si>
  <si>
    <t>721173747</t>
  </si>
  <si>
    <t>Potrubí kanalizační z PE větrací DN 125</t>
  </si>
  <si>
    <t>721194104</t>
  </si>
  <si>
    <t>Vyvedení a upevnění odpadních výpustek DN 40</t>
  </si>
  <si>
    <t>721194109</t>
  </si>
  <si>
    <t>Vyvedení a upevnění odpadních výpustek DN 100</t>
  </si>
  <si>
    <t>721211422</t>
  </si>
  <si>
    <t>Vpusť podlahová se svislým odtokem DN 50/75/110 mřížka nerez 138x138</t>
  </si>
  <si>
    <t>"VP" 1</t>
  </si>
  <si>
    <t>721273151</t>
  </si>
  <si>
    <t>Hlavice ventilační polypropylen PP DN 50</t>
  </si>
  <si>
    <t>721273153</t>
  </si>
  <si>
    <t>Hlavice ventilační polypropylen PP DN 110</t>
  </si>
  <si>
    <t>721290111</t>
  </si>
  <si>
    <t>Zkouška těsnosti potrubí kanalizace vodou do DN 125</t>
  </si>
  <si>
    <t>998721101</t>
  </si>
  <si>
    <t>Přesun hmot tonážní pro vnitřní kanalizace v objektech v do 6 m</t>
  </si>
  <si>
    <t>90</t>
  </si>
  <si>
    <t>722</t>
  </si>
  <si>
    <t>Zdravotechnika - vnitřní vodovod</t>
  </si>
  <si>
    <t>722140106</t>
  </si>
  <si>
    <t>92</t>
  </si>
  <si>
    <t>Potrubí vodovodní ocelové z ušlechtilé oceli spojované lisováním DN 40</t>
  </si>
  <si>
    <t>POŽÁRNÍ VODOVOD</t>
  </si>
  <si>
    <t>722174022</t>
  </si>
  <si>
    <t>Potrubí vodovodní plastové PPR svar polyfuze PN 20 D 20 x 3,4 mm</t>
  </si>
  <si>
    <t>722174023</t>
  </si>
  <si>
    <t>Potrubí vodovodní plastové PPR svar polyfuze PN 20 D 25 x 4,2 mm</t>
  </si>
  <si>
    <t>722174024</t>
  </si>
  <si>
    <t>Potrubí vodovodní plastové PPR svar polyfuze PN 20 D 32 x5,4 mm</t>
  </si>
  <si>
    <t>722181242</t>
  </si>
  <si>
    <t>Ochrana vodovodního potrubí přilepenými termoizolačními trubicemi z PE tl do 20 mm DN do 45 mm</t>
  </si>
  <si>
    <t>722181252</t>
  </si>
  <si>
    <t>Ochrana vodovodního potrubí přilepenými termoizolačními trubicemi z PE tl do 25 mm DN do 45 mm</t>
  </si>
  <si>
    <t>722190401</t>
  </si>
  <si>
    <t>Vyvedení a upevnění výpustku do DN 25</t>
  </si>
  <si>
    <t>104</t>
  </si>
  <si>
    <t>722190402</t>
  </si>
  <si>
    <t>Vyvedení a upevnění výpustku do DN 50</t>
  </si>
  <si>
    <t>106</t>
  </si>
  <si>
    <t>"POŽÁRNÍ VODOVOD" 1+1</t>
  </si>
  <si>
    <t>722240101</t>
  </si>
  <si>
    <t>Ventily plastové PPR přímé DN 20</t>
  </si>
  <si>
    <t>108</t>
  </si>
  <si>
    <t>722240102</t>
  </si>
  <si>
    <t>Ventily plastové PPR přímé DN 25</t>
  </si>
  <si>
    <t>110</t>
  </si>
  <si>
    <t>722240103</t>
  </si>
  <si>
    <t>Ventily plastové PPR přímé DN 32</t>
  </si>
  <si>
    <t>112</t>
  </si>
  <si>
    <t>722240123</t>
  </si>
  <si>
    <t>Kohout kulový plastový PPR DN 25</t>
  </si>
  <si>
    <t>114</t>
  </si>
  <si>
    <t>722250101</t>
  </si>
  <si>
    <t>Hydrantový ventil s hadicovou přípojkou G 1</t>
  </si>
  <si>
    <t>116</t>
  </si>
  <si>
    <t>722250133</t>
  </si>
  <si>
    <t>Hydrantový systém s tvarově stálou hadicí D 25 x 30 m celoplechový</t>
  </si>
  <si>
    <t>118</t>
  </si>
  <si>
    <t>722254115</t>
  </si>
  <si>
    <t>Hydrantová skříň vnitřní s výzbrojí D 25 polyesterová hadice</t>
  </si>
  <si>
    <t>120</t>
  </si>
  <si>
    <t>722259101</t>
  </si>
  <si>
    <t>Armatura požární ostatní hydrantový nástavec</t>
  </si>
  <si>
    <t>122</t>
  </si>
  <si>
    <t>722290215</t>
  </si>
  <si>
    <t>Zkouška těsnosti vodovodního potrubí hrdlového nebo přírubového do DN 100</t>
  </si>
  <si>
    <t>124</t>
  </si>
  <si>
    <t>88,5+103+65</t>
  </si>
  <si>
    <t>722290226</t>
  </si>
  <si>
    <t>Zkouška těsnosti vodovodního potrubí závitového do DN 50</t>
  </si>
  <si>
    <t>126</t>
  </si>
  <si>
    <t>722290234</t>
  </si>
  <si>
    <t>Proplach a dezinfekce vodovodního potrubí do DN 80</t>
  </si>
  <si>
    <t>128</t>
  </si>
  <si>
    <t>998722101</t>
  </si>
  <si>
    <t>Přesun hmot tonážní pro vnitřní vodovod v objektech v do 6 m</t>
  </si>
  <si>
    <t>130</t>
  </si>
  <si>
    <t>725</t>
  </si>
  <si>
    <t>Zdravotechnika - zařizovací předměty</t>
  </si>
  <si>
    <t>725112171</t>
  </si>
  <si>
    <t>Kombi klozet s hlubokým splachováním odpad vodorovný</t>
  </si>
  <si>
    <t>132</t>
  </si>
  <si>
    <t>"WC" 7</t>
  </si>
  <si>
    <t>725112171.R01</t>
  </si>
  <si>
    <t>Kombi klozet s hlubokým splachováním odpad vodorovný pro zdravotně handicapované</t>
  </si>
  <si>
    <t>134</t>
  </si>
  <si>
    <t>"WCi" 2</t>
  </si>
  <si>
    <t>725121527</t>
  </si>
  <si>
    <t>Pisoárové záchodky keramické automatické s integrovaným napájecím zdrojem</t>
  </si>
  <si>
    <t>725211622</t>
  </si>
  <si>
    <t>Umyvadlo keramické připevněné na stěnu šrouby bílé se sloupem na sifon 550 mm</t>
  </si>
  <si>
    <t>136</t>
  </si>
  <si>
    <t>"U" 7</t>
  </si>
  <si>
    <t>"U1" 2</t>
  </si>
  <si>
    <t>725211681</t>
  </si>
  <si>
    <t>Umyvadlo keramické zdravotní připevněné na stěnu šrouby bílé 640 mm</t>
  </si>
  <si>
    <t>138</t>
  </si>
  <si>
    <t>"UI" 2</t>
  </si>
  <si>
    <t>725241111</t>
  </si>
  <si>
    <t>Vanička sprchová akrylátová čtvercová 800x800 mm</t>
  </si>
  <si>
    <t>140</t>
  </si>
  <si>
    <t>"SPR" 2</t>
  </si>
  <si>
    <t>725245102</t>
  </si>
  <si>
    <t>Zástěna sprchová jednokřídlá do výšky 2000 mm a šířky 800 mm</t>
  </si>
  <si>
    <t>142</t>
  </si>
  <si>
    <t>725291111</t>
  </si>
  <si>
    <t>Doplňky zařízení koupelen a záchodů keramické toaletní deska rovná šířka 450 mm</t>
  </si>
  <si>
    <t>144</t>
  </si>
  <si>
    <t>725291511</t>
  </si>
  <si>
    <t>Doplňky zařízení koupelen a záchodů plastové dávkovač tekutého mýdla na 350 ml</t>
  </si>
  <si>
    <t>146</t>
  </si>
  <si>
    <t>"Ui" 2</t>
  </si>
  <si>
    <t>725291521</t>
  </si>
  <si>
    <t>Doplňky zařízení koupelen a záchodů plastové zásobník toaletních papírů</t>
  </si>
  <si>
    <t>148</t>
  </si>
  <si>
    <t>725291531</t>
  </si>
  <si>
    <t>Doplňky zařízení koupelen a záchodů plastové zásobník papírových ručníků</t>
  </si>
  <si>
    <t>150</t>
  </si>
  <si>
    <t>725291641</t>
  </si>
  <si>
    <t>Doplňky zařízení koupelen a záchodů nerezové madlo</t>
  </si>
  <si>
    <t>152</t>
  </si>
  <si>
    <t>725331111</t>
  </si>
  <si>
    <t>Výlevka bez výtokových armatur keramická se sklopnou plastovou mřížkou 500 mm</t>
  </si>
  <si>
    <t>154</t>
  </si>
  <si>
    <t>"V" 2</t>
  </si>
  <si>
    <t>725531102</t>
  </si>
  <si>
    <t>Elektrický ohřívač zásobníkový přepadový beztlakový 10 l / 2 kW</t>
  </si>
  <si>
    <t>156</t>
  </si>
  <si>
    <t>725532120</t>
  </si>
  <si>
    <t>Elektrický ohřívač zásobníkový akumulační závěsný svislý 125 l / 2 kW</t>
  </si>
  <si>
    <t>158</t>
  </si>
  <si>
    <t>"Z1" 1</t>
  </si>
  <si>
    <t>725813111</t>
  </si>
  <si>
    <t>Ventil rohový bez připojovací trubičky nebo flexi hadičky G 1/2</t>
  </si>
  <si>
    <t>160</t>
  </si>
  <si>
    <t>725821323</t>
  </si>
  <si>
    <t>Baterie dřezová nástěnná klasická s otáčivým kulatým ústím a délkou ramínka 300 mm</t>
  </si>
  <si>
    <t>162</t>
  </si>
  <si>
    <t>725822611</t>
  </si>
  <si>
    <t>Baterie umyvadlová stojánková páková bez výpusti</t>
  </si>
  <si>
    <t>164</t>
  </si>
  <si>
    <t>725841311</t>
  </si>
  <si>
    <t>Baterie sprchová nástěnná pákové</t>
  </si>
  <si>
    <t>166</t>
  </si>
  <si>
    <t>725861102</t>
  </si>
  <si>
    <t>Zápachová uzávěrka pro umyvadla DN 40</t>
  </si>
  <si>
    <t>168</t>
  </si>
  <si>
    <t>725865311</t>
  </si>
  <si>
    <t>Zápachová uzávěrka sprchových van DN 40/50 s kulovým kloubem na odtoku</t>
  </si>
  <si>
    <t>170</t>
  </si>
  <si>
    <t>87</t>
  </si>
  <si>
    <t>725865411</t>
  </si>
  <si>
    <t>Zápachová uzávěrka pisoárová DN 32/40</t>
  </si>
  <si>
    <t>172</t>
  </si>
  <si>
    <t>"PI" 3</t>
  </si>
  <si>
    <t>725R001</t>
  </si>
  <si>
    <t>Doplňky zařízení koupelen a záchodů - zrcadlo</t>
  </si>
  <si>
    <t>174</t>
  </si>
  <si>
    <t>89</t>
  </si>
  <si>
    <t>725R002</t>
  </si>
  <si>
    <t>Doplňky zařízení koupelen a záchodů - kartáčová sestava</t>
  </si>
  <si>
    <t>176</t>
  </si>
  <si>
    <t>725R003</t>
  </si>
  <si>
    <t>Doplňky zařízení koupelen a záchodů - nouzové volání na WC</t>
  </si>
  <si>
    <t>178</t>
  </si>
  <si>
    <t>91</t>
  </si>
  <si>
    <t>998725101</t>
  </si>
  <si>
    <t>Přesun hmot tonážní pro zařizovací předměty v objektech v do 6 m</t>
  </si>
  <si>
    <t>180</t>
  </si>
  <si>
    <t xml:space="preserve">    5 - Komunikace pozemní</t>
  </si>
  <si>
    <t xml:space="preserve">    6 - Úpravy povrchů, podlahy a osazování výplní</t>
  </si>
  <si>
    <t>122201102</t>
  </si>
  <si>
    <t>Odkopávky a prokopávky nezapažené v hornině tř. 3 objem do 1000 m3</t>
  </si>
  <si>
    <t>PRO ZPEVNĚNÉ PLOCHY</t>
  </si>
  <si>
    <t>122201109</t>
  </si>
  <si>
    <t>Příplatek za lepivost u odkopávek v hornině tř. 1 až 3</t>
  </si>
  <si>
    <t>POD ZPEVNĚNÉ PLOCHY</t>
  </si>
  <si>
    <t>213141111</t>
  </si>
  <si>
    <t>Zřízení vrstvy z geotextilie v rovině nebo ve sklonu do 1:5</t>
  </si>
  <si>
    <t>69311082</t>
  </si>
  <si>
    <t>geotextilie netkaná PP 500g/m2</t>
  </si>
  <si>
    <t>Komunikace pozemní</t>
  </si>
  <si>
    <t>564801112</t>
  </si>
  <si>
    <t>Podklad ze štěrkodrti ŠD  s rozprostřením a zhutněním, po zhutnění tl. 40 mm</t>
  </si>
  <si>
    <t>564851111</t>
  </si>
  <si>
    <t>Podklad ze štěrkodrti ŠD  s rozprostřením a zhutněním, po zhutnění tl. 150 mm</t>
  </si>
  <si>
    <t>564861111</t>
  </si>
  <si>
    <t>Podklad ze štěrkodrti ŠD  s rozprostřením a zhutněním, po zhutnění tl. 200 mm</t>
  </si>
  <si>
    <t>564932111/R</t>
  </si>
  <si>
    <t>Podklad z mechanicky zpevněného kameniva MZK (minerální beton)  s rozprostřením a s hutněním, po zhutnění tl. 100 mm</t>
  </si>
  <si>
    <t>584121111</t>
  </si>
  <si>
    <t>Osazení silničních dílců z ŽB do lože z kameniva těženého tl 40 mm</t>
  </si>
  <si>
    <t>PFZ.0007322.URS</t>
  </si>
  <si>
    <t>panel silniční IZD  300/200/22 20t  300 x 199 x 21,5 cm</t>
  </si>
  <si>
    <t>596212210</t>
  </si>
  <si>
    <t>Kladení zámkové dlažby pozemních komunikací tl 80 mm skupiny A pl do 50 m2</t>
  </si>
  <si>
    <t>59245090</t>
  </si>
  <si>
    <t>dlažba zámková profilová 23x14x8 cm přírodní</t>
  </si>
  <si>
    <t>Úpravy povrchů, podlahy a osazování výplní</t>
  </si>
  <si>
    <t>637121111/R</t>
  </si>
  <si>
    <t>Okapový chodník z kačírku tl 100 mm s udusáním - kamenivo těžené, prané, frakce 16-32</t>
  </si>
  <si>
    <t>008-x1</t>
  </si>
  <si>
    <t>Kompletní provedení potrubí z liniových žlabů - KG DN 100 vč. zemních prací, dopravy apod...</t>
  </si>
  <si>
    <t>008-x2</t>
  </si>
  <si>
    <t>D+M Plastová šachta D1 vč. poklopu - spec. dle PD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</si>
  <si>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</si>
  <si>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</si>
  <si>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PSB.30010100</t>
  </si>
  <si>
    <t>Silniční obrubník 1000x150x250 mm</t>
  </si>
  <si>
    <t>916231113</t>
  </si>
  <si>
    <t>Osazení chodníkového obrubníku betonového ležatého s boční opěrou do lože z betonu prostého</t>
  </si>
  <si>
    <t>59217016</t>
  </si>
  <si>
    <t>obrubník betonový chodníkový 1000x80x250mm</t>
  </si>
  <si>
    <t>935932116.MEA/R</t>
  </si>
  <si>
    <t>Odvodňovací plastový žlab MEARIN PLUS pro zatížení A15 vnitřní š 100 mm s roštem mřížkovým z Pz oceli</t>
  </si>
  <si>
    <t>935932415.MEA</t>
  </si>
  <si>
    <t>Odvodňovací plastový žlab MEARIN PLUS pro zatížení D400 vnitřní š 100 mm s roštem můstkovým z litiny</t>
  </si>
  <si>
    <t>935932611.MEA</t>
  </si>
  <si>
    <t>Vpusť s kalovým košem pro plastový žlab MEARIN PLUS vnitřní š 100 mm</t>
  </si>
  <si>
    <t>998226011</t>
  </si>
  <si>
    <t>Přesun hmot pro pozemní komunikace a letiště s krytem montovaným z ŽB dílců</t>
  </si>
  <si>
    <t xml:space="preserve">    997 - Přesun sutě</t>
  </si>
  <si>
    <t>AREÁLOVÝ VODOVOD</t>
  </si>
  <si>
    <t>64,6*0,8*1,3</t>
  </si>
  <si>
    <t>STOKY</t>
  </si>
  <si>
    <t>80*0,8*1,3</t>
  </si>
  <si>
    <t>11*0,8*1,3</t>
  </si>
  <si>
    <t>RUŠENÝ ROZVOD</t>
  </si>
  <si>
    <t>277*0,6*1,5</t>
  </si>
  <si>
    <t>133201101</t>
  </si>
  <si>
    <t>Hloubení šachet v hornině tř. 3 objemu do 100 m3</t>
  </si>
  <si>
    <t>PRO ŠACHTY,NÁDRŽ A ODLUČOVAČ TUKŮ</t>
  </si>
  <si>
    <t>5+16+8</t>
  </si>
  <si>
    <t>133201109</t>
  </si>
  <si>
    <t>Příplatek za lepivost u hloubení šachet v hornině tř. 3</t>
  </si>
  <si>
    <t>64,6*1,3*2</t>
  </si>
  <si>
    <t>91*1,3*2</t>
  </si>
  <si>
    <t>RUŠENÉ ROZVODY</t>
  </si>
  <si>
    <t>277*1,5*2</t>
  </si>
  <si>
    <t>ZPĚTNÉ PŘEMÍSTĚNÍ K ZÁSYPU</t>
  </si>
  <si>
    <t>335,897</t>
  </si>
  <si>
    <t>64,6*0,8*0,76</t>
  </si>
  <si>
    <t>91*0,8*0,65</t>
  </si>
  <si>
    <t>64,6*0,8*0,44</t>
  </si>
  <si>
    <t>91*0,8*0,44</t>
  </si>
  <si>
    <t>64,6*0,8*0,1</t>
  </si>
  <si>
    <t>91*0,8*0,1</t>
  </si>
  <si>
    <t>"AREÁLOVÝ ROZVOD Č.3" 34,6</t>
  </si>
  <si>
    <t>871211141</t>
  </si>
  <si>
    <t>Montáž potrubí z PE100 SDR 11 otevřený výkop svařovaných na tupo D 63 x 5,8 mm</t>
  </si>
  <si>
    <t>"AREÁLOVÝ ROZVOD Č.2" 30</t>
  </si>
  <si>
    <t>28613598</t>
  </si>
  <si>
    <t>potrubí dvouvrstvé PE100 s 10% signalizační vrstvou SDR 11 63x5,8</t>
  </si>
  <si>
    <t>Kanalizační potrubí z tvrdého PVC jednovrstvé tuhost třídy SN8 DN 150</t>
  </si>
  <si>
    <t>"STOKA B" 11</t>
  </si>
  <si>
    <t>871355211</t>
  </si>
  <si>
    <t>Kanalizační potrubí z tvrdého PVC jednovrstvé tuhost třídy SN4 DN 200</t>
  </si>
  <si>
    <t>"STOKA C1" 22</t>
  </si>
  <si>
    <t>"STOKA C1-1" 8,2</t>
  </si>
  <si>
    <t>28611921</t>
  </si>
  <si>
    <t>odbočka kanalizační plastová PP s hrdlem KG 200/200/45°</t>
  </si>
  <si>
    <t>871355221</t>
  </si>
  <si>
    <t>Kanalizační potrubí z tvrdého PVC jednovrstvé tuhost třídy SN8 DN 200</t>
  </si>
  <si>
    <t>"STOKA C" 48,8</t>
  </si>
  <si>
    <t>877181101</t>
  </si>
  <si>
    <t>Montáž elektrospojek na vodovodním potrubí z PE trub d 50</t>
  </si>
  <si>
    <t>28615971</t>
  </si>
  <si>
    <t>elektrospojka SDR 11 PE 100 PN 16 d 50</t>
  </si>
  <si>
    <t>877211110</t>
  </si>
  <si>
    <t>Montáž elektrokolen 45° na vodovodním potrubí z PE trub d 63</t>
  </si>
  <si>
    <t>28614946</t>
  </si>
  <si>
    <t>elektrokoleno 45° PE 100 PN 16 d 63</t>
  </si>
  <si>
    <t>891355321</t>
  </si>
  <si>
    <t>Montáž zpětných klapek DN 200</t>
  </si>
  <si>
    <t>"STOKA C1-1" 1</t>
  </si>
  <si>
    <t>42284418</t>
  </si>
  <si>
    <t>klapka zpětná samočinná DN 200</t>
  </si>
  <si>
    <t>"AREÁLOVÝ VODOVOD" 64,6</t>
  </si>
  <si>
    <t xml:space="preserve">STOKY </t>
  </si>
  <si>
    <t>49,8+22+8,2+11</t>
  </si>
  <si>
    <t>"AREÁLOVÝ VODOVOD" 1+1</t>
  </si>
  <si>
    <t>"STOKY" 4*2</t>
  </si>
  <si>
    <t>894R001</t>
  </si>
  <si>
    <t>Dodávka a montáž šachty R0 - specifikace a provedení zcela dle PD včetně podkladní vrstvy a obsypu</t>
  </si>
  <si>
    <t>894R002</t>
  </si>
  <si>
    <t>Dodávka a montáž šachty R1 - specifikace a provedení zcela dle PD včetně podkladní vrstvy a obsypu</t>
  </si>
  <si>
    <t>894R003</t>
  </si>
  <si>
    <t>Dodávka a montáž šachty R2 - specifikace a provedení zcela dle PD včetně podkladní vrstvy a obsypu</t>
  </si>
  <si>
    <t>894R004</t>
  </si>
  <si>
    <t>Dodávka a montáž šachty R3 - specifikace a provedení zcela dle PD včetně podkladní vrstvy a obsypu</t>
  </si>
  <si>
    <t>894R005</t>
  </si>
  <si>
    <t>Dodávka a montáž šachty R4 - specifikace a provedení zcela dle PD včetně podkladní vrstvy a obsypu</t>
  </si>
  <si>
    <t>894R006</t>
  </si>
  <si>
    <t>Dodávka a montáž šachty Š3 - specifikace a provedení zcela dle PD včetně podkladní vrstvy a obsypu</t>
  </si>
  <si>
    <t>894R007</t>
  </si>
  <si>
    <t>Dodávka a montáž šachty Š4 - specifikace a provedení zcela dle PD včetně podkladní vrstvy a obsypu</t>
  </si>
  <si>
    <t>894R008</t>
  </si>
  <si>
    <t>Dodávka a montáž odlučovače tuků - specifikace a provedení zcela dle PD včetně podkladní vrstvy a obsypu</t>
  </si>
  <si>
    <t>894R009</t>
  </si>
  <si>
    <t>Dodávka a montáž deštové nádrže- specifikace a provedení zcela dle PD včetně podkladní vrstvy a obsypu</t>
  </si>
  <si>
    <t>899721112</t>
  </si>
  <si>
    <t>Signalizační vodič DN nad 150 mm na potrubí PVC</t>
  </si>
  <si>
    <t>"POTRUBÍ STOK" 80+11</t>
  </si>
  <si>
    <t>"STOKY" 49,8+22+8,2+11</t>
  </si>
  <si>
    <t>935114112</t>
  </si>
  <si>
    <t>Mikroštěrbinový odvodňovací betonový žlab 220x260 mm se spádem dna 0,5 % se základem</t>
  </si>
  <si>
    <t>997</t>
  </si>
  <si>
    <t>Přesun sutě</t>
  </si>
  <si>
    <t>997013111</t>
  </si>
  <si>
    <t>Vnitrostaveništní doprava suti a vybouraných hmot pro budovy v do 6 m s použitím mechanizace</t>
  </si>
  <si>
    <t>997013509</t>
  </si>
  <si>
    <t>Příplatek k odvozu suti a vybouraných hmot na skládku ZKD 1 km přes 1 km</t>
  </si>
  <si>
    <t>997013511</t>
  </si>
  <si>
    <t>Odvoz suti a vybouraných hmot z meziskládky na skládku do 1 km s naložením a se složením</t>
  </si>
  <si>
    <t>997013821</t>
  </si>
  <si>
    <t>Poplatek za uložení na skládce (skládkovné) stavebního odpadu s obsahem azbestu kód odpadu 170 605</t>
  </si>
  <si>
    <t>721110802</t>
  </si>
  <si>
    <t>Demontáž potrubí kameninové do DN 100</t>
  </si>
  <si>
    <t>97</t>
  </si>
  <si>
    <t>721110806</t>
  </si>
  <si>
    <t>Demontáž potrubí kameninové do DN 200</t>
  </si>
  <si>
    <t>105</t>
  </si>
  <si>
    <t>721110809</t>
  </si>
  <si>
    <t>Demontáž potrubí kameninové do DN 300</t>
  </si>
  <si>
    <t>05 - VZT - 05 - VZT</t>
  </si>
  <si>
    <t>HSV - HSV</t>
  </si>
  <si>
    <t xml:space="preserve">    01 - Vzduchotechnika</t>
  </si>
  <si>
    <t>01</t>
  </si>
  <si>
    <t>Vzduchotechnika</t>
  </si>
  <si>
    <t>Vzduchotechnika - viz samostatný výkaz</t>
  </si>
  <si>
    <t xml:space="preserve">    01 - Gastro</t>
  </si>
  <si>
    <t>Gastro</t>
  </si>
  <si>
    <t>Gastro vybavení - viz samostatný výkaz</t>
  </si>
  <si>
    <t xml:space="preserve">    01 - Bleskosvod</t>
  </si>
  <si>
    <t>Bleskosvod</t>
  </si>
  <si>
    <t>Bleskosvod - viz samostatný výkaz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</si>
  <si>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</si>
  <si>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</si>
  <si>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</si>
  <si>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</si>
  <si>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</si>
  <si>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</si>
  <si>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</si>
  <si>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</si>
  <si>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</si>
  <si>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</si>
  <si>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…</t>
  </si>
  <si>
    <t>1024</t>
  </si>
  <si>
    <t>013002000</t>
  </si>
  <si>
    <t>Projektové práce - Dokumentace skutečného provedení stavby + DSS dle vyhl. 499/2006  sb. + DSS v podrobnosti DPS</t>
  </si>
  <si>
    <t>VRN3</t>
  </si>
  <si>
    <t>Zařízení staveniště</t>
  </si>
  <si>
    <t>030001000</t>
  </si>
  <si>
    <t>VRN9</t>
  </si>
  <si>
    <t>Ostatní náklady</t>
  </si>
  <si>
    <t>091003000</t>
  </si>
  <si>
    <t>Bez rozlišení</t>
  </si>
  <si>
    <t xml:space="preserve">    731 - Vytápění</t>
  </si>
  <si>
    <t>731</t>
  </si>
  <si>
    <t>Vytápění</t>
  </si>
  <si>
    <t>731-x1</t>
  </si>
  <si>
    <t>Vytápění - viz samostatný výkaz</t>
  </si>
  <si>
    <t>28087187</t>
  </si>
  <si>
    <t xml:space="preserve">    741 - Elektroinstalace</t>
  </si>
  <si>
    <t>Elektroinstalace</t>
  </si>
  <si>
    <t>741-x1</t>
  </si>
  <si>
    <t>352109428</t>
  </si>
  <si>
    <t>741-x2</t>
  </si>
  <si>
    <t>718245020</t>
  </si>
  <si>
    <t>-443476284</t>
  </si>
  <si>
    <t>1059694241</t>
  </si>
  <si>
    <t>PROJEKTOVÝ ROZPOČET</t>
  </si>
  <si>
    <t>Položka:</t>
  </si>
  <si>
    <t>Jednotková cena</t>
  </si>
  <si>
    <t>CELKEM</t>
  </si>
  <si>
    <t>PERIFERIE</t>
  </si>
  <si>
    <t>VZT1</t>
  </si>
  <si>
    <t>.T1,2,3</t>
  </si>
  <si>
    <t>Kanálové teplotní čidlo Pt1000, 250mm</t>
  </si>
  <si>
    <t>KTF1 Pt1000, 250mm</t>
  </si>
  <si>
    <t>.T4</t>
  </si>
  <si>
    <t>Čidlo teploty příložné Pt1000</t>
  </si>
  <si>
    <t>ALTF2</t>
  </si>
  <si>
    <t>.DP1, 2</t>
  </si>
  <si>
    <t>Čidlo diferenčního tlaku -1000…+1000Pa, 0-10V</t>
  </si>
  <si>
    <t>DF-1000/+1000U</t>
  </si>
  <si>
    <t>.E1,2,3,4,7,8</t>
  </si>
  <si>
    <t>Diferenční manostat nastavitelný 50..500 Pa</t>
  </si>
  <si>
    <t>DS-106A</t>
  </si>
  <si>
    <t>.E5</t>
  </si>
  <si>
    <t>Protizámrazový termostat -10.. +12°C, 6m, aktivní</t>
  </si>
  <si>
    <t>FS2-U</t>
  </si>
  <si>
    <t>.S1, 2</t>
  </si>
  <si>
    <t>Revizní vypínač pro motor 5,5kW s pomocným kontaktem</t>
  </si>
  <si>
    <t>KT-5,5kW</t>
  </si>
  <si>
    <t>.M1</t>
  </si>
  <si>
    <t>Ventil trojcestný, PN16, DN20, kvs=</t>
  </si>
  <si>
    <t>BUN020F300</t>
  </si>
  <si>
    <t>Pohon ventilu, řízení 0-10V, 24V~</t>
  </si>
  <si>
    <t>AVM105SF132</t>
  </si>
  <si>
    <t>.KR</t>
  </si>
  <si>
    <t>Servopohon 10 Nm, (90°=60/120s), 0-10V, 24V~</t>
  </si>
  <si>
    <t>ASM115SF132</t>
  </si>
  <si>
    <t>.KP1, .KO1</t>
  </si>
  <si>
    <t>Servopohon 18 Nm s pruž. pro zp. chod (90°=90s), 2P, 230V~</t>
  </si>
  <si>
    <t>ASF122F120</t>
  </si>
  <si>
    <t>SA1</t>
  </si>
  <si>
    <t>Ovladač 0-I se signálkou (LED) 24V</t>
  </si>
  <si>
    <t>TK</t>
  </si>
  <si>
    <t>Samoregulační topný kabel</t>
  </si>
  <si>
    <t>CO2.1, 2</t>
  </si>
  <si>
    <t>Snímač CO2 interiérový, výstup 0-10V</t>
  </si>
  <si>
    <t>RCO2</t>
  </si>
  <si>
    <t>ST1</t>
  </si>
  <si>
    <t>Světelná tabule - OTEVŘI OKNO, 230V</t>
  </si>
  <si>
    <t>Rozvaděč MR1</t>
  </si>
  <si>
    <t>DT1</t>
  </si>
  <si>
    <t>Rozvaděčová skříň např.Schrack 800x1600x300 mm</t>
  </si>
  <si>
    <t>Příkon: 32kW</t>
  </si>
  <si>
    <t>vč. vnitřního vybavení dle prováděcí dokumentace</t>
  </si>
  <si>
    <t xml:space="preserve">Řídící systém </t>
  </si>
  <si>
    <t>DDC regulátor , 16AI, 8AO, 32DI, 32DO, ethernet, RS485</t>
  </si>
  <si>
    <t>markMX</t>
  </si>
  <si>
    <t>Dotykový ovládací terminál 7“, 800x480, ARM, 256MB RAM, Ethernet</t>
  </si>
  <si>
    <t>HT200</t>
  </si>
  <si>
    <t>KABELY A NOSNÁ ČÁST</t>
  </si>
  <si>
    <t>JYTY-O 2 x 1</t>
  </si>
  <si>
    <t>JYTY-O 4 x 1</t>
  </si>
  <si>
    <t>JYTY-O 7 x 1</t>
  </si>
  <si>
    <t>CYKY-J 3x1,5</t>
  </si>
  <si>
    <t>CYKY-J 4x2,5</t>
  </si>
  <si>
    <t>CYKY-J 5x6</t>
  </si>
  <si>
    <t>Vodič CYA 6</t>
  </si>
  <si>
    <t>Kabelový žlab 65/50 vč. víka</t>
  </si>
  <si>
    <t>Plastová lišta vkládací 25x22</t>
  </si>
  <si>
    <t>1kpl</t>
  </si>
  <si>
    <t>Ostatní drobný elektroinstalační materiál</t>
  </si>
  <si>
    <t>Montáže</t>
  </si>
  <si>
    <t>Naprogramování řídící podstanice ( 42 I/O bodů )</t>
  </si>
  <si>
    <t xml:space="preserve"> - dílenská dokumentace dodavatele</t>
  </si>
  <si>
    <t xml:space="preserve"> - dokumentace skutečného provedení</t>
  </si>
  <si>
    <t xml:space="preserve"> - výchozí revize</t>
  </si>
  <si>
    <t xml:space="preserve"> - ostatní nespecifikované</t>
  </si>
  <si>
    <t>CELKEM (bez DPH)</t>
  </si>
  <si>
    <t>Cena se rozumí vč. montáže</t>
  </si>
  <si>
    <t>Měřerní a regulace</t>
  </si>
  <si>
    <t>Měření a regualce</t>
  </si>
  <si>
    <t>Název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</si>
  <si>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</si>
  <si>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</si>
  <si>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</si>
  <si>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</si>
  <si>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</si>
  <si>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</si>
  <si>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</si>
  <si>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</si>
  <si>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</si>
  <si>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SILNOPROUDÉ ROZVÁDĚČE</t>
  </si>
  <si>
    <t>HRO.1</t>
  </si>
  <si>
    <t>ks</t>
  </si>
  <si>
    <t>HRO.2</t>
  </si>
  <si>
    <t>RE.1</t>
  </si>
  <si>
    <t>Kompenzační rozvaděč QM 24/6</t>
  </si>
  <si>
    <t>Pojistky PH02/224A</t>
  </si>
  <si>
    <t>Svítidla a světelné zdroje</t>
  </si>
  <si>
    <t>1-EUROPA-LED-218</t>
  </si>
  <si>
    <t>2-EUROPA-LED-236</t>
  </si>
  <si>
    <t>NP1-DIOS-1-C1-ST,1H</t>
  </si>
  <si>
    <t>NP2-DIOS-1-S1-ST.1H</t>
  </si>
  <si>
    <t>N1-PALAS-LED-1-M1,ST+PIKTOGRAM</t>
  </si>
  <si>
    <t>N3-PALAS-LED-1M,ST+COLD</t>
  </si>
  <si>
    <t>Venkovní svítidla s pohybovým</t>
  </si>
  <si>
    <t>čidlem</t>
  </si>
  <si>
    <t>připojovací krabice nástěnná</t>
  </si>
  <si>
    <t>Ventilátorové relé SMR-T</t>
  </si>
  <si>
    <t>kabely ( CYKY)</t>
  </si>
  <si>
    <t>SILOVÉ KABELY</t>
  </si>
  <si>
    <t>CYKY 3X120+70</t>
  </si>
  <si>
    <t>CYKY 5x2,5</t>
  </si>
  <si>
    <t>kabely ( 1-CXKH-R)</t>
  </si>
  <si>
    <t>SILOVÉ KABELY OHEŇ NEŠÍŘÍCÍ</t>
  </si>
  <si>
    <t>BEZHALOGENNÍ B2ca,S1,d0</t>
  </si>
  <si>
    <t>5x 35</t>
  </si>
  <si>
    <t>5x25</t>
  </si>
  <si>
    <t>3x1.5 mm2       pevně</t>
  </si>
  <si>
    <t>3x2.5 mm2       pevně</t>
  </si>
  <si>
    <t>5x 2,5</t>
  </si>
  <si>
    <t>5x1,5</t>
  </si>
  <si>
    <t>5x6</t>
  </si>
  <si>
    <t>5x10  mm2       pevně</t>
  </si>
  <si>
    <t>KABELY CXKH-V</t>
  </si>
  <si>
    <t>OHNĚODOLNÝ</t>
  </si>
  <si>
    <t>VODIC PRO POSPOJOVANI</t>
  </si>
  <si>
    <t>1-CH-R (BEZHALOGENNÍ)</t>
  </si>
  <si>
    <t>6-  Zlutozeleny pevně</t>
  </si>
  <si>
    <t>10- Žlutozelený-pevně</t>
  </si>
  <si>
    <t>16- Zlutozelen pevně</t>
  </si>
  <si>
    <t>25-Žlutozelený- pevně</t>
  </si>
  <si>
    <t>Protipožární ucpávky (HILTY)</t>
  </si>
  <si>
    <t>bal</t>
  </si>
  <si>
    <t>kompletní provedení,včetně</t>
  </si>
  <si>
    <t>protokolu-dle požadavku</t>
  </si>
  <si>
    <t>Požární zprávy</t>
  </si>
  <si>
    <t>Topný kabel s termostatem</t>
  </si>
  <si>
    <t>délka 1m</t>
  </si>
  <si>
    <t>ŽLABOVÁNÍ</t>
  </si>
  <si>
    <t>VČETNĚ ZÁVĚSŮ, ŠROUBŮ</t>
  </si>
  <si>
    <t>PODPĚR</t>
  </si>
  <si>
    <t>PRO KABELY</t>
  </si>
  <si>
    <t>DZ60x100</t>
  </si>
  <si>
    <t>DZ60x200</t>
  </si>
  <si>
    <t>Parapetní žlab PK140x70</t>
  </si>
  <si>
    <t>Šroubové tyče, natloukací ocelové</t>
  </si>
  <si>
    <t>hmoždinky, závěsy, šrouby,matky</t>
  </si>
  <si>
    <t>spojovací materiál</t>
  </si>
  <si>
    <t>Kabelové příchytka na strop</t>
  </si>
  <si>
    <t>pro kabelové vedení-vedeno</t>
  </si>
  <si>
    <t>mimo žlabový systém</t>
  </si>
  <si>
    <t>Pancéřové trubky, lišty, hadice</t>
  </si>
  <si>
    <t>určené pro kabelové vedení</t>
  </si>
  <si>
    <t>vedoucí mimo žlabový systém</t>
  </si>
  <si>
    <t>Rozbočné krabice dle použití</t>
  </si>
  <si>
    <t>pro světelné a zásuvkové obvody</t>
  </si>
  <si>
    <t>UKONCENI VODICU V ROZVADECICH</t>
  </si>
  <si>
    <t>Do   2,5 mm2</t>
  </si>
  <si>
    <t>Do   6   mm2</t>
  </si>
  <si>
    <t>Do  16   mm2</t>
  </si>
  <si>
    <t>Do 120   mm2</t>
  </si>
  <si>
    <t>OVLADAČE,ZÁSUVKY- KOMPLET</t>
  </si>
  <si>
    <t>+ PŘÍSTROJOVÁ KRABICE</t>
  </si>
  <si>
    <t>Vypínače, tlačítka- všebecně</t>
  </si>
  <si>
    <t>230V/10A řaz1...7 IP20-IP43</t>
  </si>
  <si>
    <t>včetně krabice</t>
  </si>
  <si>
    <t>Pohybové čídlo na strop</t>
  </si>
  <si>
    <t>vypínač 400V/63A IP 54</t>
  </si>
  <si>
    <t>zásuvky včetně přístojových</t>
  </si>
  <si>
    <t>krabic IP20-IP44</t>
  </si>
  <si>
    <t>zásuvka jednoduchá 230V/16A</t>
  </si>
  <si>
    <t>s přepěťovou ochranou IP20-44</t>
  </si>
  <si>
    <t>Zásuvka 3x400V/16A</t>
  </si>
  <si>
    <t>nástěnná 5 pól IP44</t>
  </si>
  <si>
    <t>DTTO 3x400V/32A</t>
  </si>
  <si>
    <t>Tlačítko pod sklem</t>
  </si>
  <si>
    <t>Centrál stop-Total stop</t>
  </si>
  <si>
    <t>Zemnící svorky</t>
  </si>
  <si>
    <t>Zemní práce-komplet</t>
  </si>
  <si>
    <t>výkop, pískové lože, trubky PVC,</t>
  </si>
  <si>
    <t>výstražná folie, zához</t>
  </si>
  <si>
    <t>HODINOVE ZUCTOVACI SAZBY</t>
  </si>
  <si>
    <t>Připojení technického zařízení</t>
  </si>
  <si>
    <t>hod</t>
  </si>
  <si>
    <t>Zkusebni provoz</t>
  </si>
  <si>
    <t>PROVEDENI REVIZNICH ZKOUSEK</t>
  </si>
  <si>
    <t>DLE CSN 331500</t>
  </si>
  <si>
    <t>Revizni technik</t>
  </si>
  <si>
    <t>Spoluprace s reviz.technikem</t>
  </si>
  <si>
    <t>pr ce neposti§iteln' v cenˇku</t>
  </si>
  <si>
    <t>Elektromontáže celkem</t>
  </si>
  <si>
    <t>Montažní materiál a práce</t>
  </si>
  <si>
    <t>KABEL SILOVY,IZOLACE PVC,1kV</t>
  </si>
  <si>
    <t>AYKY 3x240+120mm2</t>
  </si>
  <si>
    <t>Pásek FeZn 30x 4</t>
  </si>
  <si>
    <t>Kabelová spojka 3x240+120</t>
  </si>
  <si>
    <t>smršťovací na ALkabely</t>
  </si>
  <si>
    <t>Kabelová skříň SR502</t>
  </si>
  <si>
    <t>Kabelová oko do 120..240</t>
  </si>
  <si>
    <t>Pojistky PH02/250A</t>
  </si>
  <si>
    <t>Vyhledani pripojovaciho mista</t>
  </si>
  <si>
    <t>Priprava ke komplexni zkousce</t>
  </si>
  <si>
    <t>Zabezpeceni pracoviste</t>
  </si>
  <si>
    <t>KOORDINACE POSTUPU PRACI</t>
  </si>
  <si>
    <t>S ostatnimi profesemi</t>
  </si>
  <si>
    <t>Montáže celkem</t>
  </si>
  <si>
    <t>VYTYCENI TRATI VENKOVNIHO</t>
  </si>
  <si>
    <t>VEDENI V PREHLEDNEM TERENU</t>
  </si>
  <si>
    <t>Vedeni nn</t>
  </si>
  <si>
    <t>km</t>
  </si>
  <si>
    <t>HLOUBENI KABELOVE RYHY</t>
  </si>
  <si>
    <t>V ZEMINE TRIDY 3</t>
  </si>
  <si>
    <t>Sire 800mm,hloubka 800...1200mm</t>
  </si>
  <si>
    <t>včetně dlažby</t>
  </si>
  <si>
    <t>ZRIZENI KABEL.LOZE Z KOPANEHO</t>
  </si>
  <si>
    <t>PISKU SE ZAKRYTIM KABELU</t>
  </si>
  <si>
    <t>TLOUSTKA ZASYPOVE VRSTVY 10cm</t>
  </si>
  <si>
    <t>FOLIE VYSTRAZNA Z PVC</t>
  </si>
  <si>
    <t>Sirka 33cm</t>
  </si>
  <si>
    <t>KABELOVY PROSTUP Z PVC TRUBKY</t>
  </si>
  <si>
    <t>Svetlost do 10,5 cm</t>
  </si>
  <si>
    <t>ZAHOZ KABEL.RYHY-ZEMINA TR.3</t>
  </si>
  <si>
    <t>včetně položení dlažby</t>
  </si>
  <si>
    <t>ZAKLAD Z PROSTEHO BETONU</t>
  </si>
  <si>
    <t>Do rostle zeminy bez bedneni</t>
  </si>
  <si>
    <t>ODVOZ ZEMINY</t>
  </si>
  <si>
    <t>Do vzdalenosti 1 km</t>
  </si>
  <si>
    <t>Zemní práce celkem</t>
  </si>
  <si>
    <t>Celkem</t>
  </si>
  <si>
    <t>D.2.3.4 - Přeložka a přípojka NN - viz samostatný výkaz</t>
  </si>
  <si>
    <t>List obsahuje:</t>
  </si>
  <si>
    <t>1) Krycí list rozpočtu</t>
  </si>
  <si>
    <t>2) Rekapitulace rozpočtu</t>
  </si>
  <si>
    <t>3) Rozpočet</t>
  </si>
  <si>
    <t>Zpět na list:</t>
  </si>
  <si>
    <t>Rekapitulace stavby</t>
  </si>
  <si>
    <t>optimalizováno pro tisk sestav ve formátu A4 - na výšku</t>
  </si>
  <si>
    <t>{10826353-9a50-4d0f-8255-87f864bb274e}</t>
  </si>
  <si>
    <t>KRYCÍ LIST ROZPOČTU</t>
  </si>
  <si>
    <t>D.1.4d - ZAŘÍZENÍ PRO VYTÁPĚNÍ STAVEB</t>
  </si>
  <si>
    <t>JKSO:</t>
  </si>
  <si>
    <t>Konvent ses. Alžbětinek parc. č. 1564/4, k.ú.,N.M.</t>
  </si>
  <si>
    <t>Objednatel:</t>
  </si>
  <si>
    <t>Zhotovitel:</t>
  </si>
  <si>
    <t>Ondřej Zikán</t>
  </si>
  <si>
    <t>Náklady z rozpočtu</t>
  </si>
  <si>
    <t>ze</t>
  </si>
  <si>
    <t>Projektant</t>
  </si>
  <si>
    <t>Zpracovatel</t>
  </si>
  <si>
    <t>Datum a podpis:</t>
  </si>
  <si>
    <t>Razítko</t>
  </si>
  <si>
    <t>Objednavatel</t>
  </si>
  <si>
    <t>Zhotovitel</t>
  </si>
  <si>
    <t>REKAPITULACE ROZPOČTU</t>
  </si>
  <si>
    <t>Kód - Popis</t>
  </si>
  <si>
    <t>1) Náklady z rozpočtu</t>
  </si>
  <si>
    <t xml:space="preserve">    713 - Izolace tepelné</t>
  </si>
  <si>
    <t xml:space="preserve">    731 - Ústřední vytápění - kotelny</t>
  </si>
  <si>
    <t xml:space="preserve">    732 - Ústřední vytápění - strojovny</t>
  </si>
  <si>
    <t xml:space="preserve">    733 - Ústřední vytápění - potrubí</t>
  </si>
  <si>
    <t xml:space="preserve">    734 - Ústřední vytápění - armatury</t>
  </si>
  <si>
    <t xml:space="preserve">    735 - Ústřední vytápění - otopná tělesa</t>
  </si>
  <si>
    <t>2) Ostatní náklady</t>
  </si>
  <si>
    <t>Celkové náklady za stavbu 1) + 2)</t>
  </si>
  <si>
    <t>ROZPOČET</t>
  </si>
  <si>
    <t>Poznámka</t>
  </si>
  <si>
    <t>J. hmotnost_x000D_
[t]</t>
  </si>
  <si>
    <t>Hmotnost_x000D_
celkem [t]</t>
  </si>
  <si>
    <t>713463131</t>
  </si>
  <si>
    <t>Montáž izolace tepelné potrubí potrubními pouzdry bez úpravy slepenými 1x tl izolace do 25 mm</t>
  </si>
  <si>
    <t>1803005605</t>
  </si>
  <si>
    <t>78+23,4+39+62,4</t>
  </si>
  <si>
    <t>28377096</t>
  </si>
  <si>
    <t>izolace tepelná potrubí z pěnového polyetylenu 15 x 20 mm</t>
  </si>
  <si>
    <t>1900854648</t>
  </si>
  <si>
    <t>28377106</t>
  </si>
  <si>
    <t>izolace tepelná potrubí z pěnového polyetylenu 18 x 20 mm</t>
  </si>
  <si>
    <t>2044135855</t>
  </si>
  <si>
    <t>28377046</t>
  </si>
  <si>
    <t>izolace tepelná potrubí z pěnového polyetylenu 22 x 25 mm</t>
  </si>
  <si>
    <t>-1036092727</t>
  </si>
  <si>
    <t>28377056</t>
  </si>
  <si>
    <t>izolace tepelná potrubí z pěnového polyetylenu 35 x 25 mm</t>
  </si>
  <si>
    <t>1582183039</t>
  </si>
  <si>
    <t>283771300</t>
  </si>
  <si>
    <t>spona na návlekovou izolaci</t>
  </si>
  <si>
    <t>713105303</t>
  </si>
  <si>
    <t>283771350</t>
  </si>
  <si>
    <t>páska samolepící na izolaci v balení po 20 m</t>
  </si>
  <si>
    <t>-678324689</t>
  </si>
  <si>
    <t>731251112</t>
  </si>
  <si>
    <t>Kotel ocelový elektrický závěsný přímotopný o výkonu 6 kW</t>
  </si>
  <si>
    <t>2041494900</t>
  </si>
  <si>
    <t>731251112.1</t>
  </si>
  <si>
    <t>Ekvitermní regulace k elektrokotli včetně čidla venkovní teploty a řídícího prostorového termostatu s časvým programem</t>
  </si>
  <si>
    <t>-613729548</t>
  </si>
  <si>
    <t>731251124</t>
  </si>
  <si>
    <t>Kotel ocelový elektrický závěsný přímotopný o výkonu 60 kW</t>
  </si>
  <si>
    <t>1061095357</t>
  </si>
  <si>
    <t>731251124.1</t>
  </si>
  <si>
    <t>Řídící modul k elektrokotli 0 - 10V</t>
  </si>
  <si>
    <t>-935548951</t>
  </si>
  <si>
    <t>731251131</t>
  </si>
  <si>
    <t>Montáž kotlů ocelových nástěnných elektrických přímotopných o výkonu 4 až 18 kW</t>
  </si>
  <si>
    <t>-673615956</t>
  </si>
  <si>
    <t>731259617</t>
  </si>
  <si>
    <t>Montáž kotlů ocelových elektrických závěsných přímotopných o výkonu do 60 kW</t>
  </si>
  <si>
    <t>-1642628556</t>
  </si>
  <si>
    <t>731KOTX01</t>
  </si>
  <si>
    <t>Montáž ekvitermní regulační automatiky kotle s digitálním prostorvým termostatem vč. nastavení - řemeslník a použitý materiál vč. kabeláže</t>
  </si>
  <si>
    <t>-2131974307</t>
  </si>
  <si>
    <t>731KOTX02</t>
  </si>
  <si>
    <t>Montáž řídícího modulu elektrokotle - řemeslník a použitý materiál vč. kabeláže</t>
  </si>
  <si>
    <t>-665602991</t>
  </si>
  <si>
    <t>731KOTX03</t>
  </si>
  <si>
    <t>Uvedení do provozu elektrokotle</t>
  </si>
  <si>
    <t>-902567784</t>
  </si>
  <si>
    <t>732XSTR101</t>
  </si>
  <si>
    <t>Nádoba tlaková expanzní s membránou pro topné soustavy - 25l Reflex NG 25/6 0,6MPa</t>
  </si>
  <si>
    <t>1943245169</t>
  </si>
  <si>
    <t>732XSTR102</t>
  </si>
  <si>
    <t>Kulový kohout se zajištěním a vypouštěním pro expanzní nádoby 3/4"</t>
  </si>
  <si>
    <t>-457809972</t>
  </si>
  <si>
    <t>732XSTR103</t>
  </si>
  <si>
    <t>Držák na stěnu expanzní nádoby 8 - 25l</t>
  </si>
  <si>
    <t>380994428</t>
  </si>
  <si>
    <t>732XSTR104</t>
  </si>
  <si>
    <t>Montáž expanzní nádoby</t>
  </si>
  <si>
    <t>987993021</t>
  </si>
  <si>
    <t>733222102</t>
  </si>
  <si>
    <t>Potrubí měděné polotvrdé spojované měkkým pájením D 15x1</t>
  </si>
  <si>
    <t>303270104</t>
  </si>
  <si>
    <t>733222103</t>
  </si>
  <si>
    <t>Potrubí měděné polotvrdé spojované měkkým pájením D 18x1</t>
  </si>
  <si>
    <t>985794875</t>
  </si>
  <si>
    <t>733222104</t>
  </si>
  <si>
    <t>Potrubí měděné polotvrdé spojované měkkým pájením D 22x1</t>
  </si>
  <si>
    <t>896877790</t>
  </si>
  <si>
    <t>733222106</t>
  </si>
  <si>
    <t>Potrubí měděné polotvrdé spojované měkkým pájením D 35x1,5</t>
  </si>
  <si>
    <t>-1114494412</t>
  </si>
  <si>
    <t>733224222</t>
  </si>
  <si>
    <t>Příplatek k potrubí měděnému za zhotovení přípojky z trubek měděných D 15x1</t>
  </si>
  <si>
    <t>1942742074</t>
  </si>
  <si>
    <t>733224224</t>
  </si>
  <si>
    <t>Příplatek k potrubí měděnému za zhotovení přípojky z trubek měděných D 22x1</t>
  </si>
  <si>
    <t>422025982</t>
  </si>
  <si>
    <t>733224226</t>
  </si>
  <si>
    <t>Příplatek k potrubí měděnému za zhotovení přípojky z trubek měděných D 35x1,5</t>
  </si>
  <si>
    <t>-1461463291</t>
  </si>
  <si>
    <t>733291101</t>
  </si>
  <si>
    <t>Zkouška těsnosti potrubí měděné do D 35x1,5</t>
  </si>
  <si>
    <t>2067369713</t>
  </si>
  <si>
    <t>72+21,6+36+57,6</t>
  </si>
  <si>
    <t>733POX01</t>
  </si>
  <si>
    <t>Stavební přípomoci, vrtání, drážkování a sádrování</t>
  </si>
  <si>
    <t>h</t>
  </si>
  <si>
    <t>-1629998327</t>
  </si>
  <si>
    <t>733POX02</t>
  </si>
  <si>
    <t>Topná zkouška, dilatační a provozní zkoužka</t>
  </si>
  <si>
    <t>465251383</t>
  </si>
  <si>
    <t>733POX03</t>
  </si>
  <si>
    <t>Plnění topného systému pro vzduchotechniku nemrznoucí směsí s koncentrací do 30% objemu</t>
  </si>
  <si>
    <t>l</t>
  </si>
  <si>
    <t>203650008</t>
  </si>
  <si>
    <t>734211120</t>
  </si>
  <si>
    <t>Ventil závitový odvzdušňovací G 1/2 PN 14 do 120°C automatický</t>
  </si>
  <si>
    <t>-1100928401</t>
  </si>
  <si>
    <t>734220103</t>
  </si>
  <si>
    <t>Ventil závitový regulační přímý G 5/4 PN 20 do 100°C vyvažovací</t>
  </si>
  <si>
    <t>-43974052</t>
  </si>
  <si>
    <t>734242413</t>
  </si>
  <si>
    <t>Ventil závitový zpětný přímý G 3/4 PN 16 do 110°C</t>
  </si>
  <si>
    <t>1084815609</t>
  </si>
  <si>
    <t>734242415</t>
  </si>
  <si>
    <t>Ventil závitový zpětný přímý G 5/4 PN 16 do 110°C</t>
  </si>
  <si>
    <t>822844130</t>
  </si>
  <si>
    <t>734291123</t>
  </si>
  <si>
    <t>Kohout plnící a vypouštěcí G 1/2 PN 10 do 110°C závitový</t>
  </si>
  <si>
    <t>1541425354</t>
  </si>
  <si>
    <t>734291243</t>
  </si>
  <si>
    <t>Filtr závitový přímý G 3/4 PN 16 do 130°C s vnitřními závity</t>
  </si>
  <si>
    <t>1975401442</t>
  </si>
  <si>
    <t>734291245</t>
  </si>
  <si>
    <t>Filtr závitový přímý G 1 1/4 PN 16 do 130°C s vnitřními závity</t>
  </si>
  <si>
    <t>695235306</t>
  </si>
  <si>
    <t>734292714</t>
  </si>
  <si>
    <t>Kohout kulový přímý G 3/4 PN 42 do 185°C vnitřní závit</t>
  </si>
  <si>
    <t>-867266271</t>
  </si>
  <si>
    <t>734292716</t>
  </si>
  <si>
    <t>Kohout kulový přímý G 1 1/4 PN 42 do 185°C vnitřní závit</t>
  </si>
  <si>
    <t>-1980169992</t>
  </si>
  <si>
    <t>734411101</t>
  </si>
  <si>
    <t>Teploměr technický s pevným stonkem a jímkou zadní připojení průměr 63 mm délky 50 mm</t>
  </si>
  <si>
    <t>-994452938</t>
  </si>
  <si>
    <t>734421112</t>
  </si>
  <si>
    <t>Tlakoměr s pevným stonkem a zpětnou klapkou tlak 0-16 bar průměr 63 mm zadní připojení</t>
  </si>
  <si>
    <t>-1975343799</t>
  </si>
  <si>
    <t>734ARX01</t>
  </si>
  <si>
    <t>Svěrné šroubení pro měděné trubky 15*1 otopných těles</t>
  </si>
  <si>
    <t>197853833</t>
  </si>
  <si>
    <t>734ARX02</t>
  </si>
  <si>
    <t>Termostatická hlavice s regulačním rozsahem 6°C - 28°C a zajištěním proti zcizení pomocí bezpečnostního kroužku</t>
  </si>
  <si>
    <t>108145383</t>
  </si>
  <si>
    <t>734ARX03</t>
  </si>
  <si>
    <t>H šroubení uzavírací pro otopná tělesa VK rohové s vypouštěním</t>
  </si>
  <si>
    <t>-1339968184</t>
  </si>
  <si>
    <t>735EPX01</t>
  </si>
  <si>
    <t>Elektrický přímotopný konvektor  Qel = 1000W/ 230V - 430mm*450mm*100mm - barva bílá, včetně integrovaného řídícího termostatu - dodávka a montáž</t>
  </si>
  <si>
    <t>1001622008</t>
  </si>
  <si>
    <t>735EPX02</t>
  </si>
  <si>
    <t>Elektrický přímotopný konvektor  Qel = 2000W/ 230V - 740mm*450mm*100mm - barva bílá, včetně integrovaného řídícího termostatu - dodávka a montáž</t>
  </si>
  <si>
    <t>-303653686</t>
  </si>
  <si>
    <t>735000912</t>
  </si>
  <si>
    <t>Vyregulování ventilu s termostatickým ovládáním a regulačního šroubení</t>
  </si>
  <si>
    <t>-1981692860</t>
  </si>
  <si>
    <t>735152675</t>
  </si>
  <si>
    <t>Otopné těleso panelové VK třídeskové 3 přídavné přestupní plochy výška/délka 600/800 mm výkon 1925 W</t>
  </si>
  <si>
    <t>-1753364771</t>
  </si>
  <si>
    <t>735152675.1</t>
  </si>
  <si>
    <t>Stojánkové konzoly k deskovým tělesům</t>
  </si>
  <si>
    <t>-256197628</t>
  </si>
  <si>
    <t>735164273</t>
  </si>
  <si>
    <t>Otopné těleso trubkové elektrické přímotopné výška/délka 1820/750 mm včetně elektrické vložky s teplotním regulátorem</t>
  </si>
  <si>
    <t>-951222469</t>
  </si>
  <si>
    <t>735191905</t>
  </si>
  <si>
    <t>Odvzdušnění otopných těles</t>
  </si>
  <si>
    <t>-723586637</t>
  </si>
  <si>
    <t>735191910</t>
  </si>
  <si>
    <t>Napuštění vody do otopného systému</t>
  </si>
  <si>
    <t>59255366</t>
  </si>
  <si>
    <t>Měření a regulace - viz samostatný výkaz</t>
  </si>
  <si>
    <t>OCELOVY DRAT POZINKOVANY</t>
  </si>
  <si>
    <t>AlMgSi-D8 (0,4kg/m)      pevně</t>
  </si>
  <si>
    <t>FeZn-D10 (0,62kg/m)    pevně</t>
  </si>
  <si>
    <t>OCELOVY PASEK POZINKOVANY</t>
  </si>
  <si>
    <t>FeZn30x4 (1.0 kg/m) kruh 50m</t>
  </si>
  <si>
    <t>JIMACI TYCE</t>
  </si>
  <si>
    <t>JR.2,0.. všeobecně</t>
  </si>
  <si>
    <t>Izolační tyče</t>
  </si>
  <si>
    <t>Jímacý tyč 5,5m s betonovým</t>
  </si>
  <si>
    <t>podstavcem</t>
  </si>
  <si>
    <t>u vzduchotechnické jednotky</t>
  </si>
  <si>
    <t>dle umístění na stavbě</t>
  </si>
  <si>
    <t>PODPERA VEDENI (CSN 357622)</t>
  </si>
  <si>
    <t>PV21c 100mm,na lepen.krytinu</t>
  </si>
  <si>
    <t>Smršťovací trubička</t>
  </si>
  <si>
    <t>SVORKA HROMOSVODNI,UZEMNOVACI</t>
  </si>
  <si>
    <t>SP1 pripojovaci</t>
  </si>
  <si>
    <t>SK krizova</t>
  </si>
  <si>
    <t>SS spojovaci</t>
  </si>
  <si>
    <t>SO okapova</t>
  </si>
  <si>
    <t>SZ zkusebni</t>
  </si>
  <si>
    <t>SR03 spoj.kruh.a pask.vod.</t>
  </si>
  <si>
    <t>Ochranné úhelník s držáky</t>
  </si>
  <si>
    <t>podpěra na vodič</t>
  </si>
  <si>
    <t>MONTAZNI PRACE</t>
  </si>
  <si>
    <t>Stitek pro oznaceni svodu</t>
  </si>
  <si>
    <t>Tvarovani mont.dilu</t>
  </si>
  <si>
    <t>Zemní práce kompletní</t>
  </si>
  <si>
    <t>výkopy a zához</t>
  </si>
  <si>
    <t>PROVIZORNÍ MENZA - UK ALBERTOV</t>
  </si>
  <si>
    <t>Zak. čís.:</t>
  </si>
  <si>
    <t>1587/82</t>
  </si>
  <si>
    <t>Dodávka v Kč</t>
  </si>
  <si>
    <t>Montáž v Kč</t>
  </si>
  <si>
    <t>režie</t>
  </si>
  <si>
    <t>měření, zprovoznění…</t>
  </si>
  <si>
    <t>CELKEM v Kč bez DPH</t>
  </si>
  <si>
    <t>05/2019</t>
  </si>
  <si>
    <t>Poř.</t>
  </si>
  <si>
    <t>Jednotkové údaje</t>
  </si>
  <si>
    <t>Celkové  údaje</t>
  </si>
  <si>
    <t>čís.</t>
  </si>
  <si>
    <t>P o p i s</t>
  </si>
  <si>
    <t>M.j.</t>
  </si>
  <si>
    <t>počet</t>
  </si>
  <si>
    <t>dodávka</t>
  </si>
  <si>
    <t>montáž</t>
  </si>
  <si>
    <t>pol.</t>
  </si>
  <si>
    <t>jednotek</t>
  </si>
  <si>
    <t>v Kč</t>
  </si>
  <si>
    <t>Příprava výdeje a mytí nádobí</t>
  </si>
  <si>
    <t>1-1</t>
  </si>
  <si>
    <t>protidešťová žaluzie 1200x1000 se sítem</t>
  </si>
  <si>
    <t>D.1.4b.02 - střecha</t>
  </si>
  <si>
    <t>1-2</t>
  </si>
  <si>
    <t>buňka tlumiče hluku 500x200x1000, útlum po frekvencích 32Hz-8kHz: 6/9/12/19/26/28/24/18/10dB</t>
  </si>
  <si>
    <t>1-3</t>
  </si>
  <si>
    <t>VZT jednotka 12300m3/h, podrobné technické parametry viz příloha 1</t>
  </si>
  <si>
    <t>1-4</t>
  </si>
  <si>
    <t>kondenzační jednotka 30kW, chladivo R410A, včetně VZT kitu, propojovacího vedení, doplnění chladiva a zprovoznění + konzole pro uchycení na střechu</t>
  </si>
  <si>
    <t>1-5</t>
  </si>
  <si>
    <r>
      <t xml:space="preserve">velkoplošná textilní vyústka DN500/4000, 100Pa, </t>
    </r>
    <r>
      <rPr>
        <sz val="10"/>
        <rFont val="Symbol"/>
        <family val="1"/>
        <charset val="2"/>
      </rPr>
      <t>D</t>
    </r>
    <r>
      <rPr>
        <sz val="8"/>
        <rFont val="Arial CE"/>
        <family val="2"/>
      </rPr>
      <t>t=-8°C, 4500m3/h</t>
    </r>
  </si>
  <si>
    <t>D.1.4b.02 - 015</t>
  </si>
  <si>
    <t>1-6</t>
  </si>
  <si>
    <r>
      <t xml:space="preserve">velkoplošná textilní vyústka DN400/6500, 100Pa, </t>
    </r>
    <r>
      <rPr>
        <sz val="10"/>
        <rFont val="Symbol"/>
        <family val="1"/>
        <charset val="2"/>
      </rPr>
      <t>D</t>
    </r>
    <r>
      <rPr>
        <sz val="8"/>
        <rFont val="Arial CE"/>
        <family val="2"/>
      </rPr>
      <t>t=-8°C, 3000m3/h</t>
    </r>
  </si>
  <si>
    <t>D.1.4b.02 - 014</t>
  </si>
  <si>
    <t>1-7</t>
  </si>
  <si>
    <r>
      <t xml:space="preserve">velkoplošná textilní vyústka DN100/2500, 100Pa, </t>
    </r>
    <r>
      <rPr>
        <sz val="10"/>
        <rFont val="Symbol"/>
        <family val="1"/>
        <charset val="2"/>
      </rPr>
      <t>D</t>
    </r>
    <r>
      <rPr>
        <sz val="8"/>
        <rFont val="Arial CE"/>
        <family val="2"/>
      </rPr>
      <t>t=-8°C, 150m3/h</t>
    </r>
  </si>
  <si>
    <t>D.1.4b.02 - 024</t>
  </si>
  <si>
    <t>1-8</t>
  </si>
  <si>
    <r>
      <t xml:space="preserve">velkoplošná textilní vyústka DN100/1000, 100Pa, </t>
    </r>
    <r>
      <rPr>
        <sz val="10"/>
        <rFont val="Symbol"/>
        <family val="1"/>
        <charset val="2"/>
      </rPr>
      <t>D</t>
    </r>
    <r>
      <rPr>
        <sz val="8"/>
        <rFont val="Arial CE"/>
        <family val="2"/>
      </rPr>
      <t>t=-8°C, 150m3/h</t>
    </r>
  </si>
  <si>
    <t>D.1.4b.02 - 023</t>
  </si>
  <si>
    <t>1-8a</t>
  </si>
  <si>
    <r>
      <t xml:space="preserve">velkoplošná textilní vyústka DN100/500, 100Pa, </t>
    </r>
    <r>
      <rPr>
        <sz val="10"/>
        <rFont val="Symbol"/>
        <family val="1"/>
        <charset val="2"/>
      </rPr>
      <t>D</t>
    </r>
    <r>
      <rPr>
        <sz val="8"/>
        <rFont val="Arial CE"/>
        <family val="2"/>
      </rPr>
      <t>t=-8°C, 50m3/h</t>
    </r>
  </si>
  <si>
    <t>D.1.4b.02 - 022</t>
  </si>
  <si>
    <t>1-9</t>
  </si>
  <si>
    <t>obdélníková jednořadá vyústka na kruhové potrubí (DN315), 200x100 regulace R1</t>
  </si>
  <si>
    <t>1-10</t>
  </si>
  <si>
    <t>odsávací zákryt 2500x1300, pouze montáž, zaslepení stávajícího nástavce a vytvoření nového</t>
  </si>
  <si>
    <t>1-11</t>
  </si>
  <si>
    <t>odsávací zákryt 2800x900, pouze montáž, zaslepení stávajícího nástavce a vytvoření nového</t>
  </si>
  <si>
    <t>1-12</t>
  </si>
  <si>
    <t>odsávací zákryt 1900x1100, pouze montáž, zaslepení stávajícího nástavce a vytvoření nového</t>
  </si>
  <si>
    <t>1-13</t>
  </si>
  <si>
    <t>odsávací zákryt 3500x1300, pouze montáž, zaslepení stávajícího nástavce a vytvoření nového</t>
  </si>
  <si>
    <t>1-14</t>
  </si>
  <si>
    <t>regulační klapka 400x315, ovládání ruční</t>
  </si>
  <si>
    <t>D.1.4b.02 - 017</t>
  </si>
  <si>
    <t>1-15</t>
  </si>
  <si>
    <t>regulační klapka 450x315, ovládání ruční</t>
  </si>
  <si>
    <t>1-16</t>
  </si>
  <si>
    <t>regulační klapka DN250, ovládání ruční</t>
  </si>
  <si>
    <t>1-17</t>
  </si>
  <si>
    <t>regulační klapka DN315, ovládání ruční</t>
  </si>
  <si>
    <t>D.1.4b.02 - 016</t>
  </si>
  <si>
    <t>1-18</t>
  </si>
  <si>
    <t>výfuková hlavice DN900 včetně zavětrování na střeše</t>
  </si>
  <si>
    <t>1-19</t>
  </si>
  <si>
    <t>tepelná izolace, minerální vata tl.100mm s Al polepem a oplechováním</t>
  </si>
  <si>
    <t>1-20</t>
  </si>
  <si>
    <t>potrubí čtyřhranné ocelové pozinkované skupiny I</t>
  </si>
  <si>
    <t>do obvodu 5600, 80% tvarovek</t>
  </si>
  <si>
    <t>do obvodu 4460, 30% tvarovek</t>
  </si>
  <si>
    <t>do obvodu 3500, 100% tvarovek</t>
  </si>
  <si>
    <t>do obvodu 2630, 30% tvarovek</t>
  </si>
  <si>
    <t>do obvodu 1890, 30% tvarovek</t>
  </si>
  <si>
    <t>do obvodu 1500, 30% tvarovek</t>
  </si>
  <si>
    <t>1-21</t>
  </si>
  <si>
    <t>potrubí kruhové ocelové pozinkované skupiny I</t>
  </si>
  <si>
    <t>do průměru 900mm, 80% tvarovek</t>
  </si>
  <si>
    <t>do průměru 560mm, 50% tvarovek</t>
  </si>
  <si>
    <t>do průměru 400mm, 30% tvarovek</t>
  </si>
  <si>
    <t>do průměru 280mm, 0% tvarovek</t>
  </si>
  <si>
    <t>do průměru 200mm, 30% tvarovek</t>
  </si>
  <si>
    <t>do průměru 100mm, 30% tvarovek</t>
  </si>
  <si>
    <t>Ostatní</t>
  </si>
  <si>
    <t>2-1</t>
  </si>
  <si>
    <t>Nástěnná chladící jednotka 5kW. Venkovní, vnitřní jednotka, ovládání, konzole na venkovní jednotku, propojení doplnění chladiva, zprovoznění. Zimní výbava, automatický restart.</t>
  </si>
  <si>
    <t>kpl</t>
  </si>
  <si>
    <t>D.1.4b.02 - 020</t>
  </si>
  <si>
    <t>2-2</t>
  </si>
  <si>
    <t xml:space="preserve">talířový ventil pro odvod vzduchu DN160, 30-150m3/h, max 25Pa. Max 25dB </t>
  </si>
  <si>
    <t>D.1.4b.02 - 001</t>
  </si>
  <si>
    <t>D.1.4b.02 - 002</t>
  </si>
  <si>
    <t>D.1.4b.02 - 003</t>
  </si>
  <si>
    <t>D.1.4b.02 - 004</t>
  </si>
  <si>
    <t>D.1.4b.02 - 005</t>
  </si>
  <si>
    <t>D.1.4b.02 - 007</t>
  </si>
  <si>
    <t>D.1.4b.02 - 008</t>
  </si>
  <si>
    <t>D.1.4b.02 - 009</t>
  </si>
  <si>
    <t>D.1.4b.02 - 010</t>
  </si>
  <si>
    <t>D.1.4b.02 - 011</t>
  </si>
  <si>
    <t>D.1.4b.02 - 027</t>
  </si>
  <si>
    <t>D.1.4b.02 - 028</t>
  </si>
  <si>
    <t>D.1.4b.02 - 029</t>
  </si>
  <si>
    <t>D.1.4b.02 - 030</t>
  </si>
  <si>
    <t>D.1.4b.02 - 031</t>
  </si>
  <si>
    <t>D.1.4b.02 - 032</t>
  </si>
  <si>
    <t>D.1.4b.02 - 033</t>
  </si>
  <si>
    <t>D.1.4b.02 - 034</t>
  </si>
  <si>
    <t>2-3</t>
  </si>
  <si>
    <t>ohebné potrubí typu sono, DN160</t>
  </si>
  <si>
    <t>2-4</t>
  </si>
  <si>
    <t>radiální potrubní ventilátor s EC motorem, DN 160, 111W, 230V, max průtok 659m3/h, max tlak 576Pa, otáčky regulovatelné potenciometrem ve svorkovnici</t>
  </si>
  <si>
    <t>2-5</t>
  </si>
  <si>
    <t>samočinná plastová žaluzie pro DN160, max 25Pa</t>
  </si>
  <si>
    <t>D.1.4b.02 - fasáda</t>
  </si>
  <si>
    <t>2-6</t>
  </si>
  <si>
    <t>nástěnný axiální ventilátor 30m3/h, 25Pa, 230V, 13W, 40dB</t>
  </si>
  <si>
    <t>D.1.4b.02 - 025</t>
  </si>
  <si>
    <t>2-7</t>
  </si>
  <si>
    <t>samočinná plastová žaluzie pro DN100, max 25Pa</t>
  </si>
  <si>
    <t>2-8</t>
  </si>
  <si>
    <t>do průměru 100mm, 0% tvarovek</t>
  </si>
  <si>
    <t>příloha 1:</t>
  </si>
  <si>
    <t>DM</t>
  </si>
  <si>
    <t>Výkaz výměr (též Soupis prací a dodávek včetně nabídkového ocenění):</t>
  </si>
  <si>
    <t>Výkaz výměr je zpracován v souladu se zák. č. 134/2016 Sb.</t>
  </si>
  <si>
    <t>1) Při zpracování nabídky je nutné využít všech částí (dílů) projektu pro provádění stavby (zák. č. 134/2016 Sb.), tj. technické zprávy, seznamu pozic, všech výkresů, tabulek a specifikací materiálů.</t>
  </si>
  <si>
    <t>2) Součástí nabídkové ceny musí být veškeré náklady, aby cena byla konečná a zahrnovala celou dodávku a montáž.</t>
  </si>
  <si>
    <t xml:space="preserve">3) Každá uchazečem vyplněná položka musí obsahovat veškeré technicky a logicky dovoditélné součásti dodávky a montáže (včetně údajů o podmínkách a úhradě licencí potřebných SW). </t>
  </si>
  <si>
    <t xml:space="preserve">4) Dodávky a montáže uvedené v nabídce musí být, včetně veškerého souvisejícího doplňkového, podružného a montážního materiálu, tak, aby celé zařízení bylo funkční a splňovalo všechny předpisy, které se na ně vztahují.  </t>
  </si>
  <si>
    <t>5) Označení výrobků konkrétním výrobcem v projektu pro provádění stavby vyjadřuje standard požadované kvality (zák. č. 134/2016 Sb.). Pokud uchazeč nabídne produkt od jiného výrobce je povinen dodržet standard a zároveň, přejímá odpovědnost za správnost náhrady - splnění všech parametrů a koordinaci se všemi navazujícími profesemi, eventuelní nutnost úpravy projektu pro provádění stavby půjde k tíží uchazeče (vybraného dodavatele).</t>
  </si>
  <si>
    <t xml:space="preserve">6) Všechny jednotlivé položky mají sazbu DPH ve výši 21% !!! </t>
  </si>
  <si>
    <t>Dodávky</t>
  </si>
  <si>
    <t>STRUKTUROVANA KABELÁŽ</t>
  </si>
  <si>
    <t>ROZVADĚČ RACK</t>
  </si>
  <si>
    <t xml:space="preserve"> datový rozvaděč nástěnný 19", 12U</t>
  </si>
  <si>
    <t>PATCH PANEL</t>
  </si>
  <si>
    <t xml:space="preserve"> patchpanel 24xRJ45, 5e</t>
  </si>
  <si>
    <t>SWITCHE</t>
  </si>
  <si>
    <t xml:space="preserve"> Switch hpe pn J9779A</t>
  </si>
  <si>
    <t>ZÁLOŽNÍ ZDROJ</t>
  </si>
  <si>
    <t xml:space="preserve"> záložní zdroj ups 650 VA</t>
  </si>
  <si>
    <t>WIFI INDOOR</t>
  </si>
  <si>
    <t xml:space="preserve"> HPE Aruba AP-314 Wireless Access Point (JW795A)</t>
  </si>
  <si>
    <t>EXTERNÍ ANTÉNA</t>
  </si>
  <si>
    <t xml:space="preserve"> AP-ANT-48, externí ant pro AP-314</t>
  </si>
  <si>
    <t>RÁDIO STŘECHA</t>
  </si>
  <si>
    <t xml:space="preserve"> MIKROTIK wAP 60G, 1x Gbit LAN, 802.11ad (60 GHz) - kompletní spoj </t>
  </si>
  <si>
    <t>PŔÍSTROJE</t>
  </si>
  <si>
    <t xml:space="preserve"> Kompletní zásuvka 1xRJ45, Cat.5e</t>
  </si>
  <si>
    <t xml:space="preserve"> Kompletní zásuvka 2xRJ45, Cat.5e</t>
  </si>
  <si>
    <t>ZAKONČENÍ KABELU UTP</t>
  </si>
  <si>
    <t xml:space="preserve"> Zakončení datového kabelu v datovém rozváděči</t>
  </si>
  <si>
    <t>ZÁVĚR.MĚŘENÍ</t>
  </si>
  <si>
    <t xml:space="preserve"> Měření parametrů strukturované kabeláže (1xRJ45), včetně vyhotovení měřících protokolů</t>
  </si>
  <si>
    <t xml:space="preserve"> Podružný materiál</t>
  </si>
  <si>
    <t>STRUKTUROVANA KABELÁŽ - celkem</t>
  </si>
  <si>
    <t>POPLACHOVÉ ZABEZPEČOVACÍ A TÍSŇOVÉ SYSTÉMY</t>
  </si>
  <si>
    <t>ŘÍDÍCÍ SBĚRNICOVÉ ÚSTŘEDNY</t>
  </si>
  <si>
    <t xml:space="preserve"> Digiplex EVO 192PCB</t>
  </si>
  <si>
    <t>KOMUNIKÁTOR</t>
  </si>
  <si>
    <t xml:space="preserve"> GSM komunikátor</t>
  </si>
  <si>
    <t>PŘÍSLUŠENSTVÍ</t>
  </si>
  <si>
    <t xml:space="preserve"> klávesnice LCD se dvěma řádky, česká verze, 1 kláves. zóna,  1PGM na desce</t>
  </si>
  <si>
    <t xml:space="preserve"> Sběrnicový expander 4 zón</t>
  </si>
  <si>
    <t xml:space="preserve"> Sběrnicový expander 8 zón</t>
  </si>
  <si>
    <t>SIRÉNY</t>
  </si>
  <si>
    <t xml:space="preserve"> venkovní siréna s majákem, 12V, zálohovaná včetně baterie</t>
  </si>
  <si>
    <t>ZDROJ</t>
  </si>
  <si>
    <t xml:space="preserve"> Napájecí zdroj 13,8 DC, trafo 16-24V stř, 75VA, pro PZ</t>
  </si>
  <si>
    <t>BOXY</t>
  </si>
  <si>
    <t xml:space="preserve"> Kryt ústředny 320 x 395 x 90 mm s instalovaným transformátorem 18/40 VA, ochranný kontakt TAMPER, provedené pospojování, prostor pro 18Ah akumulátor</t>
  </si>
  <si>
    <t xml:space="preserve"> Kovový box pro expandery s ochranným kontaktem</t>
  </si>
  <si>
    <t>DIGITÁLNÍ POHYBOVÉ DETEKTORY</t>
  </si>
  <si>
    <t xml:space="preserve"> Detektor s dvojitým prvkem</t>
  </si>
  <si>
    <t>MAGNETICKÉ KONTAKTY</t>
  </si>
  <si>
    <t xml:space="preserve"> Magnetický  kontakt plastový závrtný </t>
  </si>
  <si>
    <t>Svorkovnice</t>
  </si>
  <si>
    <t>MK5 Rozpojovací krabice k mag. čidlu</t>
  </si>
  <si>
    <t>ZÁVĚR.OŽIVENÍ A FUNKČNÍ ODZK.</t>
  </si>
  <si>
    <t xml:space="preserve"> ZAŘÍZENÍ EZS V ROZSAHU 1 ÚSTŘ.</t>
  </si>
  <si>
    <t>POPLACHOVÉ ZABEZPEČOVACÍ A TÍSŇOVÉ SYSTÉMY - celkem</t>
  </si>
  <si>
    <t>ZVONEK PRO VOZÍČKÁŘE</t>
  </si>
  <si>
    <t>ZVONEK DRÁTOVÝ</t>
  </si>
  <si>
    <t xml:space="preserve"> Tlačítkový panel kompletní s jedním tlačítkem, venkovní prostředí</t>
  </si>
  <si>
    <t xml:space="preserve"> Zvonek akustický</t>
  </si>
  <si>
    <t xml:space="preserve"> zdroj 230V/8 DIN</t>
  </si>
  <si>
    <t xml:space="preserve">oživení, nastavení </t>
  </si>
  <si>
    <t>ZVONEK PRO VOZÍČKÁŘE - celkem</t>
  </si>
  <si>
    <t>Dodávky - celkem</t>
  </si>
  <si>
    <t>Montážní materiál a práce</t>
  </si>
  <si>
    <t>KABELY NESTÍNĚNÉ - SK</t>
  </si>
  <si>
    <t xml:space="preserve"> Kabel  UTP  4-pár  kat.  5e, LSZH, zatažení</t>
  </si>
  <si>
    <t xml:space="preserve"> Kabel  UTP  4-pár  kat.  5e, PE venkovní, zatažení</t>
  </si>
  <si>
    <t>KABEL STÍNĚNÉ - PZTS</t>
  </si>
  <si>
    <t>SUPERBUS AB01 2x2x0,5+2x1 , zatažení</t>
  </si>
  <si>
    <t>FI-H06 6x0,5, LSZH, zatažení</t>
  </si>
  <si>
    <t>FI-H08 8x0,5 LSZH, zatažení</t>
  </si>
  <si>
    <t>KABELY NESTÍNĚNÉ - ZV</t>
  </si>
  <si>
    <t xml:space="preserve"> Kabel  ohebný 2x1,0, LSZH, zatažení</t>
  </si>
  <si>
    <t>TRUBKY</t>
  </si>
  <si>
    <t xml:space="preserve"> Trubka ohebná UV stabilní černá LPE-1/2325</t>
  </si>
  <si>
    <t xml:space="preserve"> Trubka vrapovaná 40/32 s lankem</t>
  </si>
  <si>
    <t>LIŠTA  ELINSTAL.  PVC  VKLÁDACÍ</t>
  </si>
  <si>
    <t xml:space="preserve">LV 40/15 </t>
  </si>
  <si>
    <t xml:space="preserve">LHD 40/40 </t>
  </si>
  <si>
    <t>KRABICE PRO LIŠTY</t>
  </si>
  <si>
    <t>PN 40X15 přístrojová</t>
  </si>
  <si>
    <t>KOORDINACE</t>
  </si>
  <si>
    <t xml:space="preserve"> Koordinace řemesel</t>
  </si>
  <si>
    <t>Podružný materiál</t>
  </si>
  <si>
    <t>Montážní materiál a práce - celkem</t>
  </si>
  <si>
    <t>VYBOURANI OTVORU VE ZDIVU</t>
  </si>
  <si>
    <t>CIHELNEM DO PRUMERU 60mm</t>
  </si>
  <si>
    <t xml:space="preserve"> Stena do 150mm</t>
  </si>
  <si>
    <t>VYBOURANI OTVORU VE STROPU</t>
  </si>
  <si>
    <t>DO PRUMERU 60mm</t>
  </si>
  <si>
    <t xml:space="preserve"> Do 600mm</t>
  </si>
  <si>
    <t>TĚSNĚNÍ</t>
  </si>
  <si>
    <t xml:space="preserve"> zatěsnění kabelového průchodu střešní konstrukcí</t>
  </si>
  <si>
    <t>PRŮRAZ BETONOVOU ZDÍ</t>
  </si>
  <si>
    <t xml:space="preserve"> tl. nad 600 mm včetně</t>
  </si>
  <si>
    <t xml:space="preserve"> Utěsnění  kabel. otvoru proti vlhkosti</t>
  </si>
  <si>
    <t>STAVEBNÍ PŘÍPOMOCE</t>
  </si>
  <si>
    <t xml:space="preserve"> Stavební přípomoce</t>
  </si>
  <si>
    <t>Zemní práce - celkem</t>
  </si>
  <si>
    <t>Provizorní menza - UK Albertov</t>
  </si>
  <si>
    <t>ARCHITEKTONICKO-STAVEBNÍ ČÁST</t>
  </si>
  <si>
    <t>07</t>
  </si>
  <si>
    <t>06</t>
  </si>
  <si>
    <t>05</t>
  </si>
  <si>
    <t>04</t>
  </si>
  <si>
    <t>03</t>
  </si>
  <si>
    <t>02</t>
  </si>
  <si>
    <t>VORN</t>
  </si>
  <si>
    <t>VEDLEJŠÍ A OSTATNÍ NÁKLADY</t>
  </si>
  <si>
    <t>D.1.4b - ZAŘÍZENÍ VZDUCHOTECHNIKY</t>
  </si>
  <si>
    <t>D.1.4g - ZAŘÍZENÍ ELEKTROINSTALACE - BLESK.</t>
  </si>
  <si>
    <t>D.1.4g - ZAŘÍZENÍ ELEKTROINSTALACE</t>
  </si>
  <si>
    <t>D.1.4i - ZAŘÍZENÍ MĚŘENÍ A REGULACE</t>
  </si>
  <si>
    <t>D.1.4h - ZAŘÍZENÍ SLABOPROUDÝCH ROZVODŮ</t>
  </si>
  <si>
    <t>D.1.4d - ZAŘÍZENÍ VYTÁPĚNÍ STAVEB</t>
  </si>
  <si>
    <t>D.2.2 - GASTROTECHNOLOGIE</t>
  </si>
  <si>
    <t>{6f1b9d8a-3031-4a78-ae56-2ce036ed5dce}</t>
  </si>
  <si>
    <t>Praha</t>
  </si>
  <si>
    <t xml:space="preserve">    723 - Zdravotechnika - vnitřní plynovod</t>
  </si>
  <si>
    <t>119001421</t>
  </si>
  <si>
    <t>Dočasné zajištění kabelů a kabelových tratí ze 3 volně ložených kabelů</t>
  </si>
  <si>
    <t>-1077692346</t>
  </si>
  <si>
    <t>120001101</t>
  </si>
  <si>
    <t>Příplatek za ztížení odkopávky nebo prokkopávky v blízkosti inženýrských sítí</t>
  </si>
  <si>
    <t>-166970759</t>
  </si>
  <si>
    <t>1643218777</t>
  </si>
  <si>
    <t>-1138494061</t>
  </si>
  <si>
    <t>1652856969</t>
  </si>
  <si>
    <t>158701368</t>
  </si>
  <si>
    <t>167101101</t>
  </si>
  <si>
    <t>Nakládání výkopku z hornin tř. 1 až 4 do 100 m3</t>
  </si>
  <si>
    <t>-926978086</t>
  </si>
  <si>
    <t>978052650</t>
  </si>
  <si>
    <t>1994864696</t>
  </si>
  <si>
    <t>212541040</t>
  </si>
  <si>
    <t>-123700061</t>
  </si>
  <si>
    <t>-365099492</t>
  </si>
  <si>
    <t>-203824095</t>
  </si>
  <si>
    <t>1515241034</t>
  </si>
  <si>
    <t>28613482</t>
  </si>
  <si>
    <t>potrubí plynovodní PE100 SDR 11 návin se signalizační vrstvou 50x4,6mm</t>
  </si>
  <si>
    <t>-1965483546</t>
  </si>
  <si>
    <t>871241141</t>
  </si>
  <si>
    <t>Montáž potrubí z PE100 SDR 11 otevřený výkop svařovaných na tupo D 90 x 8,2 mm</t>
  </si>
  <si>
    <t>-1106758054</t>
  </si>
  <si>
    <t>28613900</t>
  </si>
  <si>
    <t>potrubí plynovodní PE 100 SDR 17,6 PN 0,1MPa D 90x5,1mm</t>
  </si>
  <si>
    <t>1785030253</t>
  </si>
  <si>
    <t>877181112</t>
  </si>
  <si>
    <t>Montáž elektrokolen 90° na potrubí z PE trub d 50</t>
  </si>
  <si>
    <t>-1926505532</t>
  </si>
  <si>
    <t>28614933</t>
  </si>
  <si>
    <t>elektrokoleno 90° PE 100 PN 16 d 50</t>
  </si>
  <si>
    <t>-798904978</t>
  </si>
  <si>
    <t>28653079</t>
  </si>
  <si>
    <t>přechod PE-ocel vodovodního potrubí PE vnější závit 50-1 1/4"</t>
  </si>
  <si>
    <t>461173570</t>
  </si>
  <si>
    <t>180849172</t>
  </si>
  <si>
    <t>-958042949</t>
  </si>
  <si>
    <t>899913111</t>
  </si>
  <si>
    <t>Uzavírací manžeta chráničky potrubí DN 40 x 80</t>
  </si>
  <si>
    <t>1607424305</t>
  </si>
  <si>
    <t>899913123</t>
  </si>
  <si>
    <t>Uzavírací manžeta chráničky potrubí DN 50 x 150</t>
  </si>
  <si>
    <t>-1986178771</t>
  </si>
  <si>
    <t>R72316063</t>
  </si>
  <si>
    <t>Chránička  plastová PVC flexi DN160</t>
  </si>
  <si>
    <t>2146905193</t>
  </si>
  <si>
    <t>-151776504</t>
  </si>
  <si>
    <t>826305269</t>
  </si>
  <si>
    <t>723111206</t>
  </si>
  <si>
    <t>Potrubí ocelové závitové černé bezešvé svařované běžné DN 40</t>
  </si>
  <si>
    <t>-1243884550</t>
  </si>
  <si>
    <t>723160205</t>
  </si>
  <si>
    <t>Přípojka k plynoměru spojované na závit bez ochozu G 5/4</t>
  </si>
  <si>
    <t>-1358015089</t>
  </si>
  <si>
    <t>723160335</t>
  </si>
  <si>
    <t>Rozpěrka přípojek plynoměru G 5/4</t>
  </si>
  <si>
    <t>1817061079</t>
  </si>
  <si>
    <t>723231164</t>
  </si>
  <si>
    <t>Kohout kulový přímý G 1 PN 42 do 185°C plnoprůtokový vnitřní závit těžká řada</t>
  </si>
  <si>
    <t>-470262559</t>
  </si>
  <si>
    <t>723231165</t>
  </si>
  <si>
    <t>Kohout kulový přímý G 1 1/4 PN 42 do 185°C plnoprůtokový vnitřní závit těžká řada</t>
  </si>
  <si>
    <t>583170482</t>
  </si>
  <si>
    <t>723231166</t>
  </si>
  <si>
    <t>Kohout kulový přímý G 1 1/2 PN 42 do 185°C plnoprůtokový vnitřní závit těžká řada</t>
  </si>
  <si>
    <t>1144735481</t>
  </si>
  <si>
    <t>723234312</t>
  </si>
  <si>
    <t>Regulátor tlaku plynu středotlaký jednostupňový výkon do 10 m3/hod pro zemní plyn</t>
  </si>
  <si>
    <t>1451182045</t>
  </si>
  <si>
    <t>998723201</t>
  </si>
  <si>
    <t>Přesun hmot procentní pro vnitřní plynovod v objektech v do 6 m</t>
  </si>
  <si>
    <t>-2133108743</t>
  </si>
  <si>
    <t>998723292</t>
  </si>
  <si>
    <t>Příplatek k přesunu hmot procentní 723 za zvětšený přesun do 100 m</t>
  </si>
  <si>
    <t>-2093333689</t>
  </si>
  <si>
    <t>R723231165</t>
  </si>
  <si>
    <t>Plynoměr G6 max.10,0m3/hod</t>
  </si>
  <si>
    <t>-291012384</t>
  </si>
  <si>
    <t>R723P102</t>
  </si>
  <si>
    <t>Revize plynovodu</t>
  </si>
  <si>
    <t>-1054960288</t>
  </si>
  <si>
    <t>R723P103</t>
  </si>
  <si>
    <t>Tlaková, pevnostní a provozní zkouška plynovodu</t>
  </si>
  <si>
    <t>-1212764557</t>
  </si>
  <si>
    <t>R723P104</t>
  </si>
  <si>
    <t xml:space="preserve">Prefabrikovaný stavební pilíř </t>
  </si>
  <si>
    <t>3967205</t>
  </si>
  <si>
    <t>PŘÍPOJKA PLYNU</t>
  </si>
  <si>
    <t>PŘÍPOJKY A VENKOVNÍ ROZVODY</t>
  </si>
  <si>
    <t>ZPEVNĚNÉ PLOCHY</t>
  </si>
  <si>
    <t>D.1.4a - ZAŘÍZENÍ ZDRAVOTECHNIKY</t>
  </si>
  <si>
    <t>07 - GASTROTECHNOLOGIE</t>
  </si>
  <si>
    <t>08 - D.1.4g - ZAŘÍZENÍ ELEKTROINSTALACE - BLESKOSVOD</t>
  </si>
  <si>
    <t>09 - D.1.4d - ZAŘÍZENÍ PRO VYTÁPĚNÍ STAVEB</t>
  </si>
  <si>
    <t>10 - D.1.4g - ZAŘÍZENÍ ELEKTROINSTALACE</t>
  </si>
  <si>
    <t>03 - PŘÍPOJKY A VENKOVNÍ ROZVODY</t>
  </si>
  <si>
    <t>04 - PŘÍPOJKA PLYNU</t>
  </si>
  <si>
    <t>06 - D.1.4b - ZAŘÍZENÍ VZDUCHOTECHNIKY</t>
  </si>
  <si>
    <r>
      <rPr>
        <b/>
        <i/>
        <sz val="10"/>
        <rFont val="Arial"/>
        <family val="2"/>
      </rPr>
      <t xml:space="preserve">Kontaktní osoba
</t>
    </r>
    <r>
      <rPr>
        <sz val="9"/>
        <rFont val="Arial"/>
        <family val="2"/>
      </rPr>
      <t xml:space="preserve">Tel.:
</t>
    </r>
    <r>
      <rPr>
        <sz val="9"/>
        <rFont val="Arial"/>
        <family val="2"/>
      </rPr>
      <t>Fax.:</t>
    </r>
  </si>
  <si>
    <r>
      <rPr>
        <b/>
        <sz val="8"/>
        <rFont val="Times New Roman"/>
        <family val="1"/>
      </rPr>
      <t>Zábradlí trubkové</t>
    </r>
  </si>
  <si>
    <r>
      <rPr>
        <sz val="9"/>
        <color rgb="FF000080"/>
        <rFont val="Times New Roman"/>
        <family val="1"/>
      </rPr>
      <t xml:space="preserve">-celonerezové provedení, povrch leštěný
</t>
    </r>
    <r>
      <rPr>
        <sz val="9"/>
        <color rgb="FF000080"/>
        <rFont val="Times New Roman"/>
        <family val="1"/>
      </rPr>
      <t>-trubka d=40mm, včetně kotevních trnů</t>
    </r>
  </si>
  <si>
    <r>
      <rPr>
        <sz val="8"/>
        <color rgb="FF000080"/>
        <rFont val="Times New Roman"/>
        <family val="1"/>
      </rPr>
      <t>Rozměr:  1000x40x40 mm</t>
    </r>
  </si>
  <si>
    <r>
      <rPr>
        <b/>
        <sz val="8"/>
        <rFont val="Times New Roman"/>
        <family val="1"/>
      </rPr>
      <t>Stůl jídelní se židlemi</t>
    </r>
  </si>
  <si>
    <r>
      <rPr>
        <sz val="9"/>
        <color rgb="FF000080"/>
        <rFont val="Times New Roman"/>
        <family val="1"/>
      </rPr>
      <t>stůl a 6 židlí</t>
    </r>
  </si>
  <si>
    <r>
      <rPr>
        <sz val="8"/>
        <color rgb="FF000080"/>
        <rFont val="Times New Roman"/>
        <family val="1"/>
      </rPr>
      <t>Rozměr:  800x1600x900 mm</t>
    </r>
  </si>
  <si>
    <r>
      <rPr>
        <b/>
        <sz val="8"/>
        <rFont val="Times New Roman"/>
        <family val="1"/>
      </rPr>
      <t>Keramické umyvadlo se stojánkovou baterií</t>
    </r>
  </si>
  <si>
    <r>
      <rPr>
        <sz val="9"/>
        <color rgb="FF000080"/>
        <rFont val="Times New Roman"/>
        <family val="1"/>
      </rPr>
      <t>dodávka stavba</t>
    </r>
  </si>
  <si>
    <r>
      <rPr>
        <sz val="9"/>
        <color rgb="FF000080"/>
        <rFont val="Times New Roman"/>
        <family val="1"/>
      </rPr>
      <t>nerez,4x plná police,nosnost police max. 80kg</t>
    </r>
  </si>
  <si>
    <r>
      <rPr>
        <sz val="8"/>
        <color rgb="FF000080"/>
        <rFont val="Times New Roman"/>
        <family val="1"/>
      </rPr>
      <t>Rozměr:  1400x600x1800 mm</t>
    </r>
  </si>
  <si>
    <r>
      <rPr>
        <sz val="8"/>
        <color rgb="FF000080"/>
        <rFont val="Times New Roman"/>
        <family val="1"/>
      </rPr>
      <t>Rozměr:  1550x800x1800 mm</t>
    </r>
  </si>
  <si>
    <r>
      <rPr>
        <sz val="8"/>
        <color rgb="FF000080"/>
        <rFont val="Times New Roman"/>
        <family val="1"/>
      </rPr>
      <t>Rozměr:  1380x870(1305)x1787(2205) mm</t>
    </r>
  </si>
  <si>
    <r>
      <rPr>
        <sz val="8"/>
        <color rgb="FF000080"/>
        <rFont val="Times New Roman"/>
        <family val="1"/>
      </rPr>
      <t>Hmotnost: 280 kg</t>
    </r>
  </si>
  <si>
    <r>
      <rPr>
        <sz val="8"/>
        <color rgb="FF000080"/>
        <rFont val="Times New Roman"/>
        <family val="1"/>
      </rPr>
      <t>Příkon:  17kW/400V</t>
    </r>
  </si>
  <si>
    <r>
      <rPr>
        <b/>
        <sz val="8"/>
        <rFont val="Times New Roman"/>
        <family val="1"/>
      </rPr>
      <t>Rošt podlahový s vpustí</t>
    </r>
  </si>
  <si>
    <r>
      <rPr>
        <sz val="9"/>
        <color rgb="FF000080"/>
        <rFont val="Times New Roman"/>
        <family val="1"/>
      </rPr>
      <t>nerez,šířka roštu 300mm,výška roštu 25mm,vyndavací rošt po 500mm,</t>
    </r>
  </si>
  <si>
    <r>
      <rPr>
        <sz val="8"/>
        <color rgb="FF000080"/>
        <rFont val="Times New Roman"/>
        <family val="1"/>
      </rPr>
      <t>Rozměr:  500x450x120 mm</t>
    </r>
  </si>
  <si>
    <r>
      <rPr>
        <sz val="9"/>
        <color rgb="FF000080"/>
        <rFont val="Times New Roman"/>
        <family val="1"/>
      </rPr>
      <t>nerez,zadní lem,plech 1,5mm,nohy dřezu L profil</t>
    </r>
  </si>
  <si>
    <r>
      <rPr>
        <sz val="8"/>
        <color rgb="FF000080"/>
        <rFont val="Times New Roman"/>
        <family val="1"/>
      </rPr>
      <t>Rozměr:  1300x700x900 mm</t>
    </r>
  </si>
  <si>
    <r>
      <rPr>
        <b/>
        <sz val="8"/>
        <rFont val="Times New Roman"/>
        <family val="1"/>
      </rPr>
      <t>Sprcha tlaková s ramínkem</t>
    </r>
  </si>
  <si>
    <r>
      <rPr>
        <sz val="9"/>
        <color rgb="FF000080"/>
        <rFont val="Times New Roman"/>
        <family val="1"/>
      </rPr>
      <t>model se směšovací nástěnnou baterií ovládanou kohouty pro studenou, teplou vodu a napouštěcím ramínkem z baterie, tlakovou sprchou Star, tlakovou hadicí a vyvažovací pružinou, úchytem na zeď a háčkem na sprchu, délka hadice 1100 mm,</t>
    </r>
  </si>
  <si>
    <r>
      <rPr>
        <b/>
        <sz val="8"/>
        <rFont val="Times New Roman"/>
        <family val="1"/>
      </rPr>
      <t>Odsavač par-nástěnný,rovný</t>
    </r>
  </si>
  <si>
    <r>
      <rPr>
        <sz val="9"/>
        <color rgb="FF000080"/>
        <rFont val="Times New Roman"/>
        <family val="1"/>
      </rPr>
      <t>nerez,plech 1mm,odlučovač tuku vertikální,osvětlení,výpustný kohout kondenzátu</t>
    </r>
  </si>
  <si>
    <r>
      <rPr>
        <sz val="8"/>
        <color rgb="FF000080"/>
        <rFont val="Times New Roman"/>
        <family val="1"/>
      </rPr>
      <t>Rozměr:  1900x1100x450 mm</t>
    </r>
  </si>
  <si>
    <r>
      <rPr>
        <sz val="8"/>
        <color rgb="FF000080"/>
        <rFont val="Times New Roman"/>
        <family val="1"/>
      </rPr>
      <t>Příkon:  0,5 kW/230 V</t>
    </r>
  </si>
  <si>
    <r>
      <rPr>
        <sz val="9"/>
        <color rgb="FF000080"/>
        <rFont val="Times New Roman"/>
        <family val="1"/>
      </rPr>
      <t xml:space="preserve">duplexní filtr s objemovým řízením pro možnou nepřetržitou dodávku upravené vody
</t>
    </r>
    <r>
      <rPr>
        <sz val="9"/>
        <color rgb="FF000080"/>
        <rFont val="Times New Roman"/>
        <family val="1"/>
      </rPr>
      <t xml:space="preserve">2x 25 litrů pryskiřiceprůtok 2 m3/hod barva filtru / PE solanky: modrá
</t>
    </r>
    <r>
      <rPr>
        <sz val="9"/>
        <color rgb="FF000080"/>
        <rFont val="Times New Roman"/>
        <family val="1"/>
      </rPr>
      <t>/ bílá,  propojení mezi filtry: plastové potrubí, napojení vody / odpadu: 1“ / 1/2“,  vnější závit provozní tlak vody 0,3 - 0,8 MPa, teplota vody, okolí max. 43 st.C</t>
    </r>
  </si>
  <si>
    <r>
      <rPr>
        <sz val="8"/>
        <color rgb="FF000080"/>
        <rFont val="Times New Roman"/>
        <family val="1"/>
      </rPr>
      <t>Rozměr:  1300x1200 mm</t>
    </r>
  </si>
  <si>
    <r>
      <rPr>
        <sz val="8"/>
        <color rgb="FF000080"/>
        <rFont val="Times New Roman"/>
        <family val="1"/>
      </rPr>
      <t>Příkon:    /230 V</t>
    </r>
  </si>
  <si>
    <r>
      <rPr>
        <b/>
        <sz val="8"/>
        <rFont val="Times New Roman"/>
        <family val="1"/>
      </rPr>
      <t>Regál pětipolicový</t>
    </r>
  </si>
  <si>
    <r>
      <rPr>
        <sz val="9"/>
        <color rgb="FF000080"/>
        <rFont val="Times New Roman"/>
        <family val="1"/>
      </rPr>
      <t>nerez,5x plná police,nosnost police max. 80kg</t>
    </r>
  </si>
  <si>
    <r>
      <rPr>
        <sz val="9"/>
        <color rgb="FF000080"/>
        <rFont val="Times New Roman"/>
        <family val="1"/>
      </rPr>
      <t>1x madlo, 2x pevné kolečko s ložisky, 2x otočné kolečko s brzdou a ložisky</t>
    </r>
  </si>
  <si>
    <r>
      <rPr>
        <sz val="8"/>
        <color rgb="FF000080"/>
        <rFont val="Times New Roman"/>
        <family val="1"/>
      </rPr>
      <t>Rozměr:  723x670x900 mm</t>
    </r>
  </si>
  <si>
    <r>
      <rPr>
        <sz val="9"/>
        <color rgb="FF000080"/>
        <rFont val="Times New Roman"/>
        <family val="1"/>
      </rPr>
      <t>celonerezové provedení, kapacita 2x 50 talířů, regulace 20-90 °C, vrchní plastový kryt talířů, automatické vyjíždění talířů, vedení pro průměr talířů 26 cm nebo 23 cm</t>
    </r>
  </si>
  <si>
    <r>
      <rPr>
        <sz val="8"/>
        <color rgb="FF000080"/>
        <rFont val="Times New Roman"/>
        <family val="1"/>
      </rPr>
      <t>Rozměr:  450x1005x900 mm</t>
    </r>
  </si>
  <si>
    <r>
      <rPr>
        <sz val="8"/>
        <color rgb="FF000080"/>
        <rFont val="Times New Roman"/>
        <family val="1"/>
      </rPr>
      <t>Příkon:  0,75 kW/230 V</t>
    </r>
  </si>
  <si>
    <r>
      <rPr>
        <sz val="8"/>
        <color rgb="FF000080"/>
        <rFont val="Times New Roman"/>
        <family val="1"/>
      </rPr>
      <t>Rozměr:  4600 x 800 x 1910-2180 mm</t>
    </r>
  </si>
  <si>
    <r>
      <rPr>
        <sz val="8"/>
        <color rgb="FF000080"/>
        <rFont val="Times New Roman"/>
        <family val="1"/>
      </rPr>
      <t>Příkon:  32,1 kW/400V</t>
    </r>
  </si>
  <si>
    <r>
      <rPr>
        <b/>
        <sz val="8"/>
        <rFont val="Times New Roman"/>
        <family val="1"/>
      </rPr>
      <t>Odsavač par-závěsný</t>
    </r>
  </si>
  <si>
    <r>
      <rPr>
        <sz val="8"/>
        <color rgb="FF000080"/>
        <rFont val="Times New Roman"/>
        <family val="1"/>
      </rPr>
      <t>Rozměr:  3500x1400x450 mm</t>
    </r>
  </si>
  <si>
    <r>
      <rPr>
        <sz val="8"/>
        <color rgb="FF000080"/>
        <rFont val="Times New Roman"/>
        <family val="1"/>
      </rPr>
      <t>Příkon:  230V/0,5kW</t>
    </r>
  </si>
  <si>
    <r>
      <rPr>
        <sz val="9"/>
        <color rgb="FF000080"/>
        <rFont val="Times New Roman"/>
        <family val="1"/>
      </rPr>
      <t>výška 900mm,šířka pásu 400mm,optoelektrická závora,plynulá regulace rychlosti,rychlost 0-10m/min</t>
    </r>
  </si>
  <si>
    <r>
      <rPr>
        <sz val="8"/>
        <color rgb="FF000080"/>
        <rFont val="Times New Roman"/>
        <family val="1"/>
      </rPr>
      <t>Rozměr:  4300x500x905 mm</t>
    </r>
  </si>
  <si>
    <r>
      <rPr>
        <sz val="8"/>
        <color rgb="FF000080"/>
        <rFont val="Times New Roman"/>
        <family val="1"/>
      </rPr>
      <t>Příkon:  400V/0,7kW</t>
    </r>
  </si>
  <si>
    <r>
      <rPr>
        <sz val="8"/>
        <color rgb="FF000080"/>
        <rFont val="Times New Roman"/>
        <family val="1"/>
      </rPr>
      <t>Rozměr:  685x955x900 mm</t>
    </r>
  </si>
  <si>
    <r>
      <rPr>
        <sz val="9"/>
        <color rgb="FF000080"/>
        <rFont val="Times New Roman"/>
        <family val="1"/>
      </rPr>
      <t>nerez,1x plná police,odtoková trubička</t>
    </r>
  </si>
  <si>
    <r>
      <rPr>
        <sz val="8"/>
        <color rgb="FF000080"/>
        <rFont val="Times New Roman"/>
        <family val="1"/>
      </rPr>
      <t>Rozměr:  1030x510x300 mm</t>
    </r>
  </si>
  <si>
    <r>
      <rPr>
        <sz val="8"/>
        <color rgb="FF000080"/>
        <rFont val="Times New Roman"/>
        <family val="1"/>
      </rPr>
      <t>Rozměr:  1200x600x900 mm</t>
    </r>
  </si>
  <si>
    <r>
      <rPr>
        <b/>
        <sz val="8"/>
        <rFont val="Times New Roman"/>
        <family val="1"/>
      </rPr>
      <t>Deska pracovní základní</t>
    </r>
  </si>
  <si>
    <r>
      <rPr>
        <sz val="9"/>
        <color rgb="FF000080"/>
        <rFont val="Times New Roman"/>
        <family val="1"/>
      </rPr>
      <t>nerez,zadní lem</t>
    </r>
  </si>
  <si>
    <r>
      <rPr>
        <sz val="8"/>
        <color rgb="FF000080"/>
        <rFont val="Times New Roman"/>
        <family val="1"/>
      </rPr>
      <t>Rozměr:  1200x400x36 mm</t>
    </r>
  </si>
  <si>
    <r>
      <rPr>
        <u/>
        <sz val="12"/>
        <color rgb="FF000080"/>
        <rFont val="Times New Roman"/>
        <family val="1"/>
      </rPr>
      <t> </t>
    </r>
    <r>
      <rPr>
        <b/>
        <u/>
        <sz val="12"/>
        <color rgb="FF000080"/>
        <rFont val="Times New Roman"/>
        <family val="1"/>
      </rPr>
      <t>015 Přípravna výdeje                                                    </t>
    </r>
  </si>
  <si>
    <r>
      <rPr>
        <sz val="8"/>
        <color rgb="FF000080"/>
        <rFont val="Times New Roman"/>
        <family val="1"/>
      </rPr>
      <t>Rozměr:  879x791x1782 mm</t>
    </r>
  </si>
  <si>
    <r>
      <rPr>
        <sz val="8"/>
        <color rgb="FF000080"/>
        <rFont val="Times New Roman"/>
        <family val="1"/>
      </rPr>
      <t>Příkon:  37 kW/400 V</t>
    </r>
  </si>
  <si>
    <r>
      <rPr>
        <sz val="9"/>
        <color rgb="FF000080"/>
        <rFont val="Times New Roman"/>
        <family val="1"/>
      </rPr>
      <t>nerez,plech 1mm, odlučovač tuku vertikální,osvětlení,výpustný kohout kondenzátu</t>
    </r>
  </si>
  <si>
    <r>
      <rPr>
        <sz val="8"/>
        <color rgb="FF000080"/>
        <rFont val="Times New Roman"/>
        <family val="1"/>
      </rPr>
      <t>Rozměr:  2600x1400x450 mm</t>
    </r>
  </si>
  <si>
    <r>
      <rPr>
        <sz val="8"/>
        <color rgb="FF000080"/>
        <rFont val="Times New Roman"/>
        <family val="1"/>
      </rPr>
      <t xml:space="preserve">Příkon:  230V/0,5kW
</t>
    </r>
    <r>
      <rPr>
        <b/>
        <sz val="8"/>
        <rFont val="Times New Roman"/>
        <family val="1"/>
      </rPr>
      <t>Stůl pracovní</t>
    </r>
  </si>
  <si>
    <r>
      <rPr>
        <sz val="9"/>
        <color rgb="FF000080"/>
        <rFont val="Times New Roman"/>
        <family val="1"/>
      </rPr>
      <t>nerez,zadní lem,1x plná police</t>
    </r>
  </si>
  <si>
    <r>
      <rPr>
        <sz val="8"/>
        <color rgb="FF000080"/>
        <rFont val="Times New Roman"/>
        <family val="1"/>
      </rPr>
      <t>Rozměr:  1700x700x900 mm</t>
    </r>
  </si>
  <si>
    <r>
      <rPr>
        <b/>
        <sz val="8"/>
        <rFont val="Times New Roman"/>
        <family val="1"/>
      </rPr>
      <t>Stůl chlazený na GN</t>
    </r>
  </si>
  <si>
    <r>
      <rPr>
        <sz val="9"/>
        <color rgb="FF000080"/>
        <rFont val="Times New Roman"/>
        <family val="1"/>
      </rPr>
      <t xml:space="preserve">nerez,6x zásuvka GN1/1-200,chladící agregát vpravo,regulace
</t>
    </r>
    <r>
      <rPr>
        <sz val="9"/>
        <color rgb="FF000080"/>
        <rFont val="Times New Roman"/>
        <family val="1"/>
      </rPr>
      <t>+0°Caž+8°C,okolní teplota + 25°C,pohyblivý přívod s vidlicí, dřez se stoj. bat. nad agregátem</t>
    </r>
  </si>
  <si>
    <r>
      <rPr>
        <sz val="8"/>
        <color rgb="FF000080"/>
        <rFont val="Times New Roman"/>
        <family val="1"/>
      </rPr>
      <t>Rozměr:  1750x700x850 mm</t>
    </r>
  </si>
  <si>
    <r>
      <rPr>
        <sz val="8"/>
        <color rgb="FF000080"/>
        <rFont val="Times New Roman"/>
        <family val="1"/>
      </rPr>
      <t>Příkon:  230V/0,38kW</t>
    </r>
  </si>
  <si>
    <r>
      <rPr>
        <b/>
        <sz val="8"/>
        <rFont val="Times New Roman"/>
        <family val="1"/>
      </rPr>
      <t>Baterie stojánková</t>
    </r>
  </si>
  <si>
    <r>
      <rPr>
        <sz val="9"/>
        <color rgb="FF000080"/>
        <rFont val="Times New Roman"/>
        <family val="1"/>
      </rPr>
      <t>páková</t>
    </r>
  </si>
  <si>
    <r>
      <rPr>
        <b/>
        <sz val="8"/>
        <rFont val="Times New Roman"/>
        <family val="1"/>
      </rPr>
      <t>Stroj univerzální - stávající</t>
    </r>
  </si>
  <si>
    <r>
      <rPr>
        <sz val="8"/>
        <color rgb="FF000080"/>
        <rFont val="Times New Roman"/>
        <family val="1"/>
      </rPr>
      <t>Rozměr:  570x1070x1140 mm</t>
    </r>
  </si>
  <si>
    <r>
      <rPr>
        <sz val="8"/>
        <color rgb="FF000080"/>
        <rFont val="Times New Roman"/>
        <family val="1"/>
      </rPr>
      <t>Hmotnost: 310 kg kg</t>
    </r>
  </si>
  <si>
    <r>
      <rPr>
        <sz val="8"/>
        <color rgb="FF000080"/>
        <rFont val="Times New Roman"/>
        <family val="1"/>
      </rPr>
      <t>Příkon:  1,5 kW/2,2 kW/2,8 kW /400 V</t>
    </r>
  </si>
  <si>
    <r>
      <rPr>
        <b/>
        <sz val="8"/>
        <rFont val="Times New Roman"/>
        <family val="1"/>
      </rPr>
      <t>Stůl pracovní</t>
    </r>
  </si>
  <si>
    <r>
      <rPr>
        <sz val="8"/>
        <color rgb="FF000080"/>
        <rFont val="Times New Roman"/>
        <family val="1"/>
      </rPr>
      <t>Rozměr:  1400x700x900 mm</t>
    </r>
  </si>
  <si>
    <r>
      <rPr>
        <b/>
        <sz val="8"/>
        <rFont val="Times New Roman"/>
        <family val="1"/>
      </rPr>
      <t>Skříň chladící jednodvéřová 650 L</t>
    </r>
  </si>
  <si>
    <r>
      <rPr>
        <sz val="9"/>
        <color rgb="FF000080"/>
        <rFont val="Times New Roman"/>
        <family val="1"/>
      </rPr>
      <t>provedení nerez, objem 650 l, chladivo R404a, automatické rozmrazování, 4x rošt GN 2/1, elektronická řídící jednotka, nucená cirkulace vzduchu, hmostnost 150 kg, elektronické řízení vlhkosti, izolace 70 mm, vnitřní osvětlení, max. teplota okolí +43 °C, prvozní teplota -2 až +8 °C, monobloková chladící jednotka, zámek dveří,</t>
    </r>
  </si>
  <si>
    <r>
      <rPr>
        <sz val="8"/>
        <color rgb="FF000080"/>
        <rFont val="Times New Roman"/>
        <family val="1"/>
      </rPr>
      <t>Rozměr:  710x800x2000 mm</t>
    </r>
  </si>
  <si>
    <r>
      <rPr>
        <sz val="8"/>
        <color rgb="FF000080"/>
        <rFont val="Times New Roman"/>
        <family val="1"/>
      </rPr>
      <t>Hmotnost: 150 kg</t>
    </r>
  </si>
  <si>
    <r>
      <rPr>
        <sz val="8"/>
        <color rgb="FF000080"/>
        <rFont val="Times New Roman"/>
        <family val="1"/>
      </rPr>
      <t>Příkon:  0,425 kW/230 V</t>
    </r>
  </si>
  <si>
    <r>
      <rPr>
        <b/>
        <sz val="8"/>
        <rFont val="Times New Roman"/>
        <family val="1"/>
      </rPr>
      <t>Lednice nerezová</t>
    </r>
  </si>
  <si>
    <r>
      <rPr>
        <sz val="9"/>
        <color rgb="FF000080"/>
        <rFont val="Times New Roman"/>
        <family val="1"/>
      </rPr>
      <t xml:space="preserve">Objem: 350 Lt • nerezové provedení • ventilované chlazení • digitální termostat • automatické odtávání • 4 výškove nastavitelné rošty • možnost přehození otvírání dveří • zabudovaný zámek
</t>
    </r>
    <r>
      <rPr>
        <sz val="9"/>
        <color rgb="FF000080"/>
        <rFont val="Times New Roman"/>
        <family val="1"/>
      </rPr>
      <t>• snadno vyměnitelné těsnění</t>
    </r>
  </si>
  <si>
    <r>
      <rPr>
        <sz val="8"/>
        <color rgb="FF000080"/>
        <rFont val="Times New Roman"/>
        <family val="1"/>
      </rPr>
      <t>Rozměr:  600x585x1855 mm</t>
    </r>
  </si>
  <si>
    <r>
      <rPr>
        <sz val="8"/>
        <color rgb="FF000080"/>
        <rFont val="Times New Roman"/>
        <family val="1"/>
      </rPr>
      <t>Hmotnost: 69 kg</t>
    </r>
  </si>
  <si>
    <r>
      <rPr>
        <sz val="8"/>
        <color rgb="FF000080"/>
        <rFont val="Times New Roman"/>
        <family val="1"/>
      </rPr>
      <t>Příkon:  0,185 kW/230 V</t>
    </r>
  </si>
  <si>
    <r>
      <rPr>
        <b/>
        <sz val="8"/>
        <rFont val="Times New Roman"/>
        <family val="1"/>
      </rPr>
      <t>Skříň mrazící</t>
    </r>
  </si>
  <si>
    <r>
      <rPr>
        <sz val="9"/>
        <color rgb="FF000080"/>
        <rFont val="Times New Roman"/>
        <family val="1"/>
      </rPr>
      <t xml:space="preserve">Objem: 340 Lt • bílé provedení • statické chlazení • digitální termostat
</t>
    </r>
    <r>
      <rPr>
        <sz val="9"/>
        <color rgb="FF000080"/>
        <rFont val="Times New Roman"/>
        <family val="1"/>
      </rPr>
      <t xml:space="preserve">• teplotní rozsah od -18 °C do
</t>
    </r>
    <r>
      <rPr>
        <sz val="9"/>
        <color rgb="FF000080"/>
        <rFont val="Times New Roman"/>
        <family val="1"/>
      </rPr>
      <t>-22 °C • 7 výparníkových roštu • zabudovaný zámek • snadno vyměnitelné těsnění • možnost přehození otvírání dveří</t>
    </r>
  </si>
  <si>
    <r>
      <rPr>
        <sz val="8"/>
        <color rgb="FF000080"/>
        <rFont val="Times New Roman"/>
        <family val="1"/>
      </rPr>
      <t>Hmotnost: 74 kg</t>
    </r>
  </si>
  <si>
    <r>
      <rPr>
        <sz val="8"/>
        <color rgb="FF000080"/>
        <rFont val="Times New Roman"/>
        <family val="1"/>
      </rPr>
      <t>Příkon:  0,21 kW/230 V</t>
    </r>
  </si>
  <si>
    <r>
      <rPr>
        <b/>
        <sz val="8"/>
        <rFont val="Times New Roman"/>
        <family val="1"/>
      </rPr>
      <t>Plocha pracovní se zásuvkou</t>
    </r>
  </si>
  <si>
    <r>
      <rPr>
        <sz val="9"/>
        <color rgb="FF000080"/>
        <rFont val="Times New Roman"/>
        <family val="1"/>
      </rPr>
      <t>zásuvka pro GN 1/1 - 150 mm, celý plášť zařízení z nerezové oceli AISI 304, nerezové výškově nastavitelné nohy</t>
    </r>
  </si>
  <si>
    <r>
      <rPr>
        <sz val="8"/>
        <color rgb="FF000080"/>
        <rFont val="Times New Roman"/>
        <family val="1"/>
      </rPr>
      <t>Rozměr:  400x700x900 mm</t>
    </r>
  </si>
  <si>
    <r>
      <rPr>
        <sz val="8"/>
        <color rgb="FF000080"/>
        <rFont val="Times New Roman"/>
        <family val="1"/>
      </rPr>
      <t>Hmotnost: 45 kg</t>
    </r>
  </si>
  <si>
    <r>
      <rPr>
        <sz val="9"/>
        <color rgb="FF000080"/>
        <rFont val="Times New Roman"/>
        <family val="1"/>
      </rPr>
      <t xml:space="preserve">nerez, 2x varné pole 5,0 kW, deska o rozměru 350x570 mm, 7 teplotních stupňů
</t>
    </r>
    <r>
      <rPr>
        <sz val="9"/>
        <color rgb="FF000080"/>
        <rFont val="Times New Roman"/>
        <family val="1"/>
      </rPr>
      <t>skříňka s dvířkami</t>
    </r>
  </si>
  <si>
    <r>
      <rPr>
        <sz val="8"/>
        <color rgb="FF000080"/>
        <rFont val="Times New Roman"/>
        <family val="1"/>
      </rPr>
      <t>Hmotnost: 40 kg</t>
    </r>
  </si>
  <si>
    <r>
      <rPr>
        <sz val="8"/>
        <color rgb="FF000080"/>
        <rFont val="Times New Roman"/>
        <family val="1"/>
      </rPr>
      <t>Příkon:  10 kW/400 V</t>
    </r>
  </si>
  <si>
    <r>
      <rPr>
        <sz val="9"/>
        <color rgb="FF000080"/>
        <rFont val="Times New Roman"/>
        <family val="1"/>
      </rPr>
      <t>zásuvka na odpadní tekutiny, piezzo zapalování, věčný plamen, rozměr desky560x510 mm0, 2 samostatné ovládatelné pracovní zóny, dveře nejsou součástí - možno dokoupit</t>
    </r>
  </si>
  <si>
    <r>
      <rPr>
        <sz val="8"/>
        <color rgb="FF000080"/>
        <rFont val="Times New Roman"/>
        <family val="1"/>
      </rPr>
      <t>Rozměr:  600x700x290 mm</t>
    </r>
  </si>
  <si>
    <r>
      <rPr>
        <sz val="8"/>
        <color rgb="FF000080"/>
        <rFont val="Times New Roman"/>
        <family val="1"/>
      </rPr>
      <t>Hmotnost: 104 kg</t>
    </r>
  </si>
  <si>
    <r>
      <rPr>
        <sz val="8"/>
        <color rgb="FF000080"/>
        <rFont val="Times New Roman"/>
        <family val="1"/>
      </rPr>
      <t>Příkon:  10 kW/G</t>
    </r>
  </si>
  <si>
    <r>
      <rPr>
        <sz val="9"/>
        <color rgb="FF000080"/>
        <rFont val="Times New Roman"/>
        <family val="1"/>
      </rPr>
      <t xml:space="preserve">třífázová, objem oleje: 2x 18 l, 2x vana, rozměr vany v mm: 310 x 340
</t>
    </r>
    <r>
      <rPr>
        <sz val="9"/>
        <color rgb="FF000080"/>
        <rFont val="Times New Roman"/>
        <family val="1"/>
      </rPr>
      <t>- 330, 2x koš, rozměr koše v mm: 280 x 290 x 150 v, včetně košů a vík, produkce: 30 kg/h, výpust vany do podestavby, bezpečnostní pojistka výpusti, bezpečnostní termostat</t>
    </r>
  </si>
  <si>
    <r>
      <rPr>
        <sz val="8"/>
        <color rgb="FF000080"/>
        <rFont val="Times New Roman"/>
        <family val="1"/>
      </rPr>
      <t>Rozměr:  800x700x900 mm</t>
    </r>
  </si>
  <si>
    <r>
      <rPr>
        <sz val="8"/>
        <color rgb="FF000080"/>
        <rFont val="Times New Roman"/>
        <family val="1"/>
      </rPr>
      <t>Hmotnost: 97 kg</t>
    </r>
  </si>
  <si>
    <r>
      <rPr>
        <sz val="8"/>
        <color rgb="FF000080"/>
        <rFont val="Times New Roman"/>
        <family val="1"/>
      </rPr>
      <t>Příkon:  31,8 kW/ 400 V</t>
    </r>
  </si>
  <si>
    <r>
      <rPr>
        <sz val="8"/>
        <color rgb="FF000080"/>
        <rFont val="Times New Roman"/>
        <family val="1"/>
      </rPr>
      <t>Rozměr:  2800x900x450 mm</t>
    </r>
  </si>
  <si>
    <r>
      <rPr>
        <sz val="9"/>
        <color rgb="FF000080"/>
        <rFont val="Times New Roman"/>
        <family val="1"/>
      </rPr>
      <t>Kapacita: 15 GN 2/1-65 nebo 30 GN 1/1-65, dvouplášťový, izolova- ný transportní vozík, lisované bočnice s roztečem vsunů 75 mm,uzavírání vozíku klikou se zámkem,  rohové nárazníky, 4x kol- ečko z toho 2 s brzdou</t>
    </r>
  </si>
  <si>
    <r>
      <rPr>
        <sz val="8"/>
        <color rgb="FF000080"/>
        <rFont val="Times New Roman"/>
        <family val="1"/>
      </rPr>
      <t>Rozměr:  775x945x1500 mm</t>
    </r>
  </si>
  <si>
    <r>
      <rPr>
        <sz val="8"/>
        <color rgb="FF000080"/>
        <rFont val="Times New Roman"/>
        <family val="1"/>
      </rPr>
      <t>Hmotnost: 125 kg kg</t>
    </r>
  </si>
  <si>
    <r>
      <rPr>
        <sz val="8"/>
        <color rgb="FF000080"/>
        <rFont val="Times New Roman"/>
        <family val="1"/>
      </rPr>
      <t>Příkon:  1,58kW/230V</t>
    </r>
  </si>
  <si>
    <r>
      <rPr>
        <sz val="8"/>
        <color rgb="FF000080"/>
        <rFont val="Times New Roman"/>
        <family val="1"/>
      </rPr>
      <t>Rozměr:  6450x250x40 mm</t>
    </r>
  </si>
  <si>
    <r>
      <rPr>
        <sz val="9"/>
        <color rgb="FF000080"/>
        <rFont val="Times New Roman"/>
        <family val="1"/>
      </rPr>
      <t xml:space="preserve">*celonerezové provedení * pro vložení gastronáb až po 2x GN
</t>
    </r>
    <r>
      <rPr>
        <sz val="9"/>
        <color rgb="FF000080"/>
        <rFont val="Times New Roman"/>
        <family val="1"/>
      </rPr>
      <t>1/1-200 * samostatné ovládání pro každou vanu * kontrolka zapnutí a vyhřátí * regulace teploty 30-90 °C * ovládání na KRATŠÍ straně * 2x výpustný ventil * 4x kolečka z toho 2 s brzdou</t>
    </r>
  </si>
  <si>
    <r>
      <rPr>
        <sz val="8"/>
        <color rgb="FF000080"/>
        <rFont val="Times New Roman"/>
        <family val="1"/>
      </rPr>
      <t>Rozměr:  650x910x900 mm</t>
    </r>
  </si>
  <si>
    <r>
      <rPr>
        <sz val="8"/>
        <color rgb="FF000080"/>
        <rFont val="Times New Roman"/>
        <family val="1"/>
      </rPr>
      <t>Hmotnost: 42 kg</t>
    </r>
  </si>
  <si>
    <r>
      <rPr>
        <sz val="8"/>
        <color rgb="FF000080"/>
        <rFont val="Times New Roman"/>
        <family val="1"/>
      </rPr>
      <t>Příkon:  1,4 kW/230 V</t>
    </r>
  </si>
  <si>
    <r>
      <rPr>
        <sz val="9"/>
        <color rgb="FF000080"/>
        <rFont val="Times New Roman"/>
        <family val="1"/>
      </rPr>
      <t>*celonerezové provedení *  pro vložní gastronádob až po 3x GN 1/1 - 200 * samostatné ovládání pro každou vanu * kontrolka zapnutí a vyhřátí * regulace teploty 30-90 °C * ovládání na DELŠÍ straně * 3x výpustný ventil * na 4 směrově natáčivých kolečkách z toho 2 s brzdou</t>
    </r>
  </si>
  <si>
    <r>
      <rPr>
        <sz val="8"/>
        <color rgb="FF000080"/>
        <rFont val="Times New Roman"/>
        <family val="1"/>
      </rPr>
      <t>Rozměr:  1250x700x900 mm</t>
    </r>
  </si>
  <si>
    <r>
      <rPr>
        <sz val="8"/>
        <color rgb="FF000080"/>
        <rFont val="Times New Roman"/>
        <family val="1"/>
      </rPr>
      <t>Hmotnost: 59,1 kg</t>
    </r>
  </si>
  <si>
    <r>
      <rPr>
        <sz val="8"/>
        <color rgb="FF000080"/>
        <rFont val="Times New Roman"/>
        <family val="1"/>
      </rPr>
      <t>Příkon:  2,1 kW/230 V</t>
    </r>
  </si>
  <si>
    <r>
      <rPr>
        <sz val="9"/>
        <color rgb="FF000080"/>
        <rFont val="Times New Roman"/>
        <family val="1"/>
      </rPr>
      <t>*celonerezové provedení *  pro vložní gastronádob až po 3x GN 1/1 - 200 * samostatné ovládání pro každou vanu * kontrolka zapnutí a vyhřátí * regulace teploty 30-90 °C * ovládání na KRATŠÍ straně * 3x výpustný ventil * na 4 směrově natáčivých kolečkách z toho 2 s brzdou</t>
    </r>
  </si>
  <si>
    <r>
      <rPr>
        <sz val="8"/>
        <color rgb="FF000080"/>
        <rFont val="Times New Roman"/>
        <family val="1"/>
      </rPr>
      <t>Rozměr:  650x1300x900 mm</t>
    </r>
  </si>
  <si>
    <r>
      <rPr>
        <sz val="8"/>
        <color rgb="FF000080"/>
        <rFont val="Times New Roman"/>
        <family val="1"/>
      </rPr>
      <t>Hmotnost: 58,1 kg</t>
    </r>
  </si>
  <si>
    <t xml:space="preserve">015.19  </t>
  </si>
  <si>
    <t xml:space="preserve">        Grilovací deska</t>
  </si>
  <si>
    <t xml:space="preserve">015.20    </t>
  </si>
  <si>
    <t xml:space="preserve">        Fritéza elektrická dvojitá</t>
  </si>
  <si>
    <t xml:space="preserve">015.21   </t>
  </si>
  <si>
    <t xml:space="preserve">        Odsavač par-nástěnný,rovný</t>
  </si>
  <si>
    <t>015.22</t>
  </si>
  <si>
    <t xml:space="preserve">015.23   </t>
  </si>
  <si>
    <t xml:space="preserve">015.25    </t>
  </si>
  <si>
    <t xml:space="preserve">015.26   </t>
  </si>
  <si>
    <t xml:space="preserve">015.27   </t>
  </si>
  <si>
    <r>
      <rPr>
        <u/>
        <sz val="12"/>
        <color rgb="FF000080"/>
        <rFont val="Times New Roman"/>
        <family val="1"/>
      </rPr>
      <t> </t>
    </r>
    <r>
      <rPr>
        <b/>
        <u/>
        <sz val="12"/>
        <color rgb="FF000080"/>
        <rFont val="Times New Roman"/>
        <family val="1"/>
      </rPr>
      <t>012 Jídelna                               </t>
    </r>
  </si>
  <si>
    <r>
      <t> </t>
    </r>
    <r>
      <rPr>
        <b/>
        <u/>
        <sz val="12"/>
        <color rgb="FF000080"/>
        <rFont val="Times New Roman"/>
        <family val="1"/>
      </rPr>
      <t>014 Mytí nádobí                      </t>
    </r>
  </si>
  <si>
    <r>
      <rPr>
        <b/>
        <sz val="9"/>
        <rFont val="Times New Roman"/>
        <family val="1"/>
      </rPr>
      <t>015.01a</t>
    </r>
  </si>
  <si>
    <r>
      <rPr>
        <b/>
        <sz val="9"/>
        <rFont val="Times New Roman"/>
        <family val="1"/>
      </rPr>
      <t>015.02a</t>
    </r>
  </si>
  <si>
    <r>
      <rPr>
        <b/>
        <sz val="9"/>
        <rFont val="Times New Roman"/>
        <family val="1"/>
      </rPr>
      <t>015.04a</t>
    </r>
  </si>
  <si>
    <r>
      <rPr>
        <sz val="8"/>
        <color rgb="FF000080"/>
        <rFont val="Times New Roman"/>
        <family val="1"/>
      </rPr>
      <t>Rozměr:  500x600x400 mm</t>
    </r>
  </si>
  <si>
    <r>
      <rPr>
        <sz val="8"/>
        <color rgb="FF000080"/>
        <rFont val="Times New Roman"/>
        <family val="1"/>
      </rPr>
      <t>Příkon:  5kW/400V</t>
    </r>
  </si>
  <si>
    <r>
      <rPr>
        <sz val="8"/>
        <color rgb="FF000080"/>
        <rFont val="Times New Roman"/>
        <family val="1"/>
      </rPr>
      <t>Rozměr:  1210x630x635 mm</t>
    </r>
  </si>
  <si>
    <r>
      <rPr>
        <sz val="8"/>
        <color rgb="FF000080"/>
        <rFont val="Times New Roman"/>
        <family val="1"/>
      </rPr>
      <t>Příkon:  0,3kW/230V</t>
    </r>
  </si>
  <si>
    <r>
      <rPr>
        <sz val="8"/>
        <color rgb="FF000080"/>
        <rFont val="Times New Roman"/>
        <family val="1"/>
      </rPr>
      <t>Rozměr:  1200x700x900 mm</t>
    </r>
  </si>
  <si>
    <r>
      <rPr>
        <sz val="9"/>
        <color rgb="FF000080"/>
        <rFont val="Times New Roman"/>
        <family val="1"/>
      </rPr>
      <t>nerez,bez lemu, ůkos desky</t>
    </r>
  </si>
  <si>
    <r>
      <rPr>
        <sz val="8"/>
        <color rgb="FF000080"/>
        <rFont val="Times New Roman"/>
        <family val="1"/>
      </rPr>
      <t>Rozměr:  600x700x900 mm</t>
    </r>
  </si>
  <si>
    <r>
      <rPr>
        <sz val="8"/>
        <color rgb="FF000080"/>
        <rFont val="Times New Roman"/>
        <family val="1"/>
      </rPr>
      <t>Rozměr:  900x600x900 mm</t>
    </r>
  </si>
  <si>
    <r>
      <rPr>
        <sz val="9"/>
        <color rgb="FF000080"/>
        <rFont val="Times New Roman"/>
        <family val="1"/>
      </rPr>
      <t xml:space="preserve">nerez,1x police,1x vana GN4/1,opláštění ze tří stran,křídlové dveře,chladící agregát vpravo,vana slouží k dočasnému skladování předchlazených pokrmů a nápojů,regulace +2°Caž+8°C,okolní teplota
</t>
    </r>
    <r>
      <rPr>
        <sz val="9"/>
        <color rgb="FF000080"/>
        <rFont val="Times New Roman"/>
        <family val="1"/>
      </rPr>
      <t>+ 25°C,pohyblivý přívod s vidlicí</t>
    </r>
  </si>
  <si>
    <r>
      <rPr>
        <sz val="8"/>
        <color rgb="FF000080"/>
        <rFont val="Times New Roman"/>
        <family val="1"/>
      </rPr>
      <t>Rozměr:  1500x700x850 mm</t>
    </r>
  </si>
  <si>
    <r>
      <rPr>
        <sz val="9"/>
        <color rgb="FF000080"/>
        <rFont val="Times New Roman"/>
        <family val="1"/>
      </rPr>
      <t>provedení nerez, objem 1400 l, chladivo R404a, automatické rozmrazování, 8x rošt GN 2/1, 8 párů zásuvů, pro GN 2/1, provozní teplota -2 až +8 °C , elektronická řídící jednotka, nucená cirkulace vzduchu, hmostnost 250 kg, elektronické řízení vlhkosti, izolace 70 mm, vnitřní osvětlení, max. teplota okolí +43 °C, monobloková chladící jednotka, zámek dveří,</t>
    </r>
  </si>
  <si>
    <r>
      <rPr>
        <sz val="8"/>
        <color rgb="FF000080"/>
        <rFont val="Times New Roman"/>
        <family val="1"/>
      </rPr>
      <t>Rozměr:  1420x800x2000 mm</t>
    </r>
  </si>
  <si>
    <r>
      <rPr>
        <sz val="8"/>
        <color rgb="FF000080"/>
        <rFont val="Times New Roman"/>
        <family val="1"/>
      </rPr>
      <t>Hmotnost: 230 kg</t>
    </r>
  </si>
  <si>
    <r>
      <rPr>
        <sz val="8"/>
        <color rgb="FF000080"/>
        <rFont val="Times New Roman"/>
        <family val="1"/>
      </rPr>
      <t>Příkon:  0,64 kW/230 V</t>
    </r>
  </si>
  <si>
    <r>
      <rPr>
        <sz val="9"/>
        <color rgb="FF000080"/>
        <rFont val="Times New Roman"/>
        <family val="1"/>
      </rPr>
      <t>Objem: 350 Lt • bílé provedení • prosklené dveře • ventilované chlazení • digitální termostat • automatické odtávání • 4 výškove nastavitelné rošty • možnost přehození otvírání dveří • zabudovaný zámek • snadno vyměnitelné těsnění</t>
    </r>
  </si>
  <si>
    <r>
      <rPr>
        <b/>
        <sz val="8"/>
        <rFont val="Times New Roman"/>
        <family val="1"/>
      </rPr>
      <t>Vozík na koše</t>
    </r>
  </si>
  <si>
    <r>
      <rPr>
        <sz val="9"/>
        <color rgb="FF000080"/>
        <rFont val="Times New Roman"/>
        <family val="1"/>
      </rPr>
      <t xml:space="preserve">-celonerezové provedení, povrch leštěný
</t>
    </r>
    <r>
      <rPr>
        <sz val="9"/>
        <color rgb="FF000080"/>
        <rFont val="Times New Roman"/>
        <family val="1"/>
      </rPr>
      <t>-trubka d=25mm, š=330mm, včetně konzol</t>
    </r>
  </si>
  <si>
    <r>
      <rPr>
        <sz val="8"/>
        <color rgb="FF000080"/>
        <rFont val="Times New Roman"/>
        <family val="1"/>
      </rPr>
      <t>Rozměr:  1000x310x25 mm</t>
    </r>
  </si>
  <si>
    <r>
      <rPr>
        <sz val="8"/>
        <color rgb="FF000080"/>
        <rFont val="Times New Roman"/>
        <family val="1"/>
      </rPr>
      <t>Rozměr:  2000x700x900 mm</t>
    </r>
  </si>
  <si>
    <r>
      <rPr>
        <sz val="9"/>
        <color rgb="FF000080"/>
        <rFont val="Times New Roman"/>
        <family val="1"/>
      </rPr>
      <t>nerezové provedení, čerpadlový systém víření, samoobslužné dávkování nápoje, samostatné ovládání jednotlivých nádob, kapacita 4x 12 l,pracovní teplota 7-10 °C,</t>
    </r>
  </si>
  <si>
    <r>
      <rPr>
        <sz val="8"/>
        <color rgb="FF000080"/>
        <rFont val="Times New Roman"/>
        <family val="1"/>
      </rPr>
      <t>Rozměr:  430x630x635 mm</t>
    </r>
  </si>
  <si>
    <r>
      <rPr>
        <sz val="8"/>
        <color rgb="FF000080"/>
        <rFont val="Times New Roman"/>
        <family val="1"/>
      </rPr>
      <t>Příkon:  0,395 kW/230 V</t>
    </r>
  </si>
  <si>
    <r>
      <rPr>
        <sz val="9"/>
        <color rgb="FF000080"/>
        <rFont val="Times New Roman"/>
        <family val="1"/>
      </rPr>
      <t>2x termos 20l</t>
    </r>
  </si>
  <si>
    <r>
      <rPr>
        <sz val="8"/>
        <color rgb="FF000080"/>
        <rFont val="Times New Roman"/>
        <family val="1"/>
      </rPr>
      <t>Rozměr:  1173x600x947 mm</t>
    </r>
  </si>
  <si>
    <r>
      <rPr>
        <sz val="8"/>
        <color rgb="FF000080"/>
        <rFont val="Times New Roman"/>
        <family val="1"/>
      </rPr>
      <t>Příkon:  9,3kW/400V</t>
    </r>
  </si>
  <si>
    <r>
      <rPr>
        <b/>
        <sz val="8"/>
        <rFont val="Times New Roman"/>
        <family val="1"/>
      </rPr>
      <t>Stůl pracovní s dřezem</t>
    </r>
  </si>
  <si>
    <r>
      <rPr>
        <sz val="9"/>
        <color rgb="FF000080"/>
        <rFont val="Times New Roman"/>
        <family val="1"/>
      </rPr>
      <t>nerez,zadní lem,1x dřez</t>
    </r>
  </si>
  <si>
    <r>
      <rPr>
        <sz val="8"/>
        <color rgb="FF000080"/>
        <rFont val="Times New Roman"/>
        <family val="1"/>
      </rPr>
      <t>Rozměr:  1600x700x900 mm</t>
    </r>
  </si>
  <si>
    <r>
      <rPr>
        <b/>
        <sz val="8"/>
        <rFont val="Times New Roman"/>
        <family val="1"/>
      </rPr>
      <t>Dráha pojezdová trubková</t>
    </r>
  </si>
  <si>
    <r>
      <rPr>
        <sz val="9"/>
        <color rgb="FF000080"/>
        <rFont val="Times New Roman"/>
        <family val="1"/>
      </rPr>
      <t>1x plná police, sokl, provedení levý a pravý</t>
    </r>
  </si>
  <si>
    <r>
      <rPr>
        <sz val="8"/>
        <color rgb="FF000080"/>
        <rFont val="Times New Roman"/>
        <family val="1"/>
      </rPr>
      <t>Rozměr:  1550x700x900 mm</t>
    </r>
  </si>
  <si>
    <r>
      <rPr>
        <b/>
        <sz val="8"/>
        <rFont val="Times New Roman"/>
        <family val="1"/>
      </rPr>
      <t>Pokladna - stávající</t>
    </r>
  </si>
  <si>
    <r>
      <rPr>
        <sz val="9"/>
        <color rgb="FF000080"/>
        <rFont val="Times New Roman"/>
        <family val="1"/>
      </rPr>
      <t>nerez,1x police,4xGN1/3-150,2x otočné kolečko d=125mm,2x otočné kolečko s brzdou</t>
    </r>
  </si>
  <si>
    <r>
      <rPr>
        <sz val="8"/>
        <color rgb="FF000080"/>
        <rFont val="Times New Roman"/>
        <family val="1"/>
      </rPr>
      <t>Rozměr:  730x550x1200 mm</t>
    </r>
  </si>
  <si>
    <r>
      <rPr>
        <u/>
        <sz val="12"/>
        <color rgb="FF000080"/>
        <rFont val="Times New Roman"/>
        <family val="1"/>
      </rPr>
      <t> </t>
    </r>
    <r>
      <rPr>
        <b/>
        <u/>
        <sz val="12"/>
        <color rgb="FF000080"/>
        <rFont val="Times New Roman"/>
        <family val="1"/>
      </rPr>
      <t>016 Chodba                                               </t>
    </r>
  </si>
  <si>
    <r>
      <rPr>
        <u/>
        <sz val="12"/>
        <color rgb="FF000080"/>
        <rFont val="Times New Roman"/>
        <family val="1"/>
      </rPr>
      <t> </t>
    </r>
    <r>
      <rPr>
        <b/>
        <u/>
        <sz val="12"/>
        <color rgb="FF000080"/>
        <rFont val="Times New Roman"/>
        <family val="1"/>
      </rPr>
      <t>019 Sklad odpadu                                       </t>
    </r>
  </si>
  <si>
    <t xml:space="preserve">019.03   </t>
  </si>
  <si>
    <t xml:space="preserve">          Sprcha s hadicí a ramínkem</t>
  </si>
  <si>
    <t xml:space="preserve">020.01 </t>
  </si>
  <si>
    <t xml:space="preserve">      Skříň chladící dvoudvéřová 1400 L</t>
  </si>
  <si>
    <t xml:space="preserve">020.02 </t>
  </si>
  <si>
    <t xml:space="preserve">          Skříň mrazící dvoudvéřová 1300 L</t>
  </si>
  <si>
    <r>
      <rPr>
        <sz val="9"/>
        <color rgb="FF000080"/>
        <rFont val="Times New Roman"/>
        <family val="1"/>
      </rPr>
      <t>• celonerezové provedení • nerezový vnitřní prostor • provozní teplota - 18 °C / - 24°C • nerezový vnitřní prostor • 8x zásuvy s rošty, výškově přestavitelné • pro uložení GN 2/1 • chladicí agregát nahoře • zámek dveří • stropní osvětlení • izolace o síle 70 mm • elektronická řídící jednotka</t>
    </r>
  </si>
  <si>
    <r>
      <rPr>
        <sz val="8"/>
        <color rgb="FF000080"/>
        <rFont val="Times New Roman"/>
        <family val="1"/>
      </rPr>
      <t>Hmotnost: 245 kg</t>
    </r>
  </si>
  <si>
    <r>
      <rPr>
        <sz val="8"/>
        <color rgb="FF000080"/>
        <rFont val="Times New Roman"/>
        <family val="1"/>
      </rPr>
      <t>Příkon:  0,7 kW/230 V</t>
    </r>
  </si>
  <si>
    <t xml:space="preserve">020.03  </t>
  </si>
  <si>
    <t xml:space="preserve">    Skříň mrazící jednodvéřová 650 L</t>
  </si>
  <si>
    <r>
      <rPr>
        <sz val="9"/>
        <color rgb="FF000080"/>
        <rFont val="Times New Roman"/>
        <family val="1"/>
      </rPr>
      <t>provedení nerez, objem 650 l, chladivo R404a, automatické rozmrazování, 4x rošt GN 2/1, elektronická řídící jednotka, nucená cirkulace vzduchu, hmostnost 150 kg, elektronické řízení vlhkosti, izolace 70 mm, vnitřní osvětlení, max. teplota okolí +43 °C, provozní teplota -18 až -24°C, monobloková chladící jednotka, zámek dveří,</t>
    </r>
  </si>
  <si>
    <r>
      <rPr>
        <sz val="8"/>
        <color rgb="FF000080"/>
        <rFont val="Times New Roman"/>
        <family val="1"/>
      </rPr>
      <t>Hmotnost: 162 kg</t>
    </r>
  </si>
  <si>
    <r>
      <rPr>
        <sz val="8"/>
        <color rgb="FF000080"/>
        <rFont val="Times New Roman"/>
        <family val="1"/>
      </rPr>
      <t>Příkon:  0,6 kW/230 V</t>
    </r>
  </si>
  <si>
    <t xml:space="preserve">021.01    </t>
  </si>
  <si>
    <t xml:space="preserve">         Skříň chladící dvoudvéřová 1400 L</t>
  </si>
  <si>
    <t xml:space="preserve">021.02 </t>
  </si>
  <si>
    <t xml:space="preserve">       Skříň mrazící dvoudvéřová 1300 L</t>
  </si>
  <si>
    <t xml:space="preserve">021.03  </t>
  </si>
  <si>
    <t xml:space="preserve">         Skříň mrazící jednodvéřová 650 L</t>
  </si>
  <si>
    <r>
      <rPr>
        <u/>
        <sz val="12"/>
        <color rgb="FF000080"/>
        <rFont val="Times New Roman"/>
        <family val="1"/>
      </rPr>
      <t> </t>
    </r>
    <r>
      <rPr>
        <b/>
        <u/>
        <sz val="12"/>
        <color rgb="FF000080"/>
        <rFont val="Times New Roman"/>
        <family val="1"/>
      </rPr>
      <t>020 Sklad                                               </t>
    </r>
  </si>
  <si>
    <r>
      <rPr>
        <b/>
        <sz val="9"/>
        <rFont val="Times New Roman"/>
        <family val="1"/>
      </rPr>
      <t>015.41a</t>
    </r>
  </si>
  <si>
    <r>
      <rPr>
        <b/>
        <sz val="9"/>
        <rFont val="Times New Roman"/>
        <family val="1"/>
      </rPr>
      <t>015.43a</t>
    </r>
  </si>
  <si>
    <r>
      <rPr>
        <u/>
        <sz val="12"/>
        <color rgb="FF000080"/>
        <rFont val="Times New Roman"/>
        <family val="1"/>
      </rPr>
      <t> </t>
    </r>
    <r>
      <rPr>
        <b/>
        <u/>
        <sz val="12"/>
        <color rgb="FF000080"/>
        <rFont val="Times New Roman"/>
        <family val="1"/>
      </rPr>
      <t>021 Sklad                                               </t>
    </r>
  </si>
  <si>
    <r>
      <rPr>
        <b/>
        <sz val="8"/>
        <rFont val="Times New Roman"/>
        <family val="1"/>
      </rPr>
      <t>Stůl mycí jednodřez</t>
    </r>
  </si>
  <si>
    <r>
      <rPr>
        <sz val="9"/>
        <color rgb="FF000080"/>
        <rFont val="Times New Roman"/>
        <family val="1"/>
      </rPr>
      <t>dřez 800x510 mm, nohy jeklové stavitelné 40x40 mm, zadní lem, plocha stolu lisována s hygienickým prolisem</t>
    </r>
  </si>
  <si>
    <r>
      <rPr>
        <sz val="8"/>
        <color rgb="FF000080"/>
        <rFont val="Times New Roman"/>
        <family val="1"/>
      </rPr>
      <t>Rozměr:  1000x700x900 mm</t>
    </r>
  </si>
  <si>
    <r>
      <rPr>
        <b/>
        <sz val="8"/>
        <rFont val="Times New Roman"/>
        <family val="1"/>
      </rPr>
      <t>Sprcha tlaková - provedení nástěnné</t>
    </r>
  </si>
  <si>
    <r>
      <rPr>
        <sz val="9"/>
        <color rgb="FF000080"/>
        <rFont val="Times New Roman"/>
        <family val="1"/>
      </rPr>
      <t>model se směšovací baterií s kohouty pro studenou a teplou vodu a napouštěcím ramínkem ze sprchy, tlakovou sprchou STAR, tlakovou hadicí a vyvažovací pružinou, úchytem na zeď a háčkem na sprchu, max. průtok (3 bar): 17 l/min, max. tlak 5 bar</t>
    </r>
  </si>
  <si>
    <r>
      <rPr>
        <sz val="8"/>
        <color rgb="FF000080"/>
        <rFont val="Times New Roman"/>
        <family val="1"/>
      </rPr>
      <t>Rozměr:  délka hadice 850 mm mm</t>
    </r>
  </si>
  <si>
    <r>
      <rPr>
        <u/>
        <sz val="12"/>
        <color rgb="FF000080"/>
        <rFont val="Times New Roman"/>
        <family val="1"/>
      </rPr>
      <t> </t>
    </r>
    <r>
      <rPr>
        <b/>
        <u/>
        <sz val="12"/>
        <color rgb="FF000080"/>
        <rFont val="Times New Roman"/>
        <family val="1"/>
      </rPr>
      <t>024 Sklad                                                                        </t>
    </r>
  </si>
  <si>
    <r>
      <rPr>
        <b/>
        <sz val="8"/>
        <rFont val="Times New Roman"/>
        <family val="1"/>
      </rPr>
      <t>Regál skladový</t>
    </r>
  </si>
  <si>
    <r>
      <rPr>
        <sz val="9"/>
        <color rgb="FF000080"/>
        <rFont val="Times New Roman"/>
        <family val="1"/>
      </rPr>
      <t>provedení police a stojiny komaxit, 5x plná police</t>
    </r>
  </si>
  <si>
    <r>
      <rPr>
        <sz val="8"/>
        <color rgb="FF000080"/>
        <rFont val="Times New Roman"/>
        <family val="1"/>
      </rPr>
      <t>Rozměr:  1000x400x2500 mm</t>
    </r>
  </si>
  <si>
    <r>
      <rPr>
        <u/>
        <sz val="12"/>
        <color rgb="FF000080"/>
        <rFont val="Times New Roman"/>
        <family val="1"/>
      </rPr>
      <t> </t>
    </r>
    <r>
      <rPr>
        <b/>
        <u/>
        <sz val="12"/>
        <color rgb="FF000080"/>
        <rFont val="Times New Roman"/>
        <family val="1"/>
      </rPr>
      <t>025 Úklid                                                                        </t>
    </r>
  </si>
  <si>
    <r>
      <rPr>
        <b/>
        <sz val="8"/>
        <rFont val="Times New Roman"/>
        <family val="1"/>
      </rPr>
      <t>Výlevka</t>
    </r>
  </si>
  <si>
    <r>
      <rPr>
        <sz val="9"/>
        <color rgb="FF000080"/>
        <rFont val="Times New Roman"/>
        <family val="1"/>
      </rPr>
      <t>nerez,odpad JS 50,sklápěcí rošt</t>
    </r>
  </si>
  <si>
    <r>
      <rPr>
        <sz val="8"/>
        <color rgb="FF000080"/>
        <rFont val="Times New Roman"/>
        <family val="1"/>
      </rPr>
      <t>Rozměr:  500x700x500 mm</t>
    </r>
  </si>
  <si>
    <r>
      <rPr>
        <u/>
        <sz val="12"/>
        <color rgb="FF000080"/>
        <rFont val="Times New Roman"/>
        <family val="1"/>
      </rPr>
      <t> </t>
    </r>
    <r>
      <rPr>
        <b/>
        <u/>
        <sz val="12"/>
        <color rgb="FF000080"/>
        <rFont val="Times New Roman"/>
        <family val="1"/>
      </rPr>
      <t>026 Denní místnost                                                        </t>
    </r>
  </si>
  <si>
    <r>
      <rPr>
        <b/>
        <sz val="8"/>
        <rFont val="Times New Roman"/>
        <family val="1"/>
      </rPr>
      <t>Lednice bílá</t>
    </r>
  </si>
  <si>
    <r>
      <rPr>
        <sz val="9"/>
        <color rgb="FF000080"/>
        <rFont val="Times New Roman"/>
        <family val="1"/>
      </rPr>
      <t>Objem: 130 Lt • bílé provedení • ventilované chlazení • digitální termostat • automatické odmrazování • 2 výškove nastavitelné rošty • zabudovaný zámek • možnost přehození otvírání dveří • snadno vyměnitelné těsnění</t>
    </r>
  </si>
  <si>
    <r>
      <rPr>
        <sz val="8"/>
        <color rgb="FF000080"/>
        <rFont val="Times New Roman"/>
        <family val="1"/>
      </rPr>
      <t>Rozměr:  600x585x855 mm</t>
    </r>
  </si>
  <si>
    <r>
      <rPr>
        <sz val="8"/>
        <color rgb="FF000080"/>
        <rFont val="Times New Roman"/>
        <family val="1"/>
      </rPr>
      <t>Hmotnost: 44 kg</t>
    </r>
  </si>
  <si>
    <r>
      <rPr>
        <sz val="8"/>
        <color rgb="FF000080"/>
        <rFont val="Times New Roman"/>
        <family val="1"/>
      </rPr>
      <t>Příkon:  0,15 kW/230 V</t>
    </r>
  </si>
  <si>
    <r>
      <rPr>
        <b/>
        <sz val="8"/>
        <rFont val="Times New Roman"/>
        <family val="1"/>
      </rPr>
      <t>Stůl se židlemi</t>
    </r>
  </si>
  <si>
    <r>
      <rPr>
        <sz val="9"/>
        <color rgb="FF000080"/>
        <rFont val="Times New Roman"/>
        <family val="1"/>
      </rPr>
      <t>pro odpočinek pracovní směny 6x čalouněná židle</t>
    </r>
  </si>
  <si>
    <r>
      <rPr>
        <sz val="8"/>
        <color rgb="FF000080"/>
        <rFont val="Times New Roman"/>
        <family val="1"/>
      </rPr>
      <t>Rozměr:  4800x600x900 mm</t>
    </r>
  </si>
  <si>
    <r>
      <rPr>
        <u/>
        <sz val="12"/>
        <color rgb="FF000080"/>
        <rFont val="Times New Roman"/>
        <family val="1"/>
      </rPr>
      <t> </t>
    </r>
    <r>
      <rPr>
        <b/>
        <u/>
        <sz val="12"/>
        <color rgb="FF000080"/>
        <rFont val="Times New Roman"/>
        <family val="1"/>
      </rPr>
      <t>022 Mytí a sklad termoportů                  </t>
    </r>
  </si>
  <si>
    <t>Duplexní změovací filtr</t>
  </si>
  <si>
    <t>Sporák induní se skříňkou</t>
  </si>
  <si>
    <t>nerezové provedení, podnos/koš 530x375 mm, kapacita 120 , pracovní deska 380x535 mm,
pracovní deska se pod hmotností podnosů/košů posouvá po svislé konzole směrem dolů, závěsné pružiny udržují vrchní podnos /koš v pracovní poloze, při odebrání podnosů/košů se deska posune automaticky vzhůru do optimální polohy</t>
  </si>
  <si>
    <t>*</t>
  </si>
  <si>
    <t xml:space="preserve">Celkem zařízení bez DPH       </t>
  </si>
  <si>
    <t xml:space="preserve">Celkem zařízení s DPH       </t>
  </si>
  <si>
    <t xml:space="preserve">DPH       </t>
  </si>
  <si>
    <r>
      <rPr>
        <b/>
        <i/>
        <sz val="10"/>
        <rFont val="Arial"/>
        <family val="2"/>
      </rPr>
      <t xml:space="preserve">Objednatel
JIKA-CZ - </t>
    </r>
    <r>
      <rPr>
        <b/>
        <sz val="10"/>
        <rFont val="Arial"/>
        <family val="2"/>
      </rPr>
      <t xml:space="preserve">Menza Albertov
</t>
    </r>
    <r>
      <rPr>
        <sz val="9"/>
        <rFont val="Arial"/>
        <family val="2"/>
      </rPr>
      <t>,</t>
    </r>
  </si>
  <si>
    <t>D.1.4g - Elektroinstalace silnoproud - viz samostatný výkaz</t>
  </si>
  <si>
    <t>Ks</t>
  </si>
  <si>
    <t>11 - D.1.4i - ZAŘÍZENÍ MĚŘENÍ A REGULACE</t>
  </si>
  <si>
    <t>12 - D.1.4h - ZAŘÍZENÍ SLABOPRPOUDÝCH ROZVODŮ</t>
  </si>
  <si>
    <t>"ZP.A" 0*0,415</t>
  </si>
  <si>
    <t>"ZP.B" 54,51*0,32</t>
  </si>
  <si>
    <t>"ZP.C" 89,61*0,27</t>
  </si>
  <si>
    <t>"ZP.D" 164,4*0,425</t>
  </si>
  <si>
    <t>"ZPE" 0*0,2</t>
  </si>
  <si>
    <t>111,508*15</t>
  </si>
  <si>
    <t>{3624573f-6371-4aca-abd9-c7fea8c26cf3}</t>
  </si>
  <si>
    <t>111,508*1,8</t>
  </si>
  <si>
    <t>"ZP.A" 0</t>
  </si>
  <si>
    <t>"ZP.B" 54,51</t>
  </si>
  <si>
    <t>"ZP.C" 89,61</t>
  </si>
  <si>
    <t>"ZP.D" 164,4</t>
  </si>
  <si>
    <t>"ZPE" 0</t>
  </si>
  <si>
    <t>164,4*1,15 "Přepočtené koeficientem množství</t>
  </si>
  <si>
    <t>"ZP.E" 24,95</t>
  </si>
  <si>
    <t>"ZP.A" 116,22</t>
  </si>
  <si>
    <t>"ZP.D" 164,4*2</t>
  </si>
  <si>
    <t>"zaokrouhleno"  120/6</t>
  </si>
  <si>
    <t>"ZP.C" 89,61*1,05</t>
  </si>
  <si>
    <t>"ZP.B" 54,51*1,05</t>
  </si>
  <si>
    <t>9,5+11,0</t>
  </si>
  <si>
    <t>"kolem ZP.B" 3,5+3,5+13,15</t>
  </si>
  <si>
    <t>20,15*1,1 "Přepočtené koeficientem množství</t>
  </si>
  <si>
    <t>"kolem ZP.D" 3,5+7,8+22,0</t>
  </si>
  <si>
    <t>"kolem ZP.C" 5,4+6,1+3,5</t>
  </si>
  <si>
    <t>"kolem ZP.E"  15,4+19,5+19,2</t>
  </si>
  <si>
    <t>102,4*1,1</t>
  </si>
  <si>
    <t>{9e1cfc94-8414-4e71-ad81-5b184d8f0f7a}</t>
  </si>
  <si>
    <t>161,824</t>
  </si>
  <si>
    <t>161,824+29,0</t>
  </si>
  <si>
    <t>190,824*1,8</t>
  </si>
  <si>
    <t>871211811</t>
  </si>
  <si>
    <t>Bourání stávajícího potrubí z polyetylenu v otevřeném výkopu D do 50 mm</t>
  </si>
  <si>
    <t>CS ÚRS 2019 02</t>
  </si>
  <si>
    <t>884405374</t>
  </si>
  <si>
    <t>PSC</t>
  </si>
  <si>
    <t xml:space="preserve">Poznámka k souboru cen:_x000D_
1. Ceny jsou určeny pro bourání vodovodního a kanalizačního potrubí. 2. V cenách jsou započteny náklady na bourání potrubí včetně tvarovek. </t>
  </si>
  <si>
    <t xml:space="preserve">RUŠENÉ ROZVODY </t>
  </si>
  <si>
    <t xml:space="preserve">RUŠENÝ ROZVOD </t>
  </si>
  <si>
    <t xml:space="preserve">02 - ZPEVNĚNÉ PLOCHY </t>
  </si>
  <si>
    <t>{4ed05744-fe83-4aae-8e1c-d415d8a80a8b}</t>
  </si>
  <si>
    <t>"U" 8</t>
  </si>
  <si>
    <t>"Ui" 2*2</t>
  </si>
  <si>
    <t>"Z" 10</t>
  </si>
  <si>
    <t>182</t>
  </si>
  <si>
    <t xml:space="preserve">Výrobník čaje </t>
  </si>
  <si>
    <t>{a70077e5-afc4-4f3c-8b70-e1578fe91b8d}</t>
  </si>
  <si>
    <t>01 - ASŘ</t>
  </si>
  <si>
    <t xml:space="preserve">    763 - Konstrukce suché výstavby</t>
  </si>
  <si>
    <t>"V1" 31,3*19,2*0,25</t>
  </si>
  <si>
    <t>151,968*0,5</t>
  </si>
  <si>
    <t>-865640761</t>
  </si>
  <si>
    <t>4,0*0,35*0,9*1,035</t>
  </si>
  <si>
    <t>-36029030</t>
  </si>
  <si>
    <t>0,6*0,6*0,9*6</t>
  </si>
  <si>
    <t>311113141</t>
  </si>
  <si>
    <t>Nadzákladové zdi z tvárnic ztraceného bednění  hladkých, včetně výplně z betonu třídy C 20/25, tloušťky zdiva 150 mm</t>
  </si>
  <si>
    <t>-1880914693</t>
  </si>
  <si>
    <t xml:space="preserve">Poznámka k souboru cen:_x000D_
1. V cenách jsou započteny i náklady na dodání a uložení betonu 2. V cenách -3212 až -3234 jsou započteny i náklady na doplňkové - rohové tvárnice. 3. V cenách nejsou započteny náklady na dodání a uložení betonářské výztuže; tyto se oceňují cenami souboru cen 31* 36- . . Výztuž nadzákladových zdí. 4. Množství jednotek se určuje v m2 plochy zdiva. </t>
  </si>
  <si>
    <t>4,0*1,25</t>
  </si>
  <si>
    <t>311361821</t>
  </si>
  <si>
    <t>Výztuž nadzákladových zdí nosných svislých nebo odkloněných od svislice, rovných nebo oblých z betonářské oceli 10 505 (R) nebo BSt 500</t>
  </si>
  <si>
    <t>-65394705</t>
  </si>
  <si>
    <t>5,0*0,15*0,045</t>
  </si>
  <si>
    <t>"vybavení buněk" 30</t>
  </si>
  <si>
    <t xml:space="preserve">" okna,dveře,povrch buněk,stropy,podlahy,opláštění sloupů   - specifikace dle PD" </t>
  </si>
  <si>
    <t>"sanitární kontejner" 6</t>
  </si>
  <si>
    <t xml:space="preserve">" okna,dveře,povrch buněk,stropy,podlahy,opláštění sloupů   -specifikace dle PD" </t>
  </si>
  <si>
    <t>434121425</t>
  </si>
  <si>
    <t>Osazování schodišťových stupňů železobetonových  s vyspárováním styčných spár, s provizorním dřevěným zábradlím a dočasným zakrytím stupnic prkny na desku, stupňů broušených nebo leštěných</t>
  </si>
  <si>
    <t>1062452969</t>
  </si>
  <si>
    <t xml:space="preserve">Poznámka k souboru cen:_x000D_
1. U cen -1441, -1442, -1451, -1452 je započtena podpěrná konstrukce visuté části stupňů. 2. Množství měrných jednotek se určuje v m délky stupňů včetně uložení. 3. Dodávka stupňů se oceňuje ve specifikaci. </t>
  </si>
  <si>
    <t>3,4*8</t>
  </si>
  <si>
    <t>59373786</t>
  </si>
  <si>
    <t>stupeň schodišťový betonový univerzální dl. 98 cm</t>
  </si>
  <si>
    <t>-1373072053</t>
  </si>
  <si>
    <t>3,5*8</t>
  </si>
  <si>
    <t>Demolice vrátnice vč. likvidace</t>
  </si>
  <si>
    <t>763</t>
  </si>
  <si>
    <t>Konstrukce suché výstavby</t>
  </si>
  <si>
    <t>763411111</t>
  </si>
  <si>
    <t>Sanitární příčky vhodné do mokrého prostředí dělící z dřevotřískových desek s HPL-laminátem tl. 19,6 mm</t>
  </si>
  <si>
    <t>-1035457016</t>
  </si>
  <si>
    <t xml:space="preserve">Poznámka k souboru cen:_x000D_
1. Množství měrných jednotek se u cen -1111 až -1116, -1211 až -1216, -2111 až -2114, -2211 až -2214 určuje v m2 plochy příčky bez výškově stavitelných nožek a dveří. 2. U cen -1111, -1121, -1211 je dřevotřísková deska tl. 18 mm opatřena z obou stran vysokotlakým laminátem tl. 0,8 mm. </t>
  </si>
  <si>
    <t>"WC" ((2,15+1,85+1,71+1,71+0,91+0,91+0,91)*2,1-0,7*2,1*3-1,0*2,1)*2</t>
  </si>
  <si>
    <t>763411121</t>
  </si>
  <si>
    <t>Sanitární příčky vhodné do mokrého prostředí dveře vnitřní do sanitárních příček šířky do 800 mm, výšky do 2 000 mm z dřevotřískových desek s HPL-laminátem včetně nerezového kování tl. 19,6 mm</t>
  </si>
  <si>
    <t>-1416617678</t>
  </si>
  <si>
    <t>763411211</t>
  </si>
  <si>
    <t>Sanitární příčky vhodné do mokrého prostředí dělící přepážky k pisoárům z dřevotřískových desek s HPL-laminátem tl. 19,6 mm</t>
  </si>
  <si>
    <t>1776242440</t>
  </si>
  <si>
    <t>1,2*0,45*3</t>
  </si>
  <si>
    <t>767001</t>
  </si>
  <si>
    <t xml:space="preserve">D+M ocelová rampa pro imobilní z jakl. a pororoštů </t>
  </si>
  <si>
    <t>-1894635328</t>
  </si>
  <si>
    <t>8,3*1,6</t>
  </si>
  <si>
    <t>767002</t>
  </si>
  <si>
    <t>D+M ocelové zábradlí pro venkovní schodiště z jakl. profilů vč. nátěru</t>
  </si>
  <si>
    <t>bm</t>
  </si>
  <si>
    <t>2118318549</t>
  </si>
  <si>
    <t>10,0</t>
  </si>
  <si>
    <t>D+M Ocelová branka 1500x900x50mm vč. kování a povrchové úpravy</t>
  </si>
  <si>
    <t xml:space="preserve">VORN - Vedlejší a ostatní náklady </t>
  </si>
  <si>
    <t>05 - D.1.4a - ZAŘÍZENÍ ZDRAVOTECHNIKY</t>
  </si>
  <si>
    <t>Ing. Pavel Michálek</t>
  </si>
  <si>
    <t>CZ00216208</t>
  </si>
  <si>
    <t>CZ25917234</t>
  </si>
  <si>
    <t>Martin Kareš</t>
  </si>
  <si>
    <t>Pavel Stejskal</t>
  </si>
  <si>
    <t>Jaroslav Pištora</t>
  </si>
  <si>
    <t>Jaroslav pištora</t>
  </si>
  <si>
    <t>Radek Hak</t>
  </si>
  <si>
    <t>Ing. Stanislav Marhold</t>
  </si>
  <si>
    <t>{d702e862-6122-43b3-befe-2ef021cea913}</t>
  </si>
  <si>
    <t xml:space="preserve">    VRN2 - Příprava staveniště</t>
  </si>
  <si>
    <t>VRN7 - Provozní vlivy</t>
  </si>
  <si>
    <t>012002000-1</t>
  </si>
  <si>
    <t>Geodetické práce-vytýčení inžen. sítí</t>
  </si>
  <si>
    <t>1245343956</t>
  </si>
  <si>
    <t>VRN2</t>
  </si>
  <si>
    <t>Příprava staveniště</t>
  </si>
  <si>
    <t>023103000</t>
  </si>
  <si>
    <t xml:space="preserve">Montáž a přesun Gastro zařízení </t>
  </si>
  <si>
    <t xml:space="preserve">soubor </t>
  </si>
  <si>
    <t>368565940</t>
  </si>
  <si>
    <t>031002000</t>
  </si>
  <si>
    <t>Související práce pro zařízení staveniště</t>
  </si>
  <si>
    <t>-861049817</t>
  </si>
  <si>
    <t>VRN7</t>
  </si>
  <si>
    <t>Provozní vlivy</t>
  </si>
  <si>
    <t>072103001</t>
  </si>
  <si>
    <t>Projednání DIO a zajištění DIR komunikace II.a III. třídy</t>
  </si>
  <si>
    <t>932547799</t>
  </si>
  <si>
    <t>01 - VÝKAZ VÝMĚR</t>
  </si>
  <si>
    <r>
      <t xml:space="preserve">Regál čtyřpolicový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</si>
  <si>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Regál čtyřpolicový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</si>
  <si>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Myčka černého nádobí 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</si>
  <si>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Dřez svařovaný dvoudílný 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</si>
  <si>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Dřez svařovaný dvoudílný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</si>
  <si>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sz val="8"/>
        <color rgb="FF000080"/>
        <rFont val="Times New Roman"/>
        <family val="1"/>
      </rPr>
      <t xml:space="preserve">Rozměr:  1000x400x1800 mm
</t>
    </r>
    <r>
      <rPr>
        <b/>
        <sz val="8"/>
        <rFont val="Times New Roman"/>
        <family val="1"/>
      </rPr>
      <t xml:space="preserve">Vozík na koše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</si>
  <si>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Zásobník na talíře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</si>
  <si>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t xml:space="preserve">Myčka s automatickým posuvem - stávající 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</si>
  <si>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Pás dopravníkový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</si>
  <si>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t xml:space="preserve">Podavač na jídelní podnosy/koše s nádobím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</si>
  <si>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Police nástěnná na koše-plná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</si>
  <si>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Stůl odkapní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</si>
  <si>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Konvektomat plynový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</si>
  <si>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Podstavec pod konvektomat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</si>
  <si>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Konvektomat elektromechanický - stávající 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</si>
  <si>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Podstavec pod konvektomaty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</si>
  <si>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t xml:space="preserve">Konvektomat elektrický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</si>
  <si>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Konvektomat plynový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</si>
  <si>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t xml:space="preserve">           Vozík GN s aktivním vyhříváním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</si>
  <si>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t xml:space="preserve">         Parapetní deska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</si>
  <si>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t xml:space="preserve">       Vodní lázeň pojízdná dělená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</si>
  <si>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t xml:space="preserve">          Vodní lázeň pojízdná dělená - stávající 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</si>
  <si>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elektrická stolička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</si>
  <si>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Vitrína chladící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</si>
  <si>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Stůl pracovní jednoduchý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</si>
  <si>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Stůl s chlazenou vanou skříňový - stávající 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</si>
  <si>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Skříň chladící dvoudvéřová COCA COLA - stávající 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</si>
  <si>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Lednice - prosklené dveře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</si>
  <si>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Dráha pojezdová trubková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</si>
  <si>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Stůl pracovní jednoduchý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</si>
  <si>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Výrobník a výřič chlazených nápojů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</si>
  <si>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Pokladní modul otevřený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</si>
  <si>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Vozík na příbory a plata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</si>
  <si>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Vozík GN s aktivním vyhříváním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</si>
  <si>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t>POZNÁMKY:</t>
  </si>
  <si>
    <r>
      <t xml:space="preserve">(POUZE PŘESUN)
</t>
    </r>
    <r>
      <rPr>
        <sz val="7"/>
        <color theme="1"/>
        <rFont val="Arial CE"/>
        <charset val="238"/>
      </rPr>
      <t>ZNAMENÁ DEMONTÁŽ ZAŘÍZENÍ, PŘEMÍSTĚNÍ ZAŘÍZENÍ Z PŮVODNÍHO MÍSTA, PŘÍPADNÝ MEZISKLAD ZAŘÍZENÍ A NÁSLEDNÁ INSTALACE ZAŘÍZENÍ DO NOVÉ PROVIZORNÍ MENZY VČETNĚ JEHO ZPROVOZNĚNÍ.</t>
    </r>
  </si>
  <si>
    <t>vyplň</t>
  </si>
  <si>
    <t>Vyplň údaj - položky odemčené pro vyplnění</t>
  </si>
  <si>
    <t>Návod na vyplnění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</si>
  <si>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</si>
  <si>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VYPLŇ - bude vybrán ve výběrovém řízení</t>
  </si>
  <si>
    <t>ROZDĚLENÍ NÁKLADŮ STAVBY (INVESTIČNÍ - NEINVESTIČNÍ)</t>
  </si>
  <si>
    <t>INVESTIČNÍ NÁKLADY STAVBY</t>
  </si>
  <si>
    <t>NEINVESTIČNÍ NÁKLADY STAVBY</t>
  </si>
  <si>
    <t>SUMA INVESTIČNÍCH NÁKLADŮ</t>
  </si>
  <si>
    <t>SUMA NEINVESTIČNÍCH NÁKLADŮ</t>
  </si>
  <si>
    <t>Uchazeč je povinen rozdělit náklady na investiční a neinvestiční a výsledné hodnoty uvést na tento list s názvem "Náklady INV_NEINV".</t>
  </si>
  <si>
    <t xml:space="preserve">Rozpočet slouží pouze a výhradně za účelem výběru zhotovitele. Množství v položkách je předpokládané a řídí se po vzoru vyhláškou č. 169/2016 Sb.  Ceny v nabídce musí vycházet nejen z předloženého soupisu výkonů, ale i ze znalosti celého projektu. Prostudování kompletní dokumentace je nedílnou podmínkou předložení nabídky. Veškeré konstrukce se dodávají jako plně funkční celek._x000D_
</t>
  </si>
  <si>
    <t xml:space="preserve">Rozpočet slouží pouze a výhradně za účelem výběru zhotovitele. Množství v položkách je předpokládané a řídí se po vzoru vyhláškou č. 169/2016 Sb. 
Ceny v nabídce musí vycházet nejen z předloženého soupisu výkonů, ale i ze znalosti celého projektu. Prostudování kompletní dokumentace je nedílnou podmínkou předložení nabídky. Veškeré konstrukce se dodávají jako plně funkční celek._x000D_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</si>
</sst>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0.0%"/>
    <numFmt numFmtId="169" formatCode="#,##0.00\ &quot;Kč&quot;"/>
    <numFmt numFmtId="170" formatCode="000.00"/>
    <numFmt numFmtId="171" formatCode="#,##0\ &quot;Kč&quot;"/>
  </numFmts>
  <fonts count="153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10"/>
      <name val="Arial Narrow"/>
      <family val="2"/>
      <charset val="238"/>
    </font>
    <font>
      <b/>
      <sz val="14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8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i/>
      <sz val="9"/>
      <color indexed="8"/>
      <name val="Tahoma"/>
      <family val="2"/>
      <charset val="238"/>
    </font>
    <font>
      <sz val="8"/>
      <name val="Trebuchet MS"/>
      <family val="2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"/>
      <family val="2"/>
      <charset val="238"/>
    </font>
    <font>
      <b/>
      <i/>
      <sz val="12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"/>
      <family val="2"/>
      <charset val="238"/>
    </font>
    <font>
      <i/>
      <sz val="10"/>
      <color rgb="FF0070C0"/>
      <name val="Arial"/>
      <family val="2"/>
      <charset val="238"/>
    </font>
    <font>
      <i/>
      <sz val="9"/>
      <color rgb="FF0070C0"/>
      <name val="Arial CE"/>
      <charset val="238"/>
    </font>
    <font>
      <sz val="10"/>
      <name val="Symbol"/>
      <family val="1"/>
      <charset val="2"/>
    </font>
    <font>
      <sz val="8"/>
      <color rgb="FF000000"/>
      <name val="慔潨慭"/>
      <charset val="238"/>
    </font>
    <font>
      <i/>
      <sz val="9"/>
      <color rgb="FF000000"/>
      <name val="慔潨慭"/>
      <charset val="238"/>
    </font>
    <font>
      <b/>
      <sz val="11"/>
      <color rgb="FF000000"/>
      <name val="慔潨慭"/>
      <charset val="238"/>
    </font>
    <font>
      <b/>
      <sz val="9"/>
      <color rgb="FF000000"/>
      <name val="慔潨慭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9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00336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i/>
      <sz val="14"/>
      <name val="Times New Roman"/>
      <family val="1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u/>
      <sz val="12"/>
      <color rgb="FF000080"/>
      <name val="Times New Roman"/>
      <family val="1"/>
    </font>
    <font>
      <b/>
      <u/>
      <sz val="12"/>
      <color rgb="FF000080"/>
      <name val="Times New Roman"/>
      <family val="1"/>
    </font>
    <font>
      <b/>
      <sz val="8"/>
      <color rgb="FF000000"/>
      <name val="Times New Roman"/>
      <family val="2"/>
    </font>
    <font>
      <b/>
      <sz val="8"/>
      <name val="Times New Roman"/>
      <family val="1"/>
      <charset val="238"/>
    </font>
    <font>
      <b/>
      <sz val="8"/>
      <name val="Times New Roman"/>
      <family val="1"/>
    </font>
    <font>
      <sz val="9"/>
      <color rgb="FF000080"/>
      <name val="Times New Roman"/>
      <family val="1"/>
    </font>
    <font>
      <sz val="8"/>
      <name val="Times New Roman"/>
      <family val="1"/>
      <charset val="238"/>
    </font>
    <font>
      <sz val="8"/>
      <color rgb="FF000080"/>
      <name val="Times New Roman"/>
      <family val="1"/>
    </font>
    <font>
      <sz val="9"/>
      <name val="Times New Roman"/>
      <family val="1"/>
      <charset val="238"/>
    </font>
    <font>
      <b/>
      <sz val="9"/>
      <color rgb="FF000000"/>
      <name val="Times New Roman"/>
      <family val="2"/>
      <charset val="238"/>
    </font>
    <font>
      <b/>
      <sz val="9"/>
      <name val="Times New Roman"/>
      <family val="1"/>
      <charset val="238"/>
    </font>
    <font>
      <b/>
      <sz val="9"/>
      <name val="Times New Roman"/>
      <family val="1"/>
    </font>
    <font>
      <b/>
      <sz val="9"/>
      <name val="Arial CE"/>
      <family val="2"/>
      <charset val="238"/>
    </font>
    <font>
      <sz val="8"/>
      <name val="Calibri"/>
      <family val="2"/>
      <charset val="238"/>
    </font>
    <font>
      <b/>
      <sz val="8"/>
      <name val="Arial CE"/>
      <charset val="238"/>
    </font>
    <font>
      <b/>
      <sz val="11"/>
      <name val="Arial CE"/>
      <charset val="238"/>
    </font>
    <font>
      <sz val="10"/>
      <name val="Calibri"/>
      <family val="2"/>
      <charset val="238"/>
    </font>
    <font>
      <sz val="8"/>
      <name val="Arial"/>
      <family val="2"/>
    </font>
    <font>
      <sz val="8"/>
      <color theme="0"/>
      <name val="Arial CE"/>
    </font>
    <font>
      <b/>
      <sz val="14"/>
      <color theme="0"/>
      <name val="Arial CE"/>
    </font>
    <font>
      <b/>
      <sz val="18"/>
      <name val="Arial CE"/>
      <charset val="238"/>
    </font>
    <font>
      <sz val="10"/>
      <color rgb="FF3366FF"/>
      <name val="Arial CE"/>
    </font>
    <font>
      <sz val="10"/>
      <color rgb="FF969696"/>
      <name val="Arial CE"/>
    </font>
    <font>
      <sz val="10"/>
      <name val="Arial CE"/>
    </font>
    <font>
      <b/>
      <sz val="10"/>
      <color rgb="FF464646"/>
      <name val="Arial CE"/>
    </font>
    <font>
      <i/>
      <sz val="9"/>
      <color rgb="FF0000FF"/>
      <name val="Arial CE"/>
    </font>
    <font>
      <i/>
      <sz val="7"/>
      <color rgb="FF969696"/>
      <name val="Arial CE"/>
    </font>
    <font>
      <sz val="8"/>
      <name val="Trebuchet MS"/>
      <family val="2"/>
      <charset val="238"/>
    </font>
    <font>
      <b/>
      <sz val="8"/>
      <color rgb="FFFF0000"/>
      <name val="Times New Roman"/>
      <family val="1"/>
      <charset val="238"/>
    </font>
    <font>
      <sz val="8"/>
      <name val="Times New Roman"/>
      <family val="1"/>
    </font>
    <font>
      <sz val="8"/>
      <color rgb="FFFF0000"/>
      <name val="Arial CE"/>
      <charset val="238"/>
    </font>
    <font>
      <sz val="7"/>
      <color theme="1"/>
      <name val="Arial CE"/>
      <charset val="238"/>
    </font>
    <font>
      <b/>
      <sz val="12"/>
      <color rgb="FF969696"/>
      <name val="Arial CE"/>
    </font>
    <font>
      <sz val="12"/>
      <color rgb="FF003366"/>
      <name val="Arial CE"/>
      <charset val="238"/>
    </font>
  </fonts>
  <fills count="22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AE682"/>
      </patternFill>
    </fill>
    <fill>
      <patternFill patternType="solid">
        <fgColor rgb="FFD4D0C8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1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hair">
        <color rgb="FF969696"/>
      </top>
      <bottom/>
      <diagonal/>
    </border>
    <border>
      <left/>
      <right style="medium">
        <color indexed="64"/>
      </right>
      <top style="hair">
        <color rgb="FF000000"/>
      </top>
      <bottom style="hair">
        <color rgb="FF000000"/>
      </bottom>
      <diagonal/>
    </border>
    <border>
      <left/>
      <right style="medium">
        <color indexed="64"/>
      </right>
      <top/>
      <bottom style="hair">
        <color rgb="FF969696"/>
      </bottom>
      <diagonal/>
    </border>
    <border>
      <left style="medium">
        <color indexed="64"/>
      </left>
      <right/>
      <top style="hair">
        <color rgb="FF969696"/>
      </top>
      <bottom style="hair">
        <color rgb="FF969696"/>
      </bottom>
      <diagonal/>
    </border>
    <border>
      <left/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/>
      <right style="medium">
        <color indexed="64"/>
      </right>
      <top style="hair">
        <color rgb="FF000000"/>
      </top>
      <bottom/>
      <diagonal/>
    </border>
    <border>
      <left/>
      <right style="medium">
        <color indexed="64"/>
      </right>
      <top/>
      <bottom style="hair">
        <color rgb="FF000000"/>
      </bottom>
      <diagonal/>
    </border>
    <border>
      <left style="medium">
        <color indexed="64"/>
      </left>
      <right style="hair">
        <color rgb="FF969696"/>
      </right>
      <top style="hair">
        <color rgb="FF969696"/>
      </top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medium">
        <color indexed="64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medium">
        <color indexed="64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hair">
        <color rgb="FF000000"/>
      </left>
      <right/>
      <top style="hair">
        <color rgb="FF000000"/>
      </top>
      <bottom style="medium">
        <color indexed="64"/>
      </bottom>
      <diagonal/>
    </border>
    <border>
      <left/>
      <right/>
      <top style="hair">
        <color rgb="FF000000"/>
      </top>
      <bottom style="medium">
        <color indexed="64"/>
      </bottom>
      <diagonal/>
    </border>
    <border>
      <left/>
      <right style="medium">
        <color indexed="64"/>
      </right>
      <top style="hair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medium">
        <color indexed="64"/>
      </left>
      <right style="hair">
        <color rgb="FF969696"/>
      </right>
      <top style="medium">
        <color indexed="64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medium">
        <color indexed="64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medium">
        <color indexed="64"/>
      </top>
      <bottom style="hair">
        <color rgb="FF969696"/>
      </bottom>
      <diagonal/>
    </border>
    <border>
      <left/>
      <right/>
      <top style="medium">
        <color indexed="64"/>
      </top>
      <bottom style="hair">
        <color rgb="FF969696"/>
      </bottom>
      <diagonal/>
    </border>
    <border>
      <left/>
      <right style="medium">
        <color indexed="64"/>
      </right>
      <top style="medium">
        <color indexed="64"/>
      </top>
      <bottom style="hair">
        <color rgb="FF969696"/>
      </bottom>
      <diagonal/>
    </border>
    <border>
      <left style="thin">
        <color indexed="64"/>
      </left>
      <right style="hair">
        <color rgb="FF969696"/>
      </right>
      <top style="thin">
        <color indexed="64"/>
      </top>
      <bottom style="thin">
        <color indexed="64"/>
      </bottom>
      <diagonal/>
    </border>
    <border>
      <left style="hair">
        <color rgb="FF969696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1" fillId="0" borderId="0" applyNumberFormat="0" applyFill="0" applyBorder="0" applyAlignment="0" applyProtection="0"/>
    <xf numFmtId="0" fontId="2" fillId="0" borderId="0"/>
    <xf numFmtId="0" fontId="35" fillId="0" borderId="0"/>
    <xf numFmtId="0" fontId="35" fillId="0" borderId="0"/>
    <xf numFmtId="0" fontId="35" fillId="0" borderId="0"/>
    <xf numFmtId="0" fontId="39" fillId="0" borderId="0"/>
    <xf numFmtId="0" fontId="51" fillId="0" borderId="0"/>
    <xf numFmtId="0" fontId="35" fillId="0" borderId="0"/>
    <xf numFmtId="0" fontId="39" fillId="0" borderId="0"/>
    <xf numFmtId="0" fontId="94" fillId="0" borderId="0" applyNumberFormat="0" applyFill="0" applyBorder="0" applyAlignment="0" applyProtection="0"/>
  </cellStyleXfs>
  <cellXfs count="1378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9" fillId="0" borderId="0" xfId="0" applyFont="1" applyAlignment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3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3" fillId="0" borderId="14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0" fillId="0" borderId="0" xfId="0" applyProtection="1"/>
    <xf numFmtId="0" fontId="0" fillId="0" borderId="3" xfId="0" applyFont="1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9" fillId="0" borderId="3" xfId="0" applyFont="1" applyBorder="1" applyAlignme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9" fillId="0" borderId="14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5" xfId="0" applyNumberFormat="1" applyFont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 vertical="center"/>
    </xf>
    <xf numFmtId="166" fontId="3" fillId="0" borderId="0" xfId="0" applyNumberFormat="1" applyFont="1" applyBorder="1" applyAlignment="1">
      <alignment vertical="center"/>
    </xf>
    <xf numFmtId="166" fontId="3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51" fillId="9" borderId="0" xfId="7" applyFill="1"/>
    <xf numFmtId="0" fontId="52" fillId="9" borderId="0" xfId="7" applyFont="1" applyFill="1" applyAlignment="1">
      <alignment vertical="center"/>
    </xf>
    <xf numFmtId="0" fontId="53" fillId="9" borderId="0" xfId="7" applyFont="1" applyFill="1" applyAlignment="1">
      <alignment horizontal="left" vertical="center"/>
    </xf>
    <xf numFmtId="0" fontId="54" fillId="9" borderId="0" xfId="1" applyFont="1" applyFill="1" applyAlignment="1">
      <alignment vertical="center"/>
    </xf>
    <xf numFmtId="0" fontId="51" fillId="0" borderId="0" xfId="7"/>
    <xf numFmtId="0" fontId="51" fillId="0" borderId="0" xfId="7" applyAlignment="1">
      <alignment horizontal="left" vertical="center"/>
    </xf>
    <xf numFmtId="0" fontId="51" fillId="0" borderId="1" xfId="7" applyBorder="1"/>
    <xf numFmtId="0" fontId="51" fillId="0" borderId="3" xfId="7" applyBorder="1"/>
    <xf numFmtId="0" fontId="55" fillId="0" borderId="0" xfId="7" applyFont="1" applyAlignment="1">
      <alignment horizontal="left" vertical="center"/>
    </xf>
    <xf numFmtId="0" fontId="51" fillId="0" borderId="0" xfId="7" applyAlignment="1">
      <alignment vertical="center"/>
    </xf>
    <xf numFmtId="0" fontId="51" fillId="0" borderId="3" xfId="7" applyBorder="1" applyAlignment="1">
      <alignment vertical="center"/>
    </xf>
    <xf numFmtId="0" fontId="51" fillId="0" borderId="31" xfId="7" applyBorder="1" applyAlignment="1">
      <alignment vertical="center"/>
    </xf>
    <xf numFmtId="0" fontId="51" fillId="0" borderId="12" xfId="7" applyBorder="1" applyAlignment="1">
      <alignment vertical="center"/>
    </xf>
    <xf numFmtId="0" fontId="58" fillId="4" borderId="6" xfId="7" applyFont="1" applyFill="1" applyBorder="1" applyAlignment="1">
      <alignment horizontal="left" vertical="center"/>
    </xf>
    <xf numFmtId="0" fontId="51" fillId="4" borderId="7" xfId="7" applyFill="1" applyBorder="1" applyAlignment="1">
      <alignment vertical="center"/>
    </xf>
    <xf numFmtId="0" fontId="58" fillId="4" borderId="7" xfId="7" applyFont="1" applyFill="1" applyBorder="1" applyAlignment="1">
      <alignment horizontal="right" vertical="center"/>
    </xf>
    <xf numFmtId="0" fontId="58" fillId="4" borderId="7" xfId="7" applyFont="1" applyFill="1" applyBorder="1" applyAlignment="1">
      <alignment horizontal="center" vertical="center"/>
    </xf>
    <xf numFmtId="0" fontId="63" fillId="0" borderId="11" xfId="7" applyFont="1" applyBorder="1" applyAlignment="1">
      <alignment horizontal="left" vertical="center"/>
    </xf>
    <xf numFmtId="0" fontId="51" fillId="0" borderId="13" xfId="7" applyBorder="1" applyAlignment="1">
      <alignment vertical="center"/>
    </xf>
    <xf numFmtId="0" fontId="51" fillId="0" borderId="14" xfId="7" applyBorder="1"/>
    <xf numFmtId="0" fontId="51" fillId="0" borderId="15" xfId="7" applyBorder="1"/>
    <xf numFmtId="0" fontId="64" fillId="0" borderId="19" xfId="7" applyFont="1" applyBorder="1" applyAlignment="1">
      <alignment horizontal="left" vertical="center"/>
    </xf>
    <xf numFmtId="0" fontId="51" fillId="0" borderId="20" xfId="7" applyBorder="1" applyAlignment="1">
      <alignment vertical="center"/>
    </xf>
    <xf numFmtId="0" fontId="64" fillId="0" borderId="20" xfId="7" applyFont="1" applyBorder="1" applyAlignment="1">
      <alignment horizontal="left" vertical="center"/>
    </xf>
    <xf numFmtId="0" fontId="51" fillId="0" borderId="21" xfId="7" applyBorder="1" applyAlignment="1">
      <alignment vertical="center"/>
    </xf>
    <xf numFmtId="0" fontId="51" fillId="0" borderId="9" xfId="7" applyBorder="1" applyAlignment="1">
      <alignment vertical="center"/>
    </xf>
    <xf numFmtId="0" fontId="51" fillId="0" borderId="10" xfId="7" applyBorder="1" applyAlignment="1">
      <alignment vertical="center"/>
    </xf>
    <xf numFmtId="0" fontId="51" fillId="0" borderId="32" xfId="7" applyBorder="1" applyAlignment="1">
      <alignment vertical="center"/>
    </xf>
    <xf numFmtId="0" fontId="51" fillId="0" borderId="1" xfId="7" applyBorder="1" applyAlignment="1">
      <alignment vertical="center"/>
    </xf>
    <xf numFmtId="0" fontId="51" fillId="0" borderId="2" xfId="7" applyBorder="1" applyAlignment="1">
      <alignment vertical="center"/>
    </xf>
    <xf numFmtId="0" fontId="51" fillId="0" borderId="30" xfId="7" applyBorder="1" applyAlignment="1">
      <alignment vertical="center"/>
    </xf>
    <xf numFmtId="0" fontId="67" fillId="0" borderId="3" xfId="7" applyFont="1" applyBorder="1" applyAlignment="1">
      <alignment vertical="center"/>
    </xf>
    <xf numFmtId="0" fontId="67" fillId="0" borderId="0" xfId="7" applyFont="1" applyAlignment="1">
      <alignment vertical="center"/>
    </xf>
    <xf numFmtId="0" fontId="68" fillId="0" borderId="3" xfId="7" applyFont="1" applyBorder="1" applyAlignment="1">
      <alignment vertical="center"/>
    </xf>
    <xf numFmtId="0" fontId="68" fillId="0" borderId="0" xfId="7" applyFont="1" applyAlignment="1">
      <alignment vertical="center"/>
    </xf>
    <xf numFmtId="0" fontId="51" fillId="0" borderId="22" xfId="7" applyBorder="1" applyAlignment="1">
      <alignment vertical="center"/>
    </xf>
    <xf numFmtId="0" fontId="57" fillId="0" borderId="22" xfId="7" applyFont="1" applyBorder="1" applyAlignment="1">
      <alignment horizontal="center" vertical="center"/>
    </xf>
    <xf numFmtId="0" fontId="51" fillId="0" borderId="3" xfId="7" applyBorder="1" applyAlignment="1">
      <alignment horizontal="center" vertical="center" wrapText="1"/>
    </xf>
    <xf numFmtId="0" fontId="51" fillId="0" borderId="31" xfId="7" applyBorder="1" applyAlignment="1">
      <alignment horizontal="center" vertical="center" wrapText="1"/>
    </xf>
    <xf numFmtId="0" fontId="51" fillId="0" borderId="0" xfId="7" applyAlignment="1">
      <alignment horizontal="center" vertical="center" wrapText="1"/>
    </xf>
    <xf numFmtId="0" fontId="57" fillId="0" borderId="16" xfId="7" applyFont="1" applyBorder="1" applyAlignment="1">
      <alignment horizontal="center" vertical="center" wrapText="1"/>
    </xf>
    <xf numFmtId="0" fontId="57" fillId="0" borderId="17" xfId="7" applyFont="1" applyBorder="1" applyAlignment="1">
      <alignment horizontal="center" vertical="center" wrapText="1"/>
    </xf>
    <xf numFmtId="0" fontId="57" fillId="0" borderId="18" xfId="7" applyFont="1" applyBorder="1" applyAlignment="1">
      <alignment horizontal="center" vertical="center" wrapText="1"/>
    </xf>
    <xf numFmtId="0" fontId="51" fillId="0" borderId="11" xfId="7" applyBorder="1" applyAlignment="1">
      <alignment vertical="center"/>
    </xf>
    <xf numFmtId="166" fontId="70" fillId="0" borderId="12" xfId="7" applyNumberFormat="1" applyFont="1" applyBorder="1"/>
    <xf numFmtId="166" fontId="70" fillId="0" borderId="13" xfId="7" applyNumberFormat="1" applyFont="1" applyBorder="1"/>
    <xf numFmtId="4" fontId="71" fillId="0" borderId="0" xfId="7" applyNumberFormat="1" applyFont="1" applyAlignment="1">
      <alignment vertical="center"/>
    </xf>
    <xf numFmtId="0" fontId="72" fillId="0" borderId="3" xfId="7" applyFont="1" applyBorder="1"/>
    <xf numFmtId="0" fontId="72" fillId="0" borderId="0" xfId="7" applyFont="1"/>
    <xf numFmtId="0" fontId="72" fillId="0" borderId="31" xfId="7" applyFont="1" applyBorder="1"/>
    <xf numFmtId="0" fontId="72" fillId="0" borderId="14" xfId="7" applyFont="1" applyBorder="1"/>
    <xf numFmtId="166" fontId="72" fillId="0" borderId="0" xfId="7" applyNumberFormat="1" applyFont="1"/>
    <xf numFmtId="166" fontId="72" fillId="0" borderId="15" xfId="7" applyNumberFormat="1" applyFont="1" applyBorder="1"/>
    <xf numFmtId="0" fontId="72" fillId="0" borderId="0" xfId="7" applyFont="1" applyAlignment="1">
      <alignment horizontal="left"/>
    </xf>
    <xf numFmtId="0" fontId="72" fillId="0" borderId="0" xfId="7" applyFont="1" applyAlignment="1">
      <alignment horizontal="center"/>
    </xf>
    <xf numFmtId="4" fontId="72" fillId="0" borderId="0" xfId="7" applyNumberFormat="1" applyFont="1" applyAlignment="1">
      <alignment vertical="center"/>
    </xf>
    <xf numFmtId="0" fontId="51" fillId="0" borderId="3" xfId="7" applyBorder="1" applyAlignment="1" applyProtection="1">
      <alignment vertical="center"/>
      <protection locked="0"/>
    </xf>
    <xf numFmtId="0" fontId="51" fillId="0" borderId="31" xfId="7" applyBorder="1" applyAlignment="1" applyProtection="1">
      <alignment vertical="center"/>
      <protection locked="0"/>
    </xf>
    <xf numFmtId="0" fontId="62" fillId="0" borderId="22" xfId="7" applyFont="1" applyBorder="1" applyAlignment="1">
      <alignment horizontal="left" vertical="center"/>
    </xf>
    <xf numFmtId="0" fontId="62" fillId="0" borderId="0" xfId="7" applyFont="1" applyAlignment="1">
      <alignment horizontal="center" vertical="center"/>
    </xf>
    <xf numFmtId="166" fontId="62" fillId="0" borderId="0" xfId="7" applyNumberFormat="1" applyFont="1" applyAlignment="1">
      <alignment vertical="center"/>
    </xf>
    <xf numFmtId="166" fontId="62" fillId="0" borderId="15" xfId="7" applyNumberFormat="1" applyFont="1" applyBorder="1" applyAlignment="1">
      <alignment vertical="center"/>
    </xf>
    <xf numFmtId="4" fontId="51" fillId="0" borderId="0" xfId="7" applyNumberFormat="1" applyAlignment="1">
      <alignment vertical="center"/>
    </xf>
    <xf numFmtId="0" fontId="73" fillId="0" borderId="3" xfId="7" applyFont="1" applyBorder="1" applyAlignment="1">
      <alignment vertical="center"/>
    </xf>
    <xf numFmtId="0" fontId="73" fillId="0" borderId="0" xfId="7" applyFont="1" applyAlignment="1">
      <alignment vertical="center"/>
    </xf>
    <xf numFmtId="0" fontId="73" fillId="0" borderId="0" xfId="7" applyFont="1" applyAlignment="1">
      <alignment horizontal="left" vertical="center"/>
    </xf>
    <xf numFmtId="0" fontId="73" fillId="0" borderId="31" xfId="7" applyFont="1" applyBorder="1" applyAlignment="1">
      <alignment vertical="center"/>
    </xf>
    <xf numFmtId="0" fontId="73" fillId="0" borderId="14" xfId="7" applyFont="1" applyBorder="1" applyAlignment="1">
      <alignment vertical="center"/>
    </xf>
    <xf numFmtId="0" fontId="73" fillId="0" borderId="15" xfId="7" applyFont="1" applyBorder="1" applyAlignment="1">
      <alignment vertical="center"/>
    </xf>
    <xf numFmtId="0" fontId="62" fillId="0" borderId="20" xfId="7" applyFont="1" applyBorder="1" applyAlignment="1">
      <alignment horizontal="center" vertical="center"/>
    </xf>
    <xf numFmtId="166" fontId="62" fillId="0" borderId="20" xfId="7" applyNumberFormat="1" applyFont="1" applyBorder="1" applyAlignment="1">
      <alignment vertical="center"/>
    </xf>
    <xf numFmtId="166" fontId="62" fillId="0" borderId="21" xfId="7" applyNumberFormat="1" applyFont="1" applyBorder="1" applyAlignment="1">
      <alignment vertical="center"/>
    </xf>
    <xf numFmtId="4" fontId="51" fillId="0" borderId="0" xfId="7" applyNumberFormat="1"/>
    <xf numFmtId="4" fontId="19" fillId="0" borderId="22" xfId="0" applyNumberFormat="1" applyFont="1" applyBorder="1" applyAlignment="1" applyProtection="1">
      <alignment vertical="center"/>
      <protection locked="0"/>
    </xf>
    <xf numFmtId="0" fontId="51" fillId="0" borderId="54" xfId="7" applyBorder="1" applyAlignment="1">
      <alignment vertical="center"/>
    </xf>
    <xf numFmtId="0" fontId="51" fillId="0" borderId="0" xfId="7" applyBorder="1" applyAlignment="1">
      <alignment vertical="center"/>
    </xf>
    <xf numFmtId="0" fontId="51" fillId="0" borderId="67" xfId="7" applyBorder="1" applyAlignment="1">
      <alignment vertical="center"/>
    </xf>
    <xf numFmtId="0" fontId="57" fillId="0" borderId="54" xfId="7" applyFont="1" applyBorder="1" applyAlignment="1">
      <alignment horizontal="left" vertical="center"/>
    </xf>
    <xf numFmtId="0" fontId="58" fillId="0" borderId="54" xfId="7" applyFont="1" applyBorder="1" applyAlignment="1">
      <alignment horizontal="left" vertical="center"/>
    </xf>
    <xf numFmtId="0" fontId="59" fillId="0" borderId="0" xfId="7" applyFont="1" applyBorder="1" applyAlignment="1">
      <alignment horizontal="left" vertical="center"/>
    </xf>
    <xf numFmtId="0" fontId="57" fillId="0" borderId="0" xfId="7" applyFont="1" applyBorder="1" applyAlignment="1">
      <alignment horizontal="left" vertical="center"/>
    </xf>
    <xf numFmtId="0" fontId="51" fillId="0" borderId="49" xfId="7" applyBorder="1" applyAlignment="1">
      <alignment vertical="center"/>
    </xf>
    <xf numFmtId="0" fontId="51" fillId="0" borderId="51" xfId="7" applyBorder="1" applyAlignment="1">
      <alignment vertical="center"/>
    </xf>
    <xf numFmtId="0" fontId="51" fillId="0" borderId="66" xfId="7" applyBorder="1" applyAlignment="1">
      <alignment vertical="center"/>
    </xf>
    <xf numFmtId="0" fontId="51" fillId="4" borderId="0" xfId="7" applyFill="1" applyBorder="1" applyAlignment="1">
      <alignment vertical="center"/>
    </xf>
    <xf numFmtId="0" fontId="65" fillId="0" borderId="54" xfId="7" applyFont="1" applyBorder="1" applyAlignment="1">
      <alignment horizontal="left" vertical="center"/>
    </xf>
    <xf numFmtId="0" fontId="67" fillId="0" borderId="54" xfId="7" applyFont="1" applyBorder="1" applyAlignment="1">
      <alignment vertical="center"/>
    </xf>
    <xf numFmtId="0" fontId="67" fillId="0" borderId="0" xfId="7" applyFont="1" applyBorder="1" applyAlignment="1">
      <alignment horizontal="left" vertical="center"/>
    </xf>
    <xf numFmtId="0" fontId="67" fillId="0" borderId="0" xfId="7" applyFont="1" applyBorder="1" applyAlignment="1">
      <alignment vertical="center"/>
    </xf>
    <xf numFmtId="0" fontId="67" fillId="0" borderId="67" xfId="7" applyFont="1" applyBorder="1" applyAlignment="1">
      <alignment vertical="center"/>
    </xf>
    <xf numFmtId="0" fontId="68" fillId="0" borderId="54" xfId="7" applyFont="1" applyBorder="1" applyAlignment="1">
      <alignment vertical="center"/>
    </xf>
    <xf numFmtId="0" fontId="68" fillId="0" borderId="0" xfId="7" applyFont="1" applyBorder="1" applyAlignment="1">
      <alignment horizontal="left" vertical="center"/>
    </xf>
    <xf numFmtId="0" fontId="68" fillId="0" borderId="0" xfId="7" applyFont="1" applyBorder="1" applyAlignment="1">
      <alignment vertical="center"/>
    </xf>
    <xf numFmtId="0" fontId="68" fillId="0" borderId="67" xfId="7" applyFont="1" applyBorder="1" applyAlignment="1">
      <alignment vertical="center"/>
    </xf>
    <xf numFmtId="0" fontId="66" fillId="4" borderId="45" xfId="7" applyFont="1" applyFill="1" applyBorder="1" applyAlignment="1">
      <alignment horizontal="left" vertical="center"/>
    </xf>
    <xf numFmtId="0" fontId="51" fillId="4" borderId="61" xfId="7" applyFill="1" applyBorder="1" applyAlignment="1">
      <alignment vertical="center"/>
    </xf>
    <xf numFmtId="0" fontId="51" fillId="0" borderId="48" xfId="7" applyBorder="1" applyAlignment="1">
      <alignment vertical="center"/>
    </xf>
    <xf numFmtId="0" fontId="51" fillId="0" borderId="49" xfId="7" applyBorder="1"/>
    <xf numFmtId="0" fontId="51" fillId="0" borderId="51" xfId="7" applyBorder="1"/>
    <xf numFmtId="0" fontId="51" fillId="0" borderId="66" xfId="7" applyBorder="1"/>
    <xf numFmtId="0" fontId="51" fillId="0" borderId="67" xfId="7" applyBorder="1"/>
    <xf numFmtId="0" fontId="51" fillId="0" borderId="54" xfId="7" applyBorder="1"/>
    <xf numFmtId="0" fontId="51" fillId="0" borderId="0" xfId="7" applyBorder="1"/>
    <xf numFmtId="0" fontId="58" fillId="0" borderId="0" xfId="7" applyFont="1" applyBorder="1" applyAlignment="1">
      <alignment horizontal="left" vertical="top"/>
    </xf>
    <xf numFmtId="0" fontId="52" fillId="0" borderId="0" xfId="7" applyFont="1" applyBorder="1" applyAlignment="1">
      <alignment horizontal="left" vertical="center"/>
    </xf>
    <xf numFmtId="0" fontId="60" fillId="0" borderId="0" xfId="7" applyFont="1" applyBorder="1" applyAlignment="1">
      <alignment horizontal="left" vertical="center"/>
    </xf>
    <xf numFmtId="0" fontId="61" fillId="0" borderId="0" xfId="7" applyFont="1" applyBorder="1" applyAlignment="1">
      <alignment horizontal="left" vertical="center"/>
    </xf>
    <xf numFmtId="0" fontId="62" fillId="0" borderId="0" xfId="7" applyFont="1" applyBorder="1" applyAlignment="1">
      <alignment horizontal="left" vertical="center"/>
    </xf>
    <xf numFmtId="164" fontId="62" fillId="0" borderId="0" xfId="7" applyNumberFormat="1" applyFont="1" applyBorder="1" applyAlignment="1">
      <alignment vertical="center"/>
    </xf>
    <xf numFmtId="0" fontId="62" fillId="0" borderId="0" xfId="7" applyFont="1" applyBorder="1" applyAlignment="1">
      <alignment horizontal="right" vertical="center"/>
    </xf>
    <xf numFmtId="0" fontId="51" fillId="4" borderId="54" xfId="7" applyFill="1" applyBorder="1" applyAlignment="1">
      <alignment vertical="center"/>
    </xf>
    <xf numFmtId="0" fontId="51" fillId="0" borderId="45" xfId="7" applyBorder="1" applyAlignment="1">
      <alignment vertical="center"/>
    </xf>
    <xf numFmtId="0" fontId="51" fillId="0" borderId="61" xfId="7" applyBorder="1" applyAlignment="1">
      <alignment vertical="center"/>
    </xf>
    <xf numFmtId="4" fontId="19" fillId="17" borderId="22" xfId="0" applyNumberFormat="1" applyFont="1" applyFill="1" applyBorder="1" applyAlignment="1" applyProtection="1">
      <alignment vertical="center"/>
      <protection locked="0"/>
    </xf>
    <xf numFmtId="4" fontId="19" fillId="17" borderId="121" xfId="0" applyNumberFormat="1" applyFont="1" applyFill="1" applyBorder="1" applyAlignment="1" applyProtection="1">
      <alignment vertical="center"/>
      <protection locked="0"/>
    </xf>
    <xf numFmtId="4" fontId="19" fillId="17" borderId="91" xfId="0" applyNumberFormat="1" applyFont="1" applyFill="1" applyBorder="1" applyAlignment="1" applyProtection="1">
      <alignment vertical="center"/>
      <protection locked="0"/>
    </xf>
    <xf numFmtId="4" fontId="19" fillId="17" borderId="0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49" xfId="0" applyBorder="1" applyProtection="1"/>
    <xf numFmtId="0" fontId="0" fillId="0" borderId="51" xfId="0" applyBorder="1" applyProtection="1"/>
    <xf numFmtId="0" fontId="0" fillId="0" borderId="66" xfId="0" applyBorder="1" applyProtection="1"/>
    <xf numFmtId="0" fontId="0" fillId="0" borderId="0" xfId="0" applyBorder="1" applyProtection="1"/>
    <xf numFmtId="0" fontId="0" fillId="0" borderId="3" xfId="0" applyBorder="1" applyProtection="1"/>
    <xf numFmtId="0" fontId="0" fillId="0" borderId="54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7" xfId="0" applyBorder="1" applyProtection="1"/>
    <xf numFmtId="0" fontId="140" fillId="0" borderId="0" xfId="0" applyFont="1" applyAlignment="1" applyProtection="1">
      <alignment horizontal="left" vertical="center"/>
    </xf>
    <xf numFmtId="0" fontId="141" fillId="0" borderId="0" xfId="0" applyFont="1" applyBorder="1" applyAlignment="1" applyProtection="1">
      <alignment horizontal="left" vertical="center"/>
    </xf>
    <xf numFmtId="0" fontId="0" fillId="0" borderId="3" xfId="0" applyBorder="1" applyAlignment="1" applyProtection="1">
      <alignment vertical="center"/>
    </xf>
    <xf numFmtId="0" fontId="0" fillId="0" borderId="54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67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2" fillId="0" borderId="0" xfId="0" applyFont="1" applyBorder="1" applyAlignment="1" applyProtection="1">
      <alignment horizontal="left" vertical="center"/>
    </xf>
    <xf numFmtId="165" fontId="142" fillId="0" borderId="0" xfId="0" applyNumberFormat="1" applyFont="1" applyBorder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54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67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Border="1" applyAlignment="1" applyProtection="1">
      <alignment vertical="center"/>
    </xf>
    <xf numFmtId="0" fontId="0" fillId="0" borderId="81" xfId="0" applyBorder="1" applyAlignment="1" applyProtection="1">
      <alignment vertical="center"/>
    </xf>
    <xf numFmtId="0" fontId="16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4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center"/>
    </xf>
    <xf numFmtId="4" fontId="141" fillId="0" borderId="0" xfId="0" applyNumberFormat="1" applyFont="1" applyBorder="1" applyAlignment="1" applyProtection="1">
      <alignment vertical="center"/>
    </xf>
    <xf numFmtId="164" fontId="141" fillId="0" borderId="0" xfId="0" applyNumberFormat="1" applyFont="1" applyBorder="1" applyAlignment="1" applyProtection="1">
      <alignment horizontal="right" vertical="center"/>
    </xf>
    <xf numFmtId="0" fontId="0" fillId="4" borderId="54" xfId="0" applyFill="1" applyBorder="1" applyAlignment="1" applyProtection="1">
      <alignment vertical="center"/>
    </xf>
    <xf numFmtId="0" fontId="5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5" fillId="4" borderId="7" xfId="0" applyFont="1" applyFill="1" applyBorder="1" applyAlignment="1" applyProtection="1">
      <alignment horizontal="right" vertical="center"/>
    </xf>
    <xf numFmtId="0" fontId="5" fillId="4" borderId="7" xfId="0" applyFont="1" applyFill="1" applyBorder="1" applyAlignment="1" applyProtection="1">
      <alignment horizontal="center" vertical="center"/>
    </xf>
    <xf numFmtId="4" fontId="5" fillId="4" borderId="7" xfId="0" applyNumberFormat="1" applyFont="1" applyFill="1" applyBorder="1" applyAlignment="1" applyProtection="1">
      <alignment vertical="center"/>
    </xf>
    <xf numFmtId="0" fontId="0" fillId="4" borderId="82" xfId="0" applyFill="1" applyBorder="1" applyAlignment="1" applyProtection="1">
      <alignment vertical="center"/>
    </xf>
    <xf numFmtId="0" fontId="14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88" xfId="0" applyBorder="1" applyAlignment="1" applyProtection="1">
      <alignment vertical="center"/>
    </xf>
    <xf numFmtId="0" fontId="141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41" fillId="0" borderId="5" xfId="0" applyFont="1" applyBorder="1" applyAlignment="1" applyProtection="1">
      <alignment horizontal="center" vertical="center"/>
    </xf>
    <xf numFmtId="0" fontId="141" fillId="0" borderId="5" xfId="0" applyFont="1" applyBorder="1" applyAlignment="1" applyProtection="1">
      <alignment horizontal="right" vertical="center"/>
    </xf>
    <xf numFmtId="0" fontId="0" fillId="0" borderId="89" xfId="0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45" xfId="0" applyBorder="1" applyAlignment="1" applyProtection="1">
      <alignment vertical="center"/>
    </xf>
    <xf numFmtId="0" fontId="0" fillId="0" borderId="6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49" xfId="0" applyBorder="1" applyAlignment="1" applyProtection="1">
      <alignment vertical="center"/>
    </xf>
    <xf numFmtId="0" fontId="0" fillId="0" borderId="51" xfId="0" applyBorder="1" applyAlignment="1" applyProtection="1">
      <alignment vertical="center"/>
    </xf>
    <xf numFmtId="0" fontId="0" fillId="0" borderId="66" xfId="0" applyBorder="1" applyAlignment="1" applyProtection="1">
      <alignment vertical="center"/>
    </xf>
    <xf numFmtId="0" fontId="15" fillId="0" borderId="54" xfId="0" applyFont="1" applyBorder="1" applyAlignment="1" applyProtection="1">
      <alignment horizontal="left" vertical="center"/>
    </xf>
    <xf numFmtId="0" fontId="141" fillId="0" borderId="54" xfId="0" applyFont="1" applyBorder="1" applyAlignment="1" applyProtection="1">
      <alignment horizontal="left" vertical="center"/>
    </xf>
    <xf numFmtId="0" fontId="142" fillId="0" borderId="0" xfId="0" applyFont="1" applyBorder="1" applyAlignment="1" applyProtection="1">
      <alignment horizontal="left" vertical="center" wrapText="1"/>
    </xf>
    <xf numFmtId="0" fontId="19" fillId="4" borderId="54" xfId="0" applyFont="1" applyFill="1" applyBorder="1" applyAlignment="1" applyProtection="1">
      <alignment horizontal="left" vertical="center"/>
    </xf>
    <xf numFmtId="0" fontId="0" fillId="4" borderId="0" xfId="0" applyFill="1" applyBorder="1" applyAlignment="1" applyProtection="1">
      <alignment vertical="center"/>
    </xf>
    <xf numFmtId="0" fontId="19" fillId="4" borderId="0" xfId="0" applyFont="1" applyFill="1" applyBorder="1" applyAlignment="1" applyProtection="1">
      <alignment horizontal="right" vertical="center"/>
    </xf>
    <xf numFmtId="0" fontId="0" fillId="4" borderId="67" xfId="0" applyFill="1" applyBorder="1" applyAlignment="1" applyProtection="1">
      <alignment vertical="center"/>
    </xf>
    <xf numFmtId="0" fontId="26" fillId="0" borderId="54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54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67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54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6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0" fontId="19" fillId="4" borderId="23" xfId="0" applyFont="1" applyFill="1" applyBorder="1" applyAlignment="1" applyProtection="1">
      <alignment horizontal="center" vertical="center" wrapText="1"/>
    </xf>
    <xf numFmtId="0" fontId="19" fillId="4" borderId="24" xfId="0" applyFont="1" applyFill="1" applyBorder="1" applyAlignment="1" applyProtection="1">
      <alignment horizontal="center" vertical="center" wrapText="1"/>
    </xf>
    <xf numFmtId="0" fontId="19" fillId="4" borderId="25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1" fillId="0" borderId="54" xfId="0" applyFont="1" applyBorder="1" applyAlignment="1" applyProtection="1">
      <alignment horizontal="left" vertical="center"/>
    </xf>
    <xf numFmtId="4" fontId="21" fillId="0" borderId="0" xfId="0" applyNumberFormat="1" applyFont="1" applyBorder="1" applyProtection="1"/>
    <xf numFmtId="0" fontId="0" fillId="0" borderId="11" xfId="0" applyBorder="1" applyAlignment="1" applyProtection="1">
      <alignment vertical="center"/>
    </xf>
    <xf numFmtId="166" fontId="27" fillId="0" borderId="12" xfId="0" applyNumberFormat="1" applyFont="1" applyBorder="1" applyProtection="1"/>
    <xf numFmtId="166" fontId="27" fillId="0" borderId="13" xfId="0" applyNumberFormat="1" applyFont="1" applyBorder="1" applyProtection="1"/>
    <xf numFmtId="4" fontId="18" fillId="0" borderId="0" xfId="0" applyNumberFormat="1" applyFont="1" applyAlignment="1" applyProtection="1">
      <alignment vertical="center"/>
    </xf>
    <xf numFmtId="0" fontId="9" fillId="0" borderId="3" xfId="0" applyFont="1" applyBorder="1" applyProtection="1"/>
    <xf numFmtId="0" fontId="9" fillId="0" borderId="54" xfId="0" applyFont="1" applyBorder="1" applyProtection="1"/>
    <xf numFmtId="0" fontId="9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0" fontId="9" fillId="0" borderId="0" xfId="0" applyFont="1" applyBorder="1" applyProtection="1"/>
    <xf numFmtId="4" fontId="7" fillId="0" borderId="0" xfId="0" applyNumberFormat="1" applyFont="1" applyBorder="1" applyProtection="1"/>
    <xf numFmtId="0" fontId="9" fillId="0" borderId="67" xfId="0" applyFont="1" applyBorder="1" applyProtection="1"/>
    <xf numFmtId="0" fontId="9" fillId="0" borderId="14" xfId="0" applyFont="1" applyBorder="1" applyProtection="1"/>
    <xf numFmtId="0" fontId="9" fillId="0" borderId="0" xfId="0" applyFont="1" applyProtection="1"/>
    <xf numFmtId="166" fontId="9" fillId="0" borderId="0" xfId="0" applyNumberFormat="1" applyFont="1" applyProtection="1"/>
    <xf numFmtId="166" fontId="9" fillId="0" borderId="15" xfId="0" applyNumberFormat="1" applyFont="1" applyBorder="1" applyProtection="1"/>
    <xf numFmtId="0" fontId="9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center"/>
    </xf>
    <xf numFmtId="4" fontId="9" fillId="0" borderId="0" xfId="0" applyNumberFormat="1" applyFont="1" applyAlignment="1" applyProtection="1">
      <alignment vertical="center"/>
    </xf>
    <xf numFmtId="0" fontId="8" fillId="0" borderId="0" xfId="0" applyFont="1" applyBorder="1" applyAlignment="1" applyProtection="1">
      <alignment horizontal="left"/>
    </xf>
    <xf numFmtId="4" fontId="8" fillId="0" borderId="0" xfId="0" applyNumberFormat="1" applyFont="1" applyBorder="1" applyProtection="1"/>
    <xf numFmtId="0" fontId="19" fillId="0" borderId="86" xfId="0" applyFont="1" applyBorder="1" applyAlignment="1" applyProtection="1">
      <alignment horizontal="center"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19" fillId="0" borderId="87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center" vertical="center"/>
    </xf>
    <xf numFmtId="166" fontId="20" fillId="0" borderId="0" xfId="0" applyNumberFormat="1" applyFont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5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67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5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vertical="center"/>
    </xf>
    <xf numFmtId="167" fontId="11" fillId="0" borderId="0" xfId="0" applyNumberFormat="1" applyFont="1" applyBorder="1" applyAlignment="1" applyProtection="1">
      <alignment vertical="center"/>
    </xf>
    <xf numFmtId="0" fontId="11" fillId="0" borderId="67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5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/>
    </xf>
    <xf numFmtId="0" fontId="12" fillId="0" borderId="67" xfId="0" applyFont="1" applyBorder="1" applyAlignment="1" applyProtection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44" fillId="0" borderId="86" xfId="0" applyFont="1" applyBorder="1" applyAlignment="1" applyProtection="1">
      <alignment horizontal="center" vertical="center"/>
    </xf>
    <xf numFmtId="0" fontId="144" fillId="0" borderId="22" xfId="0" applyFont="1" applyBorder="1" applyAlignment="1" applyProtection="1">
      <alignment horizontal="center" vertical="center"/>
    </xf>
    <xf numFmtId="49" fontId="144" fillId="0" borderId="22" xfId="0" applyNumberFormat="1" applyFont="1" applyBorder="1" applyAlignment="1" applyProtection="1">
      <alignment horizontal="left" vertical="center" wrapText="1"/>
    </xf>
    <xf numFmtId="0" fontId="144" fillId="0" borderId="22" xfId="0" applyFont="1" applyBorder="1" applyAlignment="1" applyProtection="1">
      <alignment horizontal="left" vertical="center" wrapText="1"/>
    </xf>
    <xf numFmtId="0" fontId="144" fillId="0" borderId="22" xfId="0" applyFont="1" applyBorder="1" applyAlignment="1" applyProtection="1">
      <alignment horizontal="center" vertical="center" wrapText="1"/>
    </xf>
    <xf numFmtId="167" fontId="144" fillId="0" borderId="22" xfId="0" applyNumberFormat="1" applyFont="1" applyBorder="1" applyAlignment="1" applyProtection="1">
      <alignment vertical="center"/>
    </xf>
    <xf numFmtId="4" fontId="144" fillId="0" borderId="22" xfId="0" applyNumberFormat="1" applyFont="1" applyBorder="1" applyAlignment="1" applyProtection="1">
      <alignment vertical="center"/>
    </xf>
    <xf numFmtId="0" fontId="144" fillId="0" borderId="87" xfId="0" applyFont="1" applyBorder="1" applyAlignment="1" applyProtection="1">
      <alignment horizontal="left" vertical="center" wrapText="1"/>
    </xf>
    <xf numFmtId="0" fontId="30" fillId="0" borderId="0" xfId="0" applyFont="1" applyBorder="1" applyAlignment="1" applyProtection="1">
      <alignment vertical="center"/>
    </xf>
    <xf numFmtId="0" fontId="144" fillId="0" borderId="14" xfId="0" applyFont="1" applyBorder="1" applyAlignment="1" applyProtection="1">
      <alignment horizontal="left" vertical="center"/>
    </xf>
    <xf numFmtId="0" fontId="144" fillId="0" borderId="0" xfId="0" applyFont="1" applyAlignment="1" applyProtection="1">
      <alignment horizontal="center" vertical="center"/>
    </xf>
    <xf numFmtId="0" fontId="144" fillId="0" borderId="90" xfId="0" applyFont="1" applyBorder="1" applyAlignment="1" applyProtection="1">
      <alignment horizontal="center" vertical="center"/>
    </xf>
    <xf numFmtId="0" fontId="144" fillId="0" borderId="91" xfId="0" applyFont="1" applyBorder="1" applyAlignment="1" applyProtection="1">
      <alignment horizontal="center" vertical="center"/>
    </xf>
    <xf numFmtId="49" fontId="144" fillId="0" borderId="91" xfId="0" applyNumberFormat="1" applyFont="1" applyBorder="1" applyAlignment="1" applyProtection="1">
      <alignment horizontal="left" vertical="center" wrapText="1"/>
    </xf>
    <xf numFmtId="0" fontId="144" fillId="0" borderId="91" xfId="0" applyFont="1" applyBorder="1" applyAlignment="1" applyProtection="1">
      <alignment horizontal="left" vertical="center" wrapText="1"/>
    </xf>
    <xf numFmtId="0" fontId="144" fillId="0" borderId="91" xfId="0" applyFont="1" applyBorder="1" applyAlignment="1" applyProtection="1">
      <alignment horizontal="center" vertical="center" wrapText="1"/>
    </xf>
    <xf numFmtId="167" fontId="144" fillId="0" borderId="91" xfId="0" applyNumberFormat="1" applyFont="1" applyBorder="1" applyAlignment="1" applyProtection="1">
      <alignment vertical="center"/>
    </xf>
    <xf numFmtId="4" fontId="144" fillId="0" borderId="91" xfId="0" applyNumberFormat="1" applyFont="1" applyBorder="1" applyAlignment="1" applyProtection="1">
      <alignment vertical="center"/>
    </xf>
    <xf numFmtId="0" fontId="144" fillId="0" borderId="92" xfId="0" applyFont="1" applyBorder="1" applyAlignment="1" applyProtection="1">
      <alignment horizontal="left" vertical="center" wrapText="1"/>
    </xf>
    <xf numFmtId="0" fontId="19" fillId="0" borderId="120" xfId="0" applyFont="1" applyBorder="1" applyAlignment="1" applyProtection="1">
      <alignment horizontal="center" vertical="center"/>
    </xf>
    <xf numFmtId="0" fontId="19" fillId="0" borderId="121" xfId="0" applyFont="1" applyBorder="1" applyAlignment="1" applyProtection="1">
      <alignment horizontal="center" vertical="center"/>
    </xf>
    <xf numFmtId="49" fontId="19" fillId="0" borderId="121" xfId="0" applyNumberFormat="1" applyFont="1" applyBorder="1" applyAlignment="1" applyProtection="1">
      <alignment horizontal="left" vertical="center" wrapText="1"/>
    </xf>
    <xf numFmtId="0" fontId="19" fillId="0" borderId="121" xfId="0" applyFont="1" applyBorder="1" applyAlignment="1" applyProtection="1">
      <alignment horizontal="left" vertical="center" wrapText="1"/>
    </xf>
    <xf numFmtId="0" fontId="19" fillId="0" borderId="121" xfId="0" applyFont="1" applyBorder="1" applyAlignment="1" applyProtection="1">
      <alignment horizontal="center" vertical="center" wrapText="1"/>
    </xf>
    <xf numFmtId="167" fontId="19" fillId="0" borderId="121" xfId="0" applyNumberFormat="1" applyFont="1" applyBorder="1" applyAlignment="1" applyProtection="1">
      <alignment vertical="center"/>
    </xf>
    <xf numFmtId="4" fontId="19" fillId="0" borderId="121" xfId="0" applyNumberFormat="1" applyFont="1" applyBorder="1" applyAlignment="1" applyProtection="1">
      <alignment vertical="center"/>
    </xf>
    <xf numFmtId="0" fontId="19" fillId="0" borderId="122" xfId="0" applyFont="1" applyBorder="1" applyAlignment="1" applyProtection="1">
      <alignment horizontal="left" vertical="center" wrapText="1"/>
    </xf>
    <xf numFmtId="0" fontId="145" fillId="0" borderId="0" xfId="0" applyFont="1" applyBorder="1" applyAlignment="1" applyProtection="1">
      <alignment vertical="center" wrapText="1"/>
    </xf>
    <xf numFmtId="0" fontId="0" fillId="0" borderId="14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19" fillId="0" borderId="90" xfId="0" applyFont="1" applyBorder="1" applyAlignment="1" applyProtection="1">
      <alignment horizontal="center" vertical="center"/>
    </xf>
    <xf numFmtId="0" fontId="19" fillId="0" borderId="91" xfId="0" applyFont="1" applyBorder="1" applyAlignment="1" applyProtection="1">
      <alignment horizontal="center" vertical="center"/>
    </xf>
    <xf numFmtId="49" fontId="19" fillId="0" borderId="91" xfId="0" applyNumberFormat="1" applyFont="1" applyBorder="1" applyAlignment="1" applyProtection="1">
      <alignment horizontal="left" vertical="center" wrapText="1"/>
    </xf>
    <xf numFmtId="0" fontId="19" fillId="0" borderId="91" xfId="0" applyFont="1" applyBorder="1" applyAlignment="1" applyProtection="1">
      <alignment horizontal="left" vertical="center" wrapText="1"/>
    </xf>
    <xf numFmtId="0" fontId="19" fillId="0" borderId="91" xfId="0" applyFont="1" applyBorder="1" applyAlignment="1" applyProtection="1">
      <alignment horizontal="center" vertical="center" wrapText="1"/>
    </xf>
    <xf numFmtId="167" fontId="19" fillId="0" borderId="91" xfId="0" applyNumberFormat="1" applyFont="1" applyBorder="1" applyAlignment="1" applyProtection="1">
      <alignment vertical="center"/>
    </xf>
    <xf numFmtId="4" fontId="19" fillId="0" borderId="91" xfId="0" applyNumberFormat="1" applyFont="1" applyBorder="1" applyAlignment="1" applyProtection="1">
      <alignment vertical="center"/>
    </xf>
    <xf numFmtId="0" fontId="19" fillId="0" borderId="92" xfId="0" applyFont="1" applyBorder="1" applyAlignment="1" applyProtection="1">
      <alignment horizontal="left" vertical="center" wrapText="1"/>
    </xf>
    <xf numFmtId="0" fontId="20" fillId="0" borderId="19" xfId="0" applyFont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9" fillId="0" borderId="0" xfId="0" applyFont="1" applyBorder="1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0" fontId="11" fillId="0" borderId="45" xfId="0" applyFont="1" applyBorder="1" applyAlignment="1" applyProtection="1">
      <alignment vertical="center"/>
    </xf>
    <xf numFmtId="0" fontId="28" fillId="0" borderId="61" xfId="0" applyFont="1" applyBorder="1" applyAlignment="1" applyProtection="1">
      <alignment horizontal="left" vertical="center"/>
    </xf>
    <xf numFmtId="0" fontId="11" fillId="0" borderId="61" xfId="0" applyFont="1" applyBorder="1" applyAlignment="1" applyProtection="1">
      <alignment horizontal="left" vertical="center"/>
    </xf>
    <xf numFmtId="0" fontId="11" fillId="0" borderId="61" xfId="0" applyFont="1" applyBorder="1" applyAlignment="1" applyProtection="1">
      <alignment horizontal="left" vertical="center" wrapText="1"/>
    </xf>
    <xf numFmtId="0" fontId="11" fillId="0" borderId="61" xfId="0" applyFont="1" applyBorder="1" applyAlignment="1" applyProtection="1">
      <alignment vertical="center"/>
    </xf>
    <xf numFmtId="167" fontId="11" fillId="0" borderId="61" xfId="0" applyNumberFormat="1" applyFont="1" applyBorder="1" applyAlignment="1" applyProtection="1">
      <alignment vertical="center"/>
    </xf>
    <xf numFmtId="0" fontId="11" fillId="0" borderId="48" xfId="0" applyFont="1" applyBorder="1" applyAlignment="1" applyProtection="1">
      <alignment vertical="center"/>
    </xf>
    <xf numFmtId="0" fontId="11" fillId="0" borderId="61" xfId="0" applyFont="1" applyBorder="1" applyAlignment="1" applyProtection="1">
      <alignment vertical="center"/>
      <protection locked="0"/>
    </xf>
    <xf numFmtId="0" fontId="19" fillId="4" borderId="84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85" xfId="0" applyFont="1" applyFill="1" applyBorder="1" applyAlignment="1" applyProtection="1">
      <alignment horizontal="center" vertical="center" wrapText="1"/>
    </xf>
    <xf numFmtId="0" fontId="9" fillId="0" borderId="49" xfId="0" applyFont="1" applyBorder="1" applyProtection="1"/>
    <xf numFmtId="0" fontId="9" fillId="0" borderId="51" xfId="0" applyFont="1" applyBorder="1" applyAlignment="1" applyProtection="1">
      <alignment horizontal="left"/>
    </xf>
    <xf numFmtId="0" fontId="8" fillId="0" borderId="51" xfId="0" applyFont="1" applyBorder="1" applyAlignment="1" applyProtection="1">
      <alignment horizontal="left"/>
    </xf>
    <xf numFmtId="0" fontId="9" fillId="0" borderId="51" xfId="0" applyFont="1" applyBorder="1" applyProtection="1"/>
    <xf numFmtId="4" fontId="8" fillId="0" borderId="51" xfId="0" applyNumberFormat="1" applyFont="1" applyBorder="1" applyProtection="1"/>
    <xf numFmtId="0" fontId="9" fillId="0" borderId="66" xfId="0" applyFont="1" applyBorder="1" applyProtection="1"/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9" fillId="0" borderId="51" xfId="0" applyFont="1" applyBorder="1" applyProtection="1">
      <protection locked="0"/>
    </xf>
    <xf numFmtId="0" fontId="0" fillId="0" borderId="10" xfId="0" applyBorder="1" applyAlignment="1" applyProtection="1">
      <alignment vertical="center"/>
      <protection locked="0"/>
    </xf>
    <xf numFmtId="0" fontId="51" fillId="9" borderId="0" xfId="7" applyFill="1" applyProtection="1"/>
    <xf numFmtId="0" fontId="92" fillId="9" borderId="0" xfId="7" applyFont="1" applyFill="1" applyAlignment="1" applyProtection="1">
      <alignment vertical="center"/>
    </xf>
    <xf numFmtId="0" fontId="93" fillId="9" borderId="0" xfId="7" applyFont="1" applyFill="1" applyAlignment="1" applyProtection="1">
      <alignment horizontal="left" vertical="center"/>
    </xf>
    <xf numFmtId="0" fontId="95" fillId="9" borderId="0" xfId="10" applyFont="1" applyFill="1" applyAlignment="1" applyProtection="1">
      <alignment vertical="center"/>
    </xf>
    <xf numFmtId="0" fontId="51" fillId="0" borderId="0" xfId="7" applyProtection="1"/>
    <xf numFmtId="0" fontId="51" fillId="0" borderId="0" xfId="7" applyAlignment="1" applyProtection="1">
      <alignment horizontal="left" vertical="center"/>
    </xf>
    <xf numFmtId="0" fontId="51" fillId="0" borderId="1" xfId="7" applyBorder="1" applyProtection="1"/>
    <xf numFmtId="0" fontId="51" fillId="0" borderId="49" xfId="7" applyBorder="1" applyProtection="1"/>
    <xf numFmtId="0" fontId="51" fillId="0" borderId="51" xfId="7" applyBorder="1" applyProtection="1"/>
    <xf numFmtId="0" fontId="51" fillId="0" borderId="66" xfId="7" applyBorder="1" applyProtection="1"/>
    <xf numFmtId="0" fontId="51" fillId="0" borderId="3" xfId="7" applyBorder="1" applyProtection="1"/>
    <xf numFmtId="0" fontId="51" fillId="0" borderId="67" xfId="7" applyBorder="1" applyProtection="1"/>
    <xf numFmtId="0" fontId="96" fillId="0" borderId="0" xfId="7" applyFont="1" applyAlignment="1" applyProtection="1">
      <alignment horizontal="left" vertical="center"/>
    </xf>
    <xf numFmtId="0" fontId="51" fillId="0" borderId="54" xfId="7" applyBorder="1" applyProtection="1"/>
    <xf numFmtId="0" fontId="51" fillId="0" borderId="0" xfId="7" applyBorder="1" applyProtection="1"/>
    <xf numFmtId="0" fontId="51" fillId="0" borderId="0" xfId="7" applyAlignment="1" applyProtection="1">
      <alignment vertical="center"/>
    </xf>
    <xf numFmtId="0" fontId="51" fillId="0" borderId="3" xfId="7" applyBorder="1" applyAlignment="1" applyProtection="1">
      <alignment vertical="center"/>
    </xf>
    <xf numFmtId="0" fontId="51" fillId="0" borderId="54" xfId="7" applyBorder="1" applyAlignment="1" applyProtection="1">
      <alignment vertical="center"/>
    </xf>
    <xf numFmtId="0" fontId="98" fillId="0" borderId="0" xfId="7" applyFont="1" applyBorder="1" applyAlignment="1" applyProtection="1">
      <alignment horizontal="left" vertical="top"/>
    </xf>
    <xf numFmtId="0" fontId="51" fillId="0" borderId="0" xfId="7" applyBorder="1" applyAlignment="1" applyProtection="1">
      <alignment vertical="center"/>
    </xf>
    <xf numFmtId="0" fontId="51" fillId="0" borderId="67" xfId="7" applyBorder="1" applyAlignment="1" applyProtection="1">
      <alignment vertical="center"/>
    </xf>
    <xf numFmtId="0" fontId="99" fillId="0" borderId="0" xfId="7" applyFont="1" applyBorder="1" applyAlignment="1" applyProtection="1">
      <alignment horizontal="left" vertical="center"/>
    </xf>
    <xf numFmtId="0" fontId="100" fillId="0" borderId="0" xfId="7" applyFont="1" applyBorder="1" applyAlignment="1" applyProtection="1">
      <alignment horizontal="left" vertical="center"/>
    </xf>
    <xf numFmtId="0" fontId="51" fillId="0" borderId="12" xfId="7" applyBorder="1" applyAlignment="1" applyProtection="1">
      <alignment vertical="center"/>
    </xf>
    <xf numFmtId="0" fontId="92" fillId="0" borderId="0" xfId="7" applyFont="1" applyBorder="1" applyAlignment="1" applyProtection="1">
      <alignment horizontal="left" vertical="center"/>
    </xf>
    <xf numFmtId="0" fontId="101" fillId="0" borderId="0" xfId="7" applyFont="1" applyBorder="1" applyAlignment="1" applyProtection="1">
      <alignment horizontal="left" vertical="center"/>
    </xf>
    <xf numFmtId="0" fontId="102" fillId="0" borderId="0" xfId="7" applyFont="1" applyBorder="1" applyAlignment="1" applyProtection="1">
      <alignment horizontal="left" vertical="center"/>
    </xf>
    <xf numFmtId="0" fontId="103" fillId="0" borderId="0" xfId="7" applyFont="1" applyBorder="1" applyAlignment="1" applyProtection="1">
      <alignment horizontal="left" vertical="center"/>
    </xf>
    <xf numFmtId="164" fontId="103" fillId="0" borderId="0" xfId="7" applyNumberFormat="1" applyFont="1" applyBorder="1" applyAlignment="1" applyProtection="1">
      <alignment vertical="center"/>
    </xf>
    <xf numFmtId="0" fontId="103" fillId="0" borderId="0" xfId="7" applyFont="1" applyBorder="1" applyAlignment="1" applyProtection="1">
      <alignment horizontal="right" vertical="center"/>
    </xf>
    <xf numFmtId="0" fontId="51" fillId="4" borderId="54" xfId="7" applyFill="1" applyBorder="1" applyAlignment="1" applyProtection="1">
      <alignment vertical="center"/>
    </xf>
    <xf numFmtId="0" fontId="98" fillId="4" borderId="6" xfId="7" applyFont="1" applyFill="1" applyBorder="1" applyAlignment="1" applyProtection="1">
      <alignment horizontal="left" vertical="center"/>
    </xf>
    <xf numFmtId="0" fontId="51" fillId="4" borderId="7" xfId="7" applyFill="1" applyBorder="1" applyAlignment="1" applyProtection="1">
      <alignment vertical="center"/>
    </xf>
    <xf numFmtId="0" fontId="98" fillId="4" borderId="7" xfId="7" applyFont="1" applyFill="1" applyBorder="1" applyAlignment="1" applyProtection="1">
      <alignment horizontal="right" vertical="center"/>
    </xf>
    <xf numFmtId="0" fontId="98" fillId="4" borderId="7" xfId="7" applyFont="1" applyFill="1" applyBorder="1" applyAlignment="1" applyProtection="1">
      <alignment horizontal="center" vertical="center"/>
    </xf>
    <xf numFmtId="0" fontId="51" fillId="4" borderId="0" xfId="7" applyFill="1" applyBorder="1" applyAlignment="1" applyProtection="1">
      <alignment vertical="center"/>
    </xf>
    <xf numFmtId="0" fontId="104" fillId="0" borderId="11" xfId="7" applyFont="1" applyBorder="1" applyAlignment="1" applyProtection="1">
      <alignment horizontal="left" vertical="center"/>
    </xf>
    <xf numFmtId="0" fontId="51" fillId="0" borderId="13" xfId="7" applyBorder="1" applyAlignment="1" applyProtection="1">
      <alignment vertical="center"/>
    </xf>
    <xf numFmtId="0" fontId="51" fillId="0" borderId="14" xfId="7" applyBorder="1" applyProtection="1"/>
    <xf numFmtId="0" fontId="51" fillId="0" borderId="15" xfId="7" applyBorder="1" applyProtection="1"/>
    <xf numFmtId="0" fontId="105" fillId="0" borderId="19" xfId="7" applyFont="1" applyBorder="1" applyAlignment="1" applyProtection="1">
      <alignment horizontal="left" vertical="center"/>
    </xf>
    <xf numFmtId="0" fontId="51" fillId="0" borderId="20" xfId="7" applyBorder="1" applyAlignment="1" applyProtection="1">
      <alignment vertical="center"/>
    </xf>
    <xf numFmtId="0" fontId="105" fillId="0" borderId="20" xfId="7" applyFont="1" applyBorder="1" applyAlignment="1" applyProtection="1">
      <alignment horizontal="left" vertical="center"/>
    </xf>
    <xf numFmtId="0" fontId="51" fillId="0" borderId="21" xfId="7" applyBorder="1" applyAlignment="1" applyProtection="1">
      <alignment vertical="center"/>
    </xf>
    <xf numFmtId="0" fontId="51" fillId="0" borderId="9" xfId="7" applyBorder="1" applyAlignment="1" applyProtection="1">
      <alignment vertical="center"/>
    </xf>
    <xf numFmtId="0" fontId="51" fillId="0" borderId="45" xfId="7" applyBorder="1" applyAlignment="1" applyProtection="1">
      <alignment vertical="center"/>
    </xf>
    <xf numFmtId="0" fontId="51" fillId="0" borderId="61" xfId="7" applyBorder="1" applyAlignment="1" applyProtection="1">
      <alignment vertical="center"/>
    </xf>
    <xf numFmtId="0" fontId="51" fillId="0" borderId="48" xfId="7" applyBorder="1" applyAlignment="1" applyProtection="1">
      <alignment vertical="center"/>
    </xf>
    <xf numFmtId="0" fontId="51" fillId="0" borderId="1" xfId="7" applyBorder="1" applyAlignment="1" applyProtection="1">
      <alignment vertical="center"/>
    </xf>
    <xf numFmtId="0" fontId="51" fillId="0" borderId="49" xfId="7" applyBorder="1" applyAlignment="1" applyProtection="1">
      <alignment vertical="center"/>
    </xf>
    <xf numFmtId="0" fontId="51" fillId="0" borderId="51" xfId="7" applyBorder="1" applyAlignment="1" applyProtection="1">
      <alignment vertical="center"/>
    </xf>
    <xf numFmtId="0" fontId="51" fillId="0" borderId="66" xfId="7" applyBorder="1" applyAlignment="1" applyProtection="1">
      <alignment vertical="center"/>
    </xf>
    <xf numFmtId="0" fontId="98" fillId="0" borderId="54" xfId="7" applyFont="1" applyBorder="1" applyAlignment="1" applyProtection="1">
      <alignment horizontal="left" vertical="center"/>
    </xf>
    <xf numFmtId="0" fontId="99" fillId="0" borderId="54" xfId="7" applyFont="1" applyBorder="1" applyAlignment="1" applyProtection="1">
      <alignment horizontal="left" vertical="center"/>
    </xf>
    <xf numFmtId="0" fontId="106" fillId="0" borderId="54" xfId="7" applyFont="1" applyBorder="1" applyAlignment="1" applyProtection="1">
      <alignment horizontal="left" vertical="center"/>
    </xf>
    <xf numFmtId="0" fontId="108" fillId="0" borderId="3" xfId="7" applyFont="1" applyBorder="1" applyAlignment="1" applyProtection="1">
      <alignment vertical="center"/>
    </xf>
    <xf numFmtId="0" fontId="108" fillId="0" borderId="54" xfId="7" applyFont="1" applyBorder="1" applyAlignment="1" applyProtection="1">
      <alignment vertical="center"/>
    </xf>
    <xf numFmtId="0" fontId="108" fillId="0" borderId="0" xfId="7" applyFont="1" applyBorder="1" applyAlignment="1" applyProtection="1">
      <alignment horizontal="left" vertical="center"/>
    </xf>
    <xf numFmtId="0" fontId="108" fillId="0" borderId="0" xfId="7" applyFont="1" applyBorder="1" applyAlignment="1" applyProtection="1">
      <alignment vertical="center"/>
    </xf>
    <xf numFmtId="0" fontId="108" fillId="0" borderId="67" xfId="7" applyFont="1" applyBorder="1" applyAlignment="1" applyProtection="1">
      <alignment vertical="center"/>
    </xf>
    <xf numFmtId="0" fontId="108" fillId="0" borderId="0" xfId="7" applyFont="1" applyAlignment="1" applyProtection="1">
      <alignment vertical="center"/>
    </xf>
    <xf numFmtId="0" fontId="109" fillId="0" borderId="3" xfId="7" applyFont="1" applyBorder="1" applyAlignment="1" applyProtection="1">
      <alignment vertical="center"/>
    </xf>
    <xf numFmtId="0" fontId="109" fillId="0" borderId="54" xfId="7" applyFont="1" applyBorder="1" applyAlignment="1" applyProtection="1">
      <alignment vertical="center"/>
    </xf>
    <xf numFmtId="0" fontId="109" fillId="0" borderId="0" xfId="7" applyFont="1" applyBorder="1" applyAlignment="1" applyProtection="1">
      <alignment horizontal="left" vertical="center"/>
    </xf>
    <xf numFmtId="0" fontId="109" fillId="0" borderId="0" xfId="7" applyFont="1" applyBorder="1" applyAlignment="1" applyProtection="1">
      <alignment vertical="center"/>
    </xf>
    <xf numFmtId="0" fontId="109" fillId="0" borderId="67" xfId="7" applyFont="1" applyBorder="1" applyAlignment="1" applyProtection="1">
      <alignment vertical="center"/>
    </xf>
    <xf numFmtId="0" fontId="109" fillId="0" borderId="0" xfId="7" applyFont="1" applyAlignment="1" applyProtection="1">
      <alignment vertical="center"/>
    </xf>
    <xf numFmtId="0" fontId="51" fillId="0" borderId="22" xfId="7" applyBorder="1" applyAlignment="1" applyProtection="1">
      <alignment vertical="center"/>
    </xf>
    <xf numFmtId="0" fontId="99" fillId="0" borderId="22" xfId="7" applyFont="1" applyBorder="1" applyAlignment="1" applyProtection="1">
      <alignment horizontal="center" vertical="center"/>
    </xf>
    <xf numFmtId="0" fontId="107" fillId="4" borderId="45" xfId="7" applyFont="1" applyFill="1" applyBorder="1" applyAlignment="1" applyProtection="1">
      <alignment horizontal="left" vertical="center"/>
    </xf>
    <xf numFmtId="0" fontId="51" fillId="4" borderId="61" xfId="7" applyFill="1" applyBorder="1" applyAlignment="1" applyProtection="1">
      <alignment vertical="center"/>
    </xf>
    <xf numFmtId="0" fontId="51" fillId="0" borderId="10" xfId="7" applyBorder="1" applyAlignment="1" applyProtection="1">
      <alignment vertical="center"/>
    </xf>
    <xf numFmtId="0" fontId="51" fillId="0" borderId="32" xfId="7" applyBorder="1" applyAlignment="1" applyProtection="1">
      <alignment vertical="center"/>
    </xf>
    <xf numFmtId="0" fontId="51" fillId="0" borderId="3" xfId="7" applyBorder="1" applyAlignment="1" applyProtection="1">
      <alignment horizontal="center" vertical="center" wrapText="1"/>
    </xf>
    <xf numFmtId="0" fontId="100" fillId="4" borderId="23" xfId="7" applyFont="1" applyFill="1" applyBorder="1" applyAlignment="1" applyProtection="1">
      <alignment horizontal="center" vertical="center" wrapText="1"/>
    </xf>
    <xf numFmtId="0" fontId="100" fillId="4" borderId="24" xfId="7" applyFont="1" applyFill="1" applyBorder="1" applyAlignment="1" applyProtection="1">
      <alignment horizontal="center" vertical="center" wrapText="1"/>
    </xf>
    <xf numFmtId="0" fontId="51" fillId="0" borderId="67" xfId="7" applyBorder="1" applyAlignment="1" applyProtection="1">
      <alignment horizontal="center" vertical="center" wrapText="1"/>
    </xf>
    <xf numFmtId="0" fontId="51" fillId="0" borderId="0" xfId="7" applyAlignment="1" applyProtection="1">
      <alignment horizontal="center" vertical="center" wrapText="1"/>
    </xf>
    <xf numFmtId="0" fontId="99" fillId="0" borderId="16" xfId="7" applyFont="1" applyBorder="1" applyAlignment="1" applyProtection="1">
      <alignment horizontal="center" vertical="center" wrapText="1"/>
    </xf>
    <xf numFmtId="0" fontId="99" fillId="0" borderId="17" xfId="7" applyFont="1" applyBorder="1" applyAlignment="1" applyProtection="1">
      <alignment horizontal="center" vertical="center" wrapText="1"/>
    </xf>
    <xf numFmtId="0" fontId="99" fillId="0" borderId="18" xfId="7" applyFont="1" applyBorder="1" applyAlignment="1" applyProtection="1">
      <alignment horizontal="center" vertical="center" wrapText="1"/>
    </xf>
    <xf numFmtId="0" fontId="107" fillId="0" borderId="54" xfId="7" applyFont="1" applyBorder="1" applyAlignment="1" applyProtection="1">
      <alignment horizontal="left" vertical="center"/>
    </xf>
    <xf numFmtId="0" fontId="51" fillId="0" borderId="11" xfId="7" applyBorder="1" applyAlignment="1" applyProtection="1">
      <alignment vertical="center"/>
    </xf>
    <xf numFmtId="166" fontId="111" fillId="0" borderId="12" xfId="7" applyNumberFormat="1" applyFont="1" applyBorder="1" applyProtection="1"/>
    <xf numFmtId="166" fontId="111" fillId="0" borderId="13" xfId="7" applyNumberFormat="1" applyFont="1" applyBorder="1" applyProtection="1"/>
    <xf numFmtId="4" fontId="112" fillId="0" borderId="0" xfId="7" applyNumberFormat="1" applyFont="1" applyAlignment="1" applyProtection="1">
      <alignment vertical="center"/>
    </xf>
    <xf numFmtId="0" fontId="113" fillId="0" borderId="3" xfId="7" applyFont="1" applyBorder="1" applyProtection="1"/>
    <xf numFmtId="0" fontId="113" fillId="0" borderId="54" xfId="7" applyFont="1" applyBorder="1" applyProtection="1"/>
    <xf numFmtId="0" fontId="108" fillId="0" borderId="0" xfId="7" applyFont="1" applyBorder="1" applyAlignment="1" applyProtection="1">
      <alignment horizontal="left"/>
    </xf>
    <xf numFmtId="0" fontId="113" fillId="0" borderId="67" xfId="7" applyFont="1" applyBorder="1" applyProtection="1"/>
    <xf numFmtId="0" fontId="113" fillId="0" borderId="0" xfId="7" applyFont="1" applyProtection="1"/>
    <xf numFmtId="0" fontId="113" fillId="0" borderId="14" xfId="7" applyFont="1" applyBorder="1" applyProtection="1"/>
    <xf numFmtId="166" fontId="113" fillId="0" borderId="0" xfId="7" applyNumberFormat="1" applyFont="1" applyProtection="1"/>
    <xf numFmtId="166" fontId="113" fillId="0" borderId="15" xfId="7" applyNumberFormat="1" applyFont="1" applyBorder="1" applyProtection="1"/>
    <xf numFmtId="0" fontId="113" fillId="0" borderId="0" xfId="7" applyFont="1" applyAlignment="1" applyProtection="1">
      <alignment horizontal="left"/>
    </xf>
    <xf numFmtId="0" fontId="113" fillId="0" borderId="0" xfId="7" applyFont="1" applyAlignment="1" applyProtection="1">
      <alignment horizontal="center"/>
    </xf>
    <xf numFmtId="4" fontId="113" fillId="0" borderId="0" xfId="7" applyNumberFormat="1" applyFont="1" applyAlignment="1" applyProtection="1">
      <alignment vertical="center"/>
    </xf>
    <xf numFmtId="0" fontId="109" fillId="0" borderId="0" xfId="7" applyFont="1" applyBorder="1" applyAlignment="1" applyProtection="1">
      <alignment horizontal="left"/>
    </xf>
    <xf numFmtId="0" fontId="51" fillId="0" borderId="86" xfId="7" applyBorder="1" applyAlignment="1" applyProtection="1">
      <alignment horizontal="center" vertical="center"/>
    </xf>
    <xf numFmtId="0" fontId="51" fillId="0" borderId="22" xfId="7" applyBorder="1" applyAlignment="1" applyProtection="1">
      <alignment horizontal="center" vertical="center"/>
    </xf>
    <xf numFmtId="49" fontId="51" fillId="0" borderId="22" xfId="7" applyNumberFormat="1" applyBorder="1" applyAlignment="1" applyProtection="1">
      <alignment horizontal="left" vertical="center" wrapText="1"/>
    </xf>
    <xf numFmtId="0" fontId="51" fillId="0" borderId="22" xfId="7" applyBorder="1" applyAlignment="1" applyProtection="1">
      <alignment horizontal="center" vertical="center" wrapText="1"/>
    </xf>
    <xf numFmtId="167" fontId="51" fillId="0" borderId="22" xfId="7" applyNumberFormat="1" applyBorder="1" applyAlignment="1" applyProtection="1">
      <alignment vertical="center"/>
    </xf>
    <xf numFmtId="0" fontId="103" fillId="0" borderId="22" xfId="7" applyFont="1" applyBorder="1" applyAlignment="1" applyProtection="1">
      <alignment horizontal="left" vertical="center"/>
    </xf>
    <xf numFmtId="0" fontId="103" fillId="0" borderId="0" xfId="7" applyFont="1" applyAlignment="1" applyProtection="1">
      <alignment horizontal="center" vertical="center"/>
    </xf>
    <xf numFmtId="166" fontId="103" fillId="0" borderId="0" xfId="7" applyNumberFormat="1" applyFont="1" applyAlignment="1" applyProtection="1">
      <alignment vertical="center"/>
    </xf>
    <xf numFmtId="166" fontId="103" fillId="0" borderId="15" xfId="7" applyNumberFormat="1" applyFont="1" applyBorder="1" applyAlignment="1" applyProtection="1">
      <alignment vertical="center"/>
    </xf>
    <xf numFmtId="4" fontId="51" fillId="0" borderId="0" xfId="7" applyNumberFormat="1" applyAlignment="1" applyProtection="1">
      <alignment vertical="center"/>
    </xf>
    <xf numFmtId="0" fontId="114" fillId="0" borderId="86" xfId="7" applyFont="1" applyBorder="1" applyAlignment="1" applyProtection="1">
      <alignment horizontal="center" vertical="center"/>
    </xf>
    <xf numFmtId="0" fontId="114" fillId="0" borderId="22" xfId="7" applyFont="1" applyBorder="1" applyAlignment="1" applyProtection="1">
      <alignment horizontal="center" vertical="center"/>
    </xf>
    <xf numFmtId="49" fontId="114" fillId="0" borderId="22" xfId="7" applyNumberFormat="1" applyFont="1" applyBorder="1" applyAlignment="1" applyProtection="1">
      <alignment horizontal="left" vertical="center" wrapText="1"/>
    </xf>
    <xf numFmtId="0" fontId="114" fillId="0" borderId="22" xfId="7" applyFont="1" applyBorder="1" applyAlignment="1" applyProtection="1">
      <alignment horizontal="center" vertical="center" wrapText="1"/>
    </xf>
    <xf numFmtId="167" fontId="114" fillId="0" borderId="22" xfId="7" applyNumberFormat="1" applyFont="1" applyBorder="1" applyAlignment="1" applyProtection="1">
      <alignment vertical="center"/>
    </xf>
    <xf numFmtId="0" fontId="114" fillId="0" borderId="90" xfId="7" applyFont="1" applyBorder="1" applyAlignment="1" applyProtection="1">
      <alignment horizontal="center" vertical="center"/>
    </xf>
    <xf numFmtId="0" fontId="114" fillId="0" borderId="91" xfId="7" applyFont="1" applyBorder="1" applyAlignment="1" applyProtection="1">
      <alignment horizontal="center" vertical="center"/>
    </xf>
    <xf numFmtId="49" fontId="114" fillId="0" borderId="91" xfId="7" applyNumberFormat="1" applyFont="1" applyBorder="1" applyAlignment="1" applyProtection="1">
      <alignment horizontal="left" vertical="center" wrapText="1"/>
    </xf>
    <xf numFmtId="0" fontId="114" fillId="0" borderId="91" xfId="7" applyFont="1" applyBorder="1" applyAlignment="1" applyProtection="1">
      <alignment horizontal="center" vertical="center" wrapText="1"/>
    </xf>
    <xf numFmtId="167" fontId="114" fillId="0" borderId="91" xfId="7" applyNumberFormat="1" applyFont="1" applyBorder="1" applyAlignment="1" applyProtection="1">
      <alignment vertical="center"/>
    </xf>
    <xf numFmtId="0" fontId="51" fillId="0" borderId="120" xfId="7" applyBorder="1" applyAlignment="1" applyProtection="1">
      <alignment horizontal="center" vertical="center"/>
    </xf>
    <xf numFmtId="0" fontId="51" fillId="0" borderId="121" xfId="7" applyBorder="1" applyAlignment="1" applyProtection="1">
      <alignment horizontal="center" vertical="center"/>
    </xf>
    <xf numFmtId="49" fontId="51" fillId="0" borderId="121" xfId="7" applyNumberFormat="1" applyBorder="1" applyAlignment="1" applyProtection="1">
      <alignment horizontal="left" vertical="center" wrapText="1"/>
    </xf>
    <xf numFmtId="0" fontId="51" fillId="0" borderId="121" xfId="7" applyBorder="1" applyAlignment="1" applyProtection="1">
      <alignment horizontal="center" vertical="center" wrapText="1"/>
    </xf>
    <xf numFmtId="167" fontId="51" fillId="0" borderId="121" xfId="7" applyNumberFormat="1" applyBorder="1" applyAlignment="1" applyProtection="1">
      <alignment vertical="center"/>
    </xf>
    <xf numFmtId="0" fontId="51" fillId="0" borderId="90" xfId="7" applyBorder="1" applyAlignment="1" applyProtection="1">
      <alignment horizontal="center" vertical="center"/>
    </xf>
    <xf numFmtId="0" fontId="51" fillId="0" borderId="91" xfId="7" applyBorder="1" applyAlignment="1" applyProtection="1">
      <alignment horizontal="center" vertical="center"/>
    </xf>
    <xf numFmtId="49" fontId="51" fillId="0" borderId="91" xfId="7" applyNumberFormat="1" applyBorder="1" applyAlignment="1" applyProtection="1">
      <alignment horizontal="left" vertical="center" wrapText="1"/>
    </xf>
    <xf numFmtId="0" fontId="51" fillId="0" borderId="91" xfId="7" applyBorder="1" applyAlignment="1" applyProtection="1">
      <alignment horizontal="center" vertical="center" wrapText="1"/>
    </xf>
    <xf numFmtId="167" fontId="51" fillId="0" borderId="91" xfId="7" applyNumberFormat="1" applyBorder="1" applyAlignment="1" applyProtection="1">
      <alignment vertical="center"/>
    </xf>
    <xf numFmtId="0" fontId="103" fillId="0" borderId="20" xfId="7" applyFont="1" applyBorder="1" applyAlignment="1" applyProtection="1">
      <alignment horizontal="center" vertical="center"/>
    </xf>
    <xf numFmtId="166" fontId="103" fillId="0" borderId="20" xfId="7" applyNumberFormat="1" applyFont="1" applyBorder="1" applyAlignment="1" applyProtection="1">
      <alignment vertical="center"/>
    </xf>
    <xf numFmtId="166" fontId="103" fillId="0" borderId="21" xfId="7" applyNumberFormat="1" applyFont="1" applyBorder="1" applyAlignment="1" applyProtection="1">
      <alignment vertical="center"/>
    </xf>
    <xf numFmtId="0" fontId="109" fillId="0" borderId="0" xfId="7" applyFont="1" applyBorder="1" applyAlignment="1" applyProtection="1">
      <alignment horizontal="left"/>
      <protection locked="0"/>
    </xf>
    <xf numFmtId="0" fontId="108" fillId="0" borderId="0" xfId="7" applyFont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center"/>
    </xf>
    <xf numFmtId="0" fontId="0" fillId="0" borderId="0" xfId="0" applyFont="1" applyAlignment="1" applyProtection="1">
      <alignment horizontal="left" vertical="center"/>
    </xf>
    <xf numFmtId="0" fontId="0" fillId="0" borderId="51" xfId="0" applyBorder="1" applyAlignment="1" applyProtection="1">
      <alignment horizontal="center"/>
    </xf>
    <xf numFmtId="0" fontId="0" fillId="0" borderId="2" xfId="0" applyBorder="1" applyProtection="1"/>
    <xf numFmtId="0" fontId="0" fillId="18" borderId="0" xfId="0" applyFill="1" applyBorder="1" applyProtection="1"/>
    <xf numFmtId="0" fontId="15" fillId="18" borderId="0" xfId="0" applyFont="1" applyFill="1" applyBorder="1" applyAlignment="1" applyProtection="1">
      <alignment horizontal="center" vertical="center"/>
    </xf>
    <xf numFmtId="0" fontId="137" fillId="18" borderId="0" xfId="0" applyFont="1" applyFill="1" applyBorder="1" applyProtection="1"/>
    <xf numFmtId="0" fontId="138" fillId="18" borderId="0" xfId="0" applyFont="1" applyFill="1" applyBorder="1" applyProtection="1"/>
    <xf numFmtId="0" fontId="151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left" vertical="center"/>
    </xf>
    <xf numFmtId="0" fontId="133" fillId="0" borderId="0" xfId="0" applyFont="1" applyBorder="1" applyAlignment="1" applyProtection="1">
      <alignment horizontal="left" vertical="center"/>
    </xf>
    <xf numFmtId="0" fontId="133" fillId="0" borderId="0" xfId="0" applyFont="1" applyBorder="1" applyProtection="1"/>
    <xf numFmtId="0" fontId="0" fillId="0" borderId="0" xfId="0" applyBorder="1" applyAlignment="1" applyProtection="1">
      <alignment horizontal="center"/>
    </xf>
    <xf numFmtId="4" fontId="19" fillId="17" borderId="125" xfId="0" applyNumberFormat="1" applyFont="1" applyFill="1" applyBorder="1" applyAlignment="1" applyProtection="1">
      <alignment vertical="center"/>
    </xf>
    <xf numFmtId="4" fontId="19" fillId="17" borderId="126" xfId="0" applyNumberFormat="1" applyFont="1" applyFill="1" applyBorder="1" applyAlignment="1" applyProtection="1">
      <alignment vertical="center"/>
    </xf>
    <xf numFmtId="4" fontId="19" fillId="17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5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6" fillId="0" borderId="5" xfId="0" applyFont="1" applyBorder="1" applyAlignment="1" applyProtection="1">
      <alignment horizontal="center" vertical="center"/>
    </xf>
    <xf numFmtId="0" fontId="0" fillId="0" borderId="5" xfId="0" applyFont="1" applyBorder="1" applyAlignment="1" applyProtection="1">
      <alignment vertical="center"/>
    </xf>
    <xf numFmtId="0" fontId="0" fillId="0" borderId="67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4" fontId="0" fillId="0" borderId="3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vertical="center"/>
    </xf>
    <xf numFmtId="0" fontId="3" fillId="0" borderId="5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67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0" fillId="3" borderId="0" xfId="0" applyFont="1" applyFill="1" applyBorder="1" applyAlignment="1" applyProtection="1">
      <alignment vertical="center"/>
    </xf>
    <xf numFmtId="0" fontId="5" fillId="3" borderId="6" xfId="0" applyFont="1" applyFill="1" applyBorder="1" applyAlignment="1" applyProtection="1">
      <alignment horizontal="center" vertical="center"/>
    </xf>
    <xf numFmtId="0" fontId="0" fillId="3" borderId="7" xfId="0" applyFont="1" applyFill="1" applyBorder="1" applyAlignment="1" applyProtection="1">
      <alignment vertical="center"/>
    </xf>
    <xf numFmtId="0" fontId="5" fillId="3" borderId="7" xfId="0" applyFont="1" applyFill="1" applyBorder="1" applyAlignment="1" applyProtection="1">
      <alignment horizontal="center" vertical="center"/>
    </xf>
    <xf numFmtId="0" fontId="0" fillId="3" borderId="67" xfId="0" applyFont="1" applyFill="1" applyBorder="1" applyAlignment="1" applyProtection="1">
      <alignment vertical="center"/>
    </xf>
    <xf numFmtId="0" fontId="0" fillId="3" borderId="0" xfId="0" applyFont="1" applyFill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0" fontId="0" fillId="0" borderId="61" xfId="0" applyFont="1" applyBorder="1" applyAlignment="1" applyProtection="1">
      <alignment vertical="center"/>
    </xf>
    <xf numFmtId="0" fontId="0" fillId="0" borderId="61" xfId="0" applyFont="1" applyBorder="1" applyAlignment="1" applyProtection="1">
      <alignment horizontal="center" vertical="center"/>
    </xf>
    <xf numFmtId="0" fontId="0" fillId="0" borderId="48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49" xfId="0" applyFont="1" applyBorder="1" applyAlignment="1" applyProtection="1">
      <alignment vertical="center"/>
    </xf>
    <xf numFmtId="0" fontId="0" fillId="0" borderId="51" xfId="0" applyFont="1" applyBorder="1" applyAlignment="1" applyProtection="1">
      <alignment vertical="center"/>
    </xf>
    <xf numFmtId="0" fontId="0" fillId="0" borderId="51" xfId="0" applyFont="1" applyBorder="1" applyAlignment="1" applyProtection="1">
      <alignment horizontal="center" vertical="center"/>
    </xf>
    <xf numFmtId="0" fontId="0" fillId="0" borderId="66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4" fillId="0" borderId="54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4" fillId="0" borderId="67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5" fillId="0" borderId="54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31" fillId="0" borderId="0" xfId="1" applyAlignment="1" applyProtection="1">
      <alignment horizontal="center" vertical="center"/>
    </xf>
    <xf numFmtId="0" fontId="6" fillId="0" borderId="54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23" fillId="0" borderId="0" xfId="1" applyFont="1" applyAlignment="1" applyProtection="1">
      <alignment horizontal="center" vertical="center"/>
    </xf>
    <xf numFmtId="0" fontId="0" fillId="17" borderId="0" xfId="0" applyFont="1" applyFill="1" applyBorder="1" applyAlignment="1" applyProtection="1">
      <alignment horizontal="left" vertical="center"/>
      <protection locked="0"/>
    </xf>
    <xf numFmtId="0" fontId="0" fillId="17" borderId="0" xfId="0" applyFill="1" applyBorder="1" applyProtection="1">
      <protection locked="0"/>
    </xf>
    <xf numFmtId="14" fontId="0" fillId="17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Border="1" applyProtection="1">
      <protection locked="0"/>
    </xf>
    <xf numFmtId="0" fontId="0" fillId="20" borderId="0" xfId="0" applyFill="1" applyBorder="1" applyProtection="1"/>
    <xf numFmtId="0" fontId="15" fillId="20" borderId="0" xfId="0" applyFont="1" applyFill="1" applyBorder="1" applyAlignment="1" applyProtection="1">
      <alignment horizontal="center" vertical="center"/>
    </xf>
    <xf numFmtId="0" fontId="137" fillId="20" borderId="0" xfId="0" applyFont="1" applyFill="1" applyBorder="1" applyProtection="1"/>
    <xf numFmtId="0" fontId="138" fillId="20" borderId="0" xfId="0" applyFont="1" applyFill="1" applyBorder="1" applyProtection="1"/>
    <xf numFmtId="14" fontId="0" fillId="0" borderId="0" xfId="0" applyNumberFormat="1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Protection="1"/>
    <xf numFmtId="4" fontId="19" fillId="21" borderId="125" xfId="0" applyNumberFormat="1" applyFont="1" applyFill="1" applyBorder="1" applyAlignment="1" applyProtection="1">
      <alignment vertical="center"/>
    </xf>
    <xf numFmtId="4" fontId="19" fillId="21" borderId="126" xfId="0" applyNumberFormat="1" applyFont="1" applyFill="1" applyBorder="1" applyAlignment="1" applyProtection="1">
      <alignment vertical="center"/>
    </xf>
    <xf numFmtId="4" fontId="19" fillId="0" borderId="0" xfId="0" applyNumberFormat="1" applyFont="1" applyFill="1" applyBorder="1" applyAlignment="1" applyProtection="1">
      <alignment vertical="center"/>
    </xf>
    <xf numFmtId="4" fontId="19" fillId="19" borderId="125" xfId="0" applyNumberFormat="1" applyFont="1" applyFill="1" applyBorder="1" applyAlignment="1" applyProtection="1">
      <alignment vertical="center"/>
    </xf>
    <xf numFmtId="4" fontId="19" fillId="19" borderId="126" xfId="0" applyNumberFormat="1" applyFont="1" applyFill="1" applyBorder="1" applyAlignment="1" applyProtection="1">
      <alignment vertical="center"/>
    </xf>
    <xf numFmtId="49" fontId="76" fillId="0" borderId="51" xfId="8" applyNumberFormat="1" applyFont="1" applyBorder="1" applyAlignment="1" applyProtection="1">
      <alignment vertical="top" wrapText="1"/>
    </xf>
    <xf numFmtId="49" fontId="77" fillId="0" borderId="51" xfId="8" applyNumberFormat="1" applyFont="1" applyBorder="1" applyAlignment="1" applyProtection="1">
      <alignment horizontal="center"/>
    </xf>
    <xf numFmtId="0" fontId="77" fillId="0" borderId="51" xfId="8" applyFont="1" applyBorder="1" applyAlignment="1" applyProtection="1">
      <alignment horizontal="center"/>
    </xf>
    <xf numFmtId="0" fontId="77" fillId="0" borderId="51" xfId="8" applyFont="1" applyBorder="1" applyProtection="1"/>
    <xf numFmtId="0" fontId="77" fillId="0" borderId="66" xfId="8" applyFont="1" applyBorder="1" applyProtection="1"/>
    <xf numFmtId="0" fontId="39" fillId="0" borderId="0" xfId="6" applyProtection="1"/>
    <xf numFmtId="49" fontId="0" fillId="0" borderId="0" xfId="8" applyNumberFormat="1" applyFont="1" applyBorder="1" applyAlignment="1" applyProtection="1">
      <alignment vertical="top" wrapText="1"/>
    </xf>
    <xf numFmtId="49" fontId="77" fillId="0" borderId="0" xfId="8" applyNumberFormat="1" applyFont="1" applyBorder="1" applyAlignment="1" applyProtection="1">
      <alignment horizontal="center"/>
    </xf>
    <xf numFmtId="0" fontId="77" fillId="0" borderId="0" xfId="8" applyFont="1" applyBorder="1" applyAlignment="1" applyProtection="1">
      <alignment horizontal="center"/>
    </xf>
    <xf numFmtId="0" fontId="77" fillId="0" borderId="33" xfId="8" applyFont="1" applyBorder="1" applyProtection="1"/>
    <xf numFmtId="0" fontId="39" fillId="0" borderId="34" xfId="6" applyBorder="1" applyProtection="1"/>
    <xf numFmtId="0" fontId="77" fillId="0" borderId="35" xfId="8" applyFont="1" applyBorder="1" applyProtection="1"/>
    <xf numFmtId="3" fontId="76" fillId="0" borderId="36" xfId="8" applyNumberFormat="1" applyFont="1" applyBorder="1" applyProtection="1"/>
    <xf numFmtId="49" fontId="35" fillId="0" borderId="0" xfId="8" applyNumberFormat="1" applyBorder="1" applyAlignment="1" applyProtection="1">
      <alignment vertical="top" wrapText="1"/>
    </xf>
    <xf numFmtId="0" fontId="77" fillId="0" borderId="37" xfId="8" applyFont="1" applyBorder="1" applyProtection="1"/>
    <xf numFmtId="0" fontId="39" fillId="0" borderId="38" xfId="6" applyBorder="1" applyProtection="1"/>
    <xf numFmtId="0" fontId="77" fillId="0" borderId="39" xfId="8" applyFont="1" applyBorder="1" applyProtection="1"/>
    <xf numFmtId="3" fontId="76" fillId="0" borderId="40" xfId="8" applyNumberFormat="1" applyFont="1" applyBorder="1" applyProtection="1"/>
    <xf numFmtId="168" fontId="39" fillId="0" borderId="38" xfId="6" applyNumberFormat="1" applyBorder="1" applyProtection="1"/>
    <xf numFmtId="0" fontId="39" fillId="0" borderId="41" xfId="6" applyBorder="1" applyProtection="1"/>
    <xf numFmtId="0" fontId="39" fillId="0" borderId="42" xfId="6" applyBorder="1" applyProtection="1"/>
    <xf numFmtId="0" fontId="79" fillId="0" borderId="43" xfId="6" applyFont="1" applyBorder="1" applyProtection="1"/>
    <xf numFmtId="3" fontId="76" fillId="0" borderId="44" xfId="8" applyNumberFormat="1" applyFont="1" applyBorder="1" applyProtection="1"/>
    <xf numFmtId="0" fontId="39" fillId="0" borderId="54" xfId="6" applyBorder="1" applyProtection="1"/>
    <xf numFmtId="0" fontId="39" fillId="0" borderId="0" xfId="6" applyBorder="1" applyProtection="1"/>
    <xf numFmtId="0" fontId="80" fillId="0" borderId="45" xfId="8" applyFont="1" applyBorder="1" applyProtection="1"/>
    <xf numFmtId="0" fontId="39" fillId="0" borderId="46" xfId="6" applyBorder="1" applyProtection="1"/>
    <xf numFmtId="2" fontId="77" fillId="0" borderId="47" xfId="8" applyNumberFormat="1" applyFont="1" applyBorder="1" applyProtection="1"/>
    <xf numFmtId="3" fontId="81" fillId="0" borderId="48" xfId="8" applyNumberFormat="1" applyFont="1" applyBorder="1" applyProtection="1"/>
    <xf numFmtId="0" fontId="77" fillId="0" borderId="0" xfId="8" applyFont="1" applyBorder="1" applyProtection="1"/>
    <xf numFmtId="0" fontId="77" fillId="0" borderId="67" xfId="8" applyFont="1" applyBorder="1" applyProtection="1"/>
    <xf numFmtId="0" fontId="135" fillId="0" borderId="0" xfId="6" applyFont="1" applyProtection="1"/>
    <xf numFmtId="49" fontId="75" fillId="0" borderId="54" xfId="8" applyNumberFormat="1" applyFont="1" applyBorder="1" applyAlignment="1" applyProtection="1">
      <alignment horizontal="right"/>
    </xf>
    <xf numFmtId="0" fontId="75" fillId="0" borderId="0" xfId="8" applyFont="1" applyBorder="1" applyAlignment="1" applyProtection="1">
      <alignment horizontal="right"/>
    </xf>
    <xf numFmtId="49" fontId="35" fillId="0" borderId="0" xfId="8" applyNumberFormat="1" applyBorder="1" applyAlignment="1" applyProtection="1">
      <alignment wrapText="1"/>
    </xf>
    <xf numFmtId="49" fontId="77" fillId="0" borderId="49" xfId="8" applyNumberFormat="1" applyFont="1" applyBorder="1" applyAlignment="1" applyProtection="1">
      <alignment horizontal="center"/>
    </xf>
    <xf numFmtId="0" fontId="77" fillId="0" borderId="50" xfId="8" applyFont="1" applyBorder="1" applyAlignment="1" applyProtection="1">
      <alignment horizontal="center"/>
    </xf>
    <xf numFmtId="49" fontId="77" fillId="5" borderId="51" xfId="8" applyNumberFormat="1" applyFont="1" applyFill="1" applyBorder="1" applyAlignment="1" applyProtection="1">
      <alignment wrapText="1"/>
    </xf>
    <xf numFmtId="49" fontId="77" fillId="5" borderId="50" xfId="8" applyNumberFormat="1" applyFont="1" applyFill="1" applyBorder="1" applyAlignment="1" applyProtection="1">
      <alignment horizontal="center"/>
    </xf>
    <xf numFmtId="0" fontId="77" fillId="5" borderId="52" xfId="8" applyFont="1" applyFill="1" applyBorder="1" applyAlignment="1" applyProtection="1">
      <alignment horizontal="center"/>
    </xf>
    <xf numFmtId="49" fontId="77" fillId="0" borderId="54" xfId="8" applyNumberFormat="1" applyFont="1" applyBorder="1" applyAlignment="1" applyProtection="1">
      <alignment horizontal="center"/>
    </xf>
    <xf numFmtId="0" fontId="77" fillId="0" borderId="55" xfId="8" applyFont="1" applyBorder="1" applyAlignment="1" applyProtection="1">
      <alignment horizontal="center"/>
    </xf>
    <xf numFmtId="49" fontId="77" fillId="5" borderId="0" xfId="8" applyNumberFormat="1" applyFont="1" applyFill="1" applyBorder="1" applyAlignment="1" applyProtection="1">
      <alignment horizontal="center" wrapText="1"/>
    </xf>
    <xf numFmtId="49" fontId="77" fillId="5" borderId="55" xfId="8" applyNumberFormat="1" applyFont="1" applyFill="1" applyBorder="1" applyAlignment="1" applyProtection="1">
      <alignment horizontal="center"/>
    </xf>
    <xf numFmtId="0" fontId="82" fillId="5" borderId="56" xfId="8" applyFont="1" applyFill="1" applyBorder="1" applyAlignment="1" applyProtection="1">
      <alignment horizontal="center"/>
    </xf>
    <xf numFmtId="0" fontId="77" fillId="5" borderId="57" xfId="8" applyFont="1" applyFill="1" applyBorder="1" applyAlignment="1" applyProtection="1">
      <alignment horizontal="center"/>
    </xf>
    <xf numFmtId="0" fontId="83" fillId="5" borderId="58" xfId="8" applyFont="1" applyFill="1" applyBorder="1" applyAlignment="1" applyProtection="1">
      <alignment horizontal="center"/>
    </xf>
    <xf numFmtId="0" fontId="77" fillId="5" borderId="54" xfId="8" applyFont="1" applyFill="1" applyBorder="1" applyAlignment="1" applyProtection="1">
      <alignment horizontal="center"/>
    </xf>
    <xf numFmtId="0" fontId="83" fillId="5" borderId="59" xfId="8" applyFont="1" applyFill="1" applyBorder="1" applyAlignment="1" applyProtection="1">
      <alignment horizontal="center"/>
    </xf>
    <xf numFmtId="49" fontId="77" fillId="0" borderId="45" xfId="8" applyNumberFormat="1" applyFont="1" applyBorder="1" applyAlignment="1" applyProtection="1">
      <alignment horizontal="center"/>
    </xf>
    <xf numFmtId="0" fontId="77" fillId="0" borderId="60" xfId="8" applyFont="1" applyBorder="1" applyAlignment="1" applyProtection="1">
      <alignment horizontal="center"/>
    </xf>
    <xf numFmtId="49" fontId="77" fillId="5" borderId="61" xfId="8" applyNumberFormat="1" applyFont="1" applyFill="1" applyBorder="1" applyAlignment="1" applyProtection="1">
      <alignment wrapText="1"/>
    </xf>
    <xf numFmtId="49" fontId="77" fillId="5" borderId="60" xfId="8" applyNumberFormat="1" applyFont="1" applyFill="1" applyBorder="1" applyAlignment="1" applyProtection="1">
      <alignment horizontal="center"/>
    </xf>
    <xf numFmtId="0" fontId="77" fillId="5" borderId="62" xfId="8" applyFont="1" applyFill="1" applyBorder="1" applyAlignment="1" applyProtection="1">
      <alignment horizontal="center"/>
    </xf>
    <xf numFmtId="0" fontId="83" fillId="5" borderId="63" xfId="8" applyFont="1" applyFill="1" applyBorder="1" applyAlignment="1" applyProtection="1">
      <alignment horizontal="center"/>
    </xf>
    <xf numFmtId="0" fontId="83" fillId="5" borderId="60" xfId="8" applyFont="1" applyFill="1" applyBorder="1" applyAlignment="1" applyProtection="1">
      <alignment horizontal="center"/>
    </xf>
    <xf numFmtId="0" fontId="83" fillId="5" borderId="45" xfId="8" applyFont="1" applyFill="1" applyBorder="1" applyAlignment="1" applyProtection="1">
      <alignment horizontal="center"/>
    </xf>
    <xf numFmtId="0" fontId="83" fillId="5" borderId="62" xfId="8" applyFont="1" applyFill="1" applyBorder="1" applyAlignment="1" applyProtection="1">
      <alignment horizontal="center"/>
    </xf>
    <xf numFmtId="49" fontId="77" fillId="0" borderId="68" xfId="8" applyNumberFormat="1" applyFont="1" applyBorder="1" applyAlignment="1" applyProtection="1">
      <alignment horizontal="center" wrapText="1"/>
    </xf>
    <xf numFmtId="0" fontId="77" fillId="0" borderId="64" xfId="8" applyFont="1" applyBorder="1" applyAlignment="1" applyProtection="1">
      <alignment horizontal="center"/>
    </xf>
    <xf numFmtId="49" fontId="84" fillId="0" borderId="64" xfId="6" applyNumberFormat="1" applyFont="1" applyBorder="1" applyAlignment="1" applyProtection="1">
      <alignment wrapText="1"/>
    </xf>
    <xf numFmtId="49" fontId="83" fillId="0" borderId="64" xfId="8" applyNumberFormat="1" applyFont="1" applyBorder="1" applyAlignment="1" applyProtection="1">
      <alignment horizontal="center"/>
    </xf>
    <xf numFmtId="2" fontId="83" fillId="0" borderId="64" xfId="8" applyNumberFormat="1" applyFont="1" applyBorder="1" applyAlignment="1" applyProtection="1">
      <alignment horizontal="right"/>
    </xf>
    <xf numFmtId="2" fontId="83" fillId="0" borderId="69" xfId="8" applyNumberFormat="1" applyFont="1" applyBorder="1" applyAlignment="1" applyProtection="1">
      <alignment horizontal="right"/>
    </xf>
    <xf numFmtId="49" fontId="39" fillId="0" borderId="64" xfId="6" applyNumberFormat="1" applyBorder="1" applyAlignment="1" applyProtection="1">
      <alignment wrapText="1"/>
    </xf>
    <xf numFmtId="49" fontId="85" fillId="0" borderId="64" xfId="6" applyNumberFormat="1" applyFont="1" applyBorder="1" applyAlignment="1" applyProtection="1">
      <alignment wrapText="1"/>
    </xf>
    <xf numFmtId="49" fontId="86" fillId="0" borderId="64" xfId="8" applyNumberFormat="1" applyFont="1" applyBorder="1" applyAlignment="1" applyProtection="1">
      <alignment horizontal="center"/>
    </xf>
    <xf numFmtId="2" fontId="86" fillId="0" borderId="64" xfId="8" applyNumberFormat="1" applyFont="1" applyBorder="1" applyAlignment="1" applyProtection="1">
      <alignment horizontal="right"/>
    </xf>
    <xf numFmtId="49" fontId="77" fillId="0" borderId="70" xfId="8" applyNumberFormat="1" applyFont="1" applyBorder="1" applyAlignment="1" applyProtection="1">
      <alignment horizontal="center" wrapText="1"/>
    </xf>
    <xf numFmtId="0" fontId="77" fillId="0" borderId="71" xfId="8" applyFont="1" applyBorder="1" applyAlignment="1" applyProtection="1">
      <alignment horizontal="center"/>
    </xf>
    <xf numFmtId="49" fontId="39" fillId="0" borderId="71" xfId="6" applyNumberFormat="1" applyBorder="1" applyAlignment="1" applyProtection="1">
      <alignment wrapText="1"/>
    </xf>
    <xf numFmtId="49" fontId="83" fillId="0" borderId="71" xfId="8" applyNumberFormat="1" applyFont="1" applyBorder="1" applyAlignment="1" applyProtection="1">
      <alignment horizontal="center"/>
    </xf>
    <xf numFmtId="2" fontId="83" fillId="0" borderId="71" xfId="8" applyNumberFormat="1" applyFont="1" applyBorder="1" applyAlignment="1" applyProtection="1">
      <alignment horizontal="right"/>
    </xf>
    <xf numFmtId="2" fontId="83" fillId="0" borderId="72" xfId="8" applyNumberFormat="1" applyFont="1" applyBorder="1" applyAlignment="1" applyProtection="1">
      <alignment horizontal="right"/>
    </xf>
    <xf numFmtId="49" fontId="77" fillId="0" borderId="73" xfId="8" applyNumberFormat="1" applyFont="1" applyBorder="1" applyAlignment="1" applyProtection="1">
      <alignment horizontal="center" wrapText="1"/>
    </xf>
    <xf numFmtId="0" fontId="77" fillId="0" borderId="74" xfId="8" applyFont="1" applyBorder="1" applyAlignment="1" applyProtection="1">
      <alignment horizontal="center"/>
    </xf>
    <xf numFmtId="49" fontId="85" fillId="0" borderId="74" xfId="6" applyNumberFormat="1" applyFont="1" applyBorder="1" applyAlignment="1" applyProtection="1">
      <alignment wrapText="1"/>
    </xf>
    <xf numFmtId="49" fontId="86" fillId="0" borderId="74" xfId="8" applyNumberFormat="1" applyFont="1" applyBorder="1" applyAlignment="1" applyProtection="1">
      <alignment horizontal="center"/>
    </xf>
    <xf numFmtId="2" fontId="86" fillId="0" borderId="74" xfId="8" applyNumberFormat="1" applyFont="1" applyBorder="1" applyAlignment="1" applyProtection="1">
      <alignment horizontal="right"/>
    </xf>
    <xf numFmtId="2" fontId="83" fillId="0" borderId="74" xfId="8" applyNumberFormat="1" applyFont="1" applyBorder="1" applyAlignment="1" applyProtection="1">
      <alignment horizontal="right"/>
    </xf>
    <xf numFmtId="2" fontId="83" fillId="0" borderId="75" xfId="8" applyNumberFormat="1" applyFont="1" applyBorder="1" applyAlignment="1" applyProtection="1">
      <alignment horizontal="right"/>
    </xf>
    <xf numFmtId="49" fontId="85" fillId="0" borderId="71" xfId="6" applyNumberFormat="1" applyFont="1" applyBorder="1" applyAlignment="1" applyProtection="1">
      <alignment wrapText="1"/>
    </xf>
    <xf numFmtId="49" fontId="86" fillId="0" borderId="71" xfId="8" applyNumberFormat="1" applyFont="1" applyBorder="1" applyAlignment="1" applyProtection="1">
      <alignment horizontal="center"/>
    </xf>
    <xf numFmtId="2" fontId="86" fillId="0" borderId="71" xfId="8" applyNumberFormat="1" applyFont="1" applyBorder="1" applyAlignment="1" applyProtection="1">
      <alignment horizontal="right"/>
    </xf>
    <xf numFmtId="0" fontId="39" fillId="0" borderId="45" xfId="9" applyBorder="1" applyProtection="1"/>
    <xf numFmtId="0" fontId="39" fillId="0" borderId="61" xfId="6" applyBorder="1" applyProtection="1"/>
    <xf numFmtId="49" fontId="39" fillId="0" borderId="61" xfId="6" applyNumberFormat="1" applyBorder="1" applyAlignment="1" applyProtection="1">
      <alignment wrapText="1"/>
    </xf>
    <xf numFmtId="49" fontId="39" fillId="0" borderId="61" xfId="6" applyNumberFormat="1" applyBorder="1" applyAlignment="1" applyProtection="1">
      <alignment horizontal="center"/>
    </xf>
    <xf numFmtId="0" fontId="39" fillId="0" borderId="61" xfId="6" applyBorder="1" applyAlignment="1" applyProtection="1">
      <alignment horizontal="center"/>
    </xf>
    <xf numFmtId="0" fontId="39" fillId="0" borderId="48" xfId="6" applyBorder="1" applyProtection="1"/>
    <xf numFmtId="0" fontId="39" fillId="0" borderId="49" xfId="9" applyBorder="1" applyProtection="1"/>
    <xf numFmtId="0" fontId="39" fillId="0" borderId="51" xfId="6" applyBorder="1" applyProtection="1"/>
    <xf numFmtId="49" fontId="39" fillId="0" borderId="51" xfId="6" applyNumberFormat="1" applyBorder="1" applyAlignment="1" applyProtection="1">
      <alignment wrapText="1"/>
    </xf>
    <xf numFmtId="49" fontId="39" fillId="0" borderId="51" xfId="6" applyNumberFormat="1" applyBorder="1" applyAlignment="1" applyProtection="1">
      <alignment horizontal="center"/>
    </xf>
    <xf numFmtId="0" fontId="39" fillId="0" borderId="51" xfId="6" applyBorder="1" applyAlignment="1" applyProtection="1">
      <alignment horizontal="center"/>
    </xf>
    <xf numFmtId="0" fontId="39" fillId="0" borderId="66" xfId="6" applyBorder="1" applyProtection="1"/>
    <xf numFmtId="0" fontId="39" fillId="0" borderId="54" xfId="9" applyBorder="1" applyProtection="1"/>
    <xf numFmtId="49" fontId="39" fillId="0" borderId="0" xfId="6" applyNumberFormat="1" applyBorder="1" applyAlignment="1" applyProtection="1">
      <alignment wrapText="1"/>
    </xf>
    <xf numFmtId="49" fontId="39" fillId="0" borderId="0" xfId="6" applyNumberFormat="1" applyBorder="1" applyAlignment="1" applyProtection="1">
      <alignment horizontal="center"/>
    </xf>
    <xf numFmtId="0" fontId="39" fillId="0" borderId="0" xfId="6" applyBorder="1" applyAlignment="1" applyProtection="1">
      <alignment horizontal="center"/>
    </xf>
    <xf numFmtId="0" fontId="39" fillId="0" borderId="67" xfId="6" applyBorder="1" applyProtection="1"/>
    <xf numFmtId="49" fontId="77" fillId="0" borderId="54" xfId="8" applyNumberFormat="1" applyFont="1" applyBorder="1" applyAlignment="1" applyProtection="1">
      <alignment horizontal="left"/>
    </xf>
    <xf numFmtId="49" fontId="77" fillId="0" borderId="54" xfId="8" applyNumberFormat="1" applyFont="1" applyBorder="1" applyAlignment="1" applyProtection="1">
      <alignment horizontal="center" wrapText="1"/>
    </xf>
    <xf numFmtId="49" fontId="77" fillId="0" borderId="45" xfId="8" applyNumberFormat="1" applyFont="1" applyBorder="1" applyAlignment="1" applyProtection="1">
      <alignment horizontal="center" wrapText="1"/>
    </xf>
    <xf numFmtId="49" fontId="77" fillId="0" borderId="0" xfId="8" applyNumberFormat="1" applyFont="1" applyAlignment="1" applyProtection="1">
      <alignment horizontal="center" wrapText="1"/>
    </xf>
    <xf numFmtId="49" fontId="39" fillId="0" borderId="0" xfId="6" applyNumberFormat="1" applyAlignment="1" applyProtection="1">
      <alignment wrapText="1"/>
    </xf>
    <xf numFmtId="49" fontId="39" fillId="0" borderId="0" xfId="6" applyNumberFormat="1" applyAlignment="1" applyProtection="1">
      <alignment horizontal="center"/>
    </xf>
    <xf numFmtId="0" fontId="39" fillId="0" borderId="0" xfId="6" applyAlignment="1" applyProtection="1">
      <alignment horizontal="center"/>
    </xf>
    <xf numFmtId="49" fontId="39" fillId="0" borderId="0" xfId="6" applyNumberFormat="1" applyProtection="1"/>
    <xf numFmtId="2" fontId="83" fillId="17" borderId="64" xfId="8" applyNumberFormat="1" applyFont="1" applyFill="1" applyBorder="1" applyAlignment="1" applyProtection="1">
      <alignment horizontal="right"/>
      <protection locked="0"/>
    </xf>
    <xf numFmtId="2" fontId="83" fillId="0" borderId="64" xfId="8" applyNumberFormat="1" applyFont="1" applyBorder="1" applyAlignment="1" applyProtection="1">
      <alignment horizontal="right"/>
      <protection locked="0"/>
    </xf>
    <xf numFmtId="2" fontId="83" fillId="0" borderId="74" xfId="8" applyNumberFormat="1" applyFont="1" applyBorder="1" applyAlignment="1" applyProtection="1">
      <alignment horizontal="right"/>
      <protection locked="0"/>
    </xf>
    <xf numFmtId="2" fontId="83" fillId="0" borderId="71" xfId="8" applyNumberFormat="1" applyFont="1" applyBorder="1" applyAlignment="1" applyProtection="1">
      <alignment horizontal="right"/>
      <protection locked="0"/>
    </xf>
    <xf numFmtId="0" fontId="115" fillId="0" borderId="0" xfId="0" applyFont="1" applyAlignment="1" applyProtection="1">
      <alignment vertical="top" wrapText="1"/>
    </xf>
    <xf numFmtId="0" fontId="131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171" fontId="0" fillId="0" borderId="0" xfId="0" applyNumberFormat="1" applyAlignment="1" applyProtection="1">
      <alignment horizontal="center" vertical="top"/>
    </xf>
    <xf numFmtId="0" fontId="0" fillId="0" borderId="0" xfId="0" applyAlignment="1" applyProtection="1">
      <alignment horizontal="center" vertical="top"/>
    </xf>
    <xf numFmtId="0" fontId="131" fillId="15" borderId="23" xfId="0" applyFont="1" applyFill="1" applyBorder="1" applyAlignment="1" applyProtection="1">
      <alignment horizontal="left" vertical="center" wrapText="1"/>
    </xf>
    <xf numFmtId="0" fontId="119" fillId="15" borderId="24" xfId="0" applyFont="1" applyFill="1" applyBorder="1" applyAlignment="1" applyProtection="1">
      <alignment horizontal="left" vertical="top" wrapText="1" indent="1"/>
    </xf>
    <xf numFmtId="171" fontId="0" fillId="15" borderId="24" xfId="0" applyNumberFormat="1" applyFill="1" applyBorder="1" applyAlignment="1" applyProtection="1">
      <alignment horizontal="center" vertical="center" wrapText="1"/>
    </xf>
    <xf numFmtId="0" fontId="0" fillId="15" borderId="24" xfId="0" applyFill="1" applyBorder="1" applyAlignment="1" applyProtection="1">
      <alignment horizontal="center" vertical="center" wrapText="1"/>
    </xf>
    <xf numFmtId="171" fontId="0" fillId="15" borderId="25" xfId="0" applyNumberFormat="1" applyFill="1" applyBorder="1" applyAlignment="1" applyProtection="1">
      <alignment horizontal="center" vertical="center" wrapText="1"/>
    </xf>
    <xf numFmtId="0" fontId="132" fillId="0" borderId="0" xfId="0" applyFont="1" applyProtection="1"/>
    <xf numFmtId="170" fontId="128" fillId="0" borderId="54" xfId="0" applyNumberFormat="1" applyFont="1" applyBorder="1" applyAlignment="1" applyProtection="1">
      <alignment horizontal="left" vertical="top" shrinkToFit="1"/>
    </xf>
    <xf numFmtId="0" fontId="122" fillId="0" borderId="0" xfId="0" applyFont="1" applyBorder="1" applyAlignment="1" applyProtection="1">
      <alignment horizontal="left" vertical="top" wrapText="1" indent="1"/>
    </xf>
    <xf numFmtId="0" fontId="122" fillId="0" borderId="0" xfId="0" applyFont="1" applyBorder="1" applyAlignment="1" applyProtection="1">
      <alignment horizontal="center" vertical="top" wrapText="1"/>
    </xf>
    <xf numFmtId="171" fontId="122" fillId="0" borderId="67" xfId="0" applyNumberFormat="1" applyFont="1" applyBorder="1" applyAlignment="1" applyProtection="1">
      <alignment horizontal="center" vertical="top" wrapText="1"/>
    </xf>
    <xf numFmtId="0" fontId="131" fillId="0" borderId="54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vertical="top" wrapText="1" indent="1"/>
    </xf>
    <xf numFmtId="0" fontId="131" fillId="0" borderId="54" xfId="0" applyFont="1" applyBorder="1" applyAlignment="1" applyProtection="1">
      <alignment horizontal="left" wrapText="1"/>
    </xf>
    <xf numFmtId="0" fontId="125" fillId="0" borderId="0" xfId="0" applyFont="1" applyBorder="1" applyAlignment="1" applyProtection="1">
      <alignment horizontal="left" vertical="top" wrapText="1" indent="1"/>
    </xf>
    <xf numFmtId="0" fontId="0" fillId="0" borderId="0" xfId="0" applyBorder="1" applyAlignment="1" applyProtection="1">
      <alignment horizontal="center" wrapText="1"/>
    </xf>
    <xf numFmtId="0" fontId="127" fillId="0" borderId="0" xfId="0" applyFont="1" applyBorder="1" applyAlignment="1" applyProtection="1">
      <alignment horizontal="left" vertical="top" wrapText="1" indent="1"/>
    </xf>
    <xf numFmtId="0" fontId="119" fillId="0" borderId="0" xfId="0" applyFont="1" applyBorder="1" applyAlignment="1" applyProtection="1">
      <alignment horizontal="left" vertical="top" wrapText="1" indent="1"/>
    </xf>
    <xf numFmtId="0" fontId="123" fillId="0" borderId="0" xfId="0" applyFont="1" applyBorder="1" applyAlignment="1" applyProtection="1">
      <alignment horizontal="left" vertical="top" wrapText="1" indent="1"/>
    </xf>
    <xf numFmtId="0" fontId="131" fillId="0" borderId="54" xfId="0" applyFont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center" vertical="top" wrapText="1"/>
    </xf>
    <xf numFmtId="0" fontId="131" fillId="0" borderId="45" xfId="0" applyFont="1" applyBorder="1" applyAlignment="1" applyProtection="1">
      <alignment horizontal="left" vertical="top" wrapText="1"/>
    </xf>
    <xf numFmtId="0" fontId="127" fillId="0" borderId="61" xfId="0" applyFont="1" applyBorder="1" applyAlignment="1" applyProtection="1">
      <alignment horizontal="left" vertical="top" wrapText="1" indent="1"/>
    </xf>
    <xf numFmtId="0" fontId="0" fillId="0" borderId="61" xfId="0" applyBorder="1" applyAlignment="1" applyProtection="1">
      <alignment horizontal="center" vertical="top" wrapText="1"/>
    </xf>
    <xf numFmtId="171" fontId="122" fillId="0" borderId="48" xfId="0" applyNumberFormat="1" applyFont="1" applyBorder="1" applyAlignment="1" applyProtection="1">
      <alignment horizontal="center" vertical="top" wrapText="1"/>
    </xf>
    <xf numFmtId="170" fontId="128" fillId="0" borderId="49" xfId="0" applyNumberFormat="1" applyFont="1" applyBorder="1" applyAlignment="1" applyProtection="1">
      <alignment horizontal="left" vertical="top" shrinkToFit="1"/>
    </xf>
    <xf numFmtId="0" fontId="122" fillId="0" borderId="51" xfId="0" applyFont="1" applyBorder="1" applyAlignment="1" applyProtection="1">
      <alignment horizontal="left" vertical="top" wrapText="1" indent="1"/>
    </xf>
    <xf numFmtId="0" fontId="122" fillId="0" borderId="51" xfId="0" applyFont="1" applyBorder="1" applyAlignment="1" applyProtection="1">
      <alignment horizontal="center" vertical="top" wrapText="1"/>
    </xf>
    <xf numFmtId="171" fontId="122" fillId="0" borderId="66" xfId="0" applyNumberFormat="1" applyFont="1" applyBorder="1" applyAlignment="1" applyProtection="1">
      <alignment horizontal="center" vertical="top" wrapText="1"/>
    </xf>
    <xf numFmtId="170" fontId="128" fillId="0" borderId="54" xfId="0" applyNumberFormat="1" applyFont="1" applyBorder="1" applyAlignment="1" applyProtection="1">
      <alignment horizontal="left" vertical="center" shrinkToFit="1"/>
    </xf>
    <xf numFmtId="0" fontId="148" fillId="0" borderId="0" xfId="0" applyFont="1" applyBorder="1" applyAlignment="1" applyProtection="1">
      <alignment horizontal="left" vertical="top" wrapText="1" indent="1"/>
    </xf>
    <xf numFmtId="0" fontId="122" fillId="0" borderId="0" xfId="0" applyFont="1" applyBorder="1" applyAlignment="1" applyProtection="1">
      <alignment horizontal="center" vertical="center" wrapText="1"/>
    </xf>
    <xf numFmtId="0" fontId="131" fillId="0" borderId="45" xfId="0" applyFont="1" applyBorder="1" applyAlignment="1" applyProtection="1">
      <alignment horizontal="left" wrapText="1"/>
    </xf>
    <xf numFmtId="0" fontId="125" fillId="0" borderId="61" xfId="0" applyFont="1" applyBorder="1" applyAlignment="1" applyProtection="1">
      <alignment horizontal="left" vertical="top" wrapText="1" indent="1"/>
    </xf>
    <xf numFmtId="0" fontId="0" fillId="0" borderId="61" xfId="0" applyBorder="1" applyAlignment="1" applyProtection="1">
      <alignment horizontal="center" wrapText="1"/>
    </xf>
    <xf numFmtId="0" fontId="0" fillId="15" borderId="24" xfId="0" applyFill="1" applyBorder="1" applyAlignment="1" applyProtection="1">
      <alignment horizontal="left" vertical="top" wrapText="1" indent="1"/>
    </xf>
    <xf numFmtId="171" fontId="122" fillId="15" borderId="25" xfId="0" applyNumberFormat="1" applyFont="1" applyFill="1" applyBorder="1" applyAlignment="1" applyProtection="1">
      <alignment horizontal="center" vertical="top" wrapText="1"/>
    </xf>
    <xf numFmtId="0" fontId="129" fillId="0" borderId="54" xfId="0" applyFont="1" applyBorder="1" applyAlignment="1" applyProtection="1">
      <alignment horizontal="left" vertical="top" wrapText="1"/>
    </xf>
    <xf numFmtId="0" fontId="127" fillId="0" borderId="0" xfId="0" applyFont="1" applyBorder="1" applyAlignment="1" applyProtection="1">
      <alignment horizontal="left" vertical="top" wrapText="1" indent="6"/>
    </xf>
    <xf numFmtId="0" fontId="125" fillId="0" borderId="0" xfId="0" applyFont="1" applyBorder="1" applyAlignment="1" applyProtection="1">
      <alignment horizontal="left" vertical="top" wrapText="1" indent="6"/>
    </xf>
    <xf numFmtId="0" fontId="123" fillId="0" borderId="0" xfId="0" applyFont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vertical="top" wrapText="1" indent="6"/>
    </xf>
    <xf numFmtId="170" fontId="128" fillId="0" borderId="45" xfId="0" applyNumberFormat="1" applyFont="1" applyBorder="1" applyAlignment="1" applyProtection="1">
      <alignment horizontal="left" vertical="top" shrinkToFit="1"/>
    </xf>
    <xf numFmtId="0" fontId="125" fillId="0" borderId="61" xfId="0" applyFont="1" applyBorder="1" applyAlignment="1" applyProtection="1">
      <alignment horizontal="left" vertical="top" wrapText="1" indent="6"/>
    </xf>
    <xf numFmtId="0" fontId="123" fillId="0" borderId="51" xfId="0" applyFont="1" applyBorder="1" applyAlignment="1" applyProtection="1">
      <alignment horizontal="left" vertical="top" wrapText="1"/>
    </xf>
    <xf numFmtId="0" fontId="125" fillId="0" borderId="0" xfId="0" applyFont="1" applyBorder="1" applyAlignment="1" applyProtection="1">
      <alignment horizontal="left" vertical="center" wrapText="1" indent="1"/>
    </xf>
    <xf numFmtId="0" fontId="123" fillId="0" borderId="51" xfId="0" applyFont="1" applyBorder="1" applyAlignment="1" applyProtection="1">
      <alignment horizontal="left" vertical="top" wrapText="1" indent="1"/>
    </xf>
    <xf numFmtId="0" fontId="129" fillId="0" borderId="49" xfId="0" applyFont="1" applyBorder="1" applyAlignment="1" applyProtection="1">
      <alignment horizontal="left" vertical="top" wrapText="1"/>
    </xf>
    <xf numFmtId="1" fontId="121" fillId="0" borderId="0" xfId="0" applyNumberFormat="1" applyFont="1" applyBorder="1" applyAlignment="1" applyProtection="1">
      <alignment horizontal="center" vertical="top" shrinkToFit="1"/>
    </xf>
    <xf numFmtId="0" fontId="131" fillId="0" borderId="54" xfId="0" applyFont="1" applyBorder="1" applyAlignment="1" applyProtection="1">
      <alignment horizontal="left" vertical="top"/>
    </xf>
    <xf numFmtId="0" fontId="0" fillId="0" borderId="0" xfId="0" applyBorder="1" applyAlignment="1" applyProtection="1">
      <alignment horizontal="left" vertical="top"/>
    </xf>
    <xf numFmtId="0" fontId="0" fillId="0" borderId="0" xfId="0" applyBorder="1" applyAlignment="1" applyProtection="1">
      <alignment horizontal="center" vertical="top"/>
    </xf>
    <xf numFmtId="0" fontId="131" fillId="0" borderId="45" xfId="0" applyFont="1" applyBorder="1" applyAlignment="1" applyProtection="1">
      <alignment horizontal="left" vertical="top"/>
    </xf>
    <xf numFmtId="0" fontId="127" fillId="0" borderId="61" xfId="0" applyFont="1" applyBorder="1" applyAlignment="1" applyProtection="1">
      <alignment horizontal="left" vertical="top" wrapText="1" indent="6"/>
    </xf>
    <xf numFmtId="0" fontId="131" fillId="15" borderId="23" xfId="0" applyFont="1" applyFill="1" applyBorder="1" applyAlignment="1" applyProtection="1">
      <alignment horizontal="left" vertical="top"/>
    </xf>
    <xf numFmtId="0" fontId="119" fillId="15" borderId="24" xfId="0" applyFont="1" applyFill="1" applyBorder="1" applyAlignment="1" applyProtection="1">
      <alignment horizontal="right" vertical="top" wrapText="1" indent="2"/>
    </xf>
    <xf numFmtId="0" fontId="131" fillId="0" borderId="49" xfId="0" applyFont="1" applyBorder="1" applyAlignment="1" applyProtection="1">
      <alignment horizontal="left" vertical="top"/>
    </xf>
    <xf numFmtId="0" fontId="131" fillId="0" borderId="54" xfId="0" applyFont="1" applyBorder="1" applyAlignment="1" applyProtection="1">
      <alignment vertical="top" wrapText="1"/>
    </xf>
    <xf numFmtId="0" fontId="131" fillId="0" borderId="45" xfId="0" applyFont="1" applyBorder="1" applyAlignment="1" applyProtection="1">
      <alignment vertical="top" wrapText="1"/>
    </xf>
    <xf numFmtId="0" fontId="131" fillId="15" borderId="23" xfId="0" applyFont="1" applyFill="1" applyBorder="1" applyAlignment="1" applyProtection="1">
      <alignment vertical="top" wrapText="1"/>
    </xf>
    <xf numFmtId="0" fontId="0" fillId="15" borderId="24" xfId="0" applyFill="1" applyBorder="1" applyAlignment="1" applyProtection="1">
      <alignment horizontal="center" vertical="top" wrapText="1"/>
    </xf>
    <xf numFmtId="171" fontId="0" fillId="0" borderId="67" xfId="0" applyNumberFormat="1" applyBorder="1" applyAlignment="1" applyProtection="1">
      <alignment horizontal="center" wrapText="1"/>
    </xf>
    <xf numFmtId="0" fontId="131" fillId="0" borderId="45" xfId="0" applyFont="1" applyBorder="1" applyAlignment="1" applyProtection="1">
      <alignment horizontal="left" vertical="center" wrapText="1"/>
    </xf>
    <xf numFmtId="0" fontId="0" fillId="0" borderId="61" xfId="0" applyBorder="1" applyAlignment="1" applyProtection="1">
      <alignment horizontal="center" vertical="center" wrapText="1"/>
    </xf>
    <xf numFmtId="171" fontId="0" fillId="0" borderId="48" xfId="0" applyNumberFormat="1" applyBorder="1" applyAlignment="1" applyProtection="1">
      <alignment horizontal="center" vertical="center" wrapText="1"/>
    </xf>
    <xf numFmtId="0" fontId="131" fillId="0" borderId="54" xfId="0" applyFont="1" applyBorder="1" applyProtection="1"/>
    <xf numFmtId="171" fontId="0" fillId="0" borderId="0" xfId="0" applyNumberFormat="1" applyBorder="1" applyAlignment="1" applyProtection="1">
      <alignment horizontal="center"/>
    </xf>
    <xf numFmtId="171" fontId="0" fillId="0" borderId="67" xfId="0" applyNumberFormat="1" applyBorder="1" applyAlignment="1" applyProtection="1">
      <alignment horizontal="center"/>
    </xf>
    <xf numFmtId="0" fontId="131" fillId="0" borderId="49" xfId="0" applyFont="1" applyBorder="1" applyProtection="1"/>
    <xf numFmtId="0" fontId="134" fillId="0" borderId="51" xfId="0" applyFont="1" applyBorder="1" applyProtection="1"/>
    <xf numFmtId="171" fontId="134" fillId="0" borderId="51" xfId="0" applyNumberFormat="1" applyFont="1" applyBorder="1" applyAlignment="1" applyProtection="1">
      <alignment horizontal="center"/>
    </xf>
    <xf numFmtId="0" fontId="134" fillId="0" borderId="51" xfId="0" applyFont="1" applyBorder="1" applyAlignment="1" applyProtection="1">
      <alignment horizontal="center"/>
    </xf>
    <xf numFmtId="171" fontId="134" fillId="0" borderId="66" xfId="0" applyNumberFormat="1" applyFont="1" applyBorder="1" applyAlignment="1" applyProtection="1">
      <alignment horizontal="center"/>
    </xf>
    <xf numFmtId="0" fontId="134" fillId="0" borderId="0" xfId="0" applyFont="1" applyBorder="1" applyProtection="1"/>
    <xf numFmtId="9" fontId="0" fillId="0" borderId="0" xfId="0" applyNumberFormat="1" applyBorder="1" applyAlignment="1" applyProtection="1">
      <alignment horizontal="center"/>
    </xf>
    <xf numFmtId="0" fontId="131" fillId="16" borderId="45" xfId="0" applyFont="1" applyFill="1" applyBorder="1" applyProtection="1"/>
    <xf numFmtId="0" fontId="134" fillId="16" borderId="61" xfId="0" applyFont="1" applyFill="1" applyBorder="1" applyProtection="1"/>
    <xf numFmtId="171" fontId="0" fillId="16" borderId="61" xfId="0" applyNumberFormat="1" applyFill="1" applyBorder="1" applyAlignment="1" applyProtection="1">
      <alignment horizontal="center"/>
    </xf>
    <xf numFmtId="0" fontId="0" fillId="16" borderId="61" xfId="0" applyFill="1" applyBorder="1" applyAlignment="1" applyProtection="1">
      <alignment horizontal="center"/>
    </xf>
    <xf numFmtId="171" fontId="134" fillId="16" borderId="48" xfId="0" applyNumberFormat="1" applyFont="1" applyFill="1" applyBorder="1" applyAlignment="1" applyProtection="1">
      <alignment horizontal="center"/>
    </xf>
    <xf numFmtId="0" fontId="131" fillId="0" borderId="0" xfId="0" applyFont="1" applyProtection="1"/>
    <xf numFmtId="0" fontId="133" fillId="0" borderId="0" xfId="0" applyFont="1" applyProtection="1"/>
    <xf numFmtId="171" fontId="0" fillId="0" borderId="0" xfId="0" applyNumberFormat="1" applyAlignment="1" applyProtection="1">
      <alignment horizontal="center"/>
    </xf>
    <xf numFmtId="171" fontId="122" fillId="17" borderId="0" xfId="0" applyNumberFormat="1" applyFont="1" applyFill="1" applyBorder="1" applyAlignment="1" applyProtection="1">
      <alignment horizontal="center" vertical="top" wrapText="1"/>
      <protection locked="0"/>
    </xf>
    <xf numFmtId="171" fontId="0" fillId="0" borderId="0" xfId="0" applyNumberFormat="1" applyBorder="1" applyAlignment="1" applyProtection="1">
      <alignment horizontal="center" vertical="center" wrapText="1"/>
      <protection locked="0"/>
    </xf>
    <xf numFmtId="171" fontId="0" fillId="0" borderId="0" xfId="0" applyNumberFormat="1" applyBorder="1" applyAlignment="1" applyProtection="1">
      <alignment horizontal="center" wrapText="1"/>
      <protection locked="0"/>
    </xf>
    <xf numFmtId="171" fontId="0" fillId="0" borderId="0" xfId="0" applyNumberFormat="1" applyBorder="1" applyAlignment="1" applyProtection="1">
      <alignment horizontal="center" vertical="top" wrapText="1"/>
      <protection locked="0"/>
    </xf>
    <xf numFmtId="171" fontId="0" fillId="0" borderId="61" xfId="0" applyNumberFormat="1" applyBorder="1" applyAlignment="1" applyProtection="1">
      <alignment horizontal="center" vertical="top" wrapText="1"/>
      <protection locked="0"/>
    </xf>
    <xf numFmtId="171" fontId="0" fillId="0" borderId="61" xfId="0" applyNumberFormat="1" applyBorder="1" applyAlignment="1" applyProtection="1">
      <alignment horizontal="center" wrapText="1"/>
      <protection locked="0"/>
    </xf>
    <xf numFmtId="171" fontId="0" fillId="15" borderId="24" xfId="0" applyNumberFormat="1" applyFill="1" applyBorder="1" applyAlignment="1" applyProtection="1">
      <alignment horizontal="center" vertical="center" wrapText="1"/>
      <protection locked="0"/>
    </xf>
    <xf numFmtId="171" fontId="122" fillId="0" borderId="0" xfId="0" applyNumberFormat="1" applyFont="1" applyFill="1" applyBorder="1" applyAlignment="1" applyProtection="1">
      <alignment horizontal="center" vertical="top" wrapText="1"/>
      <protection locked="0"/>
    </xf>
    <xf numFmtId="171" fontId="122" fillId="0" borderId="0" xfId="0" applyNumberFormat="1" applyFont="1" applyBorder="1" applyAlignment="1" applyProtection="1">
      <alignment horizontal="center" vertical="top" wrapText="1"/>
      <protection locked="0"/>
    </xf>
    <xf numFmtId="171" fontId="0" fillId="0" borderId="0" xfId="0" applyNumberFormat="1" applyBorder="1" applyAlignment="1" applyProtection="1">
      <alignment horizontal="center" vertical="top"/>
      <protection locked="0"/>
    </xf>
    <xf numFmtId="171" fontId="0" fillId="15" borderId="24" xfId="0" applyNumberFormat="1" applyFill="1" applyBorder="1" applyAlignment="1" applyProtection="1">
      <alignment horizontal="center" vertical="top" wrapText="1"/>
      <protection locked="0"/>
    </xf>
    <xf numFmtId="171" fontId="0" fillId="0" borderId="61" xfId="0" applyNumberFormat="1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left" vertical="center"/>
    </xf>
    <xf numFmtId="0" fontId="0" fillId="0" borderId="67" xfId="0" applyFont="1" applyBorder="1" applyAlignment="1" applyProtection="1">
      <alignment horizontal="left" vertical="center"/>
    </xf>
    <xf numFmtId="165" fontId="0" fillId="0" borderId="67" xfId="0" applyNumberFormat="1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vertical="center" wrapText="1"/>
    </xf>
    <xf numFmtId="0" fontId="0" fillId="0" borderId="5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67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81" xfId="0" applyFont="1" applyBorder="1" applyAlignment="1" applyProtection="1">
      <alignment vertical="center"/>
    </xf>
    <xf numFmtId="4" fontId="21" fillId="0" borderId="67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 vertical="center"/>
    </xf>
    <xf numFmtId="0" fontId="3" fillId="0" borderId="67" xfId="0" applyFont="1" applyBorder="1" applyAlignment="1" applyProtection="1">
      <alignment horizontal="right" vertical="center"/>
    </xf>
    <xf numFmtId="4" fontId="3" fillId="0" borderId="0" xfId="0" applyNumberFormat="1" applyFont="1" applyBorder="1" applyAlignment="1" applyProtection="1">
      <alignment vertical="center"/>
    </xf>
    <xf numFmtId="164" fontId="3" fillId="0" borderId="0" xfId="0" applyNumberFormat="1" applyFont="1" applyBorder="1" applyAlignment="1" applyProtection="1">
      <alignment horizontal="right" vertical="center"/>
    </xf>
    <xf numFmtId="4" fontId="3" fillId="0" borderId="67" xfId="0" applyNumberFormat="1" applyFont="1" applyBorder="1" applyAlignment="1" applyProtection="1">
      <alignment vertical="center"/>
    </xf>
    <xf numFmtId="0" fontId="0" fillId="4" borderId="54" xfId="0" applyFont="1" applyFill="1" applyBorder="1" applyAlignment="1" applyProtection="1">
      <alignment vertical="center"/>
    </xf>
    <xf numFmtId="4" fontId="5" fillId="4" borderId="82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3" fillId="0" borderId="54" xfId="0" applyFont="1" applyBorder="1" applyAlignment="1" applyProtection="1">
      <alignment horizontal="left" vertical="center"/>
    </xf>
    <xf numFmtId="0" fontId="0" fillId="0" borderId="67" xfId="0" applyFont="1" applyBorder="1" applyAlignment="1" applyProtection="1">
      <alignment horizontal="left" vertical="center" wrapText="1"/>
    </xf>
    <xf numFmtId="0" fontId="0" fillId="4" borderId="0" xfId="0" applyFont="1" applyFill="1" applyBorder="1" applyAlignment="1" applyProtection="1">
      <alignment vertical="center"/>
    </xf>
    <xf numFmtId="0" fontId="19" fillId="4" borderId="67" xfId="0" applyFont="1" applyFill="1" applyBorder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4" fontId="7" fillId="0" borderId="83" xfId="0" applyNumberFormat="1" applyFont="1" applyBorder="1" applyAlignment="1" applyProtection="1">
      <alignment vertical="center"/>
    </xf>
    <xf numFmtId="4" fontId="8" fillId="0" borderId="83" xfId="0" applyNumberFormat="1" applyFont="1" applyBorder="1" applyAlignment="1" applyProtection="1">
      <alignment vertical="center"/>
    </xf>
    <xf numFmtId="0" fontId="0" fillId="0" borderId="54" xfId="0" applyFont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4" fontId="21" fillId="0" borderId="67" xfId="0" applyNumberFormat="1" applyFont="1" applyBorder="1" applyAlignment="1" applyProtection="1"/>
    <xf numFmtId="0" fontId="0" fillId="0" borderId="11" xfId="0" applyFont="1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0" fontId="9" fillId="0" borderId="54" xfId="0" applyFont="1" applyBorder="1" applyAlignment="1" applyProtection="1"/>
    <xf numFmtId="0" fontId="9" fillId="0" borderId="0" xfId="0" applyFont="1" applyBorder="1" applyAlignment="1" applyProtection="1"/>
    <xf numFmtId="4" fontId="7" fillId="0" borderId="67" xfId="0" applyNumberFormat="1" applyFont="1" applyBorder="1" applyAlignment="1" applyProtection="1"/>
    <xf numFmtId="0" fontId="9" fillId="0" borderId="0" xfId="0" applyFont="1" applyAlignment="1" applyProtection="1"/>
    <xf numFmtId="0" fontId="9" fillId="0" borderId="3" xfId="0" applyFont="1" applyBorder="1" applyAlignment="1" applyProtection="1"/>
    <xf numFmtId="0" fontId="9" fillId="0" borderId="14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5" xfId="0" applyNumberFormat="1" applyFont="1" applyBorder="1" applyAlignment="1" applyProtection="1"/>
    <xf numFmtId="4" fontId="8" fillId="0" borderId="67" xfId="0" applyNumberFormat="1" applyFont="1" applyBorder="1" applyAlignment="1" applyProtection="1"/>
    <xf numFmtId="0" fontId="0" fillId="0" borderId="86" xfId="0" applyFont="1" applyBorder="1" applyAlignment="1" applyProtection="1">
      <alignment horizontal="center"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0" borderId="22" xfId="0" applyNumberFormat="1" applyFont="1" applyBorder="1" applyAlignment="1" applyProtection="1">
      <alignment vertical="center"/>
    </xf>
    <xf numFmtId="4" fontId="0" fillId="0" borderId="87" xfId="0" applyNumberFormat="1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/>
    </xf>
    <xf numFmtId="166" fontId="3" fillId="0" borderId="0" xfId="0" applyNumberFormat="1" applyFont="1" applyBorder="1" applyAlignment="1" applyProtection="1">
      <alignment vertical="center"/>
    </xf>
    <xf numFmtId="166" fontId="3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29" fillId="0" borderId="61" xfId="0" applyFont="1" applyBorder="1" applyAlignment="1" applyProtection="1">
      <alignment horizontal="left"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left" vertical="center" wrapText="1"/>
    </xf>
    <xf numFmtId="0" fontId="0" fillId="0" borderId="67" xfId="0" applyBorder="1" applyAlignment="1" applyProtection="1">
      <alignment horizontal="left" vertical="center"/>
    </xf>
    <xf numFmtId="165" fontId="0" fillId="0" borderId="67" xfId="0" applyNumberFormat="1" applyBorder="1" applyAlignment="1" applyProtection="1">
      <alignment horizontal="left" vertical="center"/>
    </xf>
    <xf numFmtId="0" fontId="0" fillId="4" borderId="8" xfId="0" applyFill="1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67" xfId="0" applyBorder="1" applyAlignment="1" applyProtection="1">
      <alignment horizontal="left" vertical="center" wrapText="1"/>
    </xf>
    <xf numFmtId="0" fontId="0" fillId="4" borderId="0" xfId="0" applyFill="1" applyAlignment="1" applyProtection="1">
      <alignment vertical="center"/>
    </xf>
    <xf numFmtId="4" fontId="21" fillId="0" borderId="67" xfId="0" applyNumberFormat="1" applyFont="1" applyBorder="1" applyProtection="1"/>
    <xf numFmtId="4" fontId="7" fillId="0" borderId="67" xfId="0" applyNumberFormat="1" applyFont="1" applyBorder="1" applyProtection="1"/>
    <xf numFmtId="4" fontId="8" fillId="0" borderId="67" xfId="0" applyNumberFormat="1" applyFont="1" applyBorder="1" applyProtection="1"/>
    <xf numFmtId="0" fontId="0" fillId="0" borderId="86" xfId="0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49" fontId="0" fillId="0" borderId="22" xfId="0" applyNumberFormat="1" applyBorder="1" applyAlignment="1" applyProtection="1">
      <alignment horizontal="left" vertical="center" wrapText="1"/>
    </xf>
    <xf numFmtId="0" fontId="0" fillId="0" borderId="22" xfId="0" applyBorder="1" applyAlignment="1" applyProtection="1">
      <alignment horizontal="left" vertical="center" wrapText="1"/>
    </xf>
    <xf numFmtId="0" fontId="0" fillId="0" borderId="22" xfId="0" applyBorder="1" applyAlignment="1" applyProtection="1">
      <alignment horizontal="center" vertical="center" wrapText="1"/>
    </xf>
    <xf numFmtId="167" fontId="0" fillId="0" borderId="22" xfId="0" applyNumberFormat="1" applyBorder="1" applyAlignment="1" applyProtection="1">
      <alignment vertical="center"/>
    </xf>
    <xf numFmtId="4" fontId="0" fillId="0" borderId="22" xfId="0" applyNumberFormat="1" applyBorder="1" applyAlignment="1" applyProtection="1">
      <alignment vertical="center"/>
    </xf>
    <xf numFmtId="4" fontId="0" fillId="0" borderId="87" xfId="0" applyNumberFormat="1" applyBorder="1" applyAlignment="1" applyProtection="1">
      <alignment vertical="center"/>
    </xf>
    <xf numFmtId="0" fontId="0" fillId="0" borderId="18" xfId="0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166" fontId="3" fillId="0" borderId="0" xfId="0" applyNumberFormat="1" applyFont="1" applyAlignment="1" applyProtection="1">
      <alignment vertical="center"/>
    </xf>
    <xf numFmtId="0" fontId="0" fillId="0" borderId="19" xfId="0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49" fontId="48" fillId="5" borderId="76" xfId="6" applyNumberFormat="1" applyFont="1" applyFill="1" applyBorder="1" applyAlignment="1" applyProtection="1">
      <alignment horizontal="left"/>
    </xf>
    <xf numFmtId="49" fontId="48" fillId="5" borderId="77" xfId="6" applyNumberFormat="1" applyFont="1" applyFill="1" applyBorder="1" applyAlignment="1" applyProtection="1">
      <alignment horizontal="left"/>
    </xf>
    <xf numFmtId="4" fontId="48" fillId="5" borderId="77" xfId="6" applyNumberFormat="1" applyFont="1" applyFill="1" applyBorder="1" applyAlignment="1" applyProtection="1">
      <alignment horizontal="left"/>
    </xf>
    <xf numFmtId="4" fontId="48" fillId="5" borderId="78" xfId="6" applyNumberFormat="1" applyFont="1" applyFill="1" applyBorder="1" applyAlignment="1" applyProtection="1">
      <alignment horizontal="left"/>
    </xf>
    <xf numFmtId="49" fontId="49" fillId="7" borderId="79" xfId="6" applyNumberFormat="1" applyFont="1" applyFill="1" applyBorder="1" applyAlignment="1" applyProtection="1">
      <alignment horizontal="left"/>
    </xf>
    <xf numFmtId="49" fontId="49" fillId="7" borderId="29" xfId="6" applyNumberFormat="1" applyFont="1" applyFill="1" applyBorder="1" applyAlignment="1" applyProtection="1">
      <alignment horizontal="left"/>
    </xf>
    <xf numFmtId="4" fontId="49" fillId="7" borderId="29" xfId="6" applyNumberFormat="1" applyFont="1" applyFill="1" applyBorder="1" applyAlignment="1" applyProtection="1">
      <alignment horizontal="right"/>
    </xf>
    <xf numFmtId="4" fontId="49" fillId="7" borderId="80" xfId="6" applyNumberFormat="1" applyFont="1" applyFill="1" applyBorder="1" applyAlignment="1" applyProtection="1">
      <alignment horizontal="right"/>
    </xf>
    <xf numFmtId="49" fontId="48" fillId="6" borderId="79" xfId="6" applyNumberFormat="1" applyFont="1" applyFill="1" applyBorder="1" applyAlignment="1" applyProtection="1">
      <alignment horizontal="left"/>
    </xf>
    <xf numFmtId="49" fontId="48" fillId="6" borderId="29" xfId="6" applyNumberFormat="1" applyFont="1" applyFill="1" applyBorder="1" applyAlignment="1" applyProtection="1">
      <alignment horizontal="left"/>
    </xf>
    <xf numFmtId="4" fontId="48" fillId="6" borderId="29" xfId="6" applyNumberFormat="1" applyFont="1" applyFill="1" applyBorder="1" applyAlignment="1" applyProtection="1">
      <alignment horizontal="right"/>
    </xf>
    <xf numFmtId="4" fontId="48" fillId="6" borderId="80" xfId="6" applyNumberFormat="1" applyFont="1" applyFill="1" applyBorder="1" applyAlignment="1" applyProtection="1">
      <alignment horizontal="right"/>
    </xf>
    <xf numFmtId="49" fontId="50" fillId="8" borderId="79" xfId="6" applyNumberFormat="1" applyFont="1" applyFill="1" applyBorder="1" applyAlignment="1" applyProtection="1">
      <alignment horizontal="left"/>
    </xf>
    <xf numFmtId="49" fontId="50" fillId="8" borderId="29" xfId="6" applyNumberFormat="1" applyFont="1" applyFill="1" applyBorder="1" applyAlignment="1" applyProtection="1">
      <alignment horizontal="left"/>
    </xf>
    <xf numFmtId="4" fontId="50" fillId="8" borderId="29" xfId="6" applyNumberFormat="1" applyFont="1" applyFill="1" applyBorder="1" applyAlignment="1" applyProtection="1">
      <alignment horizontal="right"/>
    </xf>
    <xf numFmtId="4" fontId="50" fillId="8" borderId="80" xfId="6" applyNumberFormat="1" applyFont="1" applyFill="1" applyBorder="1" applyAlignment="1" applyProtection="1">
      <alignment horizontal="right"/>
    </xf>
    <xf numFmtId="49" fontId="39" fillId="0" borderId="54" xfId="6" applyNumberFormat="1" applyBorder="1" applyProtection="1"/>
    <xf numFmtId="49" fontId="39" fillId="0" borderId="0" xfId="6" applyNumberFormat="1" applyBorder="1" applyProtection="1"/>
    <xf numFmtId="4" fontId="39" fillId="0" borderId="0" xfId="6" applyNumberFormat="1" applyBorder="1" applyProtection="1"/>
    <xf numFmtId="4" fontId="39" fillId="0" borderId="67" xfId="6" applyNumberFormat="1" applyBorder="1" applyProtection="1"/>
    <xf numFmtId="49" fontId="39" fillId="0" borderId="45" xfId="6" applyNumberFormat="1" applyBorder="1" applyProtection="1"/>
    <xf numFmtId="49" fontId="39" fillId="0" borderId="61" xfId="6" applyNumberFormat="1" applyBorder="1" applyProtection="1"/>
    <xf numFmtId="4" fontId="39" fillId="0" borderId="61" xfId="6" applyNumberFormat="1" applyBorder="1" applyProtection="1"/>
    <xf numFmtId="4" fontId="39" fillId="0" borderId="48" xfId="6" applyNumberFormat="1" applyBorder="1" applyProtection="1"/>
    <xf numFmtId="4" fontId="39" fillId="0" borderId="0" xfId="6" applyNumberFormat="1" applyProtection="1"/>
    <xf numFmtId="4" fontId="48" fillId="17" borderId="29" xfId="6" applyNumberFormat="1" applyFont="1" applyFill="1" applyBorder="1" applyAlignment="1" applyProtection="1">
      <alignment horizontal="right"/>
      <protection locked="0"/>
    </xf>
    <xf numFmtId="4" fontId="48" fillId="6" borderId="29" xfId="6" applyNumberFormat="1" applyFont="1" applyFill="1" applyBorder="1" applyAlignment="1" applyProtection="1">
      <alignment horizontal="right"/>
      <protection locked="0"/>
    </xf>
    <xf numFmtId="4" fontId="50" fillId="8" borderId="29" xfId="6" applyNumberFormat="1" applyFont="1" applyFill="1" applyBorder="1" applyAlignment="1" applyProtection="1">
      <alignment horizontal="right"/>
      <protection locked="0"/>
    </xf>
    <xf numFmtId="0" fontId="59" fillId="4" borderId="84" xfId="7" applyFont="1" applyFill="1" applyBorder="1" applyAlignment="1" applyProtection="1">
      <alignment horizontal="center" vertical="center" wrapText="1"/>
    </xf>
    <xf numFmtId="0" fontId="146" fillId="4" borderId="17" xfId="7" applyFont="1" applyFill="1" applyBorder="1" applyAlignment="1" applyProtection="1">
      <alignment horizontal="center" vertical="center" wrapText="1"/>
    </xf>
    <xf numFmtId="0" fontId="59" fillId="4" borderId="17" xfId="7" applyFont="1" applyFill="1" applyBorder="1" applyAlignment="1" applyProtection="1">
      <alignment horizontal="center" vertical="center" wrapText="1"/>
    </xf>
    <xf numFmtId="0" fontId="66" fillId="0" borderId="54" xfId="7" applyFont="1" applyBorder="1" applyAlignment="1" applyProtection="1">
      <alignment horizontal="left" vertical="center"/>
    </xf>
    <xf numFmtId="0" fontId="72" fillId="0" borderId="54" xfId="7" applyFont="1" applyBorder="1" applyProtection="1"/>
    <xf numFmtId="0" fontId="67" fillId="0" borderId="0" xfId="7" applyFont="1" applyBorder="1" applyAlignment="1" applyProtection="1">
      <alignment horizontal="left"/>
    </xf>
    <xf numFmtId="0" fontId="68" fillId="0" borderId="0" xfId="7" applyFont="1" applyBorder="1" applyAlignment="1" applyProtection="1">
      <alignment horizontal="left"/>
    </xf>
    <xf numFmtId="0" fontId="73" fillId="0" borderId="54" xfId="7" applyFont="1" applyBorder="1" applyAlignment="1" applyProtection="1">
      <alignment vertical="center"/>
    </xf>
    <xf numFmtId="0" fontId="73" fillId="0" borderId="0" xfId="7" applyFont="1" applyBorder="1" applyAlignment="1" applyProtection="1">
      <alignment vertical="center"/>
    </xf>
    <xf numFmtId="0" fontId="73" fillId="0" borderId="0" xfId="7" applyFont="1" applyBorder="1" applyAlignment="1" applyProtection="1">
      <alignment horizontal="left" vertical="center"/>
    </xf>
    <xf numFmtId="167" fontId="73" fillId="0" borderId="0" xfId="7" applyNumberFormat="1" applyFont="1" applyBorder="1" applyAlignment="1" applyProtection="1">
      <alignment vertical="center"/>
    </xf>
    <xf numFmtId="0" fontId="73" fillId="0" borderId="67" xfId="7" applyFont="1" applyBorder="1" applyAlignment="1" applyProtection="1">
      <alignment vertical="center"/>
    </xf>
    <xf numFmtId="0" fontId="74" fillId="0" borderId="86" xfId="7" applyFont="1" applyBorder="1" applyAlignment="1" applyProtection="1">
      <alignment horizontal="center" vertical="center"/>
    </xf>
    <xf numFmtId="0" fontId="74" fillId="0" borderId="22" xfId="7" applyFont="1" applyBorder="1" applyAlignment="1" applyProtection="1">
      <alignment horizontal="center" vertical="center"/>
    </xf>
    <xf numFmtId="49" fontId="74" fillId="0" borderId="22" xfId="7" applyNumberFormat="1" applyFont="1" applyBorder="1" applyAlignment="1" applyProtection="1">
      <alignment horizontal="left" vertical="center" wrapText="1"/>
    </xf>
    <xf numFmtId="0" fontId="74" fillId="0" borderId="22" xfId="7" applyFont="1" applyBorder="1" applyAlignment="1" applyProtection="1">
      <alignment horizontal="center" vertical="center" wrapText="1"/>
    </xf>
    <xf numFmtId="167" fontId="74" fillId="0" borderId="22" xfId="7" applyNumberFormat="1" applyFont="1" applyBorder="1" applyAlignment="1" applyProtection="1">
      <alignment vertical="center"/>
    </xf>
    <xf numFmtId="0" fontId="72" fillId="0" borderId="49" xfId="7" applyFont="1" applyBorder="1" applyProtection="1"/>
    <xf numFmtId="0" fontId="68" fillId="0" borderId="51" xfId="7" applyFont="1" applyBorder="1" applyAlignment="1" applyProtection="1">
      <alignment horizontal="left"/>
    </xf>
    <xf numFmtId="0" fontId="73" fillId="0" borderId="0" xfId="7" applyFont="1" applyBorder="1" applyAlignment="1" applyProtection="1">
      <alignment vertical="center"/>
      <protection locked="0"/>
    </xf>
    <xf numFmtId="0" fontId="68" fillId="0" borderId="0" xfId="7" applyFont="1" applyBorder="1" applyAlignment="1" applyProtection="1">
      <alignment horizontal="left"/>
      <protection locked="0"/>
    </xf>
    <xf numFmtId="0" fontId="68" fillId="0" borderId="51" xfId="7" applyFont="1" applyBorder="1" applyAlignment="1" applyProtection="1">
      <alignment horizontal="left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4" fontId="48" fillId="6" borderId="29" xfId="6" applyNumberFormat="1" applyFont="1" applyFill="1" applyBorder="1" applyAlignment="1" applyProtection="1">
      <alignment horizontal="left"/>
    </xf>
    <xf numFmtId="4" fontId="48" fillId="6" borderId="80" xfId="6" applyNumberFormat="1" applyFont="1" applyFill="1" applyBorder="1" applyAlignment="1" applyProtection="1">
      <alignment horizontal="left"/>
    </xf>
    <xf numFmtId="49" fontId="48" fillId="6" borderId="116" xfId="6" applyNumberFormat="1" applyFont="1" applyFill="1" applyBorder="1" applyAlignment="1" applyProtection="1">
      <alignment horizontal="left"/>
    </xf>
    <xf numFmtId="49" fontId="48" fillId="6" borderId="117" xfId="6" applyNumberFormat="1" applyFont="1" applyFill="1" applyBorder="1" applyAlignment="1" applyProtection="1">
      <alignment horizontal="left"/>
    </xf>
    <xf numFmtId="4" fontId="48" fillId="6" borderId="117" xfId="6" applyNumberFormat="1" applyFont="1" applyFill="1" applyBorder="1" applyAlignment="1" applyProtection="1">
      <alignment horizontal="right"/>
    </xf>
    <xf numFmtId="4" fontId="48" fillId="6" borderId="118" xfId="6" applyNumberFormat="1" applyFont="1" applyFill="1" applyBorder="1" applyAlignment="1" applyProtection="1">
      <alignment horizontal="right"/>
    </xf>
    <xf numFmtId="49" fontId="48" fillId="6" borderId="76" xfId="6" applyNumberFormat="1" applyFont="1" applyFill="1" applyBorder="1" applyAlignment="1" applyProtection="1">
      <alignment horizontal="left"/>
    </xf>
    <xf numFmtId="49" fontId="48" fillId="6" borderId="77" xfId="6" applyNumberFormat="1" applyFont="1" applyFill="1" applyBorder="1" applyAlignment="1" applyProtection="1">
      <alignment horizontal="left"/>
    </xf>
    <xf numFmtId="4" fontId="48" fillId="6" borderId="77" xfId="6" applyNumberFormat="1" applyFont="1" applyFill="1" applyBorder="1" applyAlignment="1" applyProtection="1">
      <alignment horizontal="right"/>
    </xf>
    <xf numFmtId="4" fontId="48" fillId="6" borderId="78" xfId="6" applyNumberFormat="1" applyFont="1" applyFill="1" applyBorder="1" applyAlignment="1" applyProtection="1">
      <alignment horizontal="right"/>
    </xf>
    <xf numFmtId="49" fontId="50" fillId="8" borderId="76" xfId="6" applyNumberFormat="1" applyFont="1" applyFill="1" applyBorder="1" applyAlignment="1" applyProtection="1">
      <alignment horizontal="left"/>
    </xf>
    <xf numFmtId="49" fontId="50" fillId="8" borderId="77" xfId="6" applyNumberFormat="1" applyFont="1" applyFill="1" applyBorder="1" applyAlignment="1" applyProtection="1">
      <alignment horizontal="left"/>
    </xf>
    <xf numFmtId="4" fontId="50" fillId="8" borderId="77" xfId="6" applyNumberFormat="1" applyFont="1" applyFill="1" applyBorder="1" applyAlignment="1" applyProtection="1">
      <alignment horizontal="right"/>
    </xf>
    <xf numFmtId="4" fontId="50" fillId="8" borderId="78" xfId="6" applyNumberFormat="1" applyFont="1" applyFill="1" applyBorder="1" applyAlignment="1" applyProtection="1">
      <alignment horizontal="right"/>
    </xf>
    <xf numFmtId="49" fontId="48" fillId="6" borderId="119" xfId="6" applyNumberFormat="1" applyFont="1" applyFill="1" applyBorder="1" applyAlignment="1" applyProtection="1">
      <alignment horizontal="left"/>
    </xf>
    <xf numFmtId="4" fontId="48" fillId="6" borderId="119" xfId="6" applyNumberFormat="1" applyFont="1" applyFill="1" applyBorder="1" applyAlignment="1" applyProtection="1">
      <alignment horizontal="right"/>
    </xf>
    <xf numFmtId="4" fontId="48" fillId="6" borderId="29" xfId="6" applyNumberFormat="1" applyFont="1" applyFill="1" applyBorder="1" applyAlignment="1" applyProtection="1">
      <alignment horizontal="left"/>
      <protection locked="0"/>
    </xf>
    <xf numFmtId="4" fontId="48" fillId="6" borderId="77" xfId="6" applyNumberFormat="1" applyFont="1" applyFill="1" applyBorder="1" applyAlignment="1" applyProtection="1">
      <alignment horizontal="right"/>
      <protection locked="0"/>
    </xf>
    <xf numFmtId="4" fontId="48" fillId="6" borderId="117" xfId="6" applyNumberFormat="1" applyFont="1" applyFill="1" applyBorder="1" applyAlignment="1" applyProtection="1">
      <alignment horizontal="right"/>
      <protection locked="0"/>
    </xf>
    <xf numFmtId="4" fontId="50" fillId="8" borderId="77" xfId="6" applyNumberFormat="1" applyFont="1" applyFill="1" applyBorder="1" applyAlignment="1" applyProtection="1">
      <alignment horizontal="right"/>
      <protection locked="0"/>
    </xf>
    <xf numFmtId="4" fontId="49" fillId="7" borderId="29" xfId="6" applyNumberFormat="1" applyFont="1" applyFill="1" applyBorder="1" applyAlignment="1" applyProtection="1">
      <alignment horizontal="right"/>
      <protection locked="0"/>
    </xf>
    <xf numFmtId="0" fontId="15" fillId="0" borderId="51" xfId="0" applyFont="1" applyBorder="1" applyAlignment="1" applyProtection="1">
      <alignment horizontal="left" vertical="center"/>
    </xf>
    <xf numFmtId="0" fontId="0" fillId="4" borderId="45" xfId="0" applyFont="1" applyFill="1" applyBorder="1" applyAlignment="1" applyProtection="1">
      <alignment vertical="center"/>
    </xf>
    <xf numFmtId="0" fontId="5" fillId="4" borderId="102" xfId="0" applyFont="1" applyFill="1" applyBorder="1" applyAlignment="1" applyProtection="1">
      <alignment horizontal="left" vertical="center"/>
    </xf>
    <xf numFmtId="0" fontId="0" fillId="4" borderId="103" xfId="0" applyFont="1" applyFill="1" applyBorder="1" applyAlignment="1" applyProtection="1">
      <alignment vertical="center"/>
    </xf>
    <xf numFmtId="0" fontId="5" fillId="4" borderId="103" xfId="0" applyFont="1" applyFill="1" applyBorder="1" applyAlignment="1" applyProtection="1">
      <alignment horizontal="right" vertical="center"/>
    </xf>
    <xf numFmtId="0" fontId="5" fillId="4" borderId="103" xfId="0" applyFont="1" applyFill="1" applyBorder="1" applyAlignment="1" applyProtection="1">
      <alignment horizontal="center" vertical="center"/>
    </xf>
    <xf numFmtId="4" fontId="5" fillId="4" borderId="104" xfId="0" applyNumberFormat="1" applyFont="1" applyFill="1" applyBorder="1" applyAlignment="1" applyProtection="1">
      <alignment vertical="center"/>
    </xf>
    <xf numFmtId="0" fontId="15" fillId="0" borderId="49" xfId="0" applyFont="1" applyBorder="1" applyAlignment="1" applyProtection="1">
      <alignment horizontal="left" vertical="center"/>
    </xf>
    <xf numFmtId="0" fontId="0" fillId="0" borderId="105" xfId="0" applyFont="1" applyBorder="1" applyAlignment="1" applyProtection="1">
      <alignment vertical="center"/>
    </xf>
    <xf numFmtId="0" fontId="0" fillId="0" borderId="106" xfId="0" applyFont="1" applyBorder="1" applyAlignment="1" applyProtection="1">
      <alignment vertical="center"/>
    </xf>
    <xf numFmtId="0" fontId="0" fillId="0" borderId="45" xfId="0" applyBorder="1" applyProtection="1"/>
    <xf numFmtId="0" fontId="0" fillId="0" borderId="61" xfId="0" applyBorder="1" applyProtection="1"/>
    <xf numFmtId="0" fontId="0" fillId="0" borderId="48" xfId="0" applyBorder="1" applyProtection="1"/>
    <xf numFmtId="0" fontId="2" fillId="0" borderId="23" xfId="2" applyBorder="1" applyAlignment="1" applyProtection="1">
      <alignment horizontal="center"/>
    </xf>
    <xf numFmtId="0" fontId="2" fillId="0" borderId="24" xfId="2" applyBorder="1" applyAlignment="1" applyProtection="1">
      <alignment horizontal="center"/>
    </xf>
    <xf numFmtId="0" fontId="32" fillId="0" borderId="24" xfId="2" applyFont="1" applyBorder="1" applyProtection="1"/>
    <xf numFmtId="0" fontId="2" fillId="0" borderId="25" xfId="2" applyBorder="1" applyAlignment="1" applyProtection="1">
      <alignment horizontal="center"/>
    </xf>
    <xf numFmtId="0" fontId="2" fillId="0" borderId="0" xfId="2" applyProtection="1"/>
    <xf numFmtId="0" fontId="2" fillId="0" borderId="73" xfId="2" applyBorder="1" applyAlignment="1" applyProtection="1">
      <alignment horizontal="center"/>
    </xf>
    <xf numFmtId="0" fontId="1" fillId="0" borderId="74" xfId="2" applyFont="1" applyBorder="1" applyAlignment="1" applyProtection="1">
      <alignment horizontal="center"/>
    </xf>
    <xf numFmtId="0" fontId="2" fillId="0" borderId="74" xfId="2" applyBorder="1" applyAlignment="1" applyProtection="1">
      <alignment horizontal="center"/>
    </xf>
    <xf numFmtId="0" fontId="2" fillId="0" borderId="75" xfId="2" applyBorder="1" applyAlignment="1" applyProtection="1">
      <alignment horizontal="center"/>
    </xf>
    <xf numFmtId="0" fontId="2" fillId="0" borderId="107" xfId="2" applyBorder="1" applyAlignment="1" applyProtection="1">
      <alignment horizontal="center"/>
    </xf>
    <xf numFmtId="0" fontId="2" fillId="0" borderId="26" xfId="2" applyBorder="1" applyAlignment="1" applyProtection="1">
      <alignment horizontal="center"/>
    </xf>
    <xf numFmtId="0" fontId="33" fillId="0" borderId="26" xfId="2" applyFont="1" applyBorder="1" applyProtection="1"/>
    <xf numFmtId="0" fontId="2" fillId="0" borderId="108" xfId="2" applyBorder="1" applyAlignment="1" applyProtection="1">
      <alignment horizontal="center"/>
    </xf>
    <xf numFmtId="0" fontId="2" fillId="0" borderId="109" xfId="2" applyBorder="1" applyAlignment="1" applyProtection="1">
      <alignment horizontal="center"/>
    </xf>
    <xf numFmtId="0" fontId="2" fillId="0" borderId="27" xfId="2" applyBorder="1" applyAlignment="1" applyProtection="1">
      <alignment horizontal="center"/>
    </xf>
    <xf numFmtId="0" fontId="33" fillId="0" borderId="27" xfId="2" applyFont="1" applyBorder="1" applyProtection="1"/>
    <xf numFmtId="0" fontId="2" fillId="0" borderId="110" xfId="2" applyBorder="1" applyAlignment="1" applyProtection="1">
      <alignment horizontal="center"/>
    </xf>
    <xf numFmtId="0" fontId="2" fillId="0" borderId="111" xfId="2" applyBorder="1" applyAlignment="1" applyProtection="1">
      <alignment horizontal="center"/>
    </xf>
    <xf numFmtId="0" fontId="2" fillId="0" borderId="28" xfId="2" applyBorder="1" applyAlignment="1" applyProtection="1">
      <alignment horizontal="center"/>
    </xf>
    <xf numFmtId="0" fontId="34" fillId="0" borderId="28" xfId="2" applyFont="1" applyBorder="1" applyProtection="1"/>
    <xf numFmtId="0" fontId="34" fillId="0" borderId="28" xfId="2" applyFont="1" applyBorder="1" applyAlignment="1" applyProtection="1">
      <alignment horizontal="center"/>
    </xf>
    <xf numFmtId="44" fontId="2" fillId="0" borderId="112" xfId="2" applyNumberFormat="1" applyBorder="1" applyAlignment="1" applyProtection="1">
      <alignment horizontal="center"/>
    </xf>
    <xf numFmtId="49" fontId="34" fillId="0" borderId="28" xfId="3" applyNumberFormat="1" applyFont="1" applyBorder="1" applyAlignment="1" applyProtection="1">
      <alignment vertical="center"/>
    </xf>
    <xf numFmtId="49" fontId="34" fillId="0" borderId="28" xfId="4" applyNumberFormat="1" applyFont="1" applyBorder="1" applyAlignment="1" applyProtection="1">
      <alignment horizontal="center"/>
    </xf>
    <xf numFmtId="0" fontId="2" fillId="0" borderId="111" xfId="2" applyFill="1" applyBorder="1" applyAlignment="1" applyProtection="1">
      <alignment horizontal="center"/>
    </xf>
    <xf numFmtId="0" fontId="34" fillId="0" borderId="28" xfId="2" applyFont="1" applyFill="1" applyBorder="1" applyAlignment="1" applyProtection="1">
      <alignment horizontal="center"/>
    </xf>
    <xf numFmtId="0" fontId="34" fillId="0" borderId="28" xfId="2" applyFont="1" applyFill="1" applyBorder="1" applyProtection="1"/>
    <xf numFmtId="44" fontId="2" fillId="0" borderId="112" xfId="2" applyNumberFormat="1" applyFill="1" applyBorder="1" applyAlignment="1" applyProtection="1">
      <alignment horizontal="center"/>
    </xf>
    <xf numFmtId="0" fontId="2" fillId="0" borderId="28" xfId="2" applyFill="1" applyBorder="1" applyAlignment="1" applyProtection="1">
      <alignment horizontal="center"/>
    </xf>
    <xf numFmtId="0" fontId="36" fillId="0" borderId="28" xfId="5" applyFont="1" applyFill="1" applyBorder="1" applyAlignment="1" applyProtection="1">
      <alignment vertical="center"/>
    </xf>
    <xf numFmtId="49" fontId="36" fillId="0" borderId="28" xfId="5" applyNumberFormat="1" applyFont="1" applyFill="1" applyBorder="1" applyAlignment="1" applyProtection="1">
      <alignment horizontal="center"/>
    </xf>
    <xf numFmtId="0" fontId="36" fillId="0" borderId="28" xfId="5" applyFont="1" applyBorder="1" applyAlignment="1" applyProtection="1">
      <alignment vertical="center"/>
    </xf>
    <xf numFmtId="49" fontId="36" fillId="0" borderId="28" xfId="5" applyNumberFormat="1" applyFont="1" applyBorder="1" applyAlignment="1" applyProtection="1">
      <alignment horizontal="center"/>
    </xf>
    <xf numFmtId="0" fontId="37" fillId="0" borderId="28" xfId="5" applyFont="1" applyBorder="1" applyAlignment="1" applyProtection="1">
      <alignment vertical="center"/>
    </xf>
    <xf numFmtId="0" fontId="2" fillId="0" borderId="28" xfId="2" applyBorder="1" applyProtection="1"/>
    <xf numFmtId="0" fontId="2" fillId="0" borderId="28" xfId="2" applyBorder="1" applyAlignment="1" applyProtection="1">
      <alignment horizontal="left"/>
    </xf>
    <xf numFmtId="0" fontId="38" fillId="0" borderId="111" xfId="2" applyFont="1" applyBorder="1" applyAlignment="1" applyProtection="1">
      <alignment horizontal="center"/>
    </xf>
    <xf numFmtId="0" fontId="38" fillId="0" borderId="28" xfId="2" applyFont="1" applyBorder="1" applyAlignment="1" applyProtection="1">
      <alignment horizontal="center"/>
    </xf>
    <xf numFmtId="49" fontId="36" fillId="0" borderId="28" xfId="3" applyNumberFormat="1" applyFont="1" applyBorder="1" applyAlignment="1" applyProtection="1">
      <alignment vertical="center"/>
    </xf>
    <xf numFmtId="49" fontId="37" fillId="0" borderId="28" xfId="3" applyNumberFormat="1" applyFont="1" applyBorder="1" applyAlignment="1" applyProtection="1">
      <alignment vertical="center"/>
    </xf>
    <xf numFmtId="49" fontId="34" fillId="0" borderId="28" xfId="2" applyNumberFormat="1" applyFont="1" applyBorder="1" applyAlignment="1" applyProtection="1">
      <alignment horizontal="center"/>
    </xf>
    <xf numFmtId="0" fontId="39" fillId="0" borderId="28" xfId="2" applyFont="1" applyBorder="1" applyAlignment="1" applyProtection="1">
      <alignment vertical="center"/>
    </xf>
    <xf numFmtId="49" fontId="40" fillId="0" borderId="28" xfId="2" applyNumberFormat="1" applyFont="1" applyBorder="1" applyAlignment="1" applyProtection="1">
      <alignment horizontal="center"/>
    </xf>
    <xf numFmtId="0" fontId="2" fillId="0" borderId="112" xfId="2" applyBorder="1" applyAlignment="1" applyProtection="1">
      <alignment horizontal="center"/>
    </xf>
    <xf numFmtId="0" fontId="41" fillId="0" borderId="28" xfId="2" applyFont="1" applyBorder="1" applyProtection="1"/>
    <xf numFmtId="0" fontId="34" fillId="0" borderId="28" xfId="2" applyFont="1" applyBorder="1" applyAlignment="1" applyProtection="1">
      <alignment horizontal="left"/>
    </xf>
    <xf numFmtId="0" fontId="2" fillId="0" borderId="113" xfId="2" applyBorder="1" applyAlignment="1" applyProtection="1">
      <alignment horizontal="center"/>
    </xf>
    <xf numFmtId="0" fontId="2" fillId="0" borderId="114" xfId="2" applyBorder="1" applyAlignment="1" applyProtection="1">
      <alignment horizontal="center"/>
    </xf>
    <xf numFmtId="0" fontId="34" fillId="0" borderId="114" xfId="2" applyFont="1" applyBorder="1" applyAlignment="1" applyProtection="1">
      <alignment horizontal="left"/>
    </xf>
    <xf numFmtId="44" fontId="2" fillId="0" borderId="115" xfId="2" applyNumberFormat="1" applyBorder="1" applyAlignment="1" applyProtection="1">
      <alignment horizontal="center"/>
    </xf>
    <xf numFmtId="0" fontId="2" fillId="0" borderId="54" xfId="2" applyBorder="1" applyAlignment="1" applyProtection="1">
      <alignment horizontal="center"/>
    </xf>
    <xf numFmtId="0" fontId="42" fillId="0" borderId="0" xfId="2" applyFont="1" applyBorder="1" applyAlignment="1" applyProtection="1">
      <alignment horizontal="center"/>
    </xf>
    <xf numFmtId="0" fontId="43" fillId="0" borderId="0" xfId="2" applyFont="1" applyBorder="1" applyProtection="1"/>
    <xf numFmtId="0" fontId="2" fillId="0" borderId="0" xfId="2" applyBorder="1" applyAlignment="1" applyProtection="1">
      <alignment horizontal="center"/>
    </xf>
    <xf numFmtId="44" fontId="33" fillId="0" borderId="67" xfId="2" applyNumberFormat="1" applyFont="1" applyBorder="1" applyAlignment="1" applyProtection="1">
      <alignment horizontal="center"/>
    </xf>
    <xf numFmtId="0" fontId="42" fillId="0" borderId="0" xfId="2" applyFont="1" applyBorder="1" applyProtection="1"/>
    <xf numFmtId="0" fontId="2" fillId="0" borderId="67" xfId="2" applyBorder="1" applyAlignment="1" applyProtection="1">
      <alignment horizontal="center"/>
    </xf>
    <xf numFmtId="0" fontId="44" fillId="0" borderId="0" xfId="2" applyFont="1" applyBorder="1" applyAlignment="1" applyProtection="1">
      <alignment horizontal="left"/>
    </xf>
    <xf numFmtId="0" fontId="45" fillId="0" borderId="0" xfId="2" applyFont="1" applyBorder="1" applyProtection="1"/>
    <xf numFmtId="0" fontId="45" fillId="0" borderId="0" xfId="2" applyFont="1" applyBorder="1" applyAlignment="1" applyProtection="1">
      <alignment horizontal="center"/>
    </xf>
    <xf numFmtId="0" fontId="46" fillId="0" borderId="67" xfId="2" applyFont="1" applyBorder="1" applyAlignment="1" applyProtection="1">
      <alignment horizontal="center"/>
    </xf>
    <xf numFmtId="0" fontId="47" fillId="0" borderId="0" xfId="2" applyFont="1" applyBorder="1" applyProtection="1"/>
    <xf numFmtId="0" fontId="2" fillId="0" borderId="0" xfId="2" applyBorder="1" applyProtection="1"/>
    <xf numFmtId="0" fontId="47" fillId="0" borderId="0" xfId="2" applyFont="1" applyBorder="1" applyAlignment="1" applyProtection="1">
      <alignment horizontal="center"/>
    </xf>
    <xf numFmtId="0" fontId="47" fillId="0" borderId="67" xfId="2" applyFont="1" applyBorder="1" applyAlignment="1" applyProtection="1">
      <alignment horizontal="center"/>
    </xf>
    <xf numFmtId="0" fontId="2" fillId="0" borderId="45" xfId="2" applyBorder="1" applyAlignment="1" applyProtection="1">
      <alignment horizontal="center"/>
    </xf>
    <xf numFmtId="0" fontId="2" fillId="0" borderId="61" xfId="2" applyBorder="1" applyAlignment="1" applyProtection="1">
      <alignment horizontal="center"/>
    </xf>
    <xf numFmtId="0" fontId="2" fillId="0" borderId="61" xfId="2" applyBorder="1" applyProtection="1"/>
    <xf numFmtId="0" fontId="2" fillId="0" borderId="48" xfId="2" applyBorder="1" applyAlignment="1" applyProtection="1">
      <alignment horizontal="center"/>
    </xf>
    <xf numFmtId="0" fontId="2" fillId="0" borderId="0" xfId="2" applyAlignment="1" applyProtection="1">
      <alignment horizontal="center"/>
    </xf>
    <xf numFmtId="44" fontId="2" fillId="0" borderId="0" xfId="2" applyNumberFormat="1" applyProtection="1"/>
    <xf numFmtId="44" fontId="2" fillId="17" borderId="28" xfId="2" applyNumberFormat="1" applyFill="1" applyBorder="1" applyAlignment="1" applyProtection="1">
      <alignment horizontal="center"/>
      <protection locked="0"/>
    </xf>
    <xf numFmtId="44" fontId="2" fillId="0" borderId="28" xfId="2" applyNumberFormat="1" applyBorder="1" applyAlignment="1" applyProtection="1">
      <alignment horizontal="center"/>
      <protection locked="0"/>
    </xf>
    <xf numFmtId="0" fontId="2" fillId="0" borderId="28" xfId="2" applyBorder="1" applyAlignment="1" applyProtection="1">
      <alignment horizontal="center"/>
      <protection locked="0"/>
    </xf>
    <xf numFmtId="49" fontId="88" fillId="10" borderId="94" xfId="2" applyNumberFormat="1" applyFont="1" applyFill="1" applyBorder="1" applyAlignment="1" applyProtection="1">
      <alignment horizontal="left" wrapText="1"/>
    </xf>
    <xf numFmtId="49" fontId="88" fillId="10" borderId="95" xfId="2" applyNumberFormat="1" applyFont="1" applyFill="1" applyBorder="1" applyAlignment="1" applyProtection="1">
      <alignment horizontal="left" wrapText="1"/>
    </xf>
    <xf numFmtId="4" fontId="88" fillId="10" borderId="95" xfId="2" applyNumberFormat="1" applyFont="1" applyFill="1" applyBorder="1" applyAlignment="1" applyProtection="1">
      <alignment horizontal="left" wrapText="1"/>
    </xf>
    <xf numFmtId="4" fontId="88" fillId="10" borderId="96" xfId="2" applyNumberFormat="1" applyFont="1" applyFill="1" applyBorder="1" applyAlignment="1" applyProtection="1">
      <alignment horizontal="left" wrapText="1"/>
    </xf>
    <xf numFmtId="0" fontId="2" fillId="0" borderId="93" xfId="2" applyBorder="1" applyAlignment="1" applyProtection="1">
      <alignment wrapText="1"/>
    </xf>
    <xf numFmtId="0" fontId="2" fillId="0" borderId="65" xfId="2" applyBorder="1" applyAlignment="1" applyProtection="1">
      <alignment wrapText="1"/>
    </xf>
    <xf numFmtId="0" fontId="2" fillId="0" borderId="0" xfId="2" applyAlignment="1" applyProtection="1">
      <alignment wrapText="1"/>
    </xf>
    <xf numFmtId="49" fontId="89" fillId="11" borderId="97" xfId="2" applyNumberFormat="1" applyFont="1" applyFill="1" applyBorder="1" applyAlignment="1" applyProtection="1">
      <alignment horizontal="left" wrapText="1"/>
    </xf>
    <xf numFmtId="49" fontId="89" fillId="11" borderId="65" xfId="2" applyNumberFormat="1" applyFont="1" applyFill="1" applyBorder="1" applyAlignment="1" applyProtection="1">
      <alignment horizontal="left" wrapText="1"/>
    </xf>
    <xf numFmtId="4" fontId="89" fillId="11" borderId="65" xfId="2" applyNumberFormat="1" applyFont="1" applyFill="1" applyBorder="1" applyAlignment="1" applyProtection="1">
      <alignment horizontal="right" wrapText="1"/>
    </xf>
    <xf numFmtId="4" fontId="89" fillId="11" borderId="98" xfId="2" applyNumberFormat="1" applyFont="1" applyFill="1" applyBorder="1" applyAlignment="1" applyProtection="1">
      <alignment horizontal="right" wrapText="1"/>
    </xf>
    <xf numFmtId="49" fontId="90" fillId="12" borderId="97" xfId="2" applyNumberFormat="1" applyFont="1" applyFill="1" applyBorder="1" applyAlignment="1" applyProtection="1">
      <alignment horizontal="left" wrapText="1"/>
    </xf>
    <xf numFmtId="49" fontId="90" fillId="12" borderId="65" xfId="2" applyNumberFormat="1" applyFont="1" applyFill="1" applyBorder="1" applyAlignment="1" applyProtection="1">
      <alignment horizontal="left" wrapText="1"/>
    </xf>
    <xf numFmtId="4" fontId="90" fillId="12" borderId="65" xfId="2" applyNumberFormat="1" applyFont="1" applyFill="1" applyBorder="1" applyAlignment="1" applyProtection="1">
      <alignment horizontal="right" wrapText="1"/>
    </xf>
    <xf numFmtId="4" fontId="90" fillId="12" borderId="98" xfId="2" applyNumberFormat="1" applyFont="1" applyFill="1" applyBorder="1" applyAlignment="1" applyProtection="1">
      <alignment horizontal="right" wrapText="1"/>
    </xf>
    <xf numFmtId="49" fontId="91" fillId="13" borderId="97" xfId="2" applyNumberFormat="1" applyFont="1" applyFill="1" applyBorder="1" applyAlignment="1" applyProtection="1">
      <alignment horizontal="left" wrapText="1"/>
    </xf>
    <xf numFmtId="49" fontId="91" fillId="13" borderId="65" xfId="2" applyNumberFormat="1" applyFont="1" applyFill="1" applyBorder="1" applyAlignment="1" applyProtection="1">
      <alignment horizontal="left" wrapText="1"/>
    </xf>
    <xf numFmtId="4" fontId="91" fillId="13" borderId="65" xfId="2" applyNumberFormat="1" applyFont="1" applyFill="1" applyBorder="1" applyAlignment="1" applyProtection="1">
      <alignment horizontal="right" wrapText="1"/>
    </xf>
    <xf numFmtId="4" fontId="91" fillId="13" borderId="98" xfId="2" applyNumberFormat="1" applyFont="1" applyFill="1" applyBorder="1" applyAlignment="1" applyProtection="1">
      <alignment horizontal="right" wrapText="1"/>
    </xf>
    <xf numFmtId="49" fontId="88" fillId="14" borderId="97" xfId="2" applyNumberFormat="1" applyFont="1" applyFill="1" applyBorder="1" applyAlignment="1" applyProtection="1">
      <alignment horizontal="left" wrapText="1"/>
    </xf>
    <xf numFmtId="49" fontId="88" fillId="14" borderId="65" xfId="2" applyNumberFormat="1" applyFont="1" applyFill="1" applyBorder="1" applyAlignment="1" applyProtection="1">
      <alignment horizontal="left" wrapText="1"/>
    </xf>
    <xf numFmtId="4" fontId="88" fillId="14" borderId="65" xfId="2" applyNumberFormat="1" applyFont="1" applyFill="1" applyBorder="1" applyAlignment="1" applyProtection="1">
      <alignment horizontal="right" wrapText="1"/>
    </xf>
    <xf numFmtId="4" fontId="88" fillId="14" borderId="98" xfId="2" applyNumberFormat="1" applyFont="1" applyFill="1" applyBorder="1" applyAlignment="1" applyProtection="1">
      <alignment horizontal="right" wrapText="1"/>
    </xf>
    <xf numFmtId="49" fontId="88" fillId="14" borderId="99" xfId="2" applyNumberFormat="1" applyFont="1" applyFill="1" applyBorder="1" applyAlignment="1" applyProtection="1">
      <alignment horizontal="left" wrapText="1"/>
    </xf>
    <xf numFmtId="49" fontId="88" fillId="14" borderId="100" xfId="2" applyNumberFormat="1" applyFont="1" applyFill="1" applyBorder="1" applyAlignment="1" applyProtection="1">
      <alignment horizontal="left" wrapText="1"/>
    </xf>
    <xf numFmtId="4" fontId="88" fillId="14" borderId="100" xfId="2" applyNumberFormat="1" applyFont="1" applyFill="1" applyBorder="1" applyAlignment="1" applyProtection="1">
      <alignment horizontal="right" wrapText="1"/>
    </xf>
    <xf numFmtId="4" fontId="88" fillId="14" borderId="101" xfId="2" applyNumberFormat="1" applyFont="1" applyFill="1" applyBorder="1" applyAlignment="1" applyProtection="1">
      <alignment horizontal="right" wrapText="1"/>
    </xf>
    <xf numFmtId="49" fontId="91" fillId="13" borderId="94" xfId="2" applyNumberFormat="1" applyFont="1" applyFill="1" applyBorder="1" applyAlignment="1" applyProtection="1">
      <alignment horizontal="left" wrapText="1"/>
    </xf>
    <xf numFmtId="49" fontId="91" fillId="13" borderId="95" xfId="2" applyNumberFormat="1" applyFont="1" applyFill="1" applyBorder="1" applyAlignment="1" applyProtection="1">
      <alignment horizontal="left" wrapText="1"/>
    </xf>
    <xf numFmtId="4" fontId="91" fillId="13" borderId="95" xfId="2" applyNumberFormat="1" applyFont="1" applyFill="1" applyBorder="1" applyAlignment="1" applyProtection="1">
      <alignment horizontal="right" wrapText="1"/>
    </xf>
    <xf numFmtId="4" fontId="91" fillId="13" borderId="96" xfId="2" applyNumberFormat="1" applyFont="1" applyFill="1" applyBorder="1" applyAlignment="1" applyProtection="1">
      <alignment horizontal="right" wrapText="1"/>
    </xf>
    <xf numFmtId="49" fontId="89" fillId="11" borderId="94" xfId="2" applyNumberFormat="1" applyFont="1" applyFill="1" applyBorder="1" applyAlignment="1" applyProtection="1">
      <alignment horizontal="left" wrapText="1"/>
    </xf>
    <xf numFmtId="49" fontId="89" fillId="11" borderId="95" xfId="2" applyNumberFormat="1" applyFont="1" applyFill="1" applyBorder="1" applyAlignment="1" applyProtection="1">
      <alignment horizontal="left" wrapText="1"/>
    </xf>
    <xf numFmtId="4" fontId="89" fillId="11" borderId="95" xfId="2" applyNumberFormat="1" applyFont="1" applyFill="1" applyBorder="1" applyAlignment="1" applyProtection="1">
      <alignment horizontal="right" wrapText="1"/>
    </xf>
    <xf numFmtId="4" fontId="89" fillId="11" borderId="96" xfId="2" applyNumberFormat="1" applyFont="1" applyFill="1" applyBorder="1" applyAlignment="1" applyProtection="1">
      <alignment horizontal="right" wrapText="1"/>
    </xf>
    <xf numFmtId="49" fontId="2" fillId="0" borderId="54" xfId="2" applyNumberFormat="1" applyBorder="1" applyAlignment="1" applyProtection="1">
      <alignment wrapText="1"/>
    </xf>
    <xf numFmtId="49" fontId="2" fillId="0" borderId="0" xfId="2" applyNumberFormat="1" applyBorder="1" applyAlignment="1" applyProtection="1">
      <alignment wrapText="1"/>
    </xf>
    <xf numFmtId="4" fontId="2" fillId="0" borderId="0" xfId="2" applyNumberFormat="1" applyBorder="1" applyAlignment="1" applyProtection="1">
      <alignment wrapText="1"/>
    </xf>
    <xf numFmtId="4" fontId="2" fillId="0" borderId="67" xfId="2" applyNumberFormat="1" applyBorder="1" applyAlignment="1" applyProtection="1">
      <alignment wrapText="1"/>
    </xf>
    <xf numFmtId="49" fontId="90" fillId="12" borderId="99" xfId="2" applyNumberFormat="1" applyFont="1" applyFill="1" applyBorder="1" applyAlignment="1" applyProtection="1">
      <alignment horizontal="left" wrapText="1"/>
    </xf>
    <xf numFmtId="49" fontId="90" fillId="12" borderId="100" xfId="2" applyNumberFormat="1" applyFont="1" applyFill="1" applyBorder="1" applyAlignment="1" applyProtection="1">
      <alignment horizontal="left" wrapText="1"/>
    </xf>
    <xf numFmtId="4" fontId="90" fillId="12" borderId="100" xfId="2" applyNumberFormat="1" applyFont="1" applyFill="1" applyBorder="1" applyAlignment="1" applyProtection="1">
      <alignment horizontal="right" wrapText="1"/>
    </xf>
    <xf numFmtId="4" fontId="90" fillId="12" borderId="101" xfId="2" applyNumberFormat="1" applyFont="1" applyFill="1" applyBorder="1" applyAlignment="1" applyProtection="1">
      <alignment horizontal="right" wrapText="1"/>
    </xf>
    <xf numFmtId="49" fontId="2" fillId="0" borderId="0" xfId="2" applyNumberFormat="1" applyAlignment="1" applyProtection="1">
      <alignment wrapText="1"/>
    </xf>
    <xf numFmtId="4" fontId="2" fillId="0" borderId="0" xfId="2" applyNumberFormat="1" applyAlignment="1" applyProtection="1">
      <alignment wrapText="1"/>
    </xf>
    <xf numFmtId="4" fontId="88" fillId="17" borderId="65" xfId="2" applyNumberFormat="1" applyFont="1" applyFill="1" applyBorder="1" applyAlignment="1" applyProtection="1">
      <alignment horizontal="right" wrapText="1"/>
      <protection locked="0"/>
    </xf>
    <xf numFmtId="4" fontId="89" fillId="11" borderId="65" xfId="2" applyNumberFormat="1" applyFont="1" applyFill="1" applyBorder="1" applyAlignment="1" applyProtection="1">
      <alignment horizontal="right" wrapText="1"/>
      <protection locked="0"/>
    </xf>
    <xf numFmtId="4" fontId="88" fillId="14" borderId="65" xfId="2" applyNumberFormat="1" applyFont="1" applyFill="1" applyBorder="1" applyAlignment="1" applyProtection="1">
      <alignment horizontal="right" wrapText="1"/>
      <protection locked="0"/>
    </xf>
    <xf numFmtId="4" fontId="91" fillId="13" borderId="65" xfId="2" applyNumberFormat="1" applyFont="1" applyFill="1" applyBorder="1" applyAlignment="1" applyProtection="1">
      <alignment horizontal="right" wrapText="1"/>
      <protection locked="0"/>
    </xf>
    <xf numFmtId="4" fontId="88" fillId="14" borderId="100" xfId="2" applyNumberFormat="1" applyFont="1" applyFill="1" applyBorder="1" applyAlignment="1" applyProtection="1">
      <alignment horizontal="right" wrapText="1"/>
      <protection locked="0"/>
    </xf>
    <xf numFmtId="4" fontId="91" fillId="13" borderId="95" xfId="2" applyNumberFormat="1" applyFont="1" applyFill="1" applyBorder="1" applyAlignment="1" applyProtection="1">
      <alignment horizontal="right" wrapText="1"/>
      <protection locked="0"/>
    </xf>
    <xf numFmtId="4" fontId="90" fillId="12" borderId="65" xfId="2" applyNumberFormat="1" applyFont="1" applyFill="1" applyBorder="1" applyAlignment="1" applyProtection="1">
      <alignment horizontal="right" wrapText="1"/>
      <protection locked="0"/>
    </xf>
    <xf numFmtId="4" fontId="89" fillId="11" borderId="95" xfId="2" applyNumberFormat="1" applyFont="1" applyFill="1" applyBorder="1" applyAlignment="1" applyProtection="1">
      <alignment horizontal="right" wrapText="1"/>
      <protection locked="0"/>
    </xf>
    <xf numFmtId="165" fontId="0" fillId="0" borderId="0" xfId="0" applyNumberFormat="1" applyFont="1" applyBorder="1" applyAlignment="1" applyProtection="1">
      <alignment horizontal="left" vertical="center"/>
    </xf>
    <xf numFmtId="0" fontId="141" fillId="0" borderId="61" xfId="0" applyFont="1" applyBorder="1" applyAlignment="1" applyProtection="1">
      <alignment horizontal="left" vertical="center"/>
    </xf>
    <xf numFmtId="0" fontId="141" fillId="0" borderId="61" xfId="0" applyFont="1" applyBorder="1" applyAlignment="1" applyProtection="1">
      <alignment horizontal="center" vertical="center"/>
    </xf>
    <xf numFmtId="0" fontId="141" fillId="0" borderId="61" xfId="0" applyFont="1" applyBorder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9" fontId="24" fillId="0" borderId="0" xfId="0" applyNumberFormat="1" applyFont="1" applyBorder="1" applyAlignment="1" applyProtection="1">
      <alignment horizontal="left" vertical="center" wrapText="1"/>
    </xf>
    <xf numFmtId="0" fontId="24" fillId="0" borderId="0" xfId="0" applyFont="1" applyBorder="1" applyAlignment="1" applyProtection="1">
      <alignment horizontal="left" vertical="center" wrapText="1"/>
    </xf>
    <xf numFmtId="4" fontId="25" fillId="0" borderId="0" xfId="0" applyNumberFormat="1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5" fillId="0" borderId="67" xfId="0" applyFont="1" applyBorder="1" applyAlignment="1" applyProtection="1">
      <alignment vertical="center"/>
    </xf>
    <xf numFmtId="4" fontId="25" fillId="0" borderId="0" xfId="0" applyNumberFormat="1" applyFont="1" applyFill="1" applyBorder="1" applyAlignment="1" applyProtection="1">
      <alignment vertical="center"/>
    </xf>
    <xf numFmtId="0" fontId="25" fillId="0" borderId="0" xfId="0" applyFont="1" applyFill="1" applyBorder="1" applyAlignment="1" applyProtection="1">
      <alignment vertical="center"/>
    </xf>
    <xf numFmtId="0" fontId="25" fillId="0" borderId="67" xfId="0" applyFont="1" applyFill="1" applyBorder="1" applyAlignment="1" applyProtection="1">
      <alignment vertical="center"/>
    </xf>
    <xf numFmtId="169" fontId="24" fillId="0" borderId="0" xfId="0" applyNumberFormat="1" applyFont="1" applyBorder="1" applyAlignment="1" applyProtection="1">
      <alignment horizontal="left" vertical="center" wrapText="1"/>
    </xf>
    <xf numFmtId="4" fontId="21" fillId="0" borderId="0" xfId="0" applyNumberFormat="1" applyFont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2" xfId="0" applyFont="1" applyFill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/>
    </xf>
    <xf numFmtId="0" fontId="0" fillId="0" borderId="67" xfId="0" applyFont="1" applyBorder="1" applyAlignment="1" applyProtection="1">
      <alignment vertical="center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5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vertical="center"/>
    </xf>
    <xf numFmtId="165" fontId="0" fillId="0" borderId="0" xfId="0" applyNumberFormat="1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4" fontId="21" fillId="0" borderId="67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164" fontId="3" fillId="0" borderId="0" xfId="0" applyNumberFormat="1" applyFont="1" applyBorder="1" applyAlignment="1" applyProtection="1">
      <alignment horizontal="right" vertical="center"/>
    </xf>
    <xf numFmtId="0" fontId="139" fillId="0" borderId="0" xfId="0" applyFont="1" applyBorder="1" applyAlignment="1" applyProtection="1">
      <alignment horizontal="left" vertical="center"/>
    </xf>
    <xf numFmtId="0" fontId="139" fillId="0" borderId="0" xfId="0" applyFont="1" applyBorder="1" applyProtection="1"/>
    <xf numFmtId="0" fontId="4" fillId="0" borderId="0" xfId="0" applyFont="1" applyBorder="1" applyAlignment="1" applyProtection="1">
      <alignment horizontal="left" vertical="top" wrapText="1"/>
    </xf>
    <xf numFmtId="0" fontId="0" fillId="0" borderId="0" xfId="0" applyBorder="1" applyProtection="1"/>
    <xf numFmtId="0" fontId="14" fillId="2" borderId="0" xfId="0" applyFont="1" applyFill="1" applyAlignment="1" applyProtection="1">
      <alignment horizontal="center" vertical="center"/>
    </xf>
    <xf numFmtId="0" fontId="0" fillId="0" borderId="0" xfId="0" applyProtection="1"/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top" wrapText="1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right" vertical="center"/>
    </xf>
    <xf numFmtId="0" fontId="152" fillId="0" borderId="0" xfId="0" applyFont="1" applyBorder="1" applyAlignment="1" applyProtection="1">
      <alignment horizontal="left" vertical="top" wrapText="1"/>
    </xf>
    <xf numFmtId="169" fontId="24" fillId="19" borderId="0" xfId="0" applyNumberFormat="1" applyFont="1" applyFill="1" applyBorder="1" applyAlignment="1" applyProtection="1">
      <alignment horizontal="left" vertical="center" wrapText="1"/>
    </xf>
    <xf numFmtId="4" fontId="25" fillId="17" borderId="0" xfId="0" applyNumberFormat="1" applyFont="1" applyFill="1" applyBorder="1" applyAlignment="1" applyProtection="1">
      <alignment vertical="center"/>
      <protection locked="0"/>
    </xf>
    <xf numFmtId="0" fontId="25" fillId="17" borderId="0" xfId="0" applyFont="1" applyFill="1" applyBorder="1" applyAlignment="1" applyProtection="1">
      <alignment vertical="center"/>
      <protection locked="0"/>
    </xf>
    <xf numFmtId="0" fontId="24" fillId="21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/>
    </xf>
    <xf numFmtId="0" fontId="141" fillId="0" borderId="0" xfId="0" applyFont="1" applyBorder="1" applyAlignment="1" applyProtection="1">
      <alignment horizontal="left" vertical="center" wrapText="1"/>
    </xf>
    <xf numFmtId="0" fontId="141" fillId="0" borderId="0" xfId="0" applyFont="1" applyBorder="1" applyAlignment="1" applyProtection="1">
      <alignment horizontal="left" vertical="center"/>
    </xf>
    <xf numFmtId="0" fontId="142" fillId="0" borderId="0" xfId="0" applyFont="1" applyBorder="1" applyAlignment="1" applyProtection="1">
      <alignment horizontal="left" vertical="center"/>
    </xf>
    <xf numFmtId="0" fontId="142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95" fillId="9" borderId="0" xfId="10" applyFont="1" applyFill="1" applyAlignment="1" applyProtection="1">
      <alignment horizontal="center" vertical="center"/>
    </xf>
    <xf numFmtId="0" fontId="96" fillId="0" borderId="0" xfId="7" applyFont="1" applyAlignment="1" applyProtection="1">
      <alignment horizontal="center" vertical="center"/>
    </xf>
    <xf numFmtId="0" fontId="96" fillId="0" borderId="0" xfId="7" applyFont="1" applyAlignment="1" applyProtection="1">
      <alignment horizontal="left" vertical="center"/>
    </xf>
    <xf numFmtId="0" fontId="96" fillId="2" borderId="0" xfId="7" applyFont="1" applyFill="1" applyAlignment="1" applyProtection="1">
      <alignment horizontal="center" vertical="center"/>
    </xf>
    <xf numFmtId="0" fontId="51" fillId="0" borderId="0" xfId="7" applyProtection="1"/>
    <xf numFmtId="0" fontId="97" fillId="0" borderId="54" xfId="7" applyFont="1" applyBorder="1" applyAlignment="1" applyProtection="1">
      <alignment horizontal="center" vertical="center"/>
    </xf>
    <xf numFmtId="0" fontId="97" fillId="0" borderId="0" xfId="7" applyFont="1" applyBorder="1" applyAlignment="1" applyProtection="1">
      <alignment horizontal="left" vertical="center"/>
    </xf>
    <xf numFmtId="0" fontId="58" fillId="0" borderId="0" xfId="7" applyFont="1" applyBorder="1" applyAlignment="1" applyProtection="1">
      <alignment horizontal="left" vertical="top" wrapText="1"/>
    </xf>
    <xf numFmtId="0" fontId="51" fillId="0" borderId="0" xfId="7" applyBorder="1" applyAlignment="1" applyProtection="1">
      <alignment vertical="center"/>
    </xf>
    <xf numFmtId="165" fontId="100" fillId="0" borderId="0" xfId="7" applyNumberFormat="1" applyFont="1" applyBorder="1" applyAlignment="1" applyProtection="1">
      <alignment horizontal="left" vertical="center"/>
    </xf>
    <xf numFmtId="0" fontId="100" fillId="0" borderId="0" xfId="7" applyFont="1" applyBorder="1" applyAlignment="1" applyProtection="1">
      <alignment horizontal="left" vertical="center"/>
    </xf>
    <xf numFmtId="0" fontId="100" fillId="0" borderId="0" xfId="7" applyFont="1" applyBorder="1" applyAlignment="1" applyProtection="1">
      <alignment horizontal="left" vertical="center" wrapText="1"/>
    </xf>
    <xf numFmtId="4" fontId="92" fillId="0" borderId="0" xfId="7" applyNumberFormat="1" applyFont="1" applyBorder="1" applyAlignment="1" applyProtection="1">
      <alignment vertical="center"/>
    </xf>
    <xf numFmtId="4" fontId="102" fillId="0" borderId="0" xfId="7" applyNumberFormat="1" applyFont="1" applyBorder="1" applyAlignment="1" applyProtection="1">
      <alignment vertical="center"/>
    </xf>
    <xf numFmtId="4" fontId="103" fillId="0" borderId="0" xfId="7" applyNumberFormat="1" applyFont="1" applyBorder="1" applyAlignment="1" applyProtection="1">
      <alignment vertical="center"/>
    </xf>
    <xf numFmtId="4" fontId="98" fillId="4" borderId="7" xfId="7" applyNumberFormat="1" applyFont="1" applyFill="1" applyBorder="1" applyAlignment="1" applyProtection="1">
      <alignment vertical="center"/>
    </xf>
    <xf numFmtId="4" fontId="98" fillId="4" borderId="8" xfId="7" applyNumberFormat="1" applyFont="1" applyFill="1" applyBorder="1" applyAlignment="1" applyProtection="1">
      <alignment vertical="center"/>
    </xf>
    <xf numFmtId="4" fontId="107" fillId="0" borderId="0" xfId="7" applyNumberFormat="1" applyFont="1" applyBorder="1" applyAlignment="1" applyProtection="1">
      <alignment vertical="center"/>
    </xf>
    <xf numFmtId="4" fontId="106" fillId="0" borderId="0" xfId="7" applyNumberFormat="1" applyFont="1" applyBorder="1" applyAlignment="1" applyProtection="1">
      <alignment vertical="center"/>
    </xf>
    <xf numFmtId="4" fontId="108" fillId="0" borderId="0" xfId="7" applyNumberFormat="1" applyFont="1" applyBorder="1" applyAlignment="1" applyProtection="1">
      <alignment vertical="center"/>
    </xf>
    <xf numFmtId="0" fontId="108" fillId="0" borderId="0" xfId="7" applyFont="1" applyBorder="1" applyAlignment="1" applyProtection="1">
      <alignment vertical="center"/>
    </xf>
    <xf numFmtId="4" fontId="109" fillId="0" borderId="0" xfId="7" applyNumberFormat="1" applyFont="1" applyBorder="1" applyAlignment="1" applyProtection="1">
      <alignment vertical="center"/>
    </xf>
    <xf numFmtId="0" fontId="109" fillId="0" borderId="0" xfId="7" applyFont="1" applyBorder="1" applyAlignment="1" applyProtection="1">
      <alignment vertical="center"/>
    </xf>
    <xf numFmtId="0" fontId="98" fillId="0" borderId="0" xfId="7" applyFont="1" applyBorder="1" applyAlignment="1" applyProtection="1">
      <alignment horizontal="left" vertical="center" wrapText="1"/>
    </xf>
    <xf numFmtId="0" fontId="100" fillId="4" borderId="54" xfId="7" applyFont="1" applyFill="1" applyBorder="1" applyAlignment="1" applyProtection="1">
      <alignment horizontal="center" vertical="center"/>
    </xf>
    <xf numFmtId="0" fontId="51" fillId="4" borderId="0" xfId="7" applyFill="1" applyBorder="1" applyAlignment="1" applyProtection="1">
      <alignment vertical="center"/>
    </xf>
    <xf numFmtId="0" fontId="100" fillId="4" borderId="0" xfId="7" applyFont="1" applyFill="1" applyBorder="1" applyAlignment="1" applyProtection="1">
      <alignment horizontal="center" vertical="center"/>
    </xf>
    <xf numFmtId="0" fontId="100" fillId="4" borderId="24" xfId="7" applyFont="1" applyFill="1" applyBorder="1" applyAlignment="1" applyProtection="1">
      <alignment horizontal="center" vertical="center" wrapText="1"/>
    </xf>
    <xf numFmtId="0" fontId="100" fillId="4" borderId="25" xfId="7" applyFont="1" applyFill="1" applyBorder="1" applyAlignment="1" applyProtection="1">
      <alignment horizontal="center" vertical="center" wrapText="1"/>
    </xf>
    <xf numFmtId="4" fontId="110" fillId="0" borderId="0" xfId="7" applyNumberFormat="1" applyFont="1" applyBorder="1" applyAlignment="1" applyProtection="1">
      <alignment vertical="center"/>
    </xf>
    <xf numFmtId="4" fontId="107" fillId="4" borderId="61" xfId="7" applyNumberFormat="1" applyFont="1" applyFill="1" applyBorder="1" applyAlignment="1" applyProtection="1">
      <alignment vertical="center"/>
    </xf>
    <xf numFmtId="0" fontId="51" fillId="0" borderId="22" xfId="7" applyBorder="1" applyAlignment="1" applyProtection="1">
      <alignment horizontal="left" vertical="center" wrapText="1"/>
    </xf>
    <xf numFmtId="4" fontId="51" fillId="17" borderId="22" xfId="7" applyNumberFormat="1" applyFill="1" applyBorder="1" applyAlignment="1" applyProtection="1">
      <alignment vertical="center"/>
      <protection locked="0"/>
    </xf>
    <xf numFmtId="4" fontId="51" fillId="0" borderId="22" xfId="7" applyNumberFormat="1" applyBorder="1" applyAlignment="1" applyProtection="1">
      <alignment vertical="center"/>
    </xf>
    <xf numFmtId="4" fontId="107" fillId="0" borderId="0" xfId="7" applyNumberFormat="1" applyFont="1" applyBorder="1" applyProtection="1"/>
    <xf numFmtId="4" fontId="98" fillId="0" borderId="0" xfId="7" applyNumberFormat="1" applyFont="1" applyBorder="1" applyAlignment="1" applyProtection="1">
      <alignment vertical="center"/>
    </xf>
    <xf numFmtId="4" fontId="108" fillId="0" borderId="0" xfId="7" applyNumberFormat="1" applyFont="1" applyBorder="1" applyProtection="1"/>
    <xf numFmtId="4" fontId="109" fillId="0" borderId="20" xfId="7" applyNumberFormat="1" applyFont="1" applyBorder="1" applyProtection="1"/>
    <xf numFmtId="4" fontId="109" fillId="0" borderId="20" xfId="7" applyNumberFormat="1" applyFont="1" applyBorder="1" applyAlignment="1" applyProtection="1">
      <alignment vertical="center"/>
    </xf>
    <xf numFmtId="4" fontId="109" fillId="0" borderId="17" xfId="7" applyNumberFormat="1" applyFont="1" applyBorder="1" applyProtection="1"/>
    <xf numFmtId="4" fontId="109" fillId="0" borderId="17" xfId="7" applyNumberFormat="1" applyFont="1" applyBorder="1" applyAlignment="1" applyProtection="1">
      <alignment vertical="center"/>
    </xf>
    <xf numFmtId="0" fontId="114" fillId="0" borderId="91" xfId="7" applyFont="1" applyBorder="1" applyAlignment="1" applyProtection="1">
      <alignment horizontal="left" vertical="center" wrapText="1"/>
    </xf>
    <xf numFmtId="4" fontId="51" fillId="17" borderId="91" xfId="7" applyNumberFormat="1" applyFill="1" applyBorder="1" applyAlignment="1" applyProtection="1">
      <alignment vertical="center"/>
      <protection locked="0"/>
    </xf>
    <xf numFmtId="4" fontId="114" fillId="0" borderId="91" xfId="7" applyNumberFormat="1" applyFont="1" applyBorder="1" applyAlignment="1" applyProtection="1">
      <alignment vertical="center"/>
    </xf>
    <xf numFmtId="4" fontId="51" fillId="0" borderId="91" xfId="7" applyNumberFormat="1" applyBorder="1" applyAlignment="1" applyProtection="1">
      <alignment vertical="center"/>
    </xf>
    <xf numFmtId="0" fontId="114" fillId="0" borderId="22" xfId="7" applyFont="1" applyBorder="1" applyAlignment="1" applyProtection="1">
      <alignment horizontal="left" vertical="center" wrapText="1"/>
    </xf>
    <xf numFmtId="4" fontId="114" fillId="0" borderId="22" xfId="7" applyNumberFormat="1" applyFont="1" applyBorder="1" applyAlignment="1" applyProtection="1">
      <alignment vertical="center"/>
    </xf>
    <xf numFmtId="0" fontId="51" fillId="0" borderId="121" xfId="7" applyBorder="1" applyAlignment="1" applyProtection="1">
      <alignment horizontal="left" vertical="center" wrapText="1"/>
    </xf>
    <xf numFmtId="4" fontId="51" fillId="17" borderId="121" xfId="7" applyNumberFormat="1" applyFill="1" applyBorder="1" applyAlignment="1" applyProtection="1">
      <alignment vertical="center"/>
      <protection locked="0"/>
    </xf>
    <xf numFmtId="4" fontId="51" fillId="0" borderId="121" xfId="7" applyNumberFormat="1" applyBorder="1" applyAlignment="1" applyProtection="1">
      <alignment vertical="center"/>
    </xf>
    <xf numFmtId="4" fontId="108" fillId="0" borderId="12" xfId="7" applyNumberFormat="1" applyFont="1" applyBorder="1" applyProtection="1"/>
    <xf numFmtId="4" fontId="108" fillId="0" borderId="12" xfId="7" applyNumberFormat="1" applyFont="1" applyBorder="1" applyAlignment="1" applyProtection="1">
      <alignment vertical="center"/>
    </xf>
    <xf numFmtId="4" fontId="51" fillId="17" borderId="22" xfId="7" applyNumberFormat="1" applyFill="1" applyBorder="1" applyAlignment="1" applyProtection="1">
      <alignment vertical="center"/>
    </xf>
    <xf numFmtId="0" fontId="51" fillId="0" borderId="91" xfId="7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 wrapText="1"/>
    </xf>
    <xf numFmtId="0" fontId="77" fillId="5" borderId="33" xfId="8" applyFont="1" applyFill="1" applyBorder="1" applyAlignment="1" applyProtection="1">
      <alignment horizontal="center"/>
    </xf>
    <xf numFmtId="0" fontId="77" fillId="5" borderId="53" xfId="8" applyFont="1" applyFill="1" applyBorder="1" applyAlignment="1" applyProtection="1">
      <alignment horizontal="center"/>
    </xf>
    <xf numFmtId="0" fontId="77" fillId="5" borderId="36" xfId="8" applyFont="1" applyFill="1" applyBorder="1" applyAlignment="1" applyProtection="1">
      <alignment horizontal="center"/>
    </xf>
    <xf numFmtId="0" fontId="75" fillId="0" borderId="49" xfId="8" applyFont="1" applyBorder="1" applyAlignment="1" applyProtection="1">
      <alignment horizontal="right" vertical="top"/>
    </xf>
    <xf numFmtId="0" fontId="75" fillId="0" borderId="51" xfId="8" applyFont="1" applyBorder="1" applyAlignment="1" applyProtection="1">
      <alignment horizontal="right" vertical="top"/>
    </xf>
    <xf numFmtId="0" fontId="75" fillId="0" borderId="54" xfId="8" applyFont="1" applyBorder="1" applyAlignment="1" applyProtection="1">
      <alignment horizontal="right" vertical="top"/>
    </xf>
    <xf numFmtId="0" fontId="75" fillId="0" borderId="0" xfId="8" applyFont="1" applyBorder="1" applyAlignment="1" applyProtection="1">
      <alignment horizontal="right" vertical="top"/>
    </xf>
    <xf numFmtId="0" fontId="78" fillId="0" borderId="54" xfId="8" applyFont="1" applyBorder="1" applyAlignment="1" applyProtection="1">
      <alignment horizontal="right" vertical="top"/>
    </xf>
    <xf numFmtId="0" fontId="78" fillId="0" borderId="0" xfId="8" applyFont="1" applyBorder="1" applyAlignment="1" applyProtection="1">
      <alignment horizontal="right" vertical="top"/>
    </xf>
    <xf numFmtId="0" fontId="75" fillId="0" borderId="54" xfId="8" applyFont="1" applyBorder="1" applyAlignment="1" applyProtection="1">
      <alignment horizontal="right"/>
    </xf>
    <xf numFmtId="0" fontId="75" fillId="0" borderId="0" xfId="8" applyFont="1" applyBorder="1" applyAlignment="1" applyProtection="1">
      <alignment horizontal="right"/>
    </xf>
    <xf numFmtId="0" fontId="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left" vertical="center" wrapText="1"/>
    </xf>
    <xf numFmtId="0" fontId="131" fillId="0" borderId="54" xfId="0" applyFont="1" applyBorder="1" applyAlignment="1" applyProtection="1">
      <alignment horizontal="left" vertical="top" wrapText="1"/>
    </xf>
    <xf numFmtId="0" fontId="115" fillId="0" borderId="0" xfId="0" applyFont="1" applyAlignment="1" applyProtection="1">
      <alignment horizontal="center" vertical="top" wrapText="1"/>
    </xf>
    <xf numFmtId="0" fontId="136" fillId="0" borderId="23" xfId="0" applyFont="1" applyBorder="1" applyAlignment="1" applyProtection="1">
      <alignment horizontal="left" vertical="top" wrapText="1"/>
    </xf>
    <xf numFmtId="0" fontId="0" fillId="0" borderId="24" xfId="0" applyBorder="1" applyAlignment="1" applyProtection="1">
      <alignment horizontal="left" vertical="top" wrapText="1"/>
    </xf>
    <xf numFmtId="0" fontId="0" fillId="0" borderId="25" xfId="0" applyBorder="1" applyAlignment="1" applyProtection="1">
      <alignment horizontal="left" vertical="top" wrapText="1"/>
    </xf>
    <xf numFmtId="0" fontId="0" fillId="0" borderId="23" xfId="0" applyBorder="1" applyAlignment="1" applyProtection="1">
      <alignment horizontal="left" vertical="top" wrapText="1"/>
    </xf>
    <xf numFmtId="0" fontId="149" fillId="0" borderId="0" xfId="0" applyFont="1" applyAlignment="1" applyProtection="1">
      <alignment horizontal="left" vertical="center" wrapText="1"/>
    </xf>
    <xf numFmtId="4" fontId="66" fillId="0" borderId="0" xfId="7" applyNumberFormat="1" applyFont="1" applyAlignment="1">
      <alignment vertical="center"/>
    </xf>
    <xf numFmtId="4" fontId="74" fillId="17" borderId="22" xfId="7" applyNumberFormat="1" applyFont="1" applyFill="1" applyBorder="1" applyAlignment="1" applyProtection="1">
      <alignment vertical="center"/>
      <protection locked="0"/>
    </xf>
    <xf numFmtId="4" fontId="51" fillId="0" borderId="87" xfId="7" applyNumberFormat="1" applyBorder="1" applyAlignment="1" applyProtection="1">
      <alignment vertical="center"/>
    </xf>
    <xf numFmtId="4" fontId="51" fillId="0" borderId="92" xfId="7" applyNumberFormat="1" applyBorder="1" applyAlignment="1" applyProtection="1">
      <alignment vertical="center"/>
    </xf>
    <xf numFmtId="4" fontId="68" fillId="0" borderId="17" xfId="7" applyNumberFormat="1" applyFont="1" applyBorder="1" applyProtection="1"/>
    <xf numFmtId="4" fontId="68" fillId="0" borderId="17" xfId="7" applyNumberFormat="1" applyFont="1" applyBorder="1" applyAlignment="1" applyProtection="1">
      <alignment vertical="center"/>
    </xf>
    <xf numFmtId="4" fontId="68" fillId="0" borderId="85" xfId="7" applyNumberFormat="1" applyFont="1" applyBorder="1" applyAlignment="1" applyProtection="1">
      <alignment vertical="center"/>
    </xf>
    <xf numFmtId="0" fontId="74" fillId="0" borderId="22" xfId="7" applyFont="1" applyBorder="1" applyAlignment="1" applyProtection="1">
      <alignment horizontal="left" vertical="center" wrapText="1"/>
    </xf>
    <xf numFmtId="4" fontId="74" fillId="0" borderId="22" xfId="7" applyNumberFormat="1" applyFont="1" applyBorder="1" applyAlignment="1" applyProtection="1">
      <alignment vertical="center"/>
    </xf>
    <xf numFmtId="4" fontId="68" fillId="0" borderId="123" xfId="7" applyNumberFormat="1" applyFont="1" applyBorder="1" applyProtection="1"/>
    <xf numFmtId="4" fontId="68" fillId="0" borderId="123" xfId="7" applyNumberFormat="1" applyFont="1" applyBorder="1" applyAlignment="1" applyProtection="1">
      <alignment vertical="center"/>
    </xf>
    <xf numFmtId="4" fontId="68" fillId="0" borderId="124" xfId="7" applyNumberFormat="1" applyFont="1" applyBorder="1" applyAlignment="1" applyProtection="1">
      <alignment vertical="center"/>
    </xf>
    <xf numFmtId="0" fontId="73" fillId="0" borderId="12" xfId="7" applyFont="1" applyBorder="1" applyAlignment="1" applyProtection="1">
      <alignment horizontal="left" vertical="center" wrapText="1"/>
    </xf>
    <xf numFmtId="0" fontId="73" fillId="0" borderId="12" xfId="7" applyFont="1" applyBorder="1" applyAlignment="1" applyProtection="1">
      <alignment vertical="center"/>
    </xf>
    <xf numFmtId="4" fontId="51" fillId="0" borderId="122" xfId="7" applyNumberFormat="1" applyBorder="1" applyAlignment="1" applyProtection="1">
      <alignment vertical="center"/>
    </xf>
    <xf numFmtId="4" fontId="66" fillId="0" borderId="12" xfId="7" applyNumberFormat="1" applyFont="1" applyBorder="1" applyProtection="1"/>
    <xf numFmtId="4" fontId="58" fillId="0" borderId="12" xfId="7" applyNumberFormat="1" applyFont="1" applyBorder="1" applyAlignment="1" applyProtection="1">
      <alignment vertical="center"/>
    </xf>
    <xf numFmtId="4" fontId="58" fillId="0" borderId="81" xfId="7" applyNumberFormat="1" applyFont="1" applyBorder="1" applyAlignment="1" applyProtection="1">
      <alignment vertical="center"/>
    </xf>
    <xf numFmtId="4" fontId="67" fillId="0" borderId="0" xfId="7" applyNumberFormat="1" applyFont="1" applyBorder="1" applyProtection="1"/>
    <xf numFmtId="4" fontId="67" fillId="0" borderId="0" xfId="7" applyNumberFormat="1" applyFont="1" applyBorder="1" applyAlignment="1" applyProtection="1">
      <alignment vertical="center"/>
    </xf>
    <xf numFmtId="4" fontId="67" fillId="0" borderId="67" xfId="7" applyNumberFormat="1" applyFont="1" applyBorder="1" applyAlignment="1" applyProtection="1">
      <alignment vertical="center"/>
    </xf>
    <xf numFmtId="4" fontId="68" fillId="0" borderId="20" xfId="7" applyNumberFormat="1" applyFont="1" applyBorder="1" applyProtection="1"/>
    <xf numFmtId="4" fontId="68" fillId="0" borderId="20" xfId="7" applyNumberFormat="1" applyFont="1" applyBorder="1" applyAlignment="1" applyProtection="1">
      <alignment vertical="center"/>
    </xf>
    <xf numFmtId="4" fontId="68" fillId="0" borderId="83" xfId="7" applyNumberFormat="1" applyFont="1" applyBorder="1" applyAlignment="1" applyProtection="1">
      <alignment vertical="center"/>
    </xf>
    <xf numFmtId="0" fontId="58" fillId="0" borderId="0" xfId="7" applyFont="1" applyBorder="1" applyAlignment="1">
      <alignment horizontal="left" vertical="center" wrapText="1"/>
    </xf>
    <xf numFmtId="0" fontId="51" fillId="0" borderId="0" xfId="7" applyBorder="1" applyAlignment="1">
      <alignment vertical="center"/>
    </xf>
    <xf numFmtId="165" fontId="59" fillId="0" borderId="0" xfId="7" applyNumberFormat="1" applyFont="1" applyBorder="1" applyAlignment="1">
      <alignment horizontal="left" vertical="center"/>
    </xf>
    <xf numFmtId="0" fontId="59" fillId="0" borderId="0" xfId="7" applyFont="1" applyBorder="1" applyAlignment="1">
      <alignment horizontal="left" vertical="center"/>
    </xf>
    <xf numFmtId="0" fontId="59" fillId="0" borderId="67" xfId="7" applyFont="1" applyBorder="1" applyAlignment="1">
      <alignment horizontal="left" vertical="center"/>
    </xf>
    <xf numFmtId="0" fontId="59" fillId="4" borderId="17" xfId="7" applyFont="1" applyFill="1" applyBorder="1" applyAlignment="1" applyProtection="1">
      <alignment horizontal="center" vertical="center" wrapText="1"/>
    </xf>
    <xf numFmtId="0" fontId="59" fillId="4" borderId="85" xfId="7" applyFont="1" applyFill="1" applyBorder="1" applyAlignment="1" applyProtection="1">
      <alignment horizontal="center" vertical="center" wrapText="1"/>
    </xf>
    <xf numFmtId="4" fontId="68" fillId="0" borderId="0" xfId="7" applyNumberFormat="1" applyFont="1" applyBorder="1" applyAlignment="1">
      <alignment vertical="center"/>
    </xf>
    <xf numFmtId="0" fontId="68" fillId="0" borderId="0" xfId="7" applyFont="1" applyBorder="1" applyAlignment="1">
      <alignment vertical="center"/>
    </xf>
    <xf numFmtId="4" fontId="65" fillId="0" borderId="0" xfId="7" applyNumberFormat="1" applyFont="1" applyBorder="1" applyAlignment="1">
      <alignment vertical="center"/>
    </xf>
    <xf numFmtId="4" fontId="69" fillId="0" borderId="0" xfId="7" applyNumberFormat="1" applyFont="1" applyBorder="1" applyAlignment="1">
      <alignment vertical="center"/>
    </xf>
    <xf numFmtId="4" fontId="66" fillId="4" borderId="61" xfId="7" applyNumberFormat="1" applyFont="1" applyFill="1" applyBorder="1" applyAlignment="1">
      <alignment vertical="center"/>
    </xf>
    <xf numFmtId="0" fontId="56" fillId="0" borderId="49" xfId="7" applyFont="1" applyBorder="1" applyAlignment="1">
      <alignment horizontal="center" vertical="center"/>
    </xf>
    <xf numFmtId="0" fontId="51" fillId="0" borderId="51" xfId="7" applyBorder="1" applyAlignment="1">
      <alignment vertical="center"/>
    </xf>
    <xf numFmtId="0" fontId="51" fillId="0" borderId="66" xfId="7" applyBorder="1" applyAlignment="1">
      <alignment vertical="center"/>
    </xf>
    <xf numFmtId="0" fontId="57" fillId="0" borderId="0" xfId="7" applyFont="1" applyBorder="1" applyAlignment="1">
      <alignment horizontal="left" vertical="center" wrapText="1"/>
    </xf>
    <xf numFmtId="0" fontId="57" fillId="0" borderId="0" xfId="7" applyFont="1" applyBorder="1" applyAlignment="1">
      <alignment horizontal="left" vertical="center"/>
    </xf>
    <xf numFmtId="4" fontId="66" fillId="0" borderId="0" xfId="7" applyNumberFormat="1" applyFont="1" applyBorder="1" applyAlignment="1">
      <alignment vertical="center"/>
    </xf>
    <xf numFmtId="4" fontId="67" fillId="0" borderId="0" xfId="7" applyNumberFormat="1" applyFont="1" applyBorder="1" applyAlignment="1">
      <alignment vertical="center"/>
    </xf>
    <xf numFmtId="0" fontId="67" fillId="0" borderId="0" xfId="7" applyFont="1" applyBorder="1" applyAlignment="1">
      <alignment vertical="center"/>
    </xf>
    <xf numFmtId="0" fontId="59" fillId="4" borderId="54" xfId="7" applyFont="1" applyFill="1" applyBorder="1" applyAlignment="1">
      <alignment horizontal="center" vertical="center"/>
    </xf>
    <xf numFmtId="0" fontId="51" fillId="4" borderId="0" xfId="7" applyFill="1" applyBorder="1" applyAlignment="1">
      <alignment vertical="center"/>
    </xf>
    <xf numFmtId="0" fontId="59" fillId="4" borderId="0" xfId="7" applyFont="1" applyFill="1" applyBorder="1" applyAlignment="1">
      <alignment horizontal="center" vertical="center"/>
    </xf>
    <xf numFmtId="4" fontId="62" fillId="0" borderId="0" xfId="7" applyNumberFormat="1" applyFont="1" applyBorder="1" applyAlignment="1">
      <alignment vertical="center"/>
    </xf>
    <xf numFmtId="4" fontId="58" fillId="4" borderId="7" xfId="7" applyNumberFormat="1" applyFont="1" applyFill="1" applyBorder="1" applyAlignment="1">
      <alignment vertical="center"/>
    </xf>
    <xf numFmtId="4" fontId="58" fillId="4" borderId="8" xfId="7" applyNumberFormat="1" applyFont="1" applyFill="1" applyBorder="1" applyAlignment="1">
      <alignment vertical="center"/>
    </xf>
    <xf numFmtId="0" fontId="56" fillId="0" borderId="54" xfId="7" applyFont="1" applyBorder="1" applyAlignment="1">
      <alignment horizontal="center" vertical="center"/>
    </xf>
    <xf numFmtId="0" fontId="56" fillId="0" borderId="0" xfId="7" applyFont="1" applyBorder="1" applyAlignment="1">
      <alignment horizontal="left" vertical="center"/>
    </xf>
    <xf numFmtId="4" fontId="61" fillId="0" borderId="0" xfId="7" applyNumberFormat="1" applyFont="1" applyBorder="1" applyAlignment="1">
      <alignment vertical="center"/>
    </xf>
    <xf numFmtId="4" fontId="52" fillId="0" borderId="0" xfId="7" applyNumberFormat="1" applyFont="1" applyBorder="1" applyAlignment="1">
      <alignment vertical="center"/>
    </xf>
    <xf numFmtId="0" fontId="54" fillId="9" borderId="0" xfId="1" applyFont="1" applyFill="1" applyAlignment="1">
      <alignment horizontal="center" vertical="center"/>
    </xf>
    <xf numFmtId="0" fontId="55" fillId="0" borderId="0" xfId="7" applyFont="1" applyAlignment="1">
      <alignment horizontal="center" vertical="center"/>
    </xf>
    <xf numFmtId="0" fontId="55" fillId="0" borderId="0" xfId="7" applyFont="1" applyAlignment="1">
      <alignment horizontal="left" vertical="center"/>
    </xf>
    <xf numFmtId="0" fontId="55" fillId="2" borderId="0" xfId="7" applyFont="1" applyFill="1" applyAlignment="1">
      <alignment horizontal="center" vertical="center"/>
    </xf>
    <xf numFmtId="0" fontId="51" fillId="0" borderId="0" xfId="7"/>
    <xf numFmtId="0" fontId="58" fillId="0" borderId="0" xfId="7" applyFont="1" applyBorder="1" applyAlignment="1">
      <alignment horizontal="left" vertical="top" wrapText="1"/>
    </xf>
  </cellXfs>
  <cellStyles count="11">
    <cellStyle name="Hypertextový odkaz" xfId="1" builtinId="8"/>
    <cellStyle name="Hypertextový odkaz 2" xfId="10" xr:uid="{CFC34FDD-1757-4FEB-8507-8A1BD4842E17}"/>
    <cellStyle name="Normální" xfId="0" builtinId="0" customBuiltin="1"/>
    <cellStyle name="normální 10" xfId="4" xr:uid="{197C5942-2E89-4D06-9C1E-383B8A8B4537}"/>
    <cellStyle name="Normální 2" xfId="2" xr:uid="{3B9A24AC-EE2A-4845-BD54-7E2EC0760EC3}"/>
    <cellStyle name="normální 2 2" xfId="5" xr:uid="{81A446F6-9F57-4CA9-8494-EBD62B26F978}"/>
    <cellStyle name="Normální 3" xfId="6" xr:uid="{3F754142-6D71-41AE-9E7E-3CF595FE45C8}"/>
    <cellStyle name="Normální 4" xfId="7" xr:uid="{6C1E13D8-8136-4244-A837-95B4B3F6161A}"/>
    <cellStyle name="Normální 4 2" xfId="9" xr:uid="{AD41EC7E-E9D7-4A6D-B2BB-2DEFB036A3BB}"/>
    <cellStyle name="normální 9" xfId="3" xr:uid="{207E201D-6BDC-45E8-8B69-F05DABD5FB3F}"/>
    <cellStyle name="normální_Vzor" xfId="8" xr:uid="{3BD32079-1217-49B7-902C-8B108759D059}"/>
  </cellStyles>
  <dxfs count="0"/>
  <tableStyles count="0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163</xdr:row>
      <xdr:rowOff>0</xdr:rowOff>
    </xdr:from>
    <xdr:to>
      <xdr:col>1</xdr:col>
      <xdr:colOff>9525</xdr:colOff>
      <xdr:row>163</xdr:row>
      <xdr:rowOff>9525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0" y="29775150"/>
          <a:ext cx="9525" cy="95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463550</xdr:colOff>
          <xdr:row>164</xdr:row>
          <xdr:rowOff>95250</xdr:rowOff>
        </xdr:from>
        <xdr:to>
          <xdr:col>8</xdr:col>
          <xdr:colOff>127000</xdr:colOff>
          <xdr:row>195</xdr:row>
          <xdr:rowOff>158750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9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IKA/2017/J-2017-01-005%20-%20Albertov-BCA/3-Menza/01_Import/RS/2019-12-03%20-%20Menza%20RS/Provizorn&#237;%20menza_RS-%20UK%20Albertov_CENY_odem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JIKA/2017/J-2017-01-005%20-%20Albertov-BCA/3-Menza/01_Import/RS/2019-07-22%20-%20Menza%20RS_komplet/profese/ROZPO&#268;ET%20-%20PROVIZORN&#205;%20MENZA%20-%20UK%20ALBERTOV%20-%20ply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JIKA/2017/J-2017-01-005%20-%20Albertov-BCA/3-Menza/01_Import/RS/2019-04-15%20-%20Menza%20RS/00%20-%20Provizorn&#237;%20menza%20-%20UK%20Albertov%207_1_JS_15.4.201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JIKA/2017/J-2017-01-005%20-%20Albertov-BCA/3-Menza/01_Import/RS/2019-07-22%20-%20Menza%20RS_komplet/profese/D.1.4d_PROJEK&#268;N&#205;%20ROZPO&#268;ET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JIKA/2017/J-2017-01-005%20-%20Albertov-BCA/3-Menza/01_Import/RS/2019-12-16%20-%20Menza%20RS_F/UK-ALBERTOV-MENZA%20-%2000%20-%20Provizorn&#237;%20menza_RS-%20UK%20Albert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1 - ASŘ"/>
      <sheetName val="02 - ZPEVNĚNÉ PLOCHY - 03..."/>
      <sheetName val="03 - PŘÍPOJKY A VENK - 04..."/>
      <sheetName val="04 - PŘÍPOJKA PLYNU"/>
      <sheetName val="05 - ZDRAVOTECHNIKA"/>
      <sheetName val="06 - VZDUCHOTECHNIKA"/>
      <sheetName val="07 - GASTRO"/>
      <sheetName val="08 - BLESKOSVOD - 07 - BL..."/>
      <sheetName val="09 - VYTÁPĚNÍ"/>
      <sheetName val="10 - ELEKTROINSTALACE"/>
      <sheetName val="11 - MĚŘENÍ A REGULACE"/>
      <sheetName val="12 - SLABOPROUD"/>
      <sheetName val="VORN - Vedlejší a os - VO..."/>
    </sheetNames>
    <sheetDataSet>
      <sheetData sheetId="0">
        <row r="8">
          <cell r="AN8" t="str">
            <v>26. 9. 2019</v>
          </cell>
        </row>
        <row r="11">
          <cell r="E11" t="str">
            <v xml:space="preserve"> </v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7">
          <cell r="E17" t="str">
            <v xml:space="preserve"> </v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2019_07_25 - PROVIZORNÍ M..."/>
    </sheetNames>
    <sheetDataSet>
      <sheetData sheetId="0">
        <row r="11">
          <cell r="E11" t="str">
            <v xml:space="preserve"> </v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7">
          <cell r="E17" t="str">
            <v xml:space="preserve"> </v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1 - ASŘ - 01 - ASŘ"/>
      <sheetName val="02 - ZTI - VNITŘNÍ Č - 02..."/>
      <sheetName val="03 - ZPEVNĚNÉ PLOCHY - 03..."/>
      <sheetName val="04 - PŘÍPOJKY A VENK - 04..."/>
      <sheetName val="05 - VZT - 05 - VZT"/>
      <sheetName val="06 - GASTRO - 06 - GASTRO"/>
      <sheetName val="07 - BLESKOSVOD - 07 - BL..."/>
      <sheetName val="VORN - Vedlejší a os - VO..."/>
      <sheetName val="08 - VYTÁPĚNÍ"/>
      <sheetName val="09 - ELEKTRO"/>
    </sheetNames>
    <sheetDataSet>
      <sheetData sheetId="0">
        <row r="11">
          <cell r="E11" t="str">
            <v>UNIVERZITA KARLOVA, OVOCNÝ TRH 560/5, 113 36 PRAHA</v>
          </cell>
        </row>
        <row r="13">
          <cell r="AN13" t="str">
            <v/>
          </cell>
        </row>
        <row r="14">
          <cell r="AN14" t="str">
            <v/>
          </cell>
        </row>
        <row r="17">
          <cell r="E17" t="str">
            <v>JIKA CZ, Ing Jiří Slánský</v>
          </cell>
        </row>
        <row r="19">
          <cell r="AN19" t="str">
            <v/>
          </cell>
        </row>
        <row r="20"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.1.4d - ZAŘÍZENÍ PRO VYT..."/>
    </sheetNames>
    <sheetDataSet>
      <sheetData sheetId="0">
        <row r="6">
          <cell r="K6" t="str">
            <v>PROVIZORNÍ MENZA - UK ALBERTOV</v>
          </cell>
        </row>
        <row r="11">
          <cell r="E11" t="str">
            <v xml:space="preserve"> </v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1 - ASŘ"/>
      <sheetName val="02 - ZPEVNĚNÉ PLOCHY - 03..."/>
      <sheetName val="03 - PŘÍPOJKY A VENK - 04..."/>
      <sheetName val="04 - PŘÍPOJKA PLYNU"/>
      <sheetName val="05 - ZDRAVOTECHNIKA"/>
      <sheetName val="06 - VZDUCHOTECHNIKA"/>
      <sheetName val="07 - GASTRO"/>
      <sheetName val="08 - BLESKOSVOD - 07 - BL..."/>
      <sheetName val="09 - VYTÁPĚNÍ"/>
      <sheetName val="10 - ELEKTROINSTALACE"/>
      <sheetName val="11 - MĚŘENÍ A REGULACE"/>
      <sheetName val="12 - SLABOPROUD"/>
      <sheetName val="VORN - Vedlejší a os - VO..."/>
    </sheetNames>
    <sheetDataSet>
      <sheetData sheetId="0">
        <row r="6">
          <cell r="K6" t="str">
            <v>00 - Provizorní menza_RS- UK Albertov</v>
          </cell>
        </row>
        <row r="17">
          <cell r="E17" t="str">
            <v>JIKA CZ s.r.o.</v>
          </cell>
        </row>
        <row r="19">
          <cell r="AN19" t="str">
            <v/>
          </cell>
        </row>
        <row r="20">
          <cell r="E20" t="str">
            <v>Ing.Pavel Michálek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CA71"/>
  <sheetViews>
    <sheetView showGridLines="0" tabSelected="1" view="pageBreakPreview" zoomScale="70" zoomScaleNormal="70" zoomScaleSheetLayoutView="70" workbookViewId="0">
      <selection activeCell="AV47" sqref="AV47"/>
    </sheetView>
  </sheetViews>
  <sheetFormatPr defaultRowHeight="10"/>
  <cols>
    <col min="1" max="1" width="8.33203125" style="32" customWidth="1"/>
    <col min="2" max="2" width="1.6640625" style="32" customWidth="1"/>
    <col min="3" max="3" width="4.109375" style="32" customWidth="1"/>
    <col min="4" max="4" width="4.44140625" style="568" customWidth="1"/>
    <col min="5" max="33" width="2.6640625" style="32" customWidth="1"/>
    <col min="34" max="34" width="3.33203125" style="32" customWidth="1"/>
    <col min="35" max="35" width="31.6640625" style="32" customWidth="1"/>
    <col min="36" max="37" width="2.44140625" style="32" customWidth="1"/>
    <col min="38" max="38" width="8.33203125" style="32" customWidth="1"/>
    <col min="39" max="39" width="3.33203125" style="32" customWidth="1"/>
    <col min="40" max="40" width="13.33203125" style="32" customWidth="1"/>
    <col min="41" max="41" width="7.44140625" style="32" customWidth="1"/>
    <col min="42" max="42" width="4.109375" style="32" customWidth="1"/>
    <col min="43" max="43" width="15.6640625" style="32" hidden="1" customWidth="1"/>
    <col min="44" max="44" width="13.6640625" style="32" customWidth="1"/>
    <col min="45" max="45" width="66.44140625" style="32" customWidth="1"/>
    <col min="46" max="58" width="8.88671875" style="32"/>
    <col min="59" max="79" width="9.33203125" style="32" hidden="1"/>
    <col min="80" max="16384" width="8.88671875" style="32"/>
  </cols>
  <sheetData>
    <row r="1" spans="1:62">
      <c r="A1" s="567" t="s">
        <v>0</v>
      </c>
      <c r="BH1" s="567" t="s">
        <v>2</v>
      </c>
      <c r="BI1" s="567" t="s">
        <v>2</v>
      </c>
      <c r="BJ1" s="567" t="s">
        <v>3</v>
      </c>
    </row>
    <row r="2" spans="1:62" ht="37" customHeight="1" thickBot="1">
      <c r="AR2" s="1214"/>
      <c r="AS2" s="1215"/>
      <c r="BG2" s="569" t="s">
        <v>5</v>
      </c>
      <c r="BH2" s="569" t="s">
        <v>6</v>
      </c>
    </row>
    <row r="3" spans="1:62" ht="7" customHeight="1">
      <c r="B3" s="209"/>
      <c r="C3" s="210"/>
      <c r="D3" s="57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0"/>
      <c r="AK3" s="210"/>
      <c r="AL3" s="210"/>
      <c r="AM3" s="210"/>
      <c r="AN3" s="210"/>
      <c r="AO3" s="210"/>
      <c r="AP3" s="211"/>
      <c r="AQ3" s="571"/>
      <c r="AR3" s="213"/>
      <c r="BG3" s="569" t="s">
        <v>5</v>
      </c>
      <c r="BH3" s="569" t="s">
        <v>7</v>
      </c>
    </row>
    <row r="4" spans="1:62" ht="25" customHeight="1">
      <c r="B4" s="214"/>
      <c r="C4" s="572"/>
      <c r="D4" s="573"/>
      <c r="E4" s="572"/>
      <c r="F4" s="572"/>
      <c r="G4" s="572"/>
      <c r="H4" s="572"/>
      <c r="I4" s="574"/>
      <c r="J4" s="575" t="s">
        <v>8</v>
      </c>
      <c r="K4" s="575"/>
      <c r="L4" s="575"/>
      <c r="M4" s="575"/>
      <c r="N4" s="575"/>
      <c r="O4" s="575"/>
      <c r="P4" s="575"/>
      <c r="Q4" s="575"/>
      <c r="R4" s="575"/>
      <c r="S4" s="574"/>
      <c r="T4" s="574"/>
      <c r="U4" s="574"/>
      <c r="V4" s="574"/>
      <c r="W4" s="574"/>
      <c r="X4" s="574"/>
      <c r="Y4" s="574"/>
      <c r="Z4" s="572"/>
      <c r="AA4" s="572"/>
      <c r="AB4" s="572"/>
      <c r="AC4" s="572"/>
      <c r="AD4" s="572"/>
      <c r="AE4" s="572"/>
      <c r="AF4" s="572"/>
      <c r="AG4" s="572"/>
      <c r="AH4" s="572"/>
      <c r="AI4" s="572"/>
      <c r="AJ4" s="572"/>
      <c r="AK4" s="572"/>
      <c r="AL4" s="572"/>
      <c r="AM4" s="572"/>
      <c r="AN4" s="572"/>
      <c r="AO4" s="572"/>
      <c r="AP4" s="216"/>
      <c r="AR4" s="213"/>
      <c r="AS4" s="576" t="s">
        <v>2089</v>
      </c>
      <c r="BG4" s="569" t="s">
        <v>10</v>
      </c>
    </row>
    <row r="5" spans="1:62" ht="23">
      <c r="B5" s="214"/>
      <c r="C5" s="212"/>
      <c r="D5" s="577" t="s">
        <v>11</v>
      </c>
      <c r="E5" s="212"/>
      <c r="F5" s="212"/>
      <c r="G5" s="212"/>
      <c r="H5" s="212"/>
      <c r="I5" s="212"/>
      <c r="J5" s="212"/>
      <c r="K5" s="1210" t="s">
        <v>2050</v>
      </c>
      <c r="L5" s="1211"/>
      <c r="M5" s="1211"/>
      <c r="N5" s="1211"/>
      <c r="O5" s="1211"/>
      <c r="P5" s="1211"/>
      <c r="Q5" s="1211"/>
      <c r="R5" s="1211"/>
      <c r="S5" s="1211"/>
      <c r="T5" s="1211"/>
      <c r="U5" s="1211"/>
      <c r="V5" s="1211"/>
      <c r="W5" s="1211"/>
      <c r="X5" s="1211"/>
      <c r="Y5" s="1211"/>
      <c r="Z5" s="1211"/>
      <c r="AA5" s="1211"/>
      <c r="AB5" s="1211"/>
      <c r="AC5" s="1211"/>
      <c r="AD5" s="1211"/>
      <c r="AE5" s="1211"/>
      <c r="AF5" s="1211"/>
      <c r="AG5" s="1211"/>
      <c r="AH5" s="1211"/>
      <c r="AI5" s="1211"/>
      <c r="AJ5" s="1211"/>
      <c r="AK5" s="1211"/>
      <c r="AL5" s="1211"/>
      <c r="AM5" s="1211"/>
      <c r="AN5" s="1211"/>
      <c r="AO5" s="1211"/>
      <c r="AP5" s="216"/>
      <c r="AR5" s="213"/>
      <c r="AS5" s="1219" t="s">
        <v>2090</v>
      </c>
      <c r="BG5" s="569" t="s">
        <v>5</v>
      </c>
    </row>
    <row r="6" spans="1:62" ht="37" customHeight="1">
      <c r="B6" s="214"/>
      <c r="C6" s="212"/>
      <c r="D6" s="578" t="s">
        <v>12</v>
      </c>
      <c r="E6" s="212"/>
      <c r="F6" s="212"/>
      <c r="G6" s="212"/>
      <c r="H6" s="212"/>
      <c r="I6" s="212"/>
      <c r="J6" s="212"/>
      <c r="K6" s="1212" t="s">
        <v>1567</v>
      </c>
      <c r="L6" s="1213"/>
      <c r="M6" s="1213"/>
      <c r="N6" s="1213"/>
      <c r="O6" s="1213"/>
      <c r="P6" s="1213"/>
      <c r="Q6" s="1213"/>
      <c r="R6" s="1213"/>
      <c r="S6" s="1213"/>
      <c r="T6" s="1213"/>
      <c r="U6" s="1213"/>
      <c r="V6" s="1213"/>
      <c r="W6" s="1213"/>
      <c r="X6" s="1213"/>
      <c r="Y6" s="1213"/>
      <c r="Z6" s="1213"/>
      <c r="AA6" s="1213"/>
      <c r="AB6" s="1213"/>
      <c r="AC6" s="1213"/>
      <c r="AD6" s="1213"/>
      <c r="AE6" s="1213"/>
      <c r="AF6" s="1213"/>
      <c r="AG6" s="1213"/>
      <c r="AH6" s="1213"/>
      <c r="AI6" s="1213"/>
      <c r="AJ6" s="1213"/>
      <c r="AK6" s="1213"/>
      <c r="AL6" s="1213"/>
      <c r="AM6" s="1213"/>
      <c r="AN6" s="1213"/>
      <c r="AO6" s="1213"/>
      <c r="AP6" s="216"/>
      <c r="AR6" s="213"/>
      <c r="AS6" s="1220"/>
      <c r="BG6" s="569" t="s">
        <v>5</v>
      </c>
    </row>
    <row r="7" spans="1:62" ht="12" customHeight="1">
      <c r="B7" s="214"/>
      <c r="C7" s="212"/>
      <c r="D7" s="579" t="s">
        <v>13</v>
      </c>
      <c r="E7" s="212"/>
      <c r="F7" s="212"/>
      <c r="G7" s="212"/>
      <c r="H7" s="212"/>
      <c r="I7" s="212"/>
      <c r="J7" s="212"/>
      <c r="K7" s="580" t="s">
        <v>1</v>
      </c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36" t="s">
        <v>14</v>
      </c>
      <c r="AL7" s="212"/>
      <c r="AM7" s="212"/>
      <c r="AN7" s="580" t="s">
        <v>1</v>
      </c>
      <c r="AO7" s="212"/>
      <c r="AP7" s="216"/>
      <c r="AR7" s="213"/>
      <c r="AS7" s="1220"/>
      <c r="BG7" s="569" t="s">
        <v>5</v>
      </c>
    </row>
    <row r="8" spans="1:62" ht="12" customHeight="1">
      <c r="B8" s="214"/>
      <c r="C8" s="212"/>
      <c r="D8" s="579" t="s">
        <v>15</v>
      </c>
      <c r="E8" s="212"/>
      <c r="F8" s="212"/>
      <c r="G8" s="212"/>
      <c r="H8" s="212"/>
      <c r="I8" s="212"/>
      <c r="J8" s="212"/>
      <c r="K8" s="581" t="s">
        <v>16</v>
      </c>
      <c r="L8" s="582"/>
      <c r="M8" s="582"/>
      <c r="N8" s="582"/>
      <c r="O8" s="582"/>
      <c r="P8" s="582"/>
      <c r="Q8" s="582"/>
      <c r="R8" s="582"/>
      <c r="S8" s="582"/>
      <c r="T8" s="582"/>
      <c r="U8" s="582"/>
      <c r="V8" s="582"/>
      <c r="W8" s="58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36" t="s">
        <v>17</v>
      </c>
      <c r="AL8" s="212"/>
      <c r="AM8" s="212"/>
      <c r="AN8" s="649" t="s">
        <v>2087</v>
      </c>
      <c r="AO8" s="212"/>
      <c r="AP8" s="216"/>
      <c r="AR8" s="213"/>
      <c r="AS8" s="1220"/>
      <c r="BG8" s="569" t="s">
        <v>5</v>
      </c>
    </row>
    <row r="9" spans="1:62" ht="14.5" customHeight="1">
      <c r="B9" s="214"/>
      <c r="C9" s="212"/>
      <c r="D9" s="583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6"/>
      <c r="AR9" s="213"/>
      <c r="AS9" s="1220"/>
      <c r="BG9" s="569" t="s">
        <v>5</v>
      </c>
    </row>
    <row r="10" spans="1:62" ht="12" customHeight="1">
      <c r="B10" s="214"/>
      <c r="C10" s="212"/>
      <c r="D10" s="579" t="s">
        <v>18</v>
      </c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36" t="s">
        <v>19</v>
      </c>
      <c r="AL10" s="212"/>
      <c r="AM10" s="212"/>
      <c r="AN10" s="580">
        <v>216208</v>
      </c>
      <c r="AO10" s="212"/>
      <c r="AP10" s="216"/>
      <c r="AR10" s="213"/>
      <c r="AS10" s="1220"/>
      <c r="BG10" s="569" t="s">
        <v>5</v>
      </c>
    </row>
    <row r="11" spans="1:62" ht="18.399999999999999" customHeight="1">
      <c r="B11" s="214"/>
      <c r="C11" s="212"/>
      <c r="D11" s="583"/>
      <c r="E11" s="580" t="s">
        <v>20</v>
      </c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36" t="s">
        <v>21</v>
      </c>
      <c r="AL11" s="212"/>
      <c r="AM11" s="212"/>
      <c r="AN11" s="580" t="s">
        <v>2022</v>
      </c>
      <c r="AO11" s="212"/>
      <c r="AP11" s="216"/>
      <c r="AR11" s="213"/>
      <c r="AS11" s="1220"/>
      <c r="BG11" s="569" t="s">
        <v>5</v>
      </c>
    </row>
    <row r="12" spans="1:62" ht="7" customHeight="1">
      <c r="B12" s="214"/>
      <c r="C12" s="212"/>
      <c r="D12" s="583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6"/>
      <c r="AR12" s="213"/>
      <c r="AS12" s="1220"/>
      <c r="BG12" s="569" t="s">
        <v>5</v>
      </c>
    </row>
    <row r="13" spans="1:62" ht="12" customHeight="1">
      <c r="B13" s="214"/>
      <c r="C13" s="212"/>
      <c r="D13" s="579" t="s">
        <v>1129</v>
      </c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36" t="s">
        <v>19</v>
      </c>
      <c r="AL13" s="212"/>
      <c r="AM13" s="212"/>
      <c r="AN13" s="649" t="s">
        <v>2087</v>
      </c>
      <c r="AO13" s="212"/>
      <c r="AP13" s="216"/>
      <c r="AR13" s="213"/>
      <c r="AS13" s="1220"/>
      <c r="BG13" s="569" t="s">
        <v>5</v>
      </c>
    </row>
    <row r="14" spans="1:62">
      <c r="B14" s="214"/>
      <c r="C14" s="212"/>
      <c r="D14" s="583"/>
      <c r="E14" s="647" t="s">
        <v>2091</v>
      </c>
      <c r="F14" s="648"/>
      <c r="G14" s="648"/>
      <c r="H14" s="648"/>
      <c r="I14" s="648"/>
      <c r="J14" s="648"/>
      <c r="K14" s="648"/>
      <c r="L14" s="648"/>
      <c r="M14" s="648"/>
      <c r="N14" s="648"/>
      <c r="O14" s="648"/>
      <c r="P14" s="648"/>
      <c r="Q14" s="648"/>
      <c r="R14" s="648"/>
      <c r="S14" s="648"/>
      <c r="T14" s="648"/>
      <c r="U14" s="648"/>
      <c r="V14" s="648"/>
      <c r="W14" s="648"/>
      <c r="X14" s="648"/>
      <c r="Y14" s="648"/>
      <c r="Z14" s="648"/>
      <c r="AA14" s="648"/>
      <c r="AB14" s="648"/>
      <c r="AC14" s="648"/>
      <c r="AD14" s="648"/>
      <c r="AE14" s="648"/>
      <c r="AF14" s="648"/>
      <c r="AG14" s="648"/>
      <c r="AH14" s="648"/>
      <c r="AI14" s="648"/>
      <c r="AJ14" s="212"/>
      <c r="AK14" s="236" t="s">
        <v>21</v>
      </c>
      <c r="AL14" s="212"/>
      <c r="AM14" s="212"/>
      <c r="AN14" s="649" t="s">
        <v>2087</v>
      </c>
      <c r="AO14" s="212"/>
      <c r="AP14" s="216"/>
      <c r="AR14" s="213"/>
      <c r="AS14" s="1220"/>
      <c r="BG14" s="569" t="s">
        <v>5</v>
      </c>
    </row>
    <row r="15" spans="1:62" ht="7" customHeight="1">
      <c r="B15" s="214"/>
      <c r="C15" s="212"/>
      <c r="D15" s="583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650"/>
      <c r="AO15" s="212"/>
      <c r="AP15" s="216"/>
      <c r="AR15" s="213"/>
      <c r="AS15" s="1220"/>
      <c r="BG15" s="569" t="s">
        <v>2</v>
      </c>
    </row>
    <row r="16" spans="1:62" ht="12" customHeight="1">
      <c r="B16" s="214"/>
      <c r="C16" s="212"/>
      <c r="D16" s="579" t="s">
        <v>24</v>
      </c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36" t="s">
        <v>19</v>
      </c>
      <c r="AL16" s="212"/>
      <c r="AM16" s="212"/>
      <c r="AN16" s="580">
        <v>25917234</v>
      </c>
      <c r="AO16" s="212"/>
      <c r="AP16" s="216"/>
      <c r="AR16" s="213"/>
      <c r="AS16" s="1220"/>
      <c r="BG16" s="569" t="s">
        <v>2</v>
      </c>
    </row>
    <row r="17" spans="2:59" ht="18.399999999999999" customHeight="1">
      <c r="B17" s="214"/>
      <c r="C17" s="212"/>
      <c r="D17" s="583"/>
      <c r="E17" s="580" t="s">
        <v>25</v>
      </c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212"/>
      <c r="AK17" s="236" t="s">
        <v>21</v>
      </c>
      <c r="AL17" s="212"/>
      <c r="AM17" s="212"/>
      <c r="AN17" s="580" t="s">
        <v>2023</v>
      </c>
      <c r="AO17" s="212"/>
      <c r="AP17" s="216"/>
      <c r="AR17" s="213"/>
      <c r="AS17" s="1220"/>
      <c r="BG17" s="569" t="s">
        <v>26</v>
      </c>
    </row>
    <row r="18" spans="2:59" ht="7" customHeight="1">
      <c r="B18" s="214"/>
      <c r="C18" s="212"/>
      <c r="D18" s="583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6"/>
      <c r="AR18" s="213"/>
      <c r="AS18" s="1220"/>
      <c r="BG18" s="569" t="s">
        <v>5</v>
      </c>
    </row>
    <row r="19" spans="2:59" ht="12" customHeight="1">
      <c r="B19" s="214"/>
      <c r="C19" s="212"/>
      <c r="D19" s="579" t="s">
        <v>27</v>
      </c>
      <c r="E19" s="212"/>
      <c r="F19" s="212"/>
      <c r="G19" s="212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236" t="s">
        <v>19</v>
      </c>
      <c r="AL19" s="212"/>
      <c r="AM19" s="212"/>
      <c r="AN19" s="580" t="s">
        <v>1</v>
      </c>
      <c r="AO19" s="212"/>
      <c r="AP19" s="216"/>
      <c r="AR19" s="213"/>
      <c r="AS19" s="1220"/>
      <c r="BG19" s="569" t="s">
        <v>5</v>
      </c>
    </row>
    <row r="20" spans="2:59" ht="18.399999999999999" customHeight="1">
      <c r="B20" s="214"/>
      <c r="C20" s="212"/>
      <c r="D20" s="583"/>
      <c r="E20" s="580" t="s">
        <v>2021</v>
      </c>
      <c r="F20" s="212"/>
      <c r="G20" s="212"/>
      <c r="H20" s="212"/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36" t="s">
        <v>21</v>
      </c>
      <c r="AL20" s="212"/>
      <c r="AM20" s="212"/>
      <c r="AN20" s="580" t="s">
        <v>1</v>
      </c>
      <c r="AO20" s="212"/>
      <c r="AP20" s="216"/>
      <c r="AR20" s="213"/>
      <c r="AS20" s="1220"/>
      <c r="BG20" s="569" t="s">
        <v>26</v>
      </c>
    </row>
    <row r="21" spans="2:59" ht="7" customHeight="1">
      <c r="B21" s="214"/>
      <c r="C21" s="212"/>
      <c r="D21" s="583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6"/>
      <c r="AR21" s="213"/>
      <c r="AS21" s="1220"/>
    </row>
    <row r="22" spans="2:59" ht="23" customHeight="1">
      <c r="B22" s="214"/>
      <c r="C22" s="212"/>
      <c r="D22" s="579" t="s">
        <v>28</v>
      </c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6"/>
      <c r="AR22" s="213"/>
      <c r="AS22" s="1220"/>
    </row>
    <row r="23" spans="2:59" ht="12.5">
      <c r="B23" s="214"/>
      <c r="C23" s="212"/>
      <c r="D23" s="218" t="s">
        <v>28</v>
      </c>
      <c r="E23" s="212"/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6"/>
      <c r="AR23" s="213"/>
      <c r="AS23" s="1220"/>
    </row>
    <row r="24" spans="2:59" ht="12.5">
      <c r="B24" s="214"/>
      <c r="C24" s="212"/>
      <c r="D24" s="218"/>
      <c r="E24" s="584"/>
      <c r="F24" s="585"/>
      <c r="G24" s="212"/>
      <c r="H24" s="212"/>
      <c r="I24" s="212"/>
      <c r="J24" s="206" t="s">
        <v>2088</v>
      </c>
      <c r="K24" s="206"/>
      <c r="L24" s="206"/>
      <c r="M24" s="206"/>
      <c r="N24" s="206"/>
      <c r="O24" s="206"/>
      <c r="P24" s="206"/>
      <c r="Q24" s="206"/>
      <c r="R24" s="206"/>
      <c r="S24" s="206"/>
      <c r="T24" s="206"/>
      <c r="U24" s="206"/>
      <c r="V24" s="206"/>
      <c r="W24" s="206"/>
      <c r="X24" s="206"/>
      <c r="Y24" s="206"/>
      <c r="Z24" s="206"/>
      <c r="AA24" s="206"/>
      <c r="AB24" s="206"/>
      <c r="AC24" s="206"/>
      <c r="AD24" s="206"/>
      <c r="AE24" s="206"/>
      <c r="AF24" s="206"/>
      <c r="AG24" s="206"/>
      <c r="AH24" s="206"/>
      <c r="AI24" s="206"/>
      <c r="AJ24" s="206"/>
      <c r="AK24" s="206"/>
      <c r="AL24" s="206"/>
      <c r="AM24" s="206"/>
      <c r="AN24" s="206"/>
      <c r="AO24" s="586"/>
      <c r="AP24" s="216"/>
      <c r="AR24" s="213"/>
      <c r="AS24" s="1220"/>
    </row>
    <row r="25" spans="2:59" ht="12.5">
      <c r="B25" s="214"/>
      <c r="C25" s="212"/>
      <c r="D25" s="218"/>
      <c r="E25" s="212"/>
      <c r="F25" s="212"/>
      <c r="G25" s="212"/>
      <c r="H25" s="212"/>
      <c r="I25" s="212"/>
      <c r="J25" s="212"/>
      <c r="K25" s="212"/>
      <c r="L25" s="212"/>
      <c r="M25" s="212"/>
      <c r="N25" s="212"/>
      <c r="O25" s="212"/>
      <c r="P25" s="212"/>
      <c r="Q25" s="212"/>
      <c r="R25" s="212"/>
      <c r="S25" s="212"/>
      <c r="T25" s="212"/>
      <c r="U25" s="212"/>
      <c r="V25" s="212"/>
      <c r="W25" s="212"/>
      <c r="X25" s="212"/>
      <c r="Y25" s="212"/>
      <c r="Z25" s="212"/>
      <c r="AA25" s="212"/>
      <c r="AB25" s="212"/>
      <c r="AC25" s="212"/>
      <c r="AD25" s="212"/>
      <c r="AE25" s="212"/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6"/>
      <c r="AR25" s="213"/>
      <c r="AS25" s="1220"/>
    </row>
    <row r="26" spans="2:59" ht="73" customHeight="1">
      <c r="B26" s="214"/>
      <c r="C26" s="212"/>
      <c r="D26" s="212"/>
      <c r="E26" s="1218" t="s">
        <v>2098</v>
      </c>
      <c r="F26" s="1218"/>
      <c r="G26" s="1218"/>
      <c r="H26" s="1218"/>
      <c r="I26" s="1218"/>
      <c r="J26" s="1218"/>
      <c r="K26" s="1218"/>
      <c r="L26" s="1218"/>
      <c r="M26" s="1218"/>
      <c r="N26" s="1218"/>
      <c r="O26" s="1218"/>
      <c r="P26" s="1218"/>
      <c r="Q26" s="1218"/>
      <c r="R26" s="1218"/>
      <c r="S26" s="1218"/>
      <c r="T26" s="1218"/>
      <c r="U26" s="1218"/>
      <c r="V26" s="1218"/>
      <c r="W26" s="1218"/>
      <c r="X26" s="1218"/>
      <c r="Y26" s="1218"/>
      <c r="Z26" s="1218"/>
      <c r="AA26" s="1218"/>
      <c r="AB26" s="1218"/>
      <c r="AC26" s="1218"/>
      <c r="AD26" s="1218"/>
      <c r="AE26" s="1218"/>
      <c r="AF26" s="1218"/>
      <c r="AG26" s="1218"/>
      <c r="AH26" s="1218"/>
      <c r="AI26" s="1218"/>
      <c r="AJ26" s="1218"/>
      <c r="AK26" s="1218"/>
      <c r="AL26" s="1218"/>
      <c r="AM26" s="1218"/>
      <c r="AN26" s="1218"/>
      <c r="AO26" s="212"/>
      <c r="AP26" s="216"/>
      <c r="AR26" s="213"/>
      <c r="AS26" s="1220"/>
    </row>
    <row r="27" spans="2:59" ht="7" customHeight="1">
      <c r="B27" s="214"/>
      <c r="C27" s="212"/>
      <c r="D27" s="587"/>
      <c r="E27" s="588"/>
      <c r="F27" s="588"/>
      <c r="G27" s="588"/>
      <c r="H27" s="588"/>
      <c r="I27" s="588"/>
      <c r="J27" s="588"/>
      <c r="K27" s="588"/>
      <c r="L27" s="588"/>
      <c r="M27" s="588"/>
      <c r="N27" s="588"/>
      <c r="O27" s="588"/>
      <c r="P27" s="588"/>
      <c r="Q27" s="588"/>
      <c r="R27" s="588"/>
      <c r="S27" s="588"/>
      <c r="T27" s="588"/>
      <c r="U27" s="588"/>
      <c r="V27" s="588"/>
      <c r="W27" s="588"/>
      <c r="X27" s="588"/>
      <c r="Y27" s="588"/>
      <c r="Z27" s="588"/>
      <c r="AA27" s="588"/>
      <c r="AB27" s="588"/>
      <c r="AC27" s="588"/>
      <c r="AD27" s="588"/>
      <c r="AE27" s="588"/>
      <c r="AF27" s="588"/>
      <c r="AG27" s="588"/>
      <c r="AH27" s="588"/>
      <c r="AI27" s="588"/>
      <c r="AJ27" s="588"/>
      <c r="AK27" s="588"/>
      <c r="AL27" s="588"/>
      <c r="AM27" s="588"/>
      <c r="AN27" s="588"/>
      <c r="AO27" s="588"/>
      <c r="AP27" s="216"/>
      <c r="AR27" s="213"/>
      <c r="AS27" s="1220"/>
    </row>
    <row r="28" spans="2:59" s="594" customFormat="1" ht="25.9" customHeight="1">
      <c r="B28" s="589"/>
      <c r="C28" s="590"/>
      <c r="D28" s="591" t="s">
        <v>29</v>
      </c>
      <c r="E28" s="592"/>
      <c r="F28" s="592"/>
      <c r="G28" s="592"/>
      <c r="H28" s="592"/>
      <c r="I28" s="592"/>
      <c r="J28" s="592"/>
      <c r="K28" s="592"/>
      <c r="L28" s="592"/>
      <c r="M28" s="592"/>
      <c r="N28" s="592"/>
      <c r="O28" s="592"/>
      <c r="P28" s="592"/>
      <c r="Q28" s="592"/>
      <c r="R28" s="592"/>
      <c r="S28" s="592"/>
      <c r="T28" s="592"/>
      <c r="U28" s="592"/>
      <c r="V28" s="592"/>
      <c r="W28" s="592"/>
      <c r="X28" s="592"/>
      <c r="Y28" s="592"/>
      <c r="Z28" s="592"/>
      <c r="AA28" s="592"/>
      <c r="AB28" s="592"/>
      <c r="AC28" s="592"/>
      <c r="AD28" s="592"/>
      <c r="AE28" s="592"/>
      <c r="AF28" s="592"/>
      <c r="AG28" s="592"/>
      <c r="AH28" s="592"/>
      <c r="AI28" s="592"/>
      <c r="AJ28" s="592"/>
      <c r="AK28" s="1216">
        <f>ROUND(AG56,2)</f>
        <v>0</v>
      </c>
      <c r="AL28" s="1217"/>
      <c r="AM28" s="1217"/>
      <c r="AN28" s="1217"/>
      <c r="AO28" s="1217"/>
      <c r="AP28" s="593"/>
      <c r="AR28" s="595"/>
      <c r="AS28" s="1220"/>
    </row>
    <row r="29" spans="2:59" s="594" customFormat="1" ht="7" customHeight="1">
      <c r="B29" s="589"/>
      <c r="C29" s="590"/>
      <c r="D29" s="596"/>
      <c r="E29" s="590"/>
      <c r="F29" s="590"/>
      <c r="G29" s="590"/>
      <c r="H29" s="590"/>
      <c r="I29" s="590"/>
      <c r="J29" s="590"/>
      <c r="K29" s="590"/>
      <c r="L29" s="590"/>
      <c r="M29" s="590"/>
      <c r="N29" s="590"/>
      <c r="O29" s="590"/>
      <c r="P29" s="590"/>
      <c r="Q29" s="590"/>
      <c r="R29" s="590"/>
      <c r="S29" s="590"/>
      <c r="T29" s="590"/>
      <c r="U29" s="590"/>
      <c r="V29" s="590"/>
      <c r="W29" s="590"/>
      <c r="X29" s="590"/>
      <c r="Y29" s="590"/>
      <c r="Z29" s="590"/>
      <c r="AA29" s="590"/>
      <c r="AB29" s="590"/>
      <c r="AC29" s="590"/>
      <c r="AD29" s="590"/>
      <c r="AE29" s="590"/>
      <c r="AF29" s="590"/>
      <c r="AG29" s="590"/>
      <c r="AH29" s="590"/>
      <c r="AI29" s="590"/>
      <c r="AJ29" s="590"/>
      <c r="AK29" s="590"/>
      <c r="AL29" s="590"/>
      <c r="AM29" s="590"/>
      <c r="AN29" s="590"/>
      <c r="AO29" s="590"/>
      <c r="AP29" s="593"/>
      <c r="AR29" s="597"/>
      <c r="AS29" s="1220"/>
    </row>
    <row r="30" spans="2:59" s="594" customFormat="1">
      <c r="B30" s="589"/>
      <c r="C30" s="590"/>
      <c r="D30" s="596"/>
      <c r="E30" s="590"/>
      <c r="F30" s="590"/>
      <c r="G30" s="590"/>
      <c r="H30" s="590"/>
      <c r="I30" s="590"/>
      <c r="J30" s="590"/>
      <c r="K30" s="590"/>
      <c r="L30" s="1221" t="s">
        <v>30</v>
      </c>
      <c r="M30" s="1221"/>
      <c r="N30" s="1221"/>
      <c r="O30" s="1221"/>
      <c r="P30" s="1221"/>
      <c r="Q30" s="590"/>
      <c r="R30" s="590"/>
      <c r="S30" s="590"/>
      <c r="T30" s="590"/>
      <c r="U30" s="590"/>
      <c r="V30" s="590"/>
      <c r="W30" s="1221" t="s">
        <v>31</v>
      </c>
      <c r="X30" s="1221"/>
      <c r="Y30" s="1221"/>
      <c r="Z30" s="1221"/>
      <c r="AA30" s="1221"/>
      <c r="AB30" s="1221"/>
      <c r="AC30" s="1221"/>
      <c r="AD30" s="1221"/>
      <c r="AE30" s="1221"/>
      <c r="AF30" s="590"/>
      <c r="AG30" s="590"/>
      <c r="AH30" s="590"/>
      <c r="AI30" s="590"/>
      <c r="AJ30" s="590"/>
      <c r="AK30" s="1221" t="s">
        <v>32</v>
      </c>
      <c r="AL30" s="1221"/>
      <c r="AM30" s="1221"/>
      <c r="AN30" s="1221"/>
      <c r="AO30" s="1221"/>
      <c r="AP30" s="593"/>
      <c r="AR30" s="597"/>
      <c r="AS30" s="1220"/>
    </row>
    <row r="31" spans="2:59" s="601" customFormat="1" ht="14.5" customHeight="1">
      <c r="B31" s="598"/>
      <c r="C31" s="599"/>
      <c r="D31" s="579" t="s">
        <v>33</v>
      </c>
      <c r="E31" s="599"/>
      <c r="F31" s="236" t="s">
        <v>34</v>
      </c>
      <c r="G31" s="599"/>
      <c r="H31" s="599"/>
      <c r="I31" s="599"/>
      <c r="J31" s="599"/>
      <c r="K31" s="599"/>
      <c r="L31" s="1209">
        <v>0.21</v>
      </c>
      <c r="M31" s="1208"/>
      <c r="N31" s="1208"/>
      <c r="O31" s="1208"/>
      <c r="P31" s="1208"/>
      <c r="Q31" s="599"/>
      <c r="R31" s="599"/>
      <c r="S31" s="599"/>
      <c r="T31" s="599"/>
      <c r="U31" s="599"/>
      <c r="V31" s="599"/>
      <c r="W31" s="1207">
        <f>AG56</f>
        <v>0</v>
      </c>
      <c r="X31" s="1208"/>
      <c r="Y31" s="1208"/>
      <c r="Z31" s="1208"/>
      <c r="AA31" s="1208"/>
      <c r="AB31" s="1208"/>
      <c r="AC31" s="1208"/>
      <c r="AD31" s="1208"/>
      <c r="AE31" s="1208"/>
      <c r="AF31" s="599"/>
      <c r="AG31" s="599"/>
      <c r="AH31" s="599"/>
      <c r="AI31" s="599"/>
      <c r="AJ31" s="599"/>
      <c r="AK31" s="1207">
        <f>L31*W31</f>
        <v>0</v>
      </c>
      <c r="AL31" s="1208"/>
      <c r="AM31" s="1208"/>
      <c r="AN31" s="1208"/>
      <c r="AO31" s="1208"/>
      <c r="AP31" s="600"/>
      <c r="AR31" s="602"/>
      <c r="AS31" s="1220"/>
    </row>
    <row r="32" spans="2:59" s="601" customFormat="1" ht="14.5" customHeight="1">
      <c r="B32" s="598"/>
      <c r="C32" s="599"/>
      <c r="D32" s="579"/>
      <c r="E32" s="599"/>
      <c r="F32" s="236" t="s">
        <v>35</v>
      </c>
      <c r="G32" s="599"/>
      <c r="H32" s="599"/>
      <c r="I32" s="599"/>
      <c r="J32" s="599"/>
      <c r="K32" s="599"/>
      <c r="L32" s="1209">
        <v>0.15</v>
      </c>
      <c r="M32" s="1208"/>
      <c r="N32" s="1208"/>
      <c r="O32" s="1208"/>
      <c r="P32" s="1208"/>
      <c r="Q32" s="599"/>
      <c r="R32" s="599"/>
      <c r="S32" s="599"/>
      <c r="T32" s="599"/>
      <c r="U32" s="599"/>
      <c r="V32" s="599"/>
      <c r="W32" s="1207">
        <f>0</f>
        <v>0</v>
      </c>
      <c r="X32" s="1208"/>
      <c r="Y32" s="1208"/>
      <c r="Z32" s="1208"/>
      <c r="AA32" s="1208"/>
      <c r="AB32" s="1208"/>
      <c r="AC32" s="1208"/>
      <c r="AD32" s="1208"/>
      <c r="AE32" s="1208"/>
      <c r="AF32" s="599"/>
      <c r="AG32" s="599"/>
      <c r="AH32" s="599"/>
      <c r="AI32" s="599"/>
      <c r="AJ32" s="599"/>
      <c r="AK32" s="1207">
        <f>L32*W32</f>
        <v>0</v>
      </c>
      <c r="AL32" s="1208"/>
      <c r="AM32" s="1208"/>
      <c r="AN32" s="1208"/>
      <c r="AO32" s="1208"/>
      <c r="AP32" s="600"/>
      <c r="AR32" s="602"/>
      <c r="AS32" s="1220"/>
    </row>
    <row r="33" spans="2:45" s="601" customFormat="1" ht="14.5" hidden="1" customHeight="1">
      <c r="B33" s="598"/>
      <c r="C33" s="599"/>
      <c r="D33" s="579"/>
      <c r="E33" s="599"/>
      <c r="F33" s="236" t="s">
        <v>36</v>
      </c>
      <c r="G33" s="599"/>
      <c r="H33" s="599"/>
      <c r="I33" s="599"/>
      <c r="J33" s="599"/>
      <c r="K33" s="599"/>
      <c r="L33" s="1209">
        <v>0.21</v>
      </c>
      <c r="M33" s="1208"/>
      <c r="N33" s="1208"/>
      <c r="O33" s="1208"/>
      <c r="P33" s="1208"/>
      <c r="Q33" s="599"/>
      <c r="R33" s="599"/>
      <c r="S33" s="599"/>
      <c r="T33" s="599"/>
      <c r="U33" s="599"/>
      <c r="V33" s="599"/>
      <c r="W33" s="1207" t="e">
        <f>ROUND(#REF!, 2)</f>
        <v>#REF!</v>
      </c>
      <c r="X33" s="1208"/>
      <c r="Y33" s="1208"/>
      <c r="Z33" s="1208"/>
      <c r="AA33" s="1208"/>
      <c r="AB33" s="1208"/>
      <c r="AC33" s="1208"/>
      <c r="AD33" s="1208"/>
      <c r="AE33" s="1208"/>
      <c r="AF33" s="599"/>
      <c r="AG33" s="599"/>
      <c r="AH33" s="599"/>
      <c r="AI33" s="599"/>
      <c r="AJ33" s="599"/>
      <c r="AK33" s="1207">
        <v>0</v>
      </c>
      <c r="AL33" s="1208"/>
      <c r="AM33" s="1208"/>
      <c r="AN33" s="1208"/>
      <c r="AO33" s="1208"/>
      <c r="AP33" s="600"/>
      <c r="AR33" s="602"/>
      <c r="AS33" s="1220"/>
    </row>
    <row r="34" spans="2:45" s="601" customFormat="1" ht="14.5" hidden="1" customHeight="1">
      <c r="B34" s="598"/>
      <c r="C34" s="599"/>
      <c r="D34" s="579"/>
      <c r="E34" s="599"/>
      <c r="F34" s="236" t="s">
        <v>37</v>
      </c>
      <c r="G34" s="599"/>
      <c r="H34" s="599"/>
      <c r="I34" s="599"/>
      <c r="J34" s="599"/>
      <c r="K34" s="599"/>
      <c r="L34" s="1209">
        <v>0.15</v>
      </c>
      <c r="M34" s="1208"/>
      <c r="N34" s="1208"/>
      <c r="O34" s="1208"/>
      <c r="P34" s="1208"/>
      <c r="Q34" s="599"/>
      <c r="R34" s="599"/>
      <c r="S34" s="599"/>
      <c r="T34" s="599"/>
      <c r="U34" s="599"/>
      <c r="V34" s="599"/>
      <c r="W34" s="1207" t="e">
        <f>ROUND(#REF!, 2)</f>
        <v>#REF!</v>
      </c>
      <c r="X34" s="1208"/>
      <c r="Y34" s="1208"/>
      <c r="Z34" s="1208"/>
      <c r="AA34" s="1208"/>
      <c r="AB34" s="1208"/>
      <c r="AC34" s="1208"/>
      <c r="AD34" s="1208"/>
      <c r="AE34" s="1208"/>
      <c r="AF34" s="599"/>
      <c r="AG34" s="599"/>
      <c r="AH34" s="599"/>
      <c r="AI34" s="599"/>
      <c r="AJ34" s="599"/>
      <c r="AK34" s="1207">
        <v>0</v>
      </c>
      <c r="AL34" s="1208"/>
      <c r="AM34" s="1208"/>
      <c r="AN34" s="1208"/>
      <c r="AO34" s="1208"/>
      <c r="AP34" s="600"/>
      <c r="AR34" s="602"/>
      <c r="AS34" s="1220"/>
    </row>
    <row r="35" spans="2:45" s="601" customFormat="1" ht="14.5" hidden="1" customHeight="1">
      <c r="B35" s="598"/>
      <c r="C35" s="599"/>
      <c r="D35" s="579"/>
      <c r="E35" s="599"/>
      <c r="F35" s="236" t="s">
        <v>38</v>
      </c>
      <c r="G35" s="599"/>
      <c r="H35" s="599"/>
      <c r="I35" s="599"/>
      <c r="J35" s="599"/>
      <c r="K35" s="599"/>
      <c r="L35" s="1209">
        <v>0</v>
      </c>
      <c r="M35" s="1208"/>
      <c r="N35" s="1208"/>
      <c r="O35" s="1208"/>
      <c r="P35" s="1208"/>
      <c r="Q35" s="599"/>
      <c r="R35" s="599"/>
      <c r="S35" s="599"/>
      <c r="T35" s="599"/>
      <c r="U35" s="599"/>
      <c r="V35" s="599"/>
      <c r="W35" s="1207" t="e">
        <f>ROUND(#REF!, 2)</f>
        <v>#REF!</v>
      </c>
      <c r="X35" s="1208"/>
      <c r="Y35" s="1208"/>
      <c r="Z35" s="1208"/>
      <c r="AA35" s="1208"/>
      <c r="AB35" s="1208"/>
      <c r="AC35" s="1208"/>
      <c r="AD35" s="1208"/>
      <c r="AE35" s="1208"/>
      <c r="AF35" s="599"/>
      <c r="AG35" s="599"/>
      <c r="AH35" s="599"/>
      <c r="AI35" s="599"/>
      <c r="AJ35" s="599"/>
      <c r="AK35" s="1207">
        <v>0</v>
      </c>
      <c r="AL35" s="1208"/>
      <c r="AM35" s="1208"/>
      <c r="AN35" s="1208"/>
      <c r="AO35" s="1208"/>
      <c r="AP35" s="600"/>
      <c r="AR35" s="602"/>
    </row>
    <row r="36" spans="2:45" s="594" customFormat="1" ht="7" customHeight="1">
      <c r="B36" s="589"/>
      <c r="C36" s="590"/>
      <c r="D36" s="596"/>
      <c r="E36" s="590"/>
      <c r="F36" s="590"/>
      <c r="G36" s="590"/>
      <c r="H36" s="590"/>
      <c r="I36" s="590"/>
      <c r="J36" s="590"/>
      <c r="K36" s="590"/>
      <c r="L36" s="590"/>
      <c r="M36" s="590"/>
      <c r="N36" s="590"/>
      <c r="O36" s="590"/>
      <c r="P36" s="590"/>
      <c r="Q36" s="590"/>
      <c r="R36" s="590"/>
      <c r="S36" s="590"/>
      <c r="T36" s="590"/>
      <c r="U36" s="590"/>
      <c r="V36" s="590"/>
      <c r="W36" s="590"/>
      <c r="X36" s="590"/>
      <c r="Y36" s="590"/>
      <c r="Z36" s="590"/>
      <c r="AA36" s="590"/>
      <c r="AB36" s="590"/>
      <c r="AC36" s="590"/>
      <c r="AD36" s="590"/>
      <c r="AE36" s="590"/>
      <c r="AF36" s="590"/>
      <c r="AG36" s="590"/>
      <c r="AH36" s="590"/>
      <c r="AI36" s="590"/>
      <c r="AJ36" s="590"/>
      <c r="AK36" s="590"/>
      <c r="AL36" s="590"/>
      <c r="AM36" s="590"/>
      <c r="AN36" s="590"/>
      <c r="AO36" s="590"/>
      <c r="AP36" s="593"/>
      <c r="AR36" s="597"/>
    </row>
    <row r="37" spans="2:45" s="594" customFormat="1" ht="25.9" customHeight="1">
      <c r="B37" s="589"/>
      <c r="C37" s="603"/>
      <c r="D37" s="604" t="s">
        <v>39</v>
      </c>
      <c r="E37" s="605"/>
      <c r="F37" s="605"/>
      <c r="G37" s="605"/>
      <c r="H37" s="605"/>
      <c r="I37" s="605"/>
      <c r="J37" s="605"/>
      <c r="K37" s="605"/>
      <c r="L37" s="605"/>
      <c r="M37" s="605"/>
      <c r="N37" s="605"/>
      <c r="O37" s="605"/>
      <c r="P37" s="605"/>
      <c r="Q37" s="605"/>
      <c r="R37" s="605"/>
      <c r="S37" s="605"/>
      <c r="T37" s="606" t="s">
        <v>40</v>
      </c>
      <c r="U37" s="605"/>
      <c r="V37" s="605"/>
      <c r="W37" s="605"/>
      <c r="X37" s="1197" t="s">
        <v>41</v>
      </c>
      <c r="Y37" s="1198"/>
      <c r="Z37" s="1198"/>
      <c r="AA37" s="1198"/>
      <c r="AB37" s="1198"/>
      <c r="AC37" s="605"/>
      <c r="AD37" s="605"/>
      <c r="AE37" s="605"/>
      <c r="AF37" s="605"/>
      <c r="AG37" s="605"/>
      <c r="AH37" s="605"/>
      <c r="AI37" s="605"/>
      <c r="AJ37" s="605"/>
      <c r="AK37" s="1199">
        <f>AK28+AK31</f>
        <v>0</v>
      </c>
      <c r="AL37" s="1198"/>
      <c r="AM37" s="1198"/>
      <c r="AN37" s="1198"/>
      <c r="AO37" s="1200"/>
      <c r="AP37" s="607"/>
      <c r="AQ37" s="608"/>
      <c r="AR37" s="597"/>
    </row>
    <row r="38" spans="2:45" s="594" customFormat="1" ht="7" customHeight="1">
      <c r="B38" s="589"/>
      <c r="C38" s="590"/>
      <c r="D38" s="596"/>
      <c r="E38" s="590"/>
      <c r="F38" s="590"/>
      <c r="G38" s="590"/>
      <c r="H38" s="590"/>
      <c r="I38" s="590"/>
      <c r="J38" s="590"/>
      <c r="K38" s="590"/>
      <c r="L38" s="590"/>
      <c r="M38" s="590"/>
      <c r="N38" s="590"/>
      <c r="O38" s="590"/>
      <c r="P38" s="590"/>
      <c r="Q38" s="590"/>
      <c r="R38" s="590"/>
      <c r="S38" s="590"/>
      <c r="T38" s="590"/>
      <c r="U38" s="590"/>
      <c r="V38" s="590"/>
      <c r="W38" s="590"/>
      <c r="X38" s="590"/>
      <c r="Y38" s="590"/>
      <c r="Z38" s="590"/>
      <c r="AA38" s="590"/>
      <c r="AB38" s="590"/>
      <c r="AC38" s="590"/>
      <c r="AD38" s="590"/>
      <c r="AE38" s="590"/>
      <c r="AF38" s="590"/>
      <c r="AG38" s="590"/>
      <c r="AH38" s="590"/>
      <c r="AI38" s="590"/>
      <c r="AJ38" s="590"/>
      <c r="AK38" s="590"/>
      <c r="AL38" s="590"/>
      <c r="AM38" s="590"/>
      <c r="AN38" s="590"/>
      <c r="AO38" s="590"/>
      <c r="AP38" s="593"/>
      <c r="AR38" s="597"/>
    </row>
    <row r="39" spans="2:45" s="594" customFormat="1" ht="7" customHeight="1" thickBot="1">
      <c r="B39" s="609"/>
      <c r="C39" s="610"/>
      <c r="D39" s="611"/>
      <c r="E39" s="610"/>
      <c r="F39" s="610"/>
      <c r="G39" s="610"/>
      <c r="H39" s="610"/>
      <c r="I39" s="610"/>
      <c r="J39" s="610"/>
      <c r="K39" s="610"/>
      <c r="L39" s="610"/>
      <c r="M39" s="610"/>
      <c r="N39" s="610"/>
      <c r="O39" s="610"/>
      <c r="P39" s="610"/>
      <c r="Q39" s="610"/>
      <c r="R39" s="610"/>
      <c r="S39" s="610"/>
      <c r="T39" s="610"/>
      <c r="U39" s="610"/>
      <c r="V39" s="610"/>
      <c r="W39" s="610"/>
      <c r="X39" s="610"/>
      <c r="Y39" s="610"/>
      <c r="Z39" s="610"/>
      <c r="AA39" s="610"/>
      <c r="AB39" s="610"/>
      <c r="AC39" s="610"/>
      <c r="AD39" s="610"/>
      <c r="AE39" s="610"/>
      <c r="AF39" s="610"/>
      <c r="AG39" s="610"/>
      <c r="AH39" s="610"/>
      <c r="AI39" s="610"/>
      <c r="AJ39" s="610"/>
      <c r="AK39" s="610"/>
      <c r="AL39" s="610"/>
      <c r="AM39" s="610"/>
      <c r="AN39" s="610"/>
      <c r="AO39" s="610"/>
      <c r="AP39" s="612"/>
      <c r="AQ39" s="613"/>
      <c r="AR39" s="597"/>
    </row>
    <row r="42" spans="2:45" ht="10.5" thickBot="1"/>
    <row r="43" spans="2:45" s="594" customFormat="1" ht="7" customHeight="1">
      <c r="B43" s="614"/>
      <c r="C43" s="615"/>
      <c r="D43" s="616"/>
      <c r="E43" s="615"/>
      <c r="F43" s="615"/>
      <c r="G43" s="615"/>
      <c r="H43" s="615"/>
      <c r="I43" s="615"/>
      <c r="J43" s="615"/>
      <c r="K43" s="615"/>
      <c r="L43" s="615"/>
      <c r="M43" s="615"/>
      <c r="N43" s="615"/>
      <c r="O43" s="615"/>
      <c r="P43" s="615"/>
      <c r="Q43" s="615"/>
      <c r="R43" s="615"/>
      <c r="S43" s="615"/>
      <c r="T43" s="615"/>
      <c r="U43" s="615"/>
      <c r="V43" s="615"/>
      <c r="W43" s="615"/>
      <c r="X43" s="615"/>
      <c r="Y43" s="615"/>
      <c r="Z43" s="615"/>
      <c r="AA43" s="615"/>
      <c r="AB43" s="615"/>
      <c r="AC43" s="615"/>
      <c r="AD43" s="615"/>
      <c r="AE43" s="615"/>
      <c r="AF43" s="615"/>
      <c r="AG43" s="615"/>
      <c r="AH43" s="615"/>
      <c r="AI43" s="615"/>
      <c r="AJ43" s="615"/>
      <c r="AK43" s="615"/>
      <c r="AL43" s="615"/>
      <c r="AM43" s="615"/>
      <c r="AN43" s="615"/>
      <c r="AO43" s="615"/>
      <c r="AP43" s="617"/>
      <c r="AQ43" s="618"/>
      <c r="AR43" s="597"/>
    </row>
    <row r="44" spans="2:45" s="594" customFormat="1" ht="25" customHeight="1">
      <c r="B44" s="589"/>
      <c r="C44" s="215" t="s">
        <v>42</v>
      </c>
      <c r="D44" s="596"/>
      <c r="E44" s="590"/>
      <c r="F44" s="590"/>
      <c r="G44" s="590"/>
      <c r="H44" s="590"/>
      <c r="I44" s="590"/>
      <c r="J44" s="590"/>
      <c r="K44" s="590"/>
      <c r="L44" s="590"/>
      <c r="M44" s="590"/>
      <c r="N44" s="590"/>
      <c r="O44" s="590"/>
      <c r="P44" s="590"/>
      <c r="Q44" s="590"/>
      <c r="R44" s="590"/>
      <c r="S44" s="590"/>
      <c r="T44" s="590"/>
      <c r="U44" s="590"/>
      <c r="V44" s="590"/>
      <c r="W44" s="590"/>
      <c r="X44" s="590"/>
      <c r="Y44" s="590"/>
      <c r="Z44" s="590"/>
      <c r="AA44" s="590"/>
      <c r="AB44" s="590"/>
      <c r="AC44" s="590"/>
      <c r="AD44" s="590"/>
      <c r="AE44" s="590"/>
      <c r="AF44" s="590"/>
      <c r="AG44" s="590"/>
      <c r="AH44" s="590"/>
      <c r="AI44" s="590"/>
      <c r="AJ44" s="590"/>
      <c r="AK44" s="590"/>
      <c r="AL44" s="590"/>
      <c r="AM44" s="590"/>
      <c r="AN44" s="590"/>
      <c r="AO44" s="590"/>
      <c r="AP44" s="593"/>
      <c r="AR44" s="597"/>
    </row>
    <row r="45" spans="2:45" s="594" customFormat="1" ht="7" customHeight="1">
      <c r="B45" s="589"/>
      <c r="C45" s="590"/>
      <c r="D45" s="596"/>
      <c r="E45" s="590"/>
      <c r="F45" s="590"/>
      <c r="G45" s="590"/>
      <c r="H45" s="590"/>
      <c r="I45" s="590"/>
      <c r="J45" s="590"/>
      <c r="K45" s="590"/>
      <c r="L45" s="590"/>
      <c r="M45" s="590"/>
      <c r="N45" s="590"/>
      <c r="O45" s="590"/>
      <c r="P45" s="590"/>
      <c r="Q45" s="590"/>
      <c r="R45" s="590"/>
      <c r="S45" s="590"/>
      <c r="T45" s="590"/>
      <c r="U45" s="590"/>
      <c r="V45" s="590"/>
      <c r="W45" s="590"/>
      <c r="X45" s="590"/>
      <c r="Y45" s="590"/>
      <c r="Z45" s="590"/>
      <c r="AA45" s="590"/>
      <c r="AB45" s="590"/>
      <c r="AC45" s="590"/>
      <c r="AD45" s="590"/>
      <c r="AE45" s="590"/>
      <c r="AF45" s="590"/>
      <c r="AG45" s="590"/>
      <c r="AH45" s="590"/>
      <c r="AI45" s="590"/>
      <c r="AJ45" s="590"/>
      <c r="AK45" s="590"/>
      <c r="AL45" s="590"/>
      <c r="AM45" s="590"/>
      <c r="AN45" s="590"/>
      <c r="AO45" s="590"/>
      <c r="AP45" s="593"/>
      <c r="AR45" s="597"/>
    </row>
    <row r="46" spans="2:45" s="594" customFormat="1" ht="12" customHeight="1">
      <c r="B46" s="589"/>
      <c r="C46" s="236" t="s">
        <v>11</v>
      </c>
      <c r="D46" s="596"/>
      <c r="E46" s="590"/>
      <c r="F46" s="590"/>
      <c r="G46" s="590"/>
      <c r="H46" s="590"/>
      <c r="I46" s="590"/>
      <c r="J46" s="590"/>
      <c r="K46" s="590"/>
      <c r="L46" s="590" t="str">
        <f>K5</f>
        <v>01 - VÝKAZ VÝMĚR</v>
      </c>
      <c r="M46" s="590"/>
      <c r="N46" s="590"/>
      <c r="O46" s="590"/>
      <c r="P46" s="590"/>
      <c r="Q46" s="590"/>
      <c r="R46" s="590"/>
      <c r="S46" s="590"/>
      <c r="T46" s="590"/>
      <c r="U46" s="590"/>
      <c r="V46" s="590"/>
      <c r="W46" s="590"/>
      <c r="X46" s="590"/>
      <c r="Y46" s="590"/>
      <c r="Z46" s="590"/>
      <c r="AA46" s="590"/>
      <c r="AB46" s="590"/>
      <c r="AC46" s="590"/>
      <c r="AD46" s="590"/>
      <c r="AE46" s="590"/>
      <c r="AF46" s="590"/>
      <c r="AG46" s="590"/>
      <c r="AH46" s="590"/>
      <c r="AI46" s="590"/>
      <c r="AJ46" s="590"/>
      <c r="AK46" s="590"/>
      <c r="AL46" s="590"/>
      <c r="AM46" s="590"/>
      <c r="AN46" s="590"/>
      <c r="AO46" s="590"/>
      <c r="AP46" s="593"/>
      <c r="AR46" s="597"/>
    </row>
    <row r="47" spans="2:45" s="624" customFormat="1" ht="37" customHeight="1">
      <c r="B47" s="619"/>
      <c r="C47" s="620" t="s">
        <v>12</v>
      </c>
      <c r="D47" s="621"/>
      <c r="E47" s="622"/>
      <c r="F47" s="622"/>
      <c r="G47" s="622"/>
      <c r="H47" s="622"/>
      <c r="I47" s="622"/>
      <c r="J47" s="622"/>
      <c r="K47" s="622"/>
      <c r="L47" s="1202" t="str">
        <f>K6</f>
        <v>Provizorní menza - UK Albertov</v>
      </c>
      <c r="M47" s="1203"/>
      <c r="N47" s="1203"/>
      <c r="O47" s="1203"/>
      <c r="P47" s="1203"/>
      <c r="Q47" s="1203"/>
      <c r="R47" s="1203"/>
      <c r="S47" s="1203"/>
      <c r="T47" s="1203"/>
      <c r="U47" s="1203"/>
      <c r="V47" s="1203"/>
      <c r="W47" s="1203"/>
      <c r="X47" s="1203"/>
      <c r="Y47" s="1203"/>
      <c r="Z47" s="1203"/>
      <c r="AA47" s="1203"/>
      <c r="AB47" s="1203"/>
      <c r="AC47" s="1203"/>
      <c r="AD47" s="1203"/>
      <c r="AE47" s="1203"/>
      <c r="AF47" s="1203"/>
      <c r="AG47" s="1203"/>
      <c r="AH47" s="1203"/>
      <c r="AI47" s="1203"/>
      <c r="AJ47" s="1203"/>
      <c r="AK47" s="1203"/>
      <c r="AL47" s="1203"/>
      <c r="AM47" s="1203"/>
      <c r="AN47" s="1203"/>
      <c r="AO47" s="1203"/>
      <c r="AP47" s="623"/>
      <c r="AR47" s="625"/>
    </row>
    <row r="48" spans="2:45" s="594" customFormat="1" ht="7" customHeight="1">
      <c r="B48" s="589"/>
      <c r="C48" s="590"/>
      <c r="D48" s="596"/>
      <c r="E48" s="590"/>
      <c r="F48" s="590"/>
      <c r="G48" s="590"/>
      <c r="H48" s="590"/>
      <c r="I48" s="590"/>
      <c r="J48" s="590"/>
      <c r="K48" s="590"/>
      <c r="L48" s="590"/>
      <c r="M48" s="590"/>
      <c r="N48" s="590"/>
      <c r="O48" s="590"/>
      <c r="P48" s="590"/>
      <c r="Q48" s="590"/>
      <c r="R48" s="590"/>
      <c r="S48" s="590"/>
      <c r="T48" s="590"/>
      <c r="U48" s="590"/>
      <c r="V48" s="590"/>
      <c r="W48" s="590"/>
      <c r="X48" s="590"/>
      <c r="Y48" s="590"/>
      <c r="Z48" s="590"/>
      <c r="AA48" s="590"/>
      <c r="AB48" s="590"/>
      <c r="AC48" s="590"/>
      <c r="AD48" s="590"/>
      <c r="AE48" s="590"/>
      <c r="AF48" s="590"/>
      <c r="AG48" s="590"/>
      <c r="AH48" s="590"/>
      <c r="AI48" s="590"/>
      <c r="AJ48" s="590"/>
      <c r="AK48" s="590"/>
      <c r="AL48" s="590"/>
      <c r="AM48" s="590"/>
      <c r="AN48" s="590"/>
      <c r="AO48" s="590"/>
      <c r="AP48" s="593"/>
      <c r="AR48" s="597"/>
    </row>
    <row r="49" spans="1:79" s="594" customFormat="1" ht="12" customHeight="1">
      <c r="B49" s="589"/>
      <c r="C49" s="236" t="s">
        <v>15</v>
      </c>
      <c r="D49" s="596"/>
      <c r="E49" s="590"/>
      <c r="F49" s="590"/>
      <c r="G49" s="590"/>
      <c r="H49" s="590"/>
      <c r="I49" s="590"/>
      <c r="J49" s="590"/>
      <c r="K49" s="590"/>
      <c r="L49" s="626" t="str">
        <f>IF(K8="","",K8)</f>
        <v>Konvent sester Alžbětinek. č. 1564/4,</v>
      </c>
      <c r="M49" s="590"/>
      <c r="N49" s="590"/>
      <c r="O49" s="590"/>
      <c r="P49" s="590"/>
      <c r="Q49" s="590"/>
      <c r="R49" s="590"/>
      <c r="S49" s="590"/>
      <c r="T49" s="590"/>
      <c r="U49" s="590"/>
      <c r="V49" s="590"/>
      <c r="W49" s="590"/>
      <c r="X49" s="590"/>
      <c r="Y49" s="590"/>
      <c r="Z49" s="590"/>
      <c r="AA49" s="590"/>
      <c r="AB49" s="590"/>
      <c r="AC49" s="590"/>
      <c r="AD49" s="590"/>
      <c r="AE49" s="590"/>
      <c r="AF49" s="590"/>
      <c r="AG49" s="590"/>
      <c r="AH49" s="590"/>
      <c r="AI49" s="236" t="s">
        <v>17</v>
      </c>
      <c r="AJ49" s="590"/>
      <c r="AK49" s="590"/>
      <c r="AL49" s="590"/>
      <c r="AM49" s="1204" t="str">
        <f>IF(AN8= "","",AN8)</f>
        <v>vyplň</v>
      </c>
      <c r="AN49" s="1204"/>
      <c r="AO49" s="590"/>
      <c r="AP49" s="593"/>
      <c r="AR49" s="597"/>
    </row>
    <row r="50" spans="1:79" s="594" customFormat="1" ht="7" customHeight="1">
      <c r="B50" s="589"/>
      <c r="C50" s="590"/>
      <c r="D50" s="596"/>
      <c r="E50" s="590"/>
      <c r="F50" s="590"/>
      <c r="G50" s="590"/>
      <c r="H50" s="590"/>
      <c r="I50" s="590"/>
      <c r="J50" s="590"/>
      <c r="K50" s="590"/>
      <c r="L50" s="590"/>
      <c r="M50" s="590"/>
      <c r="N50" s="590"/>
      <c r="O50" s="590"/>
      <c r="P50" s="590"/>
      <c r="Q50" s="590"/>
      <c r="R50" s="590"/>
      <c r="S50" s="590"/>
      <c r="T50" s="590"/>
      <c r="U50" s="590"/>
      <c r="V50" s="590"/>
      <c r="W50" s="590"/>
      <c r="X50" s="590"/>
      <c r="Y50" s="590"/>
      <c r="Z50" s="590"/>
      <c r="AA50" s="590"/>
      <c r="AB50" s="590"/>
      <c r="AC50" s="590"/>
      <c r="AD50" s="590"/>
      <c r="AE50" s="590"/>
      <c r="AF50" s="590"/>
      <c r="AG50" s="590"/>
      <c r="AH50" s="590"/>
      <c r="AI50" s="590"/>
      <c r="AJ50" s="590"/>
      <c r="AK50" s="590"/>
      <c r="AL50" s="590"/>
      <c r="AM50" s="590"/>
      <c r="AN50" s="590"/>
      <c r="AO50" s="590"/>
      <c r="AP50" s="593"/>
      <c r="AR50" s="597"/>
    </row>
    <row r="51" spans="1:79" s="594" customFormat="1" ht="13.75" customHeight="1">
      <c r="B51" s="589"/>
      <c r="C51" s="236" t="s">
        <v>18</v>
      </c>
      <c r="D51" s="596"/>
      <c r="E51" s="590"/>
      <c r="F51" s="590"/>
      <c r="G51" s="590"/>
      <c r="H51" s="590"/>
      <c r="I51" s="590"/>
      <c r="J51" s="590"/>
      <c r="K51" s="590"/>
      <c r="L51" s="590" t="str">
        <f>IF(E11= "","",E11)</f>
        <v>UNIVERZITA KARLOVA, OVOCNÝ TRH 560/5, 113 36 PRAHA</v>
      </c>
      <c r="M51" s="590"/>
      <c r="N51" s="590"/>
      <c r="O51" s="590"/>
      <c r="P51" s="590"/>
      <c r="Q51" s="590"/>
      <c r="R51" s="590"/>
      <c r="S51" s="590"/>
      <c r="T51" s="590"/>
      <c r="U51" s="590"/>
      <c r="V51" s="590"/>
      <c r="W51" s="590"/>
      <c r="X51" s="590"/>
      <c r="Y51" s="590"/>
      <c r="Z51" s="590"/>
      <c r="AA51" s="590"/>
      <c r="AB51" s="590"/>
      <c r="AC51" s="590"/>
      <c r="AD51" s="590"/>
      <c r="AE51" s="590"/>
      <c r="AF51" s="590"/>
      <c r="AG51" s="590"/>
      <c r="AH51" s="590"/>
      <c r="AI51" s="236" t="s">
        <v>24</v>
      </c>
      <c r="AJ51" s="590"/>
      <c r="AK51" s="590"/>
      <c r="AL51" s="590"/>
      <c r="AM51" s="1194" t="str">
        <f>IF(E17="","",E17)</f>
        <v>JIKA CZ, Ing Jiří Slánský</v>
      </c>
      <c r="AN51" s="1195"/>
      <c r="AO51" s="1195"/>
      <c r="AP51" s="1196"/>
      <c r="AR51" s="597"/>
    </row>
    <row r="52" spans="1:79" s="594" customFormat="1" ht="13.75" customHeight="1">
      <c r="B52" s="589"/>
      <c r="C52" s="236" t="s">
        <v>22</v>
      </c>
      <c r="D52" s="596"/>
      <c r="E52" s="590"/>
      <c r="F52" s="590"/>
      <c r="G52" s="590"/>
      <c r="H52" s="590"/>
      <c r="I52" s="590"/>
      <c r="J52" s="590"/>
      <c r="K52" s="590"/>
      <c r="L52" s="590" t="str">
        <f>IF(E14="","",E14)</f>
        <v>VYPLŇ - bude vybrán ve výběrovém řízení</v>
      </c>
      <c r="M52" s="590"/>
      <c r="N52" s="590"/>
      <c r="O52" s="590"/>
      <c r="P52" s="590"/>
      <c r="Q52" s="590"/>
      <c r="R52" s="590"/>
      <c r="S52" s="590"/>
      <c r="T52" s="590"/>
      <c r="U52" s="590"/>
      <c r="V52" s="590"/>
      <c r="W52" s="590"/>
      <c r="X52" s="590"/>
      <c r="Y52" s="590"/>
      <c r="Z52" s="590"/>
      <c r="AA52" s="590"/>
      <c r="AB52" s="590"/>
      <c r="AC52" s="590"/>
      <c r="AD52" s="590"/>
      <c r="AE52" s="590"/>
      <c r="AF52" s="590"/>
      <c r="AG52" s="590"/>
      <c r="AH52" s="590"/>
      <c r="AI52" s="236" t="s">
        <v>27</v>
      </c>
      <c r="AJ52" s="590"/>
      <c r="AK52" s="590"/>
      <c r="AL52" s="590"/>
      <c r="AM52" s="1194" t="str">
        <f>IF(E20="","",E20)</f>
        <v>Ing. Pavel Michálek</v>
      </c>
      <c r="AN52" s="1195"/>
      <c r="AO52" s="1195"/>
      <c r="AP52" s="1196"/>
      <c r="AR52" s="597"/>
    </row>
    <row r="53" spans="1:79" s="594" customFormat="1" ht="10.9" customHeight="1">
      <c r="B53" s="589"/>
      <c r="C53" s="590"/>
      <c r="D53" s="596"/>
      <c r="E53" s="590"/>
      <c r="F53" s="590"/>
      <c r="G53" s="590"/>
      <c r="H53" s="590"/>
      <c r="I53" s="590"/>
      <c r="J53" s="590"/>
      <c r="K53" s="590"/>
      <c r="L53" s="590"/>
      <c r="M53" s="590"/>
      <c r="N53" s="590"/>
      <c r="O53" s="590"/>
      <c r="P53" s="590"/>
      <c r="Q53" s="590"/>
      <c r="R53" s="590"/>
      <c r="S53" s="590"/>
      <c r="T53" s="590"/>
      <c r="U53" s="590"/>
      <c r="V53" s="590"/>
      <c r="W53" s="590"/>
      <c r="X53" s="590"/>
      <c r="Y53" s="590"/>
      <c r="Z53" s="590"/>
      <c r="AA53" s="590"/>
      <c r="AB53" s="590"/>
      <c r="AC53" s="590"/>
      <c r="AD53" s="590"/>
      <c r="AE53" s="590"/>
      <c r="AF53" s="590"/>
      <c r="AG53" s="590"/>
      <c r="AH53" s="590"/>
      <c r="AI53" s="590"/>
      <c r="AJ53" s="590"/>
      <c r="AK53" s="590"/>
      <c r="AL53" s="590"/>
      <c r="AM53" s="590"/>
      <c r="AN53" s="590"/>
      <c r="AO53" s="590"/>
      <c r="AP53" s="593"/>
      <c r="AR53" s="597"/>
    </row>
    <row r="54" spans="1:79" s="594" customFormat="1" ht="29.25" customHeight="1">
      <c r="B54" s="589"/>
      <c r="C54" s="1201" t="s">
        <v>43</v>
      </c>
      <c r="D54" s="1191"/>
      <c r="E54" s="1191"/>
      <c r="F54" s="1191"/>
      <c r="G54" s="1191"/>
      <c r="H54" s="627"/>
      <c r="I54" s="1192" t="s">
        <v>44</v>
      </c>
      <c r="J54" s="1191"/>
      <c r="K54" s="1191"/>
      <c r="L54" s="1191"/>
      <c r="M54" s="1191"/>
      <c r="N54" s="1191"/>
      <c r="O54" s="1191"/>
      <c r="P54" s="1191"/>
      <c r="Q54" s="1191"/>
      <c r="R54" s="1191"/>
      <c r="S54" s="1191"/>
      <c r="T54" s="1191"/>
      <c r="U54" s="1191"/>
      <c r="V54" s="1191"/>
      <c r="W54" s="1191"/>
      <c r="X54" s="1191"/>
      <c r="Y54" s="1191"/>
      <c r="Z54" s="1191"/>
      <c r="AA54" s="1191"/>
      <c r="AB54" s="1191"/>
      <c r="AC54" s="1191"/>
      <c r="AD54" s="1191"/>
      <c r="AE54" s="1191"/>
      <c r="AF54" s="1191"/>
      <c r="AG54" s="1190" t="s">
        <v>45</v>
      </c>
      <c r="AH54" s="1191"/>
      <c r="AI54" s="1191"/>
      <c r="AJ54" s="1191"/>
      <c r="AK54" s="1191"/>
      <c r="AL54" s="1191"/>
      <c r="AM54" s="1191"/>
      <c r="AN54" s="1192" t="s">
        <v>46</v>
      </c>
      <c r="AO54" s="1191"/>
      <c r="AP54" s="1193"/>
      <c r="AQ54" s="628" t="s">
        <v>47</v>
      </c>
      <c r="AR54" s="597"/>
    </row>
    <row r="55" spans="1:79" s="594" customFormat="1" ht="10.9" customHeight="1">
      <c r="B55" s="589"/>
      <c r="C55" s="590"/>
      <c r="D55" s="596"/>
      <c r="E55" s="590"/>
      <c r="F55" s="590"/>
      <c r="G55" s="590"/>
      <c r="H55" s="590"/>
      <c r="I55" s="590"/>
      <c r="J55" s="590"/>
      <c r="K55" s="590"/>
      <c r="L55" s="590"/>
      <c r="M55" s="590"/>
      <c r="N55" s="590"/>
      <c r="O55" s="590"/>
      <c r="P55" s="590"/>
      <c r="Q55" s="590"/>
      <c r="R55" s="590"/>
      <c r="S55" s="590"/>
      <c r="T55" s="590"/>
      <c r="U55" s="590"/>
      <c r="V55" s="590"/>
      <c r="W55" s="590"/>
      <c r="X55" s="590"/>
      <c r="Y55" s="590"/>
      <c r="Z55" s="590"/>
      <c r="AA55" s="590"/>
      <c r="AB55" s="590"/>
      <c r="AC55" s="590"/>
      <c r="AD55" s="590"/>
      <c r="AE55" s="590"/>
      <c r="AF55" s="590"/>
      <c r="AG55" s="590"/>
      <c r="AH55" s="590"/>
      <c r="AI55" s="590"/>
      <c r="AJ55" s="590"/>
      <c r="AK55" s="590"/>
      <c r="AL55" s="590"/>
      <c r="AM55" s="590"/>
      <c r="AN55" s="590"/>
      <c r="AO55" s="590"/>
      <c r="AP55" s="593"/>
      <c r="AR55" s="597"/>
    </row>
    <row r="56" spans="1:79" s="629" customFormat="1" ht="32.5" customHeight="1">
      <c r="B56" s="630"/>
      <c r="C56" s="631" t="s">
        <v>48</v>
      </c>
      <c r="D56" s="632"/>
      <c r="E56" s="633"/>
      <c r="F56" s="633"/>
      <c r="G56" s="633"/>
      <c r="H56" s="633"/>
      <c r="I56" s="633"/>
      <c r="J56" s="633"/>
      <c r="K56" s="633"/>
      <c r="L56" s="633"/>
      <c r="M56" s="633"/>
      <c r="N56" s="633"/>
      <c r="O56" s="633"/>
      <c r="P56" s="633"/>
      <c r="Q56" s="633"/>
      <c r="R56" s="633"/>
      <c r="S56" s="633"/>
      <c r="T56" s="633"/>
      <c r="U56" s="633"/>
      <c r="V56" s="633"/>
      <c r="W56" s="633"/>
      <c r="X56" s="633"/>
      <c r="Y56" s="633"/>
      <c r="Z56" s="633"/>
      <c r="AA56" s="633"/>
      <c r="AB56" s="633"/>
      <c r="AC56" s="633"/>
      <c r="AD56" s="633"/>
      <c r="AE56" s="633"/>
      <c r="AF56" s="633"/>
      <c r="AG56" s="1189">
        <f>SUM(AG57:AM69)</f>
        <v>0</v>
      </c>
      <c r="AH56" s="1189"/>
      <c r="AI56" s="1189"/>
      <c r="AJ56" s="1189"/>
      <c r="AK56" s="1189"/>
      <c r="AL56" s="1189"/>
      <c r="AM56" s="1189"/>
      <c r="AN56" s="1205">
        <f>SUM(AN57:AP69)</f>
        <v>0</v>
      </c>
      <c r="AO56" s="1205"/>
      <c r="AP56" s="1206"/>
      <c r="AQ56" s="634" t="s">
        <v>1</v>
      </c>
      <c r="AR56" s="635"/>
      <c r="BG56" s="636" t="s">
        <v>49</v>
      </c>
      <c r="BH56" s="636" t="s">
        <v>50</v>
      </c>
      <c r="BI56" s="637" t="s">
        <v>51</v>
      </c>
      <c r="BJ56" s="636" t="s">
        <v>52</v>
      </c>
      <c r="BK56" s="636" t="s">
        <v>3</v>
      </c>
      <c r="BL56" s="636" t="s">
        <v>53</v>
      </c>
      <c r="BZ56" s="636" t="s">
        <v>1</v>
      </c>
    </row>
    <row r="57" spans="1:79" s="644" customFormat="1" ht="14.5">
      <c r="A57" s="638" t="s">
        <v>54</v>
      </c>
      <c r="B57" s="639"/>
      <c r="C57" s="640"/>
      <c r="D57" s="1180" t="s">
        <v>837</v>
      </c>
      <c r="E57" s="1180"/>
      <c r="F57" s="1180"/>
      <c r="G57" s="1180"/>
      <c r="H57" s="1180"/>
      <c r="I57" s="641"/>
      <c r="J57" s="1181" t="s">
        <v>1568</v>
      </c>
      <c r="K57" s="1181"/>
      <c r="L57" s="1181"/>
      <c r="M57" s="1181"/>
      <c r="N57" s="1181"/>
      <c r="O57" s="1181"/>
      <c r="P57" s="1181"/>
      <c r="Q57" s="1181"/>
      <c r="R57" s="1181"/>
      <c r="S57" s="1181"/>
      <c r="T57" s="1181"/>
      <c r="U57" s="1181"/>
      <c r="V57" s="1181"/>
      <c r="W57" s="1181"/>
      <c r="X57" s="1181"/>
      <c r="Y57" s="1181"/>
      <c r="Z57" s="1181"/>
      <c r="AA57" s="1181"/>
      <c r="AB57" s="1181"/>
      <c r="AC57" s="1181"/>
      <c r="AD57" s="1181"/>
      <c r="AE57" s="1181"/>
      <c r="AF57" s="1181"/>
      <c r="AG57" s="1185">
        <f>'01 - ASŘ '!J30</f>
        <v>0</v>
      </c>
      <c r="AH57" s="1186"/>
      <c r="AI57" s="1186"/>
      <c r="AJ57" s="1186"/>
      <c r="AK57" s="1186"/>
      <c r="AL57" s="1186"/>
      <c r="AM57" s="1186"/>
      <c r="AN57" s="1182">
        <f>'01 - ASŘ '!J39</f>
        <v>0</v>
      </c>
      <c r="AO57" s="1183"/>
      <c r="AP57" s="1184"/>
      <c r="AQ57" s="642" t="s">
        <v>55</v>
      </c>
      <c r="AR57" s="643"/>
      <c r="BH57" s="645" t="s">
        <v>56</v>
      </c>
      <c r="BJ57" s="645" t="s">
        <v>52</v>
      </c>
      <c r="BK57" s="645" t="s">
        <v>57</v>
      </c>
      <c r="BL57" s="645" t="s">
        <v>3</v>
      </c>
      <c r="BZ57" s="645" t="s">
        <v>1</v>
      </c>
      <c r="CA57" s="645" t="s">
        <v>58</v>
      </c>
    </row>
    <row r="58" spans="1:79" s="644" customFormat="1" ht="14.5">
      <c r="A58" s="638" t="s">
        <v>54</v>
      </c>
      <c r="B58" s="639"/>
      <c r="C58" s="640"/>
      <c r="D58" s="1180" t="s">
        <v>1574</v>
      </c>
      <c r="E58" s="1180"/>
      <c r="F58" s="1180"/>
      <c r="G58" s="1180"/>
      <c r="H58" s="1180"/>
      <c r="I58" s="641"/>
      <c r="J58" s="1181" t="s">
        <v>1679</v>
      </c>
      <c r="K58" s="1181"/>
      <c r="L58" s="1181"/>
      <c r="M58" s="1181"/>
      <c r="N58" s="1181"/>
      <c r="O58" s="1181"/>
      <c r="P58" s="1181"/>
      <c r="Q58" s="1181"/>
      <c r="R58" s="1181"/>
      <c r="S58" s="1181"/>
      <c r="T58" s="1181"/>
      <c r="U58" s="1181"/>
      <c r="V58" s="1181"/>
      <c r="W58" s="1181"/>
      <c r="X58" s="1181"/>
      <c r="Y58" s="1181"/>
      <c r="Z58" s="1181"/>
      <c r="AA58" s="1181"/>
      <c r="AB58" s="1181"/>
      <c r="AC58" s="1181"/>
      <c r="AD58" s="1181"/>
      <c r="AE58" s="1181"/>
      <c r="AF58" s="1181"/>
      <c r="AG58" s="1185">
        <f>'02 - ZPEVNĚNÉ PLOCHY'!J30</f>
        <v>0</v>
      </c>
      <c r="AH58" s="1186"/>
      <c r="AI58" s="1186"/>
      <c r="AJ58" s="1186"/>
      <c r="AK58" s="1186"/>
      <c r="AL58" s="1186"/>
      <c r="AM58" s="1186"/>
      <c r="AN58" s="1182">
        <f>'02 - ZPEVNĚNÉ PLOCHY'!J39</f>
        <v>0</v>
      </c>
      <c r="AO58" s="1183"/>
      <c r="AP58" s="1184"/>
      <c r="AQ58" s="642" t="s">
        <v>55</v>
      </c>
      <c r="AR58" s="643"/>
      <c r="AS58" s="1179"/>
      <c r="AT58" s="1179"/>
      <c r="AU58" s="1179"/>
      <c r="AV58" s="1179"/>
      <c r="AW58" s="1179"/>
      <c r="BH58" s="645" t="s">
        <v>56</v>
      </c>
      <c r="BJ58" s="645" t="s">
        <v>52</v>
      </c>
      <c r="BK58" s="645" t="s">
        <v>59</v>
      </c>
      <c r="BL58" s="645" t="s">
        <v>3</v>
      </c>
      <c r="BZ58" s="645" t="s">
        <v>1</v>
      </c>
      <c r="CA58" s="645" t="s">
        <v>58</v>
      </c>
    </row>
    <row r="59" spans="1:79" s="644" customFormat="1" ht="14.5">
      <c r="A59" s="638" t="s">
        <v>54</v>
      </c>
      <c r="B59" s="639"/>
      <c r="C59" s="640"/>
      <c r="D59" s="1180" t="s">
        <v>1573</v>
      </c>
      <c r="E59" s="1180"/>
      <c r="F59" s="1180"/>
      <c r="G59" s="1180"/>
      <c r="H59" s="1180"/>
      <c r="I59" s="641"/>
      <c r="J59" s="1181" t="s">
        <v>1678</v>
      </c>
      <c r="K59" s="1181"/>
      <c r="L59" s="1181"/>
      <c r="M59" s="1181"/>
      <c r="N59" s="1181"/>
      <c r="O59" s="1181"/>
      <c r="P59" s="1181"/>
      <c r="Q59" s="1181"/>
      <c r="R59" s="1181"/>
      <c r="S59" s="1181"/>
      <c r="T59" s="1181"/>
      <c r="U59" s="1181"/>
      <c r="V59" s="1181"/>
      <c r="W59" s="1181"/>
      <c r="X59" s="1181"/>
      <c r="Y59" s="1181"/>
      <c r="Z59" s="1181"/>
      <c r="AA59" s="1181"/>
      <c r="AB59" s="1181"/>
      <c r="AC59" s="1181"/>
      <c r="AD59" s="1181"/>
      <c r="AE59" s="1181"/>
      <c r="AF59" s="1181"/>
      <c r="AG59" s="1185">
        <f>'03 - PŘÍPOJKY A VENKOVNI ROZV.'!J30</f>
        <v>0</v>
      </c>
      <c r="AH59" s="1186"/>
      <c r="AI59" s="1186"/>
      <c r="AJ59" s="1186"/>
      <c r="AK59" s="1186"/>
      <c r="AL59" s="1186"/>
      <c r="AM59" s="1186"/>
      <c r="AN59" s="1185">
        <f>'03 - PŘÍPOJKY A VENKOVNI ROZV.'!J39</f>
        <v>0</v>
      </c>
      <c r="AO59" s="1186"/>
      <c r="AP59" s="1187"/>
      <c r="AQ59" s="642" t="s">
        <v>55</v>
      </c>
      <c r="AR59" s="643"/>
      <c r="BH59" s="645" t="s">
        <v>56</v>
      </c>
      <c r="BJ59" s="645" t="s">
        <v>52</v>
      </c>
      <c r="BK59" s="645" t="s">
        <v>60</v>
      </c>
      <c r="BL59" s="645" t="s">
        <v>3</v>
      </c>
      <c r="BZ59" s="645" t="s">
        <v>1</v>
      </c>
      <c r="CA59" s="645" t="s">
        <v>58</v>
      </c>
    </row>
    <row r="60" spans="1:79" s="644" customFormat="1" ht="14.5" customHeight="1">
      <c r="A60" s="638" t="s">
        <v>54</v>
      </c>
      <c r="B60" s="639"/>
      <c r="C60" s="640"/>
      <c r="D60" s="1180" t="s">
        <v>1572</v>
      </c>
      <c r="E60" s="1180"/>
      <c r="F60" s="1180"/>
      <c r="G60" s="1180"/>
      <c r="H60" s="1180"/>
      <c r="I60" s="641"/>
      <c r="J60" s="1181" t="s">
        <v>1677</v>
      </c>
      <c r="K60" s="1181"/>
      <c r="L60" s="1181"/>
      <c r="M60" s="1181"/>
      <c r="N60" s="1181"/>
      <c r="O60" s="1181"/>
      <c r="P60" s="1181"/>
      <c r="Q60" s="1181"/>
      <c r="R60" s="1181"/>
      <c r="S60" s="1181"/>
      <c r="T60" s="1181"/>
      <c r="U60" s="1181"/>
      <c r="V60" s="1181"/>
      <c r="W60" s="1181"/>
      <c r="X60" s="1181"/>
      <c r="Y60" s="1181"/>
      <c r="Z60" s="1181"/>
      <c r="AA60" s="1181"/>
      <c r="AB60" s="1181"/>
      <c r="AC60" s="1181"/>
      <c r="AD60" s="1181"/>
      <c r="AE60" s="1181"/>
      <c r="AF60" s="1181"/>
      <c r="AG60" s="1185">
        <f>'04 - PŘÍPOJKA PLYNU'!M29</f>
        <v>0</v>
      </c>
      <c r="AH60" s="1186"/>
      <c r="AI60" s="1186"/>
      <c r="AJ60" s="1186"/>
      <c r="AK60" s="1186"/>
      <c r="AL60" s="1186"/>
      <c r="AM60" s="1186"/>
      <c r="AN60" s="1185">
        <f>'04 - PŘÍPOJKA PLYNU'!L37</f>
        <v>0</v>
      </c>
      <c r="AO60" s="1186"/>
      <c r="AP60" s="1187"/>
      <c r="AQ60" s="642"/>
      <c r="AR60" s="643"/>
      <c r="BH60" s="645"/>
      <c r="BJ60" s="645"/>
      <c r="BK60" s="645"/>
      <c r="BL60" s="645"/>
      <c r="BZ60" s="645"/>
      <c r="CA60" s="645"/>
    </row>
    <row r="61" spans="1:79" s="644" customFormat="1" ht="14.5" customHeight="1">
      <c r="A61" s="638" t="s">
        <v>54</v>
      </c>
      <c r="B61" s="639"/>
      <c r="C61" s="640"/>
      <c r="D61" s="1180" t="s">
        <v>1571</v>
      </c>
      <c r="E61" s="1180"/>
      <c r="F61" s="1180"/>
      <c r="G61" s="1180"/>
      <c r="H61" s="1180"/>
      <c r="I61" s="641"/>
      <c r="J61" s="1188" t="s">
        <v>1680</v>
      </c>
      <c r="K61" s="1188"/>
      <c r="L61" s="1188"/>
      <c r="M61" s="1188"/>
      <c r="N61" s="1188"/>
      <c r="O61" s="1188"/>
      <c r="P61" s="1188"/>
      <c r="Q61" s="1188"/>
      <c r="R61" s="1188"/>
      <c r="S61" s="1188"/>
      <c r="T61" s="1188"/>
      <c r="U61" s="1188"/>
      <c r="V61" s="1188"/>
      <c r="W61" s="1188"/>
      <c r="X61" s="1188"/>
      <c r="Y61" s="1188"/>
      <c r="Z61" s="1188"/>
      <c r="AA61" s="1188"/>
      <c r="AB61" s="1188"/>
      <c r="AC61" s="1188"/>
      <c r="AD61" s="1188"/>
      <c r="AE61" s="1188"/>
      <c r="AF61" s="1188"/>
      <c r="AG61" s="1185">
        <f>'05 - ZDRAVOTECHNIKA'!J30</f>
        <v>0</v>
      </c>
      <c r="AH61" s="1186"/>
      <c r="AI61" s="1186"/>
      <c r="AJ61" s="1186"/>
      <c r="AK61" s="1186"/>
      <c r="AL61" s="1186"/>
      <c r="AM61" s="1186"/>
      <c r="AN61" s="1185">
        <f>'05 - ZDRAVOTECHNIKA'!J39</f>
        <v>0</v>
      </c>
      <c r="AO61" s="1186"/>
      <c r="AP61" s="1187"/>
      <c r="AQ61" s="642"/>
      <c r="AR61" s="643"/>
      <c r="BH61" s="645"/>
      <c r="BJ61" s="645"/>
      <c r="BK61" s="645"/>
      <c r="BL61" s="645"/>
      <c r="BZ61" s="645"/>
      <c r="CA61" s="645"/>
    </row>
    <row r="62" spans="1:79" s="644" customFormat="1" ht="14.5">
      <c r="A62" s="638" t="s">
        <v>54</v>
      </c>
      <c r="B62" s="639"/>
      <c r="C62" s="640"/>
      <c r="D62" s="1180" t="s">
        <v>1570</v>
      </c>
      <c r="E62" s="1180"/>
      <c r="F62" s="1180"/>
      <c r="G62" s="1180"/>
      <c r="H62" s="1180"/>
      <c r="I62" s="641"/>
      <c r="J62" s="1181" t="s">
        <v>1577</v>
      </c>
      <c r="K62" s="1181"/>
      <c r="L62" s="1181"/>
      <c r="M62" s="1181"/>
      <c r="N62" s="1181"/>
      <c r="O62" s="1181"/>
      <c r="P62" s="1181"/>
      <c r="Q62" s="1181"/>
      <c r="R62" s="1181"/>
      <c r="S62" s="1181"/>
      <c r="T62" s="1181"/>
      <c r="U62" s="1181"/>
      <c r="V62" s="1181"/>
      <c r="W62" s="1181"/>
      <c r="X62" s="1181"/>
      <c r="Y62" s="1181"/>
      <c r="Z62" s="1181"/>
      <c r="AA62" s="1181"/>
      <c r="AB62" s="1181"/>
      <c r="AC62" s="1181"/>
      <c r="AD62" s="1181"/>
      <c r="AE62" s="1181"/>
      <c r="AF62" s="1181"/>
      <c r="AG62" s="1182">
        <f>'06 - VZDUCHOTECHNIKA'!J30</f>
        <v>0</v>
      </c>
      <c r="AH62" s="1183"/>
      <c r="AI62" s="1183"/>
      <c r="AJ62" s="1183"/>
      <c r="AK62" s="1183"/>
      <c r="AL62" s="1183"/>
      <c r="AM62" s="1183"/>
      <c r="AN62" s="1182">
        <f>'06 - VZDUCHOTECHNIKA'!J39</f>
        <v>0</v>
      </c>
      <c r="AO62" s="1183"/>
      <c r="AP62" s="1184"/>
      <c r="AQ62" s="642" t="s">
        <v>55</v>
      </c>
      <c r="AR62" s="643"/>
      <c r="BH62" s="645" t="s">
        <v>56</v>
      </c>
      <c r="BJ62" s="645" t="s">
        <v>52</v>
      </c>
      <c r="BK62" s="645" t="s">
        <v>61</v>
      </c>
      <c r="BL62" s="645" t="s">
        <v>3</v>
      </c>
      <c r="BZ62" s="645" t="s">
        <v>1</v>
      </c>
      <c r="CA62" s="645" t="s">
        <v>58</v>
      </c>
    </row>
    <row r="63" spans="1:79" s="644" customFormat="1" ht="14.5">
      <c r="A63" s="638" t="s">
        <v>54</v>
      </c>
      <c r="B63" s="639"/>
      <c r="C63" s="640"/>
      <c r="D63" s="1180" t="s">
        <v>1569</v>
      </c>
      <c r="E63" s="1180"/>
      <c r="F63" s="1180"/>
      <c r="G63" s="1180"/>
      <c r="H63" s="1180"/>
      <c r="I63" s="641"/>
      <c r="J63" s="1181" t="s">
        <v>1583</v>
      </c>
      <c r="K63" s="1181"/>
      <c r="L63" s="1181"/>
      <c r="M63" s="1181"/>
      <c r="N63" s="1181"/>
      <c r="O63" s="1181"/>
      <c r="P63" s="1181"/>
      <c r="Q63" s="1181"/>
      <c r="R63" s="1181"/>
      <c r="S63" s="1181"/>
      <c r="T63" s="1181"/>
      <c r="U63" s="1181"/>
      <c r="V63" s="1181"/>
      <c r="W63" s="1181"/>
      <c r="X63" s="1181"/>
      <c r="Y63" s="1181"/>
      <c r="Z63" s="1181"/>
      <c r="AA63" s="1181"/>
      <c r="AB63" s="1181"/>
      <c r="AC63" s="1181"/>
      <c r="AD63" s="1181"/>
      <c r="AE63" s="1181"/>
      <c r="AF63" s="1181"/>
      <c r="AG63" s="1185">
        <f>'07 - GASTRO'!J30</f>
        <v>0</v>
      </c>
      <c r="AH63" s="1186"/>
      <c r="AI63" s="1186"/>
      <c r="AJ63" s="1186"/>
      <c r="AK63" s="1186"/>
      <c r="AL63" s="1186"/>
      <c r="AM63" s="1186"/>
      <c r="AN63" s="1185">
        <f>'07 - GASTRO'!J39</f>
        <v>0</v>
      </c>
      <c r="AO63" s="1186"/>
      <c r="AP63" s="1187"/>
      <c r="AQ63" s="642" t="s">
        <v>55</v>
      </c>
      <c r="AR63" s="643"/>
      <c r="BH63" s="645" t="s">
        <v>56</v>
      </c>
      <c r="BJ63" s="645" t="s">
        <v>52</v>
      </c>
      <c r="BK63" s="645" t="s">
        <v>62</v>
      </c>
      <c r="BL63" s="645" t="s">
        <v>3</v>
      </c>
      <c r="BZ63" s="645" t="s">
        <v>1</v>
      </c>
      <c r="CA63" s="645" t="s">
        <v>58</v>
      </c>
    </row>
    <row r="64" spans="1:79" s="644" customFormat="1" ht="14.5">
      <c r="A64" s="638" t="s">
        <v>54</v>
      </c>
      <c r="B64" s="639"/>
      <c r="C64" s="640"/>
      <c r="D64" s="1180" t="s">
        <v>65</v>
      </c>
      <c r="E64" s="1180"/>
      <c r="F64" s="1180"/>
      <c r="G64" s="1180"/>
      <c r="H64" s="1180"/>
      <c r="I64" s="641"/>
      <c r="J64" s="1181" t="s">
        <v>1578</v>
      </c>
      <c r="K64" s="1181"/>
      <c r="L64" s="1181"/>
      <c r="M64" s="1181"/>
      <c r="N64" s="1181"/>
      <c r="O64" s="1181"/>
      <c r="P64" s="1181"/>
      <c r="Q64" s="1181"/>
      <c r="R64" s="1181"/>
      <c r="S64" s="1181"/>
      <c r="T64" s="1181"/>
      <c r="U64" s="1181"/>
      <c r="V64" s="1181"/>
      <c r="W64" s="1181"/>
      <c r="X64" s="1181"/>
      <c r="Y64" s="1181"/>
      <c r="Z64" s="1181"/>
      <c r="AA64" s="1181"/>
      <c r="AB64" s="1181"/>
      <c r="AC64" s="1181"/>
      <c r="AD64" s="1181"/>
      <c r="AE64" s="1181"/>
      <c r="AF64" s="1181"/>
      <c r="AG64" s="1182">
        <f>'08 - BLESKOSVOD - 07 - BL...'!J30</f>
        <v>0</v>
      </c>
      <c r="AH64" s="1183"/>
      <c r="AI64" s="1183"/>
      <c r="AJ64" s="1183"/>
      <c r="AK64" s="1183"/>
      <c r="AL64" s="1183"/>
      <c r="AM64" s="1183"/>
      <c r="AN64" s="1182">
        <f>'08 - BLESKOSVOD - 07 - BL...'!J39</f>
        <v>0</v>
      </c>
      <c r="AO64" s="1183"/>
      <c r="AP64" s="1184"/>
      <c r="AQ64" s="642" t="s">
        <v>55</v>
      </c>
      <c r="AR64" s="643"/>
      <c r="BH64" s="645" t="s">
        <v>56</v>
      </c>
      <c r="BJ64" s="645" t="s">
        <v>52</v>
      </c>
      <c r="BK64" s="645" t="s">
        <v>63</v>
      </c>
      <c r="BL64" s="645" t="s">
        <v>3</v>
      </c>
      <c r="BZ64" s="645" t="s">
        <v>1</v>
      </c>
      <c r="CA64" s="645" t="s">
        <v>58</v>
      </c>
    </row>
    <row r="65" spans="1:79" s="644" customFormat="1" ht="14.5">
      <c r="A65" s="638" t="s">
        <v>54</v>
      </c>
      <c r="B65" s="639"/>
      <c r="C65" s="640"/>
      <c r="D65" s="1180" t="s">
        <v>67</v>
      </c>
      <c r="E65" s="1180"/>
      <c r="F65" s="1180"/>
      <c r="G65" s="1180"/>
      <c r="H65" s="1180"/>
      <c r="I65" s="641"/>
      <c r="J65" s="1181" t="s">
        <v>1582</v>
      </c>
      <c r="K65" s="1181"/>
      <c r="L65" s="1181"/>
      <c r="M65" s="1181"/>
      <c r="N65" s="1181"/>
      <c r="O65" s="1181"/>
      <c r="P65" s="1181"/>
      <c r="Q65" s="1181"/>
      <c r="R65" s="1181"/>
      <c r="S65" s="1181"/>
      <c r="T65" s="1181"/>
      <c r="U65" s="1181"/>
      <c r="V65" s="1181"/>
      <c r="W65" s="1181"/>
      <c r="X65" s="1181"/>
      <c r="Y65" s="1181"/>
      <c r="Z65" s="1181"/>
      <c r="AA65" s="1181"/>
      <c r="AB65" s="1181"/>
      <c r="AC65" s="1181"/>
      <c r="AD65" s="1181"/>
      <c r="AE65" s="1181"/>
      <c r="AF65" s="1181"/>
      <c r="AG65" s="1182">
        <f>'09 - VYTÁPĚNÍ'!J30</f>
        <v>0</v>
      </c>
      <c r="AH65" s="1183"/>
      <c r="AI65" s="1183"/>
      <c r="AJ65" s="1183"/>
      <c r="AK65" s="1183"/>
      <c r="AL65" s="1183"/>
      <c r="AM65" s="1183"/>
      <c r="AN65" s="1182">
        <f>'09 - VYTÁPĚNÍ'!J39</f>
        <v>0</v>
      </c>
      <c r="AO65" s="1183"/>
      <c r="AP65" s="1184"/>
      <c r="AQ65" s="642"/>
      <c r="AR65" s="643"/>
      <c r="BH65" s="645"/>
      <c r="BJ65" s="645"/>
      <c r="BK65" s="645"/>
      <c r="BL65" s="645"/>
      <c r="BZ65" s="645"/>
      <c r="CA65" s="645"/>
    </row>
    <row r="66" spans="1:79" s="644" customFormat="1" ht="14.5">
      <c r="A66" s="638" t="s">
        <v>54</v>
      </c>
      <c r="B66" s="639"/>
      <c r="C66" s="640"/>
      <c r="D66" s="1180">
        <v>10</v>
      </c>
      <c r="E66" s="1180"/>
      <c r="F66" s="1180"/>
      <c r="G66" s="1180"/>
      <c r="H66" s="1180"/>
      <c r="I66" s="641"/>
      <c r="J66" s="1181" t="s">
        <v>1579</v>
      </c>
      <c r="K66" s="1181"/>
      <c r="L66" s="1181"/>
      <c r="M66" s="1181"/>
      <c r="N66" s="1181"/>
      <c r="O66" s="1181"/>
      <c r="P66" s="1181"/>
      <c r="Q66" s="1181"/>
      <c r="R66" s="1181"/>
      <c r="S66" s="1181"/>
      <c r="T66" s="1181"/>
      <c r="U66" s="1181"/>
      <c r="V66" s="1181"/>
      <c r="W66" s="1181"/>
      <c r="X66" s="1181"/>
      <c r="Y66" s="1181"/>
      <c r="Z66" s="1181"/>
      <c r="AA66" s="1181"/>
      <c r="AB66" s="1181"/>
      <c r="AC66" s="1181"/>
      <c r="AD66" s="1181"/>
      <c r="AE66" s="1181"/>
      <c r="AF66" s="1181"/>
      <c r="AG66" s="1182">
        <f>'10 - ELEKTROINSTALACE'!J30</f>
        <v>0</v>
      </c>
      <c r="AH66" s="1183"/>
      <c r="AI66" s="1183"/>
      <c r="AJ66" s="1183"/>
      <c r="AK66" s="1183"/>
      <c r="AL66" s="1183"/>
      <c r="AM66" s="1183"/>
      <c r="AN66" s="1182">
        <f>'10 - ELEKTROINSTALACE'!J39</f>
        <v>0</v>
      </c>
      <c r="AO66" s="1183"/>
      <c r="AP66" s="1184"/>
      <c r="AQ66" s="642"/>
      <c r="AR66" s="643"/>
      <c r="BH66" s="645"/>
      <c r="BJ66" s="645"/>
      <c r="BK66" s="645"/>
      <c r="BL66" s="645"/>
      <c r="BZ66" s="645"/>
      <c r="CA66" s="645"/>
    </row>
    <row r="67" spans="1:79" s="644" customFormat="1" ht="14.5">
      <c r="A67" s="638" t="s">
        <v>54</v>
      </c>
      <c r="B67" s="639"/>
      <c r="C67" s="640"/>
      <c r="D67" s="1180">
        <v>11</v>
      </c>
      <c r="E67" s="1180"/>
      <c r="F67" s="1180"/>
      <c r="G67" s="1180"/>
      <c r="H67" s="1180"/>
      <c r="I67" s="641"/>
      <c r="J67" s="1181" t="s">
        <v>1580</v>
      </c>
      <c r="K67" s="1181"/>
      <c r="L67" s="1181"/>
      <c r="M67" s="1181"/>
      <c r="N67" s="1181"/>
      <c r="O67" s="1181"/>
      <c r="P67" s="1181"/>
      <c r="Q67" s="1181"/>
      <c r="R67" s="1181"/>
      <c r="S67" s="1181"/>
      <c r="T67" s="1181"/>
      <c r="U67" s="1181"/>
      <c r="V67" s="1181"/>
      <c r="W67" s="1181"/>
      <c r="X67" s="1181"/>
      <c r="Y67" s="1181"/>
      <c r="Z67" s="1181"/>
      <c r="AA67" s="1181"/>
      <c r="AB67" s="1181"/>
      <c r="AC67" s="1181"/>
      <c r="AD67" s="1181"/>
      <c r="AE67" s="1181"/>
      <c r="AF67" s="1181"/>
      <c r="AG67" s="1182">
        <f>'11 - MĚŘENÍ A REGULACE'!J30</f>
        <v>0</v>
      </c>
      <c r="AH67" s="1183"/>
      <c r="AI67" s="1183"/>
      <c r="AJ67" s="1183"/>
      <c r="AK67" s="1183"/>
      <c r="AL67" s="1183"/>
      <c r="AM67" s="1183"/>
      <c r="AN67" s="1182">
        <f>'11 - MĚŘENÍ A REGULACE'!J39</f>
        <v>0</v>
      </c>
      <c r="AO67" s="1183"/>
      <c r="AP67" s="1184"/>
      <c r="AQ67" s="642"/>
      <c r="AR67" s="643"/>
      <c r="BH67" s="645"/>
      <c r="BJ67" s="645"/>
      <c r="BK67" s="645"/>
      <c r="BL67" s="645"/>
      <c r="BZ67" s="645"/>
      <c r="CA67" s="645"/>
    </row>
    <row r="68" spans="1:79" s="644" customFormat="1" ht="14.5">
      <c r="A68" s="638" t="s">
        <v>54</v>
      </c>
      <c r="B68" s="639"/>
      <c r="C68" s="640"/>
      <c r="D68" s="1180" t="s">
        <v>145</v>
      </c>
      <c r="E68" s="1180"/>
      <c r="F68" s="1180"/>
      <c r="G68" s="1180"/>
      <c r="H68" s="1180"/>
      <c r="I68" s="641"/>
      <c r="J68" s="1181" t="s">
        <v>1581</v>
      </c>
      <c r="K68" s="1181"/>
      <c r="L68" s="1181"/>
      <c r="M68" s="1181"/>
      <c r="N68" s="1181"/>
      <c r="O68" s="1181"/>
      <c r="P68" s="1181"/>
      <c r="Q68" s="1181"/>
      <c r="R68" s="1181"/>
      <c r="S68" s="1181"/>
      <c r="T68" s="1181"/>
      <c r="U68" s="1181"/>
      <c r="V68" s="1181"/>
      <c r="W68" s="1181"/>
      <c r="X68" s="1181"/>
      <c r="Y68" s="1181"/>
      <c r="Z68" s="1181"/>
      <c r="AA68" s="1181"/>
      <c r="AB68" s="1181"/>
      <c r="AC68" s="1181"/>
      <c r="AD68" s="1181"/>
      <c r="AE68" s="1181"/>
      <c r="AF68" s="1181"/>
      <c r="AG68" s="1182">
        <f>'12 - SLABOPROUD'!J30</f>
        <v>0</v>
      </c>
      <c r="AH68" s="1183"/>
      <c r="AI68" s="1183"/>
      <c r="AJ68" s="1183"/>
      <c r="AK68" s="1183"/>
      <c r="AL68" s="1183"/>
      <c r="AM68" s="1183"/>
      <c r="AN68" s="1182">
        <f>'12 - SLABOPROUD'!J39</f>
        <v>0</v>
      </c>
      <c r="AO68" s="1183"/>
      <c r="AP68" s="1184"/>
      <c r="AQ68" s="642"/>
      <c r="AR68" s="643"/>
      <c r="BH68" s="645"/>
      <c r="BJ68" s="645"/>
      <c r="BK68" s="645"/>
      <c r="BL68" s="645"/>
      <c r="BZ68" s="645"/>
      <c r="CA68" s="645"/>
    </row>
    <row r="69" spans="1:79" s="644" customFormat="1" ht="14.5">
      <c r="A69" s="638" t="s">
        <v>54</v>
      </c>
      <c r="B69" s="639"/>
      <c r="C69" s="640"/>
      <c r="D69" s="1181" t="s">
        <v>1575</v>
      </c>
      <c r="E69" s="1181"/>
      <c r="F69" s="1181"/>
      <c r="G69" s="1181"/>
      <c r="H69" s="1181"/>
      <c r="I69" s="641"/>
      <c r="J69" s="1181" t="s">
        <v>1576</v>
      </c>
      <c r="K69" s="1181"/>
      <c r="L69" s="1181"/>
      <c r="M69" s="1181"/>
      <c r="N69" s="1181"/>
      <c r="O69" s="1181"/>
      <c r="P69" s="1181"/>
      <c r="Q69" s="1181"/>
      <c r="R69" s="1181"/>
      <c r="S69" s="1181"/>
      <c r="T69" s="1181"/>
      <c r="U69" s="1181"/>
      <c r="V69" s="1181"/>
      <c r="W69" s="1181"/>
      <c r="X69" s="1181"/>
      <c r="Y69" s="1181"/>
      <c r="Z69" s="1181"/>
      <c r="AA69" s="1181"/>
      <c r="AB69" s="1181"/>
      <c r="AC69" s="1181"/>
      <c r="AD69" s="1181"/>
      <c r="AE69" s="1181"/>
      <c r="AF69" s="1181"/>
      <c r="AG69" s="1182">
        <f>'VORN - Vedlejší a ostatní nákl '!J30</f>
        <v>0</v>
      </c>
      <c r="AH69" s="1183"/>
      <c r="AI69" s="1183"/>
      <c r="AJ69" s="1183"/>
      <c r="AK69" s="1183"/>
      <c r="AL69" s="1183"/>
      <c r="AM69" s="1183"/>
      <c r="AN69" s="1182">
        <f>'VORN - Vedlejší a ostatní nákl '!J39</f>
        <v>0</v>
      </c>
      <c r="AO69" s="1183"/>
      <c r="AP69" s="1184"/>
      <c r="AQ69" s="642" t="s">
        <v>55</v>
      </c>
      <c r="AR69" s="643"/>
      <c r="BH69" s="645" t="s">
        <v>56</v>
      </c>
      <c r="BJ69" s="645" t="s">
        <v>52</v>
      </c>
      <c r="BK69" s="645" t="s">
        <v>64</v>
      </c>
      <c r="BL69" s="645" t="s">
        <v>3</v>
      </c>
      <c r="BZ69" s="645" t="s">
        <v>1</v>
      </c>
      <c r="CA69" s="645" t="s">
        <v>58</v>
      </c>
    </row>
    <row r="70" spans="1:79" s="594" customFormat="1" ht="30" customHeight="1">
      <c r="A70" s="646"/>
      <c r="B70" s="589"/>
      <c r="C70" s="590"/>
      <c r="D70" s="1181"/>
      <c r="E70" s="1181"/>
      <c r="F70" s="1181"/>
      <c r="G70" s="1181"/>
      <c r="H70" s="1181"/>
      <c r="I70" s="641"/>
      <c r="J70" s="1181"/>
      <c r="K70" s="1181"/>
      <c r="L70" s="1181"/>
      <c r="M70" s="1181"/>
      <c r="N70" s="1181"/>
      <c r="O70" s="1181"/>
      <c r="P70" s="1181"/>
      <c r="Q70" s="1181"/>
      <c r="R70" s="1181"/>
      <c r="S70" s="1181"/>
      <c r="T70" s="1181"/>
      <c r="U70" s="1181"/>
      <c r="V70" s="1181"/>
      <c r="W70" s="1181"/>
      <c r="X70" s="1181"/>
      <c r="Y70" s="1181"/>
      <c r="Z70" s="1181"/>
      <c r="AA70" s="1181"/>
      <c r="AB70" s="1181"/>
      <c r="AC70" s="1181"/>
      <c r="AD70" s="1181"/>
      <c r="AE70" s="1181"/>
      <c r="AF70" s="1181"/>
      <c r="AG70" s="590"/>
      <c r="AH70" s="590"/>
      <c r="AI70" s="590"/>
      <c r="AJ70" s="590"/>
      <c r="AK70" s="590"/>
      <c r="AL70" s="590"/>
      <c r="AM70" s="590"/>
      <c r="AN70" s="590"/>
      <c r="AO70" s="590"/>
      <c r="AP70" s="593"/>
      <c r="AR70" s="597"/>
    </row>
    <row r="71" spans="1:79" s="594" customFormat="1" ht="7" customHeight="1" thickBot="1">
      <c r="B71" s="609"/>
      <c r="C71" s="610"/>
      <c r="D71" s="611"/>
      <c r="E71" s="610"/>
      <c r="F71" s="610"/>
      <c r="G71" s="610"/>
      <c r="H71" s="610"/>
      <c r="I71" s="610"/>
      <c r="J71" s="610"/>
      <c r="K71" s="610"/>
      <c r="L71" s="610"/>
      <c r="M71" s="610"/>
      <c r="N71" s="610"/>
      <c r="O71" s="610"/>
      <c r="P71" s="610"/>
      <c r="Q71" s="610"/>
      <c r="R71" s="610"/>
      <c r="S71" s="610"/>
      <c r="T71" s="610"/>
      <c r="U71" s="610"/>
      <c r="V71" s="610"/>
      <c r="W71" s="610"/>
      <c r="X71" s="610"/>
      <c r="Y71" s="610"/>
      <c r="Z71" s="610"/>
      <c r="AA71" s="610"/>
      <c r="AB71" s="610"/>
      <c r="AC71" s="610"/>
      <c r="AD71" s="610"/>
      <c r="AE71" s="610"/>
      <c r="AF71" s="610"/>
      <c r="AG71" s="610"/>
      <c r="AH71" s="610"/>
      <c r="AI71" s="610"/>
      <c r="AJ71" s="610"/>
      <c r="AK71" s="610"/>
      <c r="AL71" s="610"/>
      <c r="AM71" s="610"/>
      <c r="AN71" s="610"/>
      <c r="AO71" s="610"/>
      <c r="AP71" s="612"/>
      <c r="AQ71" s="613"/>
      <c r="AR71" s="597"/>
    </row>
  </sheetData>
  <sheetProtection algorithmName="SHA-512" hashValue="mzX0cmqJn9+Uq/MvcLsth0oeaC4iI4jJ15v4UqrR5AByU3HP4f5ltG0+PFjYDDFERtJihzAVw2StT3ItUmkn3A==" saltValue="uGg5JRu65ig55f9p03n+TQ==" spinCount="100000" sheet="1" objects="1" scenarios="1"/>
  <mergeCells count="91">
    <mergeCell ref="K5:AO5"/>
    <mergeCell ref="K6:AO6"/>
    <mergeCell ref="AR2:AS2"/>
    <mergeCell ref="AK28:AO28"/>
    <mergeCell ref="E26:AN26"/>
    <mergeCell ref="AS5:AS34"/>
    <mergeCell ref="L30:P30"/>
    <mergeCell ref="W30:AE30"/>
    <mergeCell ref="AK30:AO30"/>
    <mergeCell ref="AK31:AO31"/>
    <mergeCell ref="L31:P31"/>
    <mergeCell ref="AK35:AO35"/>
    <mergeCell ref="L35:P35"/>
    <mergeCell ref="W31:AE31"/>
    <mergeCell ref="W34:AE34"/>
    <mergeCell ref="W32:AE32"/>
    <mergeCell ref="W33:AE33"/>
    <mergeCell ref="W35:AE35"/>
    <mergeCell ref="AK32:AO32"/>
    <mergeCell ref="L32:P32"/>
    <mergeCell ref="AK33:AO33"/>
    <mergeCell ref="L33:P33"/>
    <mergeCell ref="AK34:AO34"/>
    <mergeCell ref="L34:P34"/>
    <mergeCell ref="X37:AB37"/>
    <mergeCell ref="AK37:AO37"/>
    <mergeCell ref="D63:H63"/>
    <mergeCell ref="C54:G54"/>
    <mergeCell ref="D57:H57"/>
    <mergeCell ref="D58:H58"/>
    <mergeCell ref="D59:H59"/>
    <mergeCell ref="D62:H62"/>
    <mergeCell ref="L47:AO47"/>
    <mergeCell ref="AM49:AN49"/>
    <mergeCell ref="J59:AF59"/>
    <mergeCell ref="J62:AF62"/>
    <mergeCell ref="J63:AF63"/>
    <mergeCell ref="AN56:AP56"/>
    <mergeCell ref="AN63:AP63"/>
    <mergeCell ref="AM52:AP52"/>
    <mergeCell ref="D70:H70"/>
    <mergeCell ref="AM51:AP51"/>
    <mergeCell ref="AG59:AM59"/>
    <mergeCell ref="AG62:AM62"/>
    <mergeCell ref="AG63:AM63"/>
    <mergeCell ref="AG64:AM64"/>
    <mergeCell ref="AG69:AM69"/>
    <mergeCell ref="I54:AF54"/>
    <mergeCell ref="J57:AF57"/>
    <mergeCell ref="J58:AF58"/>
    <mergeCell ref="AN57:AP57"/>
    <mergeCell ref="AN58:AP58"/>
    <mergeCell ref="AN59:AP59"/>
    <mergeCell ref="AN62:AP62"/>
    <mergeCell ref="J70:AF70"/>
    <mergeCell ref="AN64:AP64"/>
    <mergeCell ref="AG57:AM57"/>
    <mergeCell ref="AG58:AM58"/>
    <mergeCell ref="AG56:AM56"/>
    <mergeCell ref="AG54:AM54"/>
    <mergeCell ref="AN54:AP54"/>
    <mergeCell ref="D69:H69"/>
    <mergeCell ref="J69:AF69"/>
    <mergeCell ref="AG68:AM68"/>
    <mergeCell ref="AN68:AP68"/>
    <mergeCell ref="D65:H65"/>
    <mergeCell ref="J65:AF65"/>
    <mergeCell ref="AG65:AM65"/>
    <mergeCell ref="AN65:AP65"/>
    <mergeCell ref="D66:H66"/>
    <mergeCell ref="J66:AF66"/>
    <mergeCell ref="AG66:AM66"/>
    <mergeCell ref="AN66:AP66"/>
    <mergeCell ref="D68:H68"/>
    <mergeCell ref="AN69:AP69"/>
    <mergeCell ref="J68:AF68"/>
    <mergeCell ref="AS58:AW58"/>
    <mergeCell ref="D67:H67"/>
    <mergeCell ref="J67:AF67"/>
    <mergeCell ref="AG67:AM67"/>
    <mergeCell ref="AN67:AP67"/>
    <mergeCell ref="J64:AF64"/>
    <mergeCell ref="D64:H64"/>
    <mergeCell ref="D60:H60"/>
    <mergeCell ref="D61:H61"/>
    <mergeCell ref="AG61:AM61"/>
    <mergeCell ref="AN61:AP61"/>
    <mergeCell ref="J60:AF60"/>
    <mergeCell ref="AG60:AM60"/>
    <mergeCell ref="AN60:AP60"/>
    <mergeCell ref="J61:AF61"/>
  </mergeCells>
  <hyperlinks>
    <hyperlink ref="A57" location="'01 - ASŘ'!Názvy_tisku" display="/" xr:uid="{00000000-0004-0000-0000-000000000000}"/>
    <hyperlink ref="A58" location="'03 - ZPEVNĚNÉ PLOCHY - 03...'!C2" display="/" xr:uid="{00000000-0004-0000-0000-000002000000}"/>
    <hyperlink ref="A59" location="'04 - PŘÍPOJKY A VENK - 04...'!Názvy_tisku" display="/" xr:uid="{00000000-0004-0000-0000-000003000000}"/>
    <hyperlink ref="A63" location="'07 - GASTRO'!Názvy_tisku" display="/" xr:uid="{00000000-0004-0000-0000-000005000000}"/>
    <hyperlink ref="A64" location="'08 - BLESKOSVOD - 07 - BL...'!Názvy_tisku" display="/" xr:uid="{00000000-0004-0000-0000-000006000000}"/>
    <hyperlink ref="A69" location="'VORN - Vedlejší a os - VO...'!Názvy_tisku" display="/" xr:uid="{00000000-0004-0000-0000-000007000000}"/>
    <hyperlink ref="A62" location="'06 - VZDUCHOTECHNIKA'!A1" display="/" xr:uid="{D233EE7A-4685-44DD-841A-FF1647D95F2F}"/>
    <hyperlink ref="A65" location="'09 - VYTÁPĚNÍ'!Názvy_tisku" display="/" xr:uid="{96BDBF79-F59E-4FCC-9554-A24013B15E09}"/>
    <hyperlink ref="A66" location="'10 - ELEKTROINSTALACE'!Názvy_tisku" display="/" xr:uid="{8B10C8CE-6CCA-4473-969E-31A988961EDB}"/>
    <hyperlink ref="A67" location="'11 - MĚŘENÍ A REGULACE'!Názvy_tisku" display="/" xr:uid="{0FD300BE-847F-4C4B-9E39-EE46DB46CE5D}"/>
    <hyperlink ref="A68" location="'12 - SLABOPROUD'!Názvy_tisku" display="/" xr:uid="{3CDFF866-9CFB-4392-A350-1C9E0645479C}"/>
    <hyperlink ref="A60" location="'05 - PŘÍPOJKA PLYNU'!Názvy_tisku" display="/" xr:uid="{80D3A983-CD3B-40CB-BE40-3A3417E52B23}"/>
    <hyperlink ref="A61" location="'02 - ZDRAVOTECHNIKA'!Názvy_tisku" display="/" xr:uid="{08AFEAE1-6D97-4666-99B5-241967F51A6B}"/>
  </hyperlinks>
  <pageMargins left="0.39370078740157483" right="0.39370078740157483" top="0.39370078740157483" bottom="0.39370078740157483" header="0" footer="0"/>
  <pageSetup paperSize="9" scale="73" fitToHeight="0" orientation="portrait" r:id="rId1"/>
  <headerFooter>
    <oddHeader xml:space="preserve">&amp;LALB - PROVIZORNÍ MENZA&amp;RUNIVERZITA KARLOVA   </oddHeader>
    <oddFooter>&amp;LALB_MENZA&amp;CStrana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7B50A-13D5-429C-95E6-F1534DC301EC}">
  <sheetPr>
    <tabColor theme="6" tint="-0.249977111117893"/>
    <pageSetUpPr fitToPage="1"/>
  </sheetPr>
  <dimension ref="A1:K281"/>
  <sheetViews>
    <sheetView showZeros="0" view="pageBreakPreview" zoomScale="70" zoomScaleNormal="25" zoomScaleSheetLayoutView="70" workbookViewId="0">
      <selection activeCell="L16" sqref="L16"/>
    </sheetView>
  </sheetViews>
  <sheetFormatPr defaultColWidth="11.21875" defaultRowHeight="12.5"/>
  <cols>
    <col min="1" max="1" width="8.33203125" style="771" customWidth="1"/>
    <col min="2" max="2" width="11.88671875" style="668" customWidth="1"/>
    <col min="3" max="3" width="55.88671875" style="768" customWidth="1"/>
    <col min="4" max="4" width="10.6640625" style="769" customWidth="1"/>
    <col min="5" max="5" width="9.77734375" style="770" customWidth="1"/>
    <col min="6" max="6" width="12.88671875" style="668" customWidth="1"/>
    <col min="7" max="7" width="12.77734375" style="668" customWidth="1"/>
    <col min="8" max="8" width="10.44140625" style="668" bestFit="1" customWidth="1"/>
    <col min="9" max="9" width="13.109375" style="668" customWidth="1"/>
    <col min="10" max="12" width="11.21875" style="668"/>
    <col min="13" max="13" width="11.33203125" style="668" customWidth="1"/>
    <col min="14" max="16384" width="11.21875" style="668"/>
  </cols>
  <sheetData>
    <row r="1" spans="1:11" ht="28.5" customHeight="1" thickBot="1">
      <c r="A1" s="1301" t="s">
        <v>12</v>
      </c>
      <c r="B1" s="1302"/>
      <c r="C1" s="663" t="s">
        <v>1338</v>
      </c>
      <c r="D1" s="664"/>
      <c r="E1" s="665"/>
      <c r="F1" s="666"/>
      <c r="G1" s="666"/>
      <c r="H1" s="666"/>
      <c r="I1" s="667"/>
    </row>
    <row r="2" spans="1:11" ht="13">
      <c r="A2" s="1303" t="s">
        <v>1339</v>
      </c>
      <c r="B2" s="1304"/>
      <c r="C2" s="669" t="s">
        <v>1340</v>
      </c>
      <c r="D2" s="670"/>
      <c r="E2" s="671"/>
      <c r="F2" s="672" t="s">
        <v>1341</v>
      </c>
      <c r="G2" s="673"/>
      <c r="H2" s="674"/>
      <c r="I2" s="675">
        <f>SUM(H12:H162)</f>
        <v>0</v>
      </c>
    </row>
    <row r="3" spans="1:11" ht="13">
      <c r="A3" s="1303"/>
      <c r="B3" s="1304"/>
      <c r="C3" s="676"/>
      <c r="D3" s="670"/>
      <c r="E3" s="671"/>
      <c r="F3" s="677" t="s">
        <v>1342</v>
      </c>
      <c r="G3" s="678"/>
      <c r="H3" s="679"/>
      <c r="I3" s="680">
        <f>SUM(I12:I162)</f>
        <v>0</v>
      </c>
    </row>
    <row r="4" spans="1:11" ht="13">
      <c r="A4" s="1305"/>
      <c r="B4" s="1306"/>
      <c r="C4" s="676"/>
      <c r="D4" s="670"/>
      <c r="E4" s="671"/>
      <c r="F4" s="677" t="s">
        <v>1343</v>
      </c>
      <c r="G4" s="681">
        <v>0.04</v>
      </c>
      <c r="H4" s="679"/>
      <c r="I4" s="680">
        <f>(I2+I3)*G4</f>
        <v>0</v>
      </c>
    </row>
    <row r="5" spans="1:11" ht="13.5" thickBot="1">
      <c r="A5" s="1305"/>
      <c r="B5" s="1306"/>
      <c r="C5" s="676"/>
      <c r="D5" s="670"/>
      <c r="E5" s="671"/>
      <c r="F5" s="682" t="s">
        <v>1344</v>
      </c>
      <c r="G5" s="683"/>
      <c r="H5" s="684">
        <v>0.05</v>
      </c>
      <c r="I5" s="685">
        <f>(I3+I4)*H5</f>
        <v>0</v>
      </c>
    </row>
    <row r="6" spans="1:11" ht="16" thickBot="1">
      <c r="A6" s="686"/>
      <c r="B6" s="687"/>
      <c r="C6" s="676"/>
      <c r="D6" s="670"/>
      <c r="E6" s="671"/>
      <c r="F6" s="688" t="s">
        <v>1345</v>
      </c>
      <c r="G6" s="689"/>
      <c r="H6" s="690"/>
      <c r="I6" s="691">
        <f>SUM(I2:I5)</f>
        <v>0</v>
      </c>
    </row>
    <row r="7" spans="1:11" ht="13">
      <c r="A7" s="1307" t="s">
        <v>17</v>
      </c>
      <c r="B7" s="1308"/>
      <c r="C7" s="676" t="s">
        <v>1346</v>
      </c>
      <c r="D7" s="670"/>
      <c r="E7" s="671"/>
      <c r="F7" s="692"/>
      <c r="G7" s="692"/>
      <c r="H7" s="692"/>
      <c r="I7" s="693"/>
      <c r="K7" s="694" t="s">
        <v>1908</v>
      </c>
    </row>
    <row r="8" spans="1:11" ht="13.5" thickBot="1">
      <c r="A8" s="695"/>
      <c r="B8" s="696"/>
      <c r="C8" s="697"/>
      <c r="D8" s="670"/>
      <c r="E8" s="671"/>
      <c r="F8" s="692"/>
      <c r="G8" s="692"/>
      <c r="H8" s="692"/>
      <c r="I8" s="693"/>
    </row>
    <row r="9" spans="1:11" ht="12" customHeight="1">
      <c r="A9" s="698" t="s">
        <v>1347</v>
      </c>
      <c r="B9" s="699"/>
      <c r="C9" s="700"/>
      <c r="D9" s="701"/>
      <c r="E9" s="702"/>
      <c r="F9" s="1298" t="s">
        <v>1348</v>
      </c>
      <c r="G9" s="1299"/>
      <c r="H9" s="1298" t="s">
        <v>1349</v>
      </c>
      <c r="I9" s="1300"/>
    </row>
    <row r="10" spans="1:11" ht="12" customHeight="1">
      <c r="A10" s="703" t="s">
        <v>1350</v>
      </c>
      <c r="B10" s="704"/>
      <c r="C10" s="705" t="s">
        <v>1351</v>
      </c>
      <c r="D10" s="706" t="s">
        <v>1352</v>
      </c>
      <c r="E10" s="707" t="s">
        <v>1353</v>
      </c>
      <c r="F10" s="708" t="s">
        <v>1354</v>
      </c>
      <c r="G10" s="709" t="s">
        <v>1355</v>
      </c>
      <c r="H10" s="710" t="s">
        <v>1354</v>
      </c>
      <c r="I10" s="711" t="s">
        <v>1355</v>
      </c>
    </row>
    <row r="11" spans="1:11" ht="12" customHeight="1" thickBot="1">
      <c r="A11" s="712" t="s">
        <v>1356</v>
      </c>
      <c r="B11" s="713"/>
      <c r="C11" s="714"/>
      <c r="D11" s="715"/>
      <c r="E11" s="716" t="s">
        <v>1357</v>
      </c>
      <c r="F11" s="717" t="s">
        <v>1358</v>
      </c>
      <c r="G11" s="718" t="s">
        <v>1358</v>
      </c>
      <c r="H11" s="719" t="s">
        <v>1358</v>
      </c>
      <c r="I11" s="720" t="s">
        <v>1358</v>
      </c>
    </row>
    <row r="12" spans="1:11" ht="15.5">
      <c r="A12" s="721"/>
      <c r="B12" s="722"/>
      <c r="C12" s="723" t="s">
        <v>1359</v>
      </c>
      <c r="D12" s="724"/>
      <c r="E12" s="725"/>
      <c r="F12" s="725"/>
      <c r="G12" s="725"/>
      <c r="H12" s="725">
        <f>F12*E12</f>
        <v>0</v>
      </c>
      <c r="I12" s="726">
        <f>G12*E12</f>
        <v>0</v>
      </c>
    </row>
    <row r="13" spans="1:11" ht="12.75" customHeight="1">
      <c r="A13" s="721" t="s">
        <v>1360</v>
      </c>
      <c r="B13" s="722"/>
      <c r="C13" s="727" t="s">
        <v>1361</v>
      </c>
      <c r="D13" s="724" t="s">
        <v>969</v>
      </c>
      <c r="E13" s="725">
        <v>1</v>
      </c>
      <c r="F13" s="772"/>
      <c r="G13" s="772"/>
      <c r="H13" s="725">
        <f>F13*E13</f>
        <v>0</v>
      </c>
      <c r="I13" s="726">
        <f>G13*E13</f>
        <v>0</v>
      </c>
    </row>
    <row r="14" spans="1:11" ht="12.75" customHeight="1">
      <c r="A14" s="721"/>
      <c r="B14" s="722"/>
      <c r="C14" s="728" t="s">
        <v>1362</v>
      </c>
      <c r="D14" s="729" t="s">
        <v>969</v>
      </c>
      <c r="E14" s="730">
        <v>1</v>
      </c>
      <c r="F14" s="773"/>
      <c r="G14" s="773"/>
      <c r="H14" s="725">
        <f t="shared" ref="H14:H77" si="0">F14*E14</f>
        <v>0</v>
      </c>
      <c r="I14" s="726">
        <f t="shared" ref="I14:I77" si="1">G14*E14</f>
        <v>0</v>
      </c>
    </row>
    <row r="15" spans="1:11" ht="25">
      <c r="A15" s="721" t="s">
        <v>1363</v>
      </c>
      <c r="B15" s="722"/>
      <c r="C15" s="727" t="s">
        <v>1364</v>
      </c>
      <c r="D15" s="724" t="s">
        <v>969</v>
      </c>
      <c r="E15" s="725">
        <v>72</v>
      </c>
      <c r="F15" s="772">
        <v>0</v>
      </c>
      <c r="G15" s="772">
        <v>0</v>
      </c>
      <c r="H15" s="725">
        <f t="shared" si="0"/>
        <v>0</v>
      </c>
      <c r="I15" s="726">
        <f t="shared" si="1"/>
        <v>0</v>
      </c>
    </row>
    <row r="16" spans="1:11" ht="12.75" customHeight="1">
      <c r="A16" s="721"/>
      <c r="B16" s="722"/>
      <c r="C16" s="728" t="s">
        <v>1362</v>
      </c>
      <c r="D16" s="729" t="s">
        <v>969</v>
      </c>
      <c r="E16" s="730">
        <v>72</v>
      </c>
      <c r="F16" s="773">
        <v>0</v>
      </c>
      <c r="G16" s="773"/>
      <c r="H16" s="725">
        <f t="shared" si="0"/>
        <v>0</v>
      </c>
      <c r="I16" s="726">
        <f t="shared" si="1"/>
        <v>0</v>
      </c>
    </row>
    <row r="17" spans="1:9" ht="25">
      <c r="A17" s="721" t="s">
        <v>1365</v>
      </c>
      <c r="B17" s="722"/>
      <c r="C17" s="727" t="s">
        <v>1366</v>
      </c>
      <c r="D17" s="724" t="s">
        <v>969</v>
      </c>
      <c r="E17" s="725">
        <v>1</v>
      </c>
      <c r="F17" s="772"/>
      <c r="G17" s="772"/>
      <c r="H17" s="725">
        <f t="shared" si="0"/>
        <v>0</v>
      </c>
      <c r="I17" s="726">
        <f t="shared" si="1"/>
        <v>0</v>
      </c>
    </row>
    <row r="18" spans="1:9" ht="12.75" customHeight="1">
      <c r="A18" s="721"/>
      <c r="B18" s="722"/>
      <c r="C18" s="728" t="s">
        <v>1362</v>
      </c>
      <c r="D18" s="729" t="s">
        <v>969</v>
      </c>
      <c r="E18" s="730">
        <v>1</v>
      </c>
      <c r="F18" s="773"/>
      <c r="G18" s="773"/>
      <c r="H18" s="725">
        <f t="shared" si="0"/>
        <v>0</v>
      </c>
      <c r="I18" s="726">
        <f t="shared" si="1"/>
        <v>0</v>
      </c>
    </row>
    <row r="19" spans="1:9" ht="41.25" customHeight="1">
      <c r="A19" s="721" t="s">
        <v>1367</v>
      </c>
      <c r="B19" s="722"/>
      <c r="C19" s="727" t="s">
        <v>1368</v>
      </c>
      <c r="D19" s="724" t="s">
        <v>969</v>
      </c>
      <c r="E19" s="725">
        <v>2</v>
      </c>
      <c r="F19" s="772"/>
      <c r="G19" s="772"/>
      <c r="H19" s="725">
        <f t="shared" si="0"/>
        <v>0</v>
      </c>
      <c r="I19" s="726">
        <f t="shared" si="1"/>
        <v>0</v>
      </c>
    </row>
    <row r="20" spans="1:9" ht="12.75" customHeight="1">
      <c r="A20" s="721"/>
      <c r="B20" s="722"/>
      <c r="C20" s="728" t="s">
        <v>1362</v>
      </c>
      <c r="D20" s="729" t="s">
        <v>969</v>
      </c>
      <c r="E20" s="730">
        <v>2</v>
      </c>
      <c r="F20" s="773"/>
      <c r="G20" s="773"/>
      <c r="H20" s="725">
        <f t="shared" si="0"/>
        <v>0</v>
      </c>
      <c r="I20" s="726">
        <f t="shared" si="1"/>
        <v>0</v>
      </c>
    </row>
    <row r="21" spans="1:9" ht="23">
      <c r="A21" s="721" t="s">
        <v>1369</v>
      </c>
      <c r="B21" s="722"/>
      <c r="C21" s="727" t="s">
        <v>1370</v>
      </c>
      <c r="D21" s="724" t="s">
        <v>969</v>
      </c>
      <c r="E21" s="725">
        <v>2</v>
      </c>
      <c r="F21" s="772"/>
      <c r="G21" s="772"/>
      <c r="H21" s="725">
        <f t="shared" si="0"/>
        <v>0</v>
      </c>
      <c r="I21" s="726">
        <f t="shared" si="1"/>
        <v>0</v>
      </c>
    </row>
    <row r="22" spans="1:9" ht="12.75" customHeight="1">
      <c r="A22" s="721"/>
      <c r="B22" s="722"/>
      <c r="C22" s="728" t="s">
        <v>1371</v>
      </c>
      <c r="D22" s="729" t="s">
        <v>969</v>
      </c>
      <c r="E22" s="730">
        <v>1</v>
      </c>
      <c r="F22" s="773"/>
      <c r="G22" s="773"/>
      <c r="H22" s="725">
        <f t="shared" si="0"/>
        <v>0</v>
      </c>
      <c r="I22" s="726">
        <f t="shared" si="1"/>
        <v>0</v>
      </c>
    </row>
    <row r="23" spans="1:9" ht="23">
      <c r="A23" s="721" t="s">
        <v>1372</v>
      </c>
      <c r="B23" s="722"/>
      <c r="C23" s="727" t="s">
        <v>1373</v>
      </c>
      <c r="D23" s="724" t="s">
        <v>969</v>
      </c>
      <c r="E23" s="725">
        <v>2</v>
      </c>
      <c r="F23" s="772"/>
      <c r="G23" s="772"/>
      <c r="H23" s="725">
        <f t="shared" si="0"/>
        <v>0</v>
      </c>
      <c r="I23" s="726">
        <f t="shared" si="1"/>
        <v>0</v>
      </c>
    </row>
    <row r="24" spans="1:9" ht="12.75" customHeight="1">
      <c r="A24" s="721"/>
      <c r="B24" s="722"/>
      <c r="C24" s="728" t="s">
        <v>1374</v>
      </c>
      <c r="D24" s="729" t="s">
        <v>969</v>
      </c>
      <c r="E24" s="730">
        <v>1</v>
      </c>
      <c r="F24" s="773"/>
      <c r="G24" s="773"/>
      <c r="H24" s="725">
        <f t="shared" si="0"/>
        <v>0</v>
      </c>
      <c r="I24" s="726">
        <f t="shared" si="1"/>
        <v>0</v>
      </c>
    </row>
    <row r="25" spans="1:9" ht="23">
      <c r="A25" s="721" t="s">
        <v>1375</v>
      </c>
      <c r="B25" s="722"/>
      <c r="C25" s="727" t="s">
        <v>1376</v>
      </c>
      <c r="D25" s="724" t="s">
        <v>969</v>
      </c>
      <c r="E25" s="725">
        <v>1</v>
      </c>
      <c r="F25" s="772"/>
      <c r="G25" s="772"/>
      <c r="H25" s="725">
        <f t="shared" si="0"/>
        <v>0</v>
      </c>
      <c r="I25" s="726">
        <f t="shared" si="1"/>
        <v>0</v>
      </c>
    </row>
    <row r="26" spans="1:9" ht="12.75" customHeight="1">
      <c r="A26" s="721"/>
      <c r="B26" s="722"/>
      <c r="C26" s="728" t="s">
        <v>1377</v>
      </c>
      <c r="D26" s="729" t="s">
        <v>969</v>
      </c>
      <c r="E26" s="730">
        <v>1</v>
      </c>
      <c r="F26" s="773"/>
      <c r="G26" s="773"/>
      <c r="H26" s="725">
        <f t="shared" si="0"/>
        <v>0</v>
      </c>
      <c r="I26" s="726">
        <f t="shared" si="1"/>
        <v>0</v>
      </c>
    </row>
    <row r="27" spans="1:9" ht="23">
      <c r="A27" s="721" t="s">
        <v>1378</v>
      </c>
      <c r="B27" s="722"/>
      <c r="C27" s="727" t="s">
        <v>1379</v>
      </c>
      <c r="D27" s="724" t="s">
        <v>969</v>
      </c>
      <c r="E27" s="725">
        <v>1</v>
      </c>
      <c r="F27" s="772"/>
      <c r="G27" s="772"/>
      <c r="H27" s="725">
        <f t="shared" si="0"/>
        <v>0</v>
      </c>
      <c r="I27" s="726">
        <f t="shared" si="1"/>
        <v>0</v>
      </c>
    </row>
    <row r="28" spans="1:9" ht="13">
      <c r="A28" s="721"/>
      <c r="B28" s="722"/>
      <c r="C28" s="728" t="s">
        <v>1380</v>
      </c>
      <c r="D28" s="729" t="s">
        <v>969</v>
      </c>
      <c r="E28" s="730">
        <v>1</v>
      </c>
      <c r="F28" s="773"/>
      <c r="G28" s="773"/>
      <c r="H28" s="725">
        <f t="shared" si="0"/>
        <v>0</v>
      </c>
      <c r="I28" s="726">
        <f t="shared" si="1"/>
        <v>0</v>
      </c>
    </row>
    <row r="29" spans="1:9" ht="23">
      <c r="A29" s="721" t="s">
        <v>1381</v>
      </c>
      <c r="B29" s="722"/>
      <c r="C29" s="727" t="s">
        <v>1382</v>
      </c>
      <c r="D29" s="724" t="s">
        <v>969</v>
      </c>
      <c r="E29" s="725">
        <v>1</v>
      </c>
      <c r="F29" s="772"/>
      <c r="G29" s="772"/>
      <c r="H29" s="725">
        <f t="shared" si="0"/>
        <v>0</v>
      </c>
      <c r="I29" s="726">
        <f t="shared" si="1"/>
        <v>0</v>
      </c>
    </row>
    <row r="30" spans="1:9" ht="12.75" customHeight="1">
      <c r="A30" s="721"/>
      <c r="B30" s="722"/>
      <c r="C30" s="728" t="s">
        <v>1383</v>
      </c>
      <c r="D30" s="729" t="s">
        <v>969</v>
      </c>
      <c r="E30" s="730">
        <v>1</v>
      </c>
      <c r="F30" s="773">
        <v>0</v>
      </c>
      <c r="G30" s="773">
        <v>0</v>
      </c>
      <c r="H30" s="725">
        <f t="shared" si="0"/>
        <v>0</v>
      </c>
      <c r="I30" s="726">
        <f t="shared" si="1"/>
        <v>0</v>
      </c>
    </row>
    <row r="31" spans="1:9" ht="25">
      <c r="A31" s="721" t="s">
        <v>1384</v>
      </c>
      <c r="B31" s="722"/>
      <c r="C31" s="727" t="s">
        <v>1385</v>
      </c>
      <c r="D31" s="724" t="s">
        <v>969</v>
      </c>
      <c r="E31" s="725">
        <v>7</v>
      </c>
      <c r="F31" s="772"/>
      <c r="G31" s="772"/>
      <c r="H31" s="725">
        <f t="shared" si="0"/>
        <v>0</v>
      </c>
      <c r="I31" s="726">
        <f t="shared" si="1"/>
        <v>0</v>
      </c>
    </row>
    <row r="32" spans="1:9" ht="12.75" customHeight="1">
      <c r="A32" s="721"/>
      <c r="B32" s="722"/>
      <c r="C32" s="728" t="s">
        <v>1371</v>
      </c>
      <c r="D32" s="729" t="s">
        <v>969</v>
      </c>
      <c r="E32" s="730">
        <v>7</v>
      </c>
      <c r="F32" s="773"/>
      <c r="G32" s="773"/>
      <c r="H32" s="725">
        <f t="shared" si="0"/>
        <v>0</v>
      </c>
      <c r="I32" s="726">
        <f t="shared" si="1"/>
        <v>0</v>
      </c>
    </row>
    <row r="33" spans="1:9" ht="25">
      <c r="A33" s="721" t="s">
        <v>1386</v>
      </c>
      <c r="B33" s="722"/>
      <c r="C33" s="727" t="s">
        <v>1387</v>
      </c>
      <c r="D33" s="724" t="s">
        <v>969</v>
      </c>
      <c r="E33" s="725">
        <v>2</v>
      </c>
      <c r="F33" s="772"/>
      <c r="G33" s="772"/>
      <c r="H33" s="725">
        <f t="shared" si="0"/>
        <v>0</v>
      </c>
      <c r="I33" s="726">
        <f t="shared" si="1"/>
        <v>0</v>
      </c>
    </row>
    <row r="34" spans="1:9" ht="12.75" customHeight="1">
      <c r="A34" s="721"/>
      <c r="B34" s="722"/>
      <c r="C34" s="728" t="s">
        <v>1371</v>
      </c>
      <c r="D34" s="729" t="s">
        <v>969</v>
      </c>
      <c r="E34" s="730">
        <v>2</v>
      </c>
      <c r="F34" s="773"/>
      <c r="G34" s="773"/>
      <c r="H34" s="725">
        <f t="shared" si="0"/>
        <v>0</v>
      </c>
      <c r="I34" s="726">
        <f t="shared" si="1"/>
        <v>0</v>
      </c>
    </row>
    <row r="35" spans="1:9" ht="25">
      <c r="A35" s="721" t="s">
        <v>1388</v>
      </c>
      <c r="B35" s="722"/>
      <c r="C35" s="727" t="s">
        <v>1389</v>
      </c>
      <c r="D35" s="724" t="s">
        <v>969</v>
      </c>
      <c r="E35" s="725">
        <v>1</v>
      </c>
      <c r="F35" s="772"/>
      <c r="G35" s="772"/>
      <c r="H35" s="725">
        <f t="shared" si="0"/>
        <v>0</v>
      </c>
      <c r="I35" s="726">
        <f t="shared" si="1"/>
        <v>0</v>
      </c>
    </row>
    <row r="36" spans="1:9" ht="12.75" customHeight="1">
      <c r="A36" s="721"/>
      <c r="B36" s="722"/>
      <c r="C36" s="728" t="s">
        <v>1371</v>
      </c>
      <c r="D36" s="729" t="s">
        <v>969</v>
      </c>
      <c r="E36" s="730">
        <v>1</v>
      </c>
      <c r="F36" s="773"/>
      <c r="G36" s="773"/>
      <c r="H36" s="725">
        <f t="shared" si="0"/>
        <v>0</v>
      </c>
      <c r="I36" s="726">
        <f t="shared" si="1"/>
        <v>0</v>
      </c>
    </row>
    <row r="37" spans="1:9" ht="25">
      <c r="A37" s="721" t="s">
        <v>1390</v>
      </c>
      <c r="B37" s="722"/>
      <c r="C37" s="727" t="s">
        <v>1391</v>
      </c>
      <c r="D37" s="724" t="s">
        <v>969</v>
      </c>
      <c r="E37" s="725">
        <v>1</v>
      </c>
      <c r="F37" s="772"/>
      <c r="G37" s="772"/>
      <c r="H37" s="725">
        <f t="shared" si="0"/>
        <v>0</v>
      </c>
      <c r="I37" s="726">
        <f t="shared" si="1"/>
        <v>0</v>
      </c>
    </row>
    <row r="38" spans="1:9" ht="12.75" customHeight="1">
      <c r="A38" s="721"/>
      <c r="B38" s="722"/>
      <c r="C38" s="728" t="s">
        <v>1374</v>
      </c>
      <c r="D38" s="729" t="s">
        <v>969</v>
      </c>
      <c r="E38" s="730">
        <v>1</v>
      </c>
      <c r="F38" s="773"/>
      <c r="G38" s="773"/>
      <c r="H38" s="725">
        <f t="shared" si="0"/>
        <v>0</v>
      </c>
      <c r="I38" s="726">
        <f t="shared" si="1"/>
        <v>0</v>
      </c>
    </row>
    <row r="39" spans="1:9" ht="25">
      <c r="A39" s="721" t="s">
        <v>1392</v>
      </c>
      <c r="B39" s="722"/>
      <c r="C39" s="727" t="s">
        <v>1393</v>
      </c>
      <c r="D39" s="724" t="s">
        <v>969</v>
      </c>
      <c r="E39" s="725">
        <v>1</v>
      </c>
      <c r="F39" s="772"/>
      <c r="G39" s="772"/>
      <c r="H39" s="725">
        <f t="shared" si="0"/>
        <v>0</v>
      </c>
      <c r="I39" s="726">
        <f t="shared" si="1"/>
        <v>0</v>
      </c>
    </row>
    <row r="40" spans="1:9" ht="12.75" customHeight="1">
      <c r="A40" s="721"/>
      <c r="B40" s="722"/>
      <c r="C40" s="728" t="s">
        <v>1374</v>
      </c>
      <c r="D40" s="729" t="s">
        <v>969</v>
      </c>
      <c r="E40" s="730">
        <v>1</v>
      </c>
      <c r="F40" s="773"/>
      <c r="G40" s="773"/>
      <c r="H40" s="725">
        <f t="shared" si="0"/>
        <v>0</v>
      </c>
      <c r="I40" s="726">
        <f t="shared" si="1"/>
        <v>0</v>
      </c>
    </row>
    <row r="41" spans="1:9" ht="12.75" customHeight="1">
      <c r="A41" s="721" t="s">
        <v>1394</v>
      </c>
      <c r="B41" s="722"/>
      <c r="C41" s="727" t="s">
        <v>1395</v>
      </c>
      <c r="D41" s="724" t="s">
        <v>969</v>
      </c>
      <c r="E41" s="725">
        <v>3</v>
      </c>
      <c r="F41" s="772"/>
      <c r="G41" s="772"/>
      <c r="H41" s="725">
        <f t="shared" si="0"/>
        <v>0</v>
      </c>
      <c r="I41" s="726">
        <f t="shared" si="1"/>
        <v>0</v>
      </c>
    </row>
    <row r="42" spans="1:9" ht="12.75" customHeight="1">
      <c r="A42" s="721"/>
      <c r="B42" s="722"/>
      <c r="C42" s="728" t="s">
        <v>1374</v>
      </c>
      <c r="D42" s="729" t="s">
        <v>969</v>
      </c>
      <c r="E42" s="730">
        <v>1</v>
      </c>
      <c r="F42" s="773"/>
      <c r="G42" s="773"/>
      <c r="H42" s="725">
        <f t="shared" si="0"/>
        <v>0</v>
      </c>
      <c r="I42" s="726">
        <f t="shared" si="1"/>
        <v>0</v>
      </c>
    </row>
    <row r="43" spans="1:9" ht="12.75" customHeight="1">
      <c r="A43" s="721"/>
      <c r="B43" s="722"/>
      <c r="C43" s="728" t="s">
        <v>1371</v>
      </c>
      <c r="D43" s="729" t="s">
        <v>969</v>
      </c>
      <c r="E43" s="730">
        <v>1</v>
      </c>
      <c r="F43" s="773"/>
      <c r="G43" s="773"/>
      <c r="H43" s="725">
        <f t="shared" si="0"/>
        <v>0</v>
      </c>
      <c r="I43" s="726">
        <f t="shared" si="1"/>
        <v>0</v>
      </c>
    </row>
    <row r="44" spans="1:9" ht="12.75" customHeight="1">
      <c r="A44" s="721"/>
      <c r="B44" s="722"/>
      <c r="C44" s="728" t="s">
        <v>1396</v>
      </c>
      <c r="D44" s="729" t="s">
        <v>969</v>
      </c>
      <c r="E44" s="730">
        <v>1</v>
      </c>
      <c r="F44" s="773"/>
      <c r="G44" s="773"/>
      <c r="H44" s="725">
        <f t="shared" si="0"/>
        <v>0</v>
      </c>
      <c r="I44" s="726">
        <f t="shared" si="1"/>
        <v>0</v>
      </c>
    </row>
    <row r="45" spans="1:9" ht="12.75" customHeight="1">
      <c r="A45" s="721" t="s">
        <v>1397</v>
      </c>
      <c r="B45" s="722"/>
      <c r="C45" s="727" t="s">
        <v>1398</v>
      </c>
      <c r="D45" s="724" t="s">
        <v>969</v>
      </c>
      <c r="E45" s="725">
        <v>1</v>
      </c>
      <c r="F45" s="772"/>
      <c r="G45" s="772"/>
      <c r="H45" s="725">
        <f t="shared" si="0"/>
        <v>0</v>
      </c>
      <c r="I45" s="726">
        <f t="shared" si="1"/>
        <v>0</v>
      </c>
    </row>
    <row r="46" spans="1:9" ht="12.75" customHeight="1">
      <c r="A46" s="721"/>
      <c r="B46" s="722"/>
      <c r="C46" s="728" t="s">
        <v>1371</v>
      </c>
      <c r="D46" s="729" t="s">
        <v>969</v>
      </c>
      <c r="E46" s="730">
        <v>1</v>
      </c>
      <c r="F46" s="773"/>
      <c r="G46" s="773"/>
      <c r="H46" s="725">
        <f t="shared" si="0"/>
        <v>0</v>
      </c>
      <c r="I46" s="726">
        <f t="shared" si="1"/>
        <v>0</v>
      </c>
    </row>
    <row r="47" spans="1:9" ht="12.75" customHeight="1">
      <c r="A47" s="721" t="s">
        <v>1399</v>
      </c>
      <c r="B47" s="722"/>
      <c r="C47" s="727" t="s">
        <v>1400</v>
      </c>
      <c r="D47" s="724" t="s">
        <v>969</v>
      </c>
      <c r="E47" s="725">
        <v>1</v>
      </c>
      <c r="F47" s="772"/>
      <c r="G47" s="772"/>
      <c r="H47" s="725">
        <f t="shared" si="0"/>
        <v>0</v>
      </c>
      <c r="I47" s="726">
        <f t="shared" si="1"/>
        <v>0</v>
      </c>
    </row>
    <row r="48" spans="1:9" ht="12.75" customHeight="1">
      <c r="A48" s="721"/>
      <c r="B48" s="722"/>
      <c r="C48" s="728" t="s">
        <v>1374</v>
      </c>
      <c r="D48" s="729" t="s">
        <v>969</v>
      </c>
      <c r="E48" s="730">
        <v>1</v>
      </c>
      <c r="F48" s="773"/>
      <c r="G48" s="773"/>
      <c r="H48" s="725">
        <f t="shared" si="0"/>
        <v>0</v>
      </c>
      <c r="I48" s="726">
        <f t="shared" si="1"/>
        <v>0</v>
      </c>
    </row>
    <row r="49" spans="1:9" ht="12.75" customHeight="1">
      <c r="A49" s="721" t="s">
        <v>1401</v>
      </c>
      <c r="B49" s="722"/>
      <c r="C49" s="727" t="s">
        <v>1402</v>
      </c>
      <c r="D49" s="724" t="s">
        <v>969</v>
      </c>
      <c r="E49" s="725">
        <v>1</v>
      </c>
      <c r="F49" s="772"/>
      <c r="G49" s="772"/>
      <c r="H49" s="725">
        <f t="shared" si="0"/>
        <v>0</v>
      </c>
      <c r="I49" s="726">
        <f t="shared" si="1"/>
        <v>0</v>
      </c>
    </row>
    <row r="50" spans="1:9" ht="12.75" customHeight="1">
      <c r="A50" s="721"/>
      <c r="B50" s="722"/>
      <c r="C50" s="728" t="s">
        <v>1403</v>
      </c>
      <c r="D50" s="729" t="s">
        <v>969</v>
      </c>
      <c r="E50" s="730">
        <v>1</v>
      </c>
      <c r="F50" s="773"/>
      <c r="G50" s="773"/>
      <c r="H50" s="725">
        <f t="shared" si="0"/>
        <v>0</v>
      </c>
      <c r="I50" s="726">
        <f t="shared" si="1"/>
        <v>0</v>
      </c>
    </row>
    <row r="51" spans="1:9" ht="12.75" customHeight="1" thickBot="1">
      <c r="A51" s="731" t="s">
        <v>1404</v>
      </c>
      <c r="B51" s="732"/>
      <c r="C51" s="733" t="s">
        <v>1405</v>
      </c>
      <c r="D51" s="734" t="s">
        <v>969</v>
      </c>
      <c r="E51" s="735">
        <v>1</v>
      </c>
      <c r="F51" s="772"/>
      <c r="G51" s="772"/>
      <c r="H51" s="735">
        <f t="shared" si="0"/>
        <v>0</v>
      </c>
      <c r="I51" s="736">
        <f t="shared" si="1"/>
        <v>0</v>
      </c>
    </row>
    <row r="52" spans="1:9" ht="12.75" customHeight="1">
      <c r="A52" s="737"/>
      <c r="B52" s="738"/>
      <c r="C52" s="739" t="s">
        <v>1362</v>
      </c>
      <c r="D52" s="740" t="s">
        <v>969</v>
      </c>
      <c r="E52" s="741">
        <v>1</v>
      </c>
      <c r="F52" s="774"/>
      <c r="G52" s="774"/>
      <c r="H52" s="742">
        <f t="shared" si="0"/>
        <v>0</v>
      </c>
      <c r="I52" s="743">
        <f t="shared" si="1"/>
        <v>0</v>
      </c>
    </row>
    <row r="53" spans="1:9" ht="25">
      <c r="A53" s="721" t="s">
        <v>1406</v>
      </c>
      <c r="B53" s="722"/>
      <c r="C53" s="727" t="s">
        <v>1407</v>
      </c>
      <c r="D53" s="724" t="s">
        <v>161</v>
      </c>
      <c r="E53" s="725">
        <v>105</v>
      </c>
      <c r="F53" s="772"/>
      <c r="G53" s="772"/>
      <c r="H53" s="725">
        <f t="shared" si="0"/>
        <v>0</v>
      </c>
      <c r="I53" s="726">
        <f t="shared" si="1"/>
        <v>0</v>
      </c>
    </row>
    <row r="54" spans="1:9" ht="12.75" customHeight="1">
      <c r="A54" s="721"/>
      <c r="B54" s="722"/>
      <c r="C54" s="728" t="s">
        <v>1362</v>
      </c>
      <c r="D54" s="729" t="s">
        <v>161</v>
      </c>
      <c r="E54" s="730">
        <v>105</v>
      </c>
      <c r="F54" s="773"/>
      <c r="G54" s="773"/>
      <c r="H54" s="725">
        <f t="shared" si="0"/>
        <v>0</v>
      </c>
      <c r="I54" s="726">
        <f t="shared" si="1"/>
        <v>0</v>
      </c>
    </row>
    <row r="55" spans="1:9" ht="12.75" customHeight="1">
      <c r="A55" s="721" t="s">
        <v>1408</v>
      </c>
      <c r="B55" s="722"/>
      <c r="C55" s="727" t="s">
        <v>1409</v>
      </c>
      <c r="D55" s="724"/>
      <c r="E55" s="725"/>
      <c r="F55" s="773"/>
      <c r="G55" s="773"/>
      <c r="H55" s="725">
        <f t="shared" si="0"/>
        <v>0</v>
      </c>
      <c r="I55" s="726">
        <f t="shared" si="1"/>
        <v>0</v>
      </c>
    </row>
    <row r="56" spans="1:9" ht="12.75" customHeight="1">
      <c r="A56" s="721"/>
      <c r="B56" s="722"/>
      <c r="C56" s="727" t="s">
        <v>1410</v>
      </c>
      <c r="D56" s="724" t="s">
        <v>221</v>
      </c>
      <c r="E56" s="725">
        <v>3</v>
      </c>
      <c r="F56" s="772"/>
      <c r="G56" s="772"/>
      <c r="H56" s="725">
        <f t="shared" si="0"/>
        <v>0</v>
      </c>
      <c r="I56" s="726">
        <f t="shared" si="1"/>
        <v>0</v>
      </c>
    </row>
    <row r="57" spans="1:9" ht="12.75" customHeight="1">
      <c r="A57" s="721"/>
      <c r="B57" s="722"/>
      <c r="C57" s="728" t="s">
        <v>1362</v>
      </c>
      <c r="D57" s="729" t="s">
        <v>221</v>
      </c>
      <c r="E57" s="730">
        <v>3</v>
      </c>
      <c r="F57" s="773"/>
      <c r="G57" s="773"/>
      <c r="H57" s="725">
        <f t="shared" si="0"/>
        <v>0</v>
      </c>
      <c r="I57" s="726">
        <f t="shared" si="1"/>
        <v>0</v>
      </c>
    </row>
    <row r="58" spans="1:9" ht="12.75" customHeight="1">
      <c r="A58" s="721"/>
      <c r="B58" s="722"/>
      <c r="C58" s="727" t="s">
        <v>1411</v>
      </c>
      <c r="D58" s="724" t="s">
        <v>221</v>
      </c>
      <c r="E58" s="725">
        <v>16</v>
      </c>
      <c r="F58" s="772"/>
      <c r="G58" s="772"/>
      <c r="H58" s="725">
        <f t="shared" si="0"/>
        <v>0</v>
      </c>
      <c r="I58" s="726">
        <f t="shared" si="1"/>
        <v>0</v>
      </c>
    </row>
    <row r="59" spans="1:9" ht="12.75" customHeight="1">
      <c r="A59" s="721"/>
      <c r="B59" s="722"/>
      <c r="C59" s="728" t="s">
        <v>1362</v>
      </c>
      <c r="D59" s="729" t="s">
        <v>221</v>
      </c>
      <c r="E59" s="730">
        <v>16</v>
      </c>
      <c r="F59" s="773"/>
      <c r="G59" s="773"/>
      <c r="H59" s="725">
        <f t="shared" si="0"/>
        <v>0</v>
      </c>
      <c r="I59" s="726">
        <f t="shared" si="1"/>
        <v>0</v>
      </c>
    </row>
    <row r="60" spans="1:9" ht="12.75" customHeight="1">
      <c r="A60" s="721"/>
      <c r="B60" s="722"/>
      <c r="C60" s="727" t="s">
        <v>1412</v>
      </c>
      <c r="D60" s="724" t="s">
        <v>221</v>
      </c>
      <c r="E60" s="725">
        <v>3</v>
      </c>
      <c r="F60" s="772"/>
      <c r="G60" s="772"/>
      <c r="H60" s="725">
        <f t="shared" si="0"/>
        <v>0</v>
      </c>
      <c r="I60" s="726">
        <f t="shared" si="1"/>
        <v>0</v>
      </c>
    </row>
    <row r="61" spans="1:9" ht="12.75" customHeight="1">
      <c r="A61" s="721"/>
      <c r="B61" s="722"/>
      <c r="C61" s="728" t="s">
        <v>1362</v>
      </c>
      <c r="D61" s="729" t="s">
        <v>221</v>
      </c>
      <c r="E61" s="730">
        <v>1</v>
      </c>
      <c r="F61" s="773"/>
      <c r="G61" s="773"/>
      <c r="H61" s="725">
        <f t="shared" si="0"/>
        <v>0</v>
      </c>
      <c r="I61" s="726">
        <f t="shared" si="1"/>
        <v>0</v>
      </c>
    </row>
    <row r="62" spans="1:9" ht="12.75" customHeight="1">
      <c r="A62" s="721"/>
      <c r="B62" s="722"/>
      <c r="C62" s="728" t="s">
        <v>1371</v>
      </c>
      <c r="D62" s="729" t="s">
        <v>221</v>
      </c>
      <c r="E62" s="730">
        <v>2</v>
      </c>
      <c r="F62" s="773"/>
      <c r="G62" s="773"/>
      <c r="H62" s="725">
        <f t="shared" si="0"/>
        <v>0</v>
      </c>
      <c r="I62" s="726">
        <f t="shared" si="1"/>
        <v>0</v>
      </c>
    </row>
    <row r="63" spans="1:9" ht="12.75" customHeight="1">
      <c r="A63" s="721"/>
      <c r="B63" s="722"/>
      <c r="C63" s="727" t="s">
        <v>1413</v>
      </c>
      <c r="D63" s="724" t="s">
        <v>221</v>
      </c>
      <c r="E63" s="725">
        <v>16</v>
      </c>
      <c r="F63" s="772"/>
      <c r="G63" s="772"/>
      <c r="H63" s="725">
        <f t="shared" si="0"/>
        <v>0</v>
      </c>
      <c r="I63" s="726">
        <f t="shared" si="1"/>
        <v>0</v>
      </c>
    </row>
    <row r="64" spans="1:9" ht="12.75" customHeight="1">
      <c r="A64" s="721"/>
      <c r="B64" s="722"/>
      <c r="C64" s="728" t="s">
        <v>1362</v>
      </c>
      <c r="D64" s="729" t="s">
        <v>221</v>
      </c>
      <c r="E64" s="730">
        <v>13</v>
      </c>
      <c r="F64" s="773"/>
      <c r="G64" s="773"/>
      <c r="H64" s="725">
        <f t="shared" si="0"/>
        <v>0</v>
      </c>
      <c r="I64" s="726">
        <f t="shared" si="1"/>
        <v>0</v>
      </c>
    </row>
    <row r="65" spans="1:9" ht="12.75" customHeight="1">
      <c r="A65" s="721"/>
      <c r="B65" s="722"/>
      <c r="C65" s="728" t="s">
        <v>1374</v>
      </c>
      <c r="D65" s="729" t="s">
        <v>221</v>
      </c>
      <c r="E65" s="730">
        <v>1</v>
      </c>
      <c r="F65" s="773"/>
      <c r="G65" s="773"/>
      <c r="H65" s="725">
        <f t="shared" si="0"/>
        <v>0</v>
      </c>
      <c r="I65" s="726">
        <f t="shared" si="1"/>
        <v>0</v>
      </c>
    </row>
    <row r="66" spans="1:9" ht="12.75" customHeight="1">
      <c r="A66" s="721"/>
      <c r="B66" s="722"/>
      <c r="C66" s="728" t="s">
        <v>1371</v>
      </c>
      <c r="D66" s="729" t="s">
        <v>221</v>
      </c>
      <c r="E66" s="730">
        <v>1</v>
      </c>
      <c r="F66" s="773"/>
      <c r="G66" s="773"/>
      <c r="H66" s="725">
        <f t="shared" si="0"/>
        <v>0</v>
      </c>
      <c r="I66" s="726">
        <f t="shared" si="1"/>
        <v>0</v>
      </c>
    </row>
    <row r="67" spans="1:9" ht="12.75" customHeight="1">
      <c r="A67" s="721"/>
      <c r="B67" s="722"/>
      <c r="C67" s="728" t="s">
        <v>1403</v>
      </c>
      <c r="D67" s="729" t="s">
        <v>221</v>
      </c>
      <c r="E67" s="730">
        <v>1</v>
      </c>
      <c r="F67" s="773"/>
      <c r="G67" s="773"/>
      <c r="H67" s="725">
        <f t="shared" si="0"/>
        <v>0</v>
      </c>
      <c r="I67" s="726">
        <f t="shared" si="1"/>
        <v>0</v>
      </c>
    </row>
    <row r="68" spans="1:9" ht="12.75" customHeight="1">
      <c r="A68" s="721"/>
      <c r="B68" s="722"/>
      <c r="C68" s="727" t="s">
        <v>1414</v>
      </c>
      <c r="D68" s="724" t="s">
        <v>221</v>
      </c>
      <c r="E68" s="725">
        <v>3</v>
      </c>
      <c r="F68" s="772"/>
      <c r="G68" s="772"/>
      <c r="H68" s="725">
        <f t="shared" si="0"/>
        <v>0</v>
      </c>
      <c r="I68" s="726">
        <f t="shared" si="1"/>
        <v>0</v>
      </c>
    </row>
    <row r="69" spans="1:9" ht="12.75" customHeight="1">
      <c r="A69" s="721"/>
      <c r="B69" s="722"/>
      <c r="C69" s="728" t="s">
        <v>1371</v>
      </c>
      <c r="D69" s="729" t="s">
        <v>221</v>
      </c>
      <c r="E69" s="730">
        <v>2</v>
      </c>
      <c r="F69" s="773"/>
      <c r="G69" s="773"/>
      <c r="H69" s="725">
        <f t="shared" si="0"/>
        <v>0</v>
      </c>
      <c r="I69" s="726">
        <f t="shared" si="1"/>
        <v>0</v>
      </c>
    </row>
    <row r="70" spans="1:9" ht="12.75" customHeight="1">
      <c r="A70" s="721"/>
      <c r="B70" s="722"/>
      <c r="C70" s="728" t="s">
        <v>1403</v>
      </c>
      <c r="D70" s="729" t="s">
        <v>221</v>
      </c>
      <c r="E70" s="730">
        <v>1</v>
      </c>
      <c r="F70" s="773"/>
      <c r="G70" s="773"/>
      <c r="H70" s="725">
        <f t="shared" si="0"/>
        <v>0</v>
      </c>
      <c r="I70" s="726">
        <f t="shared" si="1"/>
        <v>0</v>
      </c>
    </row>
    <row r="71" spans="1:9" ht="12.75" customHeight="1">
      <c r="A71" s="721"/>
      <c r="B71" s="722"/>
      <c r="C71" s="727" t="s">
        <v>1415</v>
      </c>
      <c r="D71" s="724" t="s">
        <v>221</v>
      </c>
      <c r="E71" s="725">
        <f>SUM(E72:E74)</f>
        <v>15</v>
      </c>
      <c r="F71" s="772"/>
      <c r="G71" s="772"/>
      <c r="H71" s="725">
        <f t="shared" si="0"/>
        <v>0</v>
      </c>
      <c r="I71" s="726">
        <f t="shared" si="1"/>
        <v>0</v>
      </c>
    </row>
    <row r="72" spans="1:9" ht="12.75" customHeight="1">
      <c r="A72" s="721"/>
      <c r="B72" s="722"/>
      <c r="C72" s="728" t="s">
        <v>1374</v>
      </c>
      <c r="D72" s="729" t="s">
        <v>221</v>
      </c>
      <c r="E72" s="730">
        <v>7</v>
      </c>
      <c r="F72" s="773"/>
      <c r="G72" s="773"/>
      <c r="H72" s="725">
        <f t="shared" si="0"/>
        <v>0</v>
      </c>
      <c r="I72" s="726">
        <f t="shared" si="1"/>
        <v>0</v>
      </c>
    </row>
    <row r="73" spans="1:9" ht="12.75" customHeight="1">
      <c r="A73" s="721"/>
      <c r="B73" s="722"/>
      <c r="C73" s="728" t="s">
        <v>1371</v>
      </c>
      <c r="D73" s="729" t="s">
        <v>221</v>
      </c>
      <c r="E73" s="730">
        <v>3</v>
      </c>
      <c r="F73" s="773"/>
      <c r="G73" s="773"/>
      <c r="H73" s="725">
        <f t="shared" si="0"/>
        <v>0</v>
      </c>
      <c r="I73" s="726">
        <f t="shared" si="1"/>
        <v>0</v>
      </c>
    </row>
    <row r="74" spans="1:9" ht="12.75" customHeight="1">
      <c r="A74" s="721"/>
      <c r="B74" s="722"/>
      <c r="C74" s="728" t="s">
        <v>1403</v>
      </c>
      <c r="D74" s="729" t="s">
        <v>221</v>
      </c>
      <c r="E74" s="730">
        <v>5</v>
      </c>
      <c r="F74" s="773"/>
      <c r="G74" s="773"/>
      <c r="H74" s="725">
        <f t="shared" si="0"/>
        <v>0</v>
      </c>
      <c r="I74" s="726">
        <f t="shared" si="1"/>
        <v>0</v>
      </c>
    </row>
    <row r="75" spans="1:9" ht="12.75" customHeight="1">
      <c r="A75" s="721" t="s">
        <v>1416</v>
      </c>
      <c r="B75" s="722"/>
      <c r="C75" s="727" t="s">
        <v>1417</v>
      </c>
      <c r="D75" s="724"/>
      <c r="E75" s="725"/>
      <c r="F75" s="773"/>
      <c r="G75" s="773"/>
      <c r="H75" s="725">
        <f t="shared" si="0"/>
        <v>0</v>
      </c>
      <c r="I75" s="726">
        <f t="shared" si="1"/>
        <v>0</v>
      </c>
    </row>
    <row r="76" spans="1:9" ht="12.75" customHeight="1">
      <c r="A76" s="721"/>
      <c r="B76" s="722"/>
      <c r="C76" s="727" t="s">
        <v>1418</v>
      </c>
      <c r="D76" s="724" t="s">
        <v>221</v>
      </c>
      <c r="E76" s="725">
        <v>2</v>
      </c>
      <c r="F76" s="772"/>
      <c r="G76" s="772"/>
      <c r="H76" s="725">
        <f t="shared" si="0"/>
        <v>0</v>
      </c>
      <c r="I76" s="726">
        <f t="shared" si="1"/>
        <v>0</v>
      </c>
    </row>
    <row r="77" spans="1:9" ht="12.75" customHeight="1">
      <c r="A77" s="721"/>
      <c r="B77" s="722"/>
      <c r="C77" s="728" t="s">
        <v>1362</v>
      </c>
      <c r="D77" s="729" t="s">
        <v>221</v>
      </c>
      <c r="E77" s="730">
        <v>2</v>
      </c>
      <c r="F77" s="773"/>
      <c r="G77" s="773"/>
      <c r="H77" s="725">
        <f t="shared" si="0"/>
        <v>0</v>
      </c>
      <c r="I77" s="726">
        <f t="shared" si="1"/>
        <v>0</v>
      </c>
    </row>
    <row r="78" spans="1:9" ht="12.75" customHeight="1">
      <c r="A78" s="721"/>
      <c r="B78" s="722"/>
      <c r="C78" s="727" t="s">
        <v>1419</v>
      </c>
      <c r="D78" s="724" t="s">
        <v>221</v>
      </c>
      <c r="E78" s="725">
        <v>5</v>
      </c>
      <c r="F78" s="772"/>
      <c r="G78" s="772"/>
      <c r="H78" s="725">
        <f t="shared" ref="H78:H141" si="2">F78*E78</f>
        <v>0</v>
      </c>
      <c r="I78" s="726">
        <f t="shared" ref="I78:I141" si="3">G78*E78</f>
        <v>0</v>
      </c>
    </row>
    <row r="79" spans="1:9" ht="12.75" customHeight="1">
      <c r="A79" s="721"/>
      <c r="B79" s="722"/>
      <c r="C79" s="728" t="s">
        <v>1371</v>
      </c>
      <c r="D79" s="729" t="s">
        <v>221</v>
      </c>
      <c r="E79" s="730">
        <v>5</v>
      </c>
      <c r="F79" s="773"/>
      <c r="G79" s="773"/>
      <c r="H79" s="725">
        <f t="shared" si="2"/>
        <v>0</v>
      </c>
      <c r="I79" s="726">
        <f t="shared" si="3"/>
        <v>0</v>
      </c>
    </row>
    <row r="80" spans="1:9" ht="12.75" customHeight="1">
      <c r="A80" s="721"/>
      <c r="B80" s="722"/>
      <c r="C80" s="727" t="s">
        <v>1420</v>
      </c>
      <c r="D80" s="724" t="s">
        <v>221</v>
      </c>
      <c r="E80" s="725">
        <f>SUM(E81:E83)</f>
        <v>14</v>
      </c>
      <c r="F80" s="772"/>
      <c r="G80" s="772"/>
      <c r="H80" s="725">
        <f t="shared" si="2"/>
        <v>0</v>
      </c>
      <c r="I80" s="726">
        <f t="shared" si="3"/>
        <v>0</v>
      </c>
    </row>
    <row r="81" spans="1:9" ht="12.75" customHeight="1">
      <c r="A81" s="721"/>
      <c r="B81" s="722"/>
      <c r="C81" s="728" t="s">
        <v>1374</v>
      </c>
      <c r="D81" s="729" t="s">
        <v>221</v>
      </c>
      <c r="E81" s="730">
        <v>2</v>
      </c>
      <c r="F81" s="773"/>
      <c r="G81" s="773"/>
      <c r="H81" s="725">
        <f t="shared" si="2"/>
        <v>0</v>
      </c>
      <c r="I81" s="726">
        <f t="shared" si="3"/>
        <v>0</v>
      </c>
    </row>
    <row r="82" spans="1:9" ht="12.75" customHeight="1">
      <c r="A82" s="721"/>
      <c r="B82" s="722"/>
      <c r="C82" s="728" t="s">
        <v>1371</v>
      </c>
      <c r="D82" s="729" t="s">
        <v>221</v>
      </c>
      <c r="E82" s="730">
        <v>8</v>
      </c>
      <c r="F82" s="773"/>
      <c r="G82" s="773"/>
      <c r="H82" s="725">
        <f t="shared" si="2"/>
        <v>0</v>
      </c>
      <c r="I82" s="726">
        <f t="shared" si="3"/>
        <v>0</v>
      </c>
    </row>
    <row r="83" spans="1:9" ht="12.75" customHeight="1">
      <c r="A83" s="721"/>
      <c r="B83" s="722"/>
      <c r="C83" s="728" t="s">
        <v>1403</v>
      </c>
      <c r="D83" s="729" t="s">
        <v>221</v>
      </c>
      <c r="E83" s="730">
        <v>4</v>
      </c>
      <c r="F83" s="773"/>
      <c r="G83" s="773"/>
      <c r="H83" s="725">
        <f t="shared" si="2"/>
        <v>0</v>
      </c>
      <c r="I83" s="726">
        <f t="shared" si="3"/>
        <v>0</v>
      </c>
    </row>
    <row r="84" spans="1:9" ht="12.75" customHeight="1">
      <c r="A84" s="721"/>
      <c r="B84" s="722"/>
      <c r="C84" s="727" t="s">
        <v>1421</v>
      </c>
      <c r="D84" s="724" t="s">
        <v>221</v>
      </c>
      <c r="E84" s="725">
        <v>1</v>
      </c>
      <c r="F84" s="772"/>
      <c r="G84" s="772"/>
      <c r="H84" s="725">
        <f t="shared" si="2"/>
        <v>0</v>
      </c>
      <c r="I84" s="726">
        <f t="shared" si="3"/>
        <v>0</v>
      </c>
    </row>
    <row r="85" spans="1:9" ht="12.75" customHeight="1">
      <c r="A85" s="721"/>
      <c r="B85" s="722"/>
      <c r="C85" s="728" t="s">
        <v>1374</v>
      </c>
      <c r="D85" s="729" t="s">
        <v>221</v>
      </c>
      <c r="E85" s="730">
        <v>1</v>
      </c>
      <c r="F85" s="773"/>
      <c r="G85" s="773"/>
      <c r="H85" s="725">
        <f t="shared" si="2"/>
        <v>0</v>
      </c>
      <c r="I85" s="726">
        <f t="shared" si="3"/>
        <v>0</v>
      </c>
    </row>
    <row r="86" spans="1:9" ht="12.75" customHeight="1">
      <c r="A86" s="721"/>
      <c r="B86" s="722"/>
      <c r="C86" s="727" t="s">
        <v>1422</v>
      </c>
      <c r="D86" s="724" t="s">
        <v>221</v>
      </c>
      <c r="E86" s="725">
        <v>12</v>
      </c>
      <c r="F86" s="772"/>
      <c r="G86" s="772"/>
      <c r="H86" s="725">
        <f t="shared" si="2"/>
        <v>0</v>
      </c>
      <c r="I86" s="726">
        <f t="shared" si="3"/>
        <v>0</v>
      </c>
    </row>
    <row r="87" spans="1:9" ht="12.75" customHeight="1">
      <c r="A87" s="721"/>
      <c r="B87" s="722"/>
      <c r="C87" s="728" t="s">
        <v>1371</v>
      </c>
      <c r="D87" s="729" t="s">
        <v>221</v>
      </c>
      <c r="E87" s="730">
        <v>6</v>
      </c>
      <c r="F87" s="773"/>
      <c r="G87" s="773"/>
      <c r="H87" s="725">
        <f t="shared" si="2"/>
        <v>0</v>
      </c>
      <c r="I87" s="726">
        <f t="shared" si="3"/>
        <v>0</v>
      </c>
    </row>
    <row r="88" spans="1:9" ht="12.75" customHeight="1">
      <c r="A88" s="721"/>
      <c r="B88" s="722"/>
      <c r="C88" s="728" t="s">
        <v>1403</v>
      </c>
      <c r="D88" s="729" t="s">
        <v>221</v>
      </c>
      <c r="E88" s="730">
        <v>4</v>
      </c>
      <c r="F88" s="773"/>
      <c r="G88" s="773"/>
      <c r="H88" s="725">
        <f t="shared" si="2"/>
        <v>0</v>
      </c>
      <c r="I88" s="726">
        <f t="shared" si="3"/>
        <v>0</v>
      </c>
    </row>
    <row r="89" spans="1:9" ht="12.75" customHeight="1">
      <c r="A89" s="721"/>
      <c r="B89" s="722"/>
      <c r="C89" s="728" t="s">
        <v>1383</v>
      </c>
      <c r="D89" s="729" t="s">
        <v>221</v>
      </c>
      <c r="E89" s="730">
        <v>2</v>
      </c>
      <c r="F89" s="773"/>
      <c r="G89" s="773"/>
      <c r="H89" s="725">
        <f t="shared" si="2"/>
        <v>0</v>
      </c>
      <c r="I89" s="726">
        <f t="shared" si="3"/>
        <v>0</v>
      </c>
    </row>
    <row r="90" spans="1:9" ht="12.75" customHeight="1">
      <c r="A90" s="721"/>
      <c r="B90" s="722"/>
      <c r="C90" s="727" t="s">
        <v>1423</v>
      </c>
      <c r="D90" s="724" t="s">
        <v>221</v>
      </c>
      <c r="E90" s="725">
        <f>SUM(E91:E94)</f>
        <v>9</v>
      </c>
      <c r="F90" s="772"/>
      <c r="G90" s="772"/>
      <c r="H90" s="725">
        <f t="shared" si="2"/>
        <v>0</v>
      </c>
      <c r="I90" s="726">
        <f t="shared" si="3"/>
        <v>0</v>
      </c>
    </row>
    <row r="91" spans="1:9" ht="12.75" customHeight="1">
      <c r="A91" s="721"/>
      <c r="B91" s="722"/>
      <c r="C91" s="728" t="s">
        <v>1403</v>
      </c>
      <c r="D91" s="729" t="s">
        <v>221</v>
      </c>
      <c r="E91" s="730">
        <v>6</v>
      </c>
      <c r="F91" s="773"/>
      <c r="G91" s="773"/>
      <c r="H91" s="725">
        <f t="shared" si="2"/>
        <v>0</v>
      </c>
      <c r="I91" s="726">
        <f t="shared" si="3"/>
        <v>0</v>
      </c>
    </row>
    <row r="92" spans="1:9" ht="12.75" customHeight="1">
      <c r="A92" s="721"/>
      <c r="B92" s="722"/>
      <c r="C92" s="728" t="s">
        <v>1383</v>
      </c>
      <c r="D92" s="729" t="s">
        <v>221</v>
      </c>
      <c r="E92" s="730">
        <v>1</v>
      </c>
      <c r="F92" s="773"/>
      <c r="G92" s="773"/>
      <c r="H92" s="725">
        <f t="shared" si="2"/>
        <v>0</v>
      </c>
      <c r="I92" s="726">
        <f t="shared" si="3"/>
        <v>0</v>
      </c>
    </row>
    <row r="93" spans="1:9" ht="12.75" customHeight="1">
      <c r="A93" s="721"/>
      <c r="B93" s="722"/>
      <c r="C93" s="728" t="s">
        <v>1380</v>
      </c>
      <c r="D93" s="729" t="s">
        <v>221</v>
      </c>
      <c r="E93" s="730">
        <v>1</v>
      </c>
      <c r="F93" s="773"/>
      <c r="G93" s="773"/>
      <c r="H93" s="725">
        <f t="shared" si="2"/>
        <v>0</v>
      </c>
      <c r="I93" s="726">
        <f t="shared" si="3"/>
        <v>0</v>
      </c>
    </row>
    <row r="94" spans="1:9" ht="12.75" customHeight="1">
      <c r="A94" s="721"/>
      <c r="B94" s="722"/>
      <c r="C94" s="728" t="s">
        <v>1377</v>
      </c>
      <c r="D94" s="729" t="s">
        <v>221</v>
      </c>
      <c r="E94" s="730">
        <v>1</v>
      </c>
      <c r="F94" s="773"/>
      <c r="G94" s="773"/>
      <c r="H94" s="725">
        <f t="shared" si="2"/>
        <v>0</v>
      </c>
      <c r="I94" s="726">
        <f t="shared" si="3"/>
        <v>0</v>
      </c>
    </row>
    <row r="95" spans="1:9" ht="15.5">
      <c r="A95" s="721"/>
      <c r="B95" s="722"/>
      <c r="C95" s="723" t="s">
        <v>1424</v>
      </c>
      <c r="D95" s="724"/>
      <c r="E95" s="725"/>
      <c r="F95" s="773"/>
      <c r="G95" s="773"/>
      <c r="H95" s="725">
        <f t="shared" si="2"/>
        <v>0</v>
      </c>
      <c r="I95" s="726">
        <f t="shared" si="3"/>
        <v>0</v>
      </c>
    </row>
    <row r="96" spans="1:9" ht="50">
      <c r="A96" s="721" t="s">
        <v>1425</v>
      </c>
      <c r="B96" s="722"/>
      <c r="C96" s="727" t="s">
        <v>1426</v>
      </c>
      <c r="D96" s="724" t="s">
        <v>1427</v>
      </c>
      <c r="E96" s="725">
        <v>1</v>
      </c>
      <c r="F96" s="772"/>
      <c r="G96" s="772"/>
      <c r="H96" s="725">
        <f t="shared" si="2"/>
        <v>0</v>
      </c>
      <c r="I96" s="726">
        <f t="shared" si="3"/>
        <v>0</v>
      </c>
    </row>
    <row r="97" spans="1:9" ht="12.75" customHeight="1">
      <c r="A97" s="721"/>
      <c r="B97" s="722"/>
      <c r="C97" s="728" t="s">
        <v>1362</v>
      </c>
      <c r="D97" s="729" t="s">
        <v>969</v>
      </c>
      <c r="E97" s="730">
        <v>1</v>
      </c>
      <c r="F97" s="773"/>
      <c r="G97" s="773"/>
      <c r="H97" s="725">
        <f t="shared" si="2"/>
        <v>0</v>
      </c>
      <c r="I97" s="726">
        <f t="shared" si="3"/>
        <v>0</v>
      </c>
    </row>
    <row r="98" spans="1:9" ht="12.75" customHeight="1">
      <c r="A98" s="721"/>
      <c r="B98" s="722"/>
      <c r="C98" s="728" t="s">
        <v>1428</v>
      </c>
      <c r="D98" s="729" t="s">
        <v>969</v>
      </c>
      <c r="E98" s="730">
        <v>1</v>
      </c>
      <c r="F98" s="773"/>
      <c r="G98" s="773"/>
      <c r="H98" s="725">
        <f t="shared" si="2"/>
        <v>0</v>
      </c>
      <c r="I98" s="726">
        <f t="shared" si="3"/>
        <v>0</v>
      </c>
    </row>
    <row r="99" spans="1:9" ht="25">
      <c r="A99" s="721" t="s">
        <v>1429</v>
      </c>
      <c r="B99" s="722"/>
      <c r="C99" s="727" t="s">
        <v>1430</v>
      </c>
      <c r="D99" s="724" t="s">
        <v>969</v>
      </c>
      <c r="E99" s="725">
        <f>SUM(E100:E118)</f>
        <v>24</v>
      </c>
      <c r="F99" s="772"/>
      <c r="G99" s="772"/>
      <c r="H99" s="725">
        <f t="shared" si="2"/>
        <v>0</v>
      </c>
      <c r="I99" s="726">
        <f t="shared" si="3"/>
        <v>0</v>
      </c>
    </row>
    <row r="100" spans="1:9" ht="12.75" customHeight="1">
      <c r="A100" s="721"/>
      <c r="B100" s="722"/>
      <c r="C100" s="728" t="s">
        <v>1431</v>
      </c>
      <c r="D100" s="729" t="s">
        <v>969</v>
      </c>
      <c r="E100" s="730">
        <v>3</v>
      </c>
      <c r="F100" s="773"/>
      <c r="G100" s="773"/>
      <c r="H100" s="725">
        <f t="shared" si="2"/>
        <v>0</v>
      </c>
      <c r="I100" s="726">
        <f t="shared" si="3"/>
        <v>0</v>
      </c>
    </row>
    <row r="101" spans="1:9" ht="12.75" customHeight="1">
      <c r="A101" s="721"/>
      <c r="B101" s="722"/>
      <c r="C101" s="728" t="s">
        <v>1432</v>
      </c>
      <c r="D101" s="729" t="s">
        <v>969</v>
      </c>
      <c r="E101" s="730">
        <v>1</v>
      </c>
      <c r="F101" s="773"/>
      <c r="G101" s="773"/>
      <c r="H101" s="725">
        <f t="shared" si="2"/>
        <v>0</v>
      </c>
      <c r="I101" s="726">
        <f t="shared" si="3"/>
        <v>0</v>
      </c>
    </row>
    <row r="102" spans="1:9" ht="12.75" customHeight="1">
      <c r="A102" s="721"/>
      <c r="B102" s="722"/>
      <c r="C102" s="728" t="s">
        <v>1433</v>
      </c>
      <c r="D102" s="729" t="s">
        <v>969</v>
      </c>
      <c r="E102" s="730">
        <v>1</v>
      </c>
      <c r="F102" s="773"/>
      <c r="G102" s="773"/>
      <c r="H102" s="725">
        <f t="shared" si="2"/>
        <v>0</v>
      </c>
      <c r="I102" s="726">
        <f t="shared" si="3"/>
        <v>0</v>
      </c>
    </row>
    <row r="103" spans="1:9" ht="12.75" customHeight="1">
      <c r="A103" s="721"/>
      <c r="B103" s="722"/>
      <c r="C103" s="728" t="s">
        <v>1434</v>
      </c>
      <c r="D103" s="729" t="s">
        <v>969</v>
      </c>
      <c r="E103" s="730">
        <v>1</v>
      </c>
      <c r="F103" s="773"/>
      <c r="G103" s="773"/>
      <c r="H103" s="725">
        <f t="shared" si="2"/>
        <v>0</v>
      </c>
      <c r="I103" s="726">
        <f t="shared" si="3"/>
        <v>0</v>
      </c>
    </row>
    <row r="104" spans="1:9" ht="12.75" customHeight="1">
      <c r="A104" s="721"/>
      <c r="B104" s="722"/>
      <c r="C104" s="728" t="s">
        <v>1435</v>
      </c>
      <c r="D104" s="729" t="s">
        <v>969</v>
      </c>
      <c r="E104" s="730">
        <v>1</v>
      </c>
      <c r="F104" s="773"/>
      <c r="G104" s="773"/>
      <c r="H104" s="725">
        <f t="shared" si="2"/>
        <v>0</v>
      </c>
      <c r="I104" s="726">
        <f t="shared" si="3"/>
        <v>0</v>
      </c>
    </row>
    <row r="105" spans="1:9" ht="12.75" customHeight="1">
      <c r="A105" s="721"/>
      <c r="B105" s="722"/>
      <c r="C105" s="728" t="s">
        <v>1436</v>
      </c>
      <c r="D105" s="729" t="s">
        <v>969</v>
      </c>
      <c r="E105" s="730">
        <v>1</v>
      </c>
      <c r="F105" s="773"/>
      <c r="G105" s="773"/>
      <c r="H105" s="725">
        <f t="shared" si="2"/>
        <v>0</v>
      </c>
      <c r="I105" s="726">
        <f t="shared" si="3"/>
        <v>0</v>
      </c>
    </row>
    <row r="106" spans="1:9" ht="12.75" customHeight="1">
      <c r="A106" s="721"/>
      <c r="B106" s="722"/>
      <c r="C106" s="728" t="s">
        <v>1437</v>
      </c>
      <c r="D106" s="729" t="s">
        <v>969</v>
      </c>
      <c r="E106" s="730">
        <v>1</v>
      </c>
      <c r="F106" s="773"/>
      <c r="G106" s="773"/>
      <c r="H106" s="725">
        <f t="shared" si="2"/>
        <v>0</v>
      </c>
      <c r="I106" s="726">
        <f t="shared" si="3"/>
        <v>0</v>
      </c>
    </row>
    <row r="107" spans="1:9" ht="12.75" customHeight="1">
      <c r="A107" s="721"/>
      <c r="B107" s="722"/>
      <c r="C107" s="728" t="s">
        <v>1438</v>
      </c>
      <c r="D107" s="729" t="s">
        <v>969</v>
      </c>
      <c r="E107" s="730">
        <v>1</v>
      </c>
      <c r="F107" s="773"/>
      <c r="G107" s="773"/>
      <c r="H107" s="725">
        <f t="shared" si="2"/>
        <v>0</v>
      </c>
      <c r="I107" s="726">
        <f t="shared" si="3"/>
        <v>0</v>
      </c>
    </row>
    <row r="108" spans="1:9" ht="12.75" customHeight="1">
      <c r="A108" s="721"/>
      <c r="B108" s="722"/>
      <c r="C108" s="728" t="s">
        <v>1439</v>
      </c>
      <c r="D108" s="729" t="s">
        <v>969</v>
      </c>
      <c r="E108" s="730">
        <v>1</v>
      </c>
      <c r="F108" s="773"/>
      <c r="G108" s="773"/>
      <c r="H108" s="725">
        <f t="shared" si="2"/>
        <v>0</v>
      </c>
      <c r="I108" s="726">
        <f t="shared" si="3"/>
        <v>0</v>
      </c>
    </row>
    <row r="109" spans="1:9" ht="12.75" customHeight="1">
      <c r="A109" s="721"/>
      <c r="B109" s="722"/>
      <c r="C109" s="728" t="s">
        <v>1440</v>
      </c>
      <c r="D109" s="729" t="s">
        <v>969</v>
      </c>
      <c r="E109" s="730">
        <v>1</v>
      </c>
      <c r="F109" s="773"/>
      <c r="G109" s="773"/>
      <c r="H109" s="725">
        <f t="shared" si="2"/>
        <v>0</v>
      </c>
      <c r="I109" s="726">
        <f t="shared" si="3"/>
        <v>0</v>
      </c>
    </row>
    <row r="110" spans="1:9" ht="12.75" customHeight="1">
      <c r="A110" s="721"/>
      <c r="B110" s="722"/>
      <c r="C110" s="728" t="s">
        <v>1383</v>
      </c>
      <c r="D110" s="729" t="s">
        <v>969</v>
      </c>
      <c r="E110" s="730">
        <v>2</v>
      </c>
      <c r="F110" s="773"/>
      <c r="G110" s="773"/>
      <c r="H110" s="725">
        <f t="shared" si="2"/>
        <v>0</v>
      </c>
      <c r="I110" s="726">
        <f t="shared" si="3"/>
        <v>0</v>
      </c>
    </row>
    <row r="111" spans="1:9" ht="12.75" customHeight="1" thickBot="1">
      <c r="A111" s="731"/>
      <c r="B111" s="732"/>
      <c r="C111" s="744" t="s">
        <v>1441</v>
      </c>
      <c r="D111" s="745" t="s">
        <v>969</v>
      </c>
      <c r="E111" s="746">
        <v>2</v>
      </c>
      <c r="F111" s="775"/>
      <c r="G111" s="775"/>
      <c r="H111" s="735">
        <f t="shared" si="2"/>
        <v>0</v>
      </c>
      <c r="I111" s="736">
        <f t="shared" si="3"/>
        <v>0</v>
      </c>
    </row>
    <row r="112" spans="1:9" ht="12.75" customHeight="1">
      <c r="A112" s="737"/>
      <c r="B112" s="738"/>
      <c r="C112" s="739" t="s">
        <v>1442</v>
      </c>
      <c r="D112" s="740" t="s">
        <v>969</v>
      </c>
      <c r="E112" s="741">
        <v>2</v>
      </c>
      <c r="F112" s="774"/>
      <c r="G112" s="774"/>
      <c r="H112" s="742">
        <f t="shared" si="2"/>
        <v>0</v>
      </c>
      <c r="I112" s="743">
        <f t="shared" si="3"/>
        <v>0</v>
      </c>
    </row>
    <row r="113" spans="1:9" ht="12.75" customHeight="1">
      <c r="A113" s="721"/>
      <c r="B113" s="722"/>
      <c r="C113" s="728" t="s">
        <v>1443</v>
      </c>
      <c r="D113" s="729" t="s">
        <v>969</v>
      </c>
      <c r="E113" s="730">
        <v>1</v>
      </c>
      <c r="F113" s="773"/>
      <c r="G113" s="773"/>
      <c r="H113" s="725">
        <f t="shared" si="2"/>
        <v>0</v>
      </c>
      <c r="I113" s="726">
        <f t="shared" si="3"/>
        <v>0</v>
      </c>
    </row>
    <row r="114" spans="1:9" ht="12.75" customHeight="1">
      <c r="A114" s="721"/>
      <c r="B114" s="722"/>
      <c r="C114" s="728" t="s">
        <v>1444</v>
      </c>
      <c r="D114" s="729" t="s">
        <v>969</v>
      </c>
      <c r="E114" s="730">
        <v>1</v>
      </c>
      <c r="F114" s="773"/>
      <c r="G114" s="773"/>
      <c r="H114" s="725">
        <f t="shared" si="2"/>
        <v>0</v>
      </c>
      <c r="I114" s="726">
        <f t="shared" si="3"/>
        <v>0</v>
      </c>
    </row>
    <row r="115" spans="1:9" ht="12.75" customHeight="1">
      <c r="A115" s="721"/>
      <c r="B115" s="722"/>
      <c r="C115" s="728" t="s">
        <v>1445</v>
      </c>
      <c r="D115" s="729" t="s">
        <v>969</v>
      </c>
      <c r="E115" s="730">
        <v>1</v>
      </c>
      <c r="F115" s="773"/>
      <c r="G115" s="773"/>
      <c r="H115" s="725">
        <f t="shared" si="2"/>
        <v>0</v>
      </c>
      <c r="I115" s="726">
        <f t="shared" si="3"/>
        <v>0</v>
      </c>
    </row>
    <row r="116" spans="1:9" ht="12.75" customHeight="1">
      <c r="A116" s="721"/>
      <c r="B116" s="722"/>
      <c r="C116" s="728" t="s">
        <v>1446</v>
      </c>
      <c r="D116" s="729" t="s">
        <v>969</v>
      </c>
      <c r="E116" s="730">
        <v>1</v>
      </c>
      <c r="F116" s="773"/>
      <c r="G116" s="773"/>
      <c r="H116" s="725">
        <f t="shared" si="2"/>
        <v>0</v>
      </c>
      <c r="I116" s="726">
        <f t="shared" si="3"/>
        <v>0</v>
      </c>
    </row>
    <row r="117" spans="1:9" ht="12.75" customHeight="1">
      <c r="A117" s="721"/>
      <c r="B117" s="722"/>
      <c r="C117" s="728" t="s">
        <v>1447</v>
      </c>
      <c r="D117" s="729" t="s">
        <v>969</v>
      </c>
      <c r="E117" s="730">
        <v>1</v>
      </c>
      <c r="F117" s="773"/>
      <c r="G117" s="773"/>
      <c r="H117" s="725">
        <f t="shared" si="2"/>
        <v>0</v>
      </c>
      <c r="I117" s="726">
        <f t="shared" si="3"/>
        <v>0</v>
      </c>
    </row>
    <row r="118" spans="1:9" ht="12.75" customHeight="1">
      <c r="A118" s="721"/>
      <c r="B118" s="722"/>
      <c r="C118" s="728" t="s">
        <v>1448</v>
      </c>
      <c r="D118" s="729" t="s">
        <v>969</v>
      </c>
      <c r="E118" s="730">
        <v>1</v>
      </c>
      <c r="F118" s="773"/>
      <c r="G118" s="773"/>
      <c r="H118" s="725">
        <f t="shared" si="2"/>
        <v>0</v>
      </c>
      <c r="I118" s="726">
        <f t="shared" si="3"/>
        <v>0</v>
      </c>
    </row>
    <row r="119" spans="1:9" ht="12.75" customHeight="1">
      <c r="A119" s="721" t="s">
        <v>1449</v>
      </c>
      <c r="B119" s="722"/>
      <c r="C119" s="727" t="s">
        <v>1450</v>
      </c>
      <c r="D119" s="724" t="s">
        <v>221</v>
      </c>
      <c r="E119" s="725">
        <f>SUM(E120:E126)</f>
        <v>16</v>
      </c>
      <c r="F119" s="772"/>
      <c r="G119" s="772"/>
      <c r="H119" s="725">
        <f t="shared" si="2"/>
        <v>0</v>
      </c>
      <c r="I119" s="726">
        <f t="shared" si="3"/>
        <v>0</v>
      </c>
    </row>
    <row r="120" spans="1:9" ht="12.75" customHeight="1">
      <c r="A120" s="721"/>
      <c r="B120" s="722"/>
      <c r="C120" s="728" t="s">
        <v>1432</v>
      </c>
      <c r="D120" s="729" t="s">
        <v>221</v>
      </c>
      <c r="E120" s="730">
        <v>2</v>
      </c>
      <c r="F120" s="773"/>
      <c r="G120" s="773"/>
      <c r="H120" s="725">
        <f t="shared" si="2"/>
        <v>0</v>
      </c>
      <c r="I120" s="726">
        <f t="shared" si="3"/>
        <v>0</v>
      </c>
    </row>
    <row r="121" spans="1:9" ht="12.75" customHeight="1">
      <c r="A121" s="721"/>
      <c r="B121" s="722"/>
      <c r="C121" s="728" t="s">
        <v>1437</v>
      </c>
      <c r="D121" s="729" t="s">
        <v>221</v>
      </c>
      <c r="E121" s="730">
        <v>2</v>
      </c>
      <c r="F121" s="773"/>
      <c r="G121" s="773"/>
      <c r="H121" s="725">
        <f t="shared" si="2"/>
        <v>0</v>
      </c>
      <c r="I121" s="726">
        <f t="shared" si="3"/>
        <v>0</v>
      </c>
    </row>
    <row r="122" spans="1:9" ht="12.75" customHeight="1">
      <c r="A122" s="721"/>
      <c r="B122" s="722"/>
      <c r="C122" s="728" t="s">
        <v>1380</v>
      </c>
      <c r="D122" s="729" t="s">
        <v>221</v>
      </c>
      <c r="E122" s="730">
        <v>3</v>
      </c>
      <c r="F122" s="773"/>
      <c r="G122" s="773"/>
      <c r="H122" s="725">
        <f t="shared" si="2"/>
        <v>0</v>
      </c>
      <c r="I122" s="726">
        <f t="shared" si="3"/>
        <v>0</v>
      </c>
    </row>
    <row r="123" spans="1:9" ht="12.75" customHeight="1">
      <c r="A123" s="721"/>
      <c r="B123" s="722"/>
      <c r="C123" s="728" t="s">
        <v>1441</v>
      </c>
      <c r="D123" s="729" t="s">
        <v>221</v>
      </c>
      <c r="E123" s="730">
        <v>3</v>
      </c>
      <c r="F123" s="773"/>
      <c r="G123" s="773"/>
      <c r="H123" s="725">
        <f t="shared" si="2"/>
        <v>0</v>
      </c>
      <c r="I123" s="726">
        <f t="shared" si="3"/>
        <v>0</v>
      </c>
    </row>
    <row r="124" spans="1:9" ht="12.75" customHeight="1">
      <c r="A124" s="721"/>
      <c r="B124" s="722"/>
      <c r="C124" s="728" t="s">
        <v>1442</v>
      </c>
      <c r="D124" s="729" t="s">
        <v>221</v>
      </c>
      <c r="E124" s="730">
        <v>2</v>
      </c>
      <c r="F124" s="773"/>
      <c r="G124" s="773"/>
      <c r="H124" s="725">
        <f t="shared" si="2"/>
        <v>0</v>
      </c>
      <c r="I124" s="726">
        <f t="shared" si="3"/>
        <v>0</v>
      </c>
    </row>
    <row r="125" spans="1:9" ht="12.75" customHeight="1">
      <c r="A125" s="721"/>
      <c r="B125" s="722"/>
      <c r="C125" s="728" t="s">
        <v>1445</v>
      </c>
      <c r="D125" s="729" t="s">
        <v>221</v>
      </c>
      <c r="E125" s="730">
        <v>2</v>
      </c>
      <c r="F125" s="773"/>
      <c r="G125" s="773"/>
      <c r="H125" s="725">
        <f t="shared" si="2"/>
        <v>0</v>
      </c>
      <c r="I125" s="726">
        <f t="shared" si="3"/>
        <v>0</v>
      </c>
    </row>
    <row r="126" spans="1:9" ht="12.75" customHeight="1">
      <c r="A126" s="721"/>
      <c r="B126" s="722"/>
      <c r="C126" s="728" t="s">
        <v>1448</v>
      </c>
      <c r="D126" s="729" t="s">
        <v>221</v>
      </c>
      <c r="E126" s="730">
        <v>2</v>
      </c>
      <c r="F126" s="773"/>
      <c r="G126" s="773"/>
      <c r="H126" s="725">
        <f t="shared" si="2"/>
        <v>0</v>
      </c>
      <c r="I126" s="726">
        <f t="shared" si="3"/>
        <v>0</v>
      </c>
    </row>
    <row r="127" spans="1:9" ht="37.5">
      <c r="A127" s="721" t="s">
        <v>1451</v>
      </c>
      <c r="B127" s="722"/>
      <c r="C127" s="727" t="s">
        <v>1452</v>
      </c>
      <c r="D127" s="724" t="s">
        <v>969</v>
      </c>
      <c r="E127" s="725">
        <v>7</v>
      </c>
      <c r="F127" s="772"/>
      <c r="G127" s="772"/>
      <c r="H127" s="725">
        <f t="shared" si="2"/>
        <v>0</v>
      </c>
      <c r="I127" s="726">
        <f t="shared" si="3"/>
        <v>0</v>
      </c>
    </row>
    <row r="128" spans="1:9" ht="12.75" customHeight="1">
      <c r="A128" s="721"/>
      <c r="B128" s="722"/>
      <c r="C128" s="728" t="s">
        <v>1432</v>
      </c>
      <c r="D128" s="729" t="s">
        <v>969</v>
      </c>
      <c r="E128" s="730">
        <v>1</v>
      </c>
      <c r="F128" s="773"/>
      <c r="G128" s="773"/>
      <c r="H128" s="725">
        <f t="shared" si="2"/>
        <v>0</v>
      </c>
      <c r="I128" s="726">
        <f t="shared" si="3"/>
        <v>0</v>
      </c>
    </row>
    <row r="129" spans="1:9" ht="12.75" customHeight="1">
      <c r="A129" s="721"/>
      <c r="B129" s="722"/>
      <c r="C129" s="728" t="s">
        <v>1437</v>
      </c>
      <c r="D129" s="729" t="s">
        <v>969</v>
      </c>
      <c r="E129" s="730">
        <v>1</v>
      </c>
      <c r="F129" s="773"/>
      <c r="G129" s="773"/>
      <c r="H129" s="725">
        <f t="shared" si="2"/>
        <v>0</v>
      </c>
      <c r="I129" s="726">
        <f t="shared" si="3"/>
        <v>0</v>
      </c>
    </row>
    <row r="130" spans="1:9" ht="12.75" customHeight="1">
      <c r="A130" s="721"/>
      <c r="B130" s="722"/>
      <c r="C130" s="728" t="s">
        <v>1380</v>
      </c>
      <c r="D130" s="729" t="s">
        <v>969</v>
      </c>
      <c r="E130" s="730">
        <v>1</v>
      </c>
      <c r="F130" s="773"/>
      <c r="G130" s="773"/>
      <c r="H130" s="725">
        <f t="shared" si="2"/>
        <v>0</v>
      </c>
      <c r="I130" s="726">
        <f t="shared" si="3"/>
        <v>0</v>
      </c>
    </row>
    <row r="131" spans="1:9" ht="12.75" customHeight="1">
      <c r="A131" s="721"/>
      <c r="B131" s="722"/>
      <c r="C131" s="728" t="s">
        <v>1441</v>
      </c>
      <c r="D131" s="729" t="s">
        <v>969</v>
      </c>
      <c r="E131" s="730">
        <v>1</v>
      </c>
      <c r="F131" s="773"/>
      <c r="G131" s="773"/>
      <c r="H131" s="725">
        <f t="shared" si="2"/>
        <v>0</v>
      </c>
      <c r="I131" s="726">
        <f t="shared" si="3"/>
        <v>0</v>
      </c>
    </row>
    <row r="132" spans="1:9" ht="12.75" customHeight="1">
      <c r="A132" s="721"/>
      <c r="B132" s="722"/>
      <c r="C132" s="728" t="s">
        <v>1442</v>
      </c>
      <c r="D132" s="729" t="s">
        <v>969</v>
      </c>
      <c r="E132" s="730">
        <v>1</v>
      </c>
      <c r="F132" s="773"/>
      <c r="G132" s="773"/>
      <c r="H132" s="725">
        <f t="shared" si="2"/>
        <v>0</v>
      </c>
      <c r="I132" s="726">
        <f t="shared" si="3"/>
        <v>0</v>
      </c>
    </row>
    <row r="133" spans="1:9" ht="12.75" customHeight="1">
      <c r="A133" s="721"/>
      <c r="B133" s="722"/>
      <c r="C133" s="728" t="s">
        <v>1445</v>
      </c>
      <c r="D133" s="729" t="s">
        <v>969</v>
      </c>
      <c r="E133" s="730">
        <v>1</v>
      </c>
      <c r="F133" s="773"/>
      <c r="G133" s="773"/>
      <c r="H133" s="725">
        <f t="shared" si="2"/>
        <v>0</v>
      </c>
      <c r="I133" s="726">
        <f t="shared" si="3"/>
        <v>0</v>
      </c>
    </row>
    <row r="134" spans="1:9" ht="12.75" customHeight="1">
      <c r="A134" s="721"/>
      <c r="B134" s="722"/>
      <c r="C134" s="728" t="s">
        <v>1448</v>
      </c>
      <c r="D134" s="729" t="s">
        <v>969</v>
      </c>
      <c r="E134" s="730">
        <v>1</v>
      </c>
      <c r="F134" s="773"/>
      <c r="G134" s="773"/>
      <c r="H134" s="725">
        <f t="shared" si="2"/>
        <v>0</v>
      </c>
      <c r="I134" s="726">
        <f t="shared" si="3"/>
        <v>0</v>
      </c>
    </row>
    <row r="135" spans="1:9" ht="12.75" customHeight="1">
      <c r="A135" s="721" t="s">
        <v>1453</v>
      </c>
      <c r="B135" s="722"/>
      <c r="C135" s="727" t="s">
        <v>1454</v>
      </c>
      <c r="D135" s="724" t="s">
        <v>969</v>
      </c>
      <c r="E135" s="725">
        <v>7</v>
      </c>
      <c r="F135" s="772"/>
      <c r="G135" s="772"/>
      <c r="H135" s="725">
        <f t="shared" si="2"/>
        <v>0</v>
      </c>
      <c r="I135" s="726">
        <f t="shared" si="3"/>
        <v>0</v>
      </c>
    </row>
    <row r="136" spans="1:9" ht="12.75" customHeight="1">
      <c r="A136" s="721"/>
      <c r="B136" s="722"/>
      <c r="C136" s="728" t="s">
        <v>1455</v>
      </c>
      <c r="D136" s="729" t="s">
        <v>969</v>
      </c>
      <c r="E136" s="730">
        <v>7</v>
      </c>
      <c r="F136" s="773"/>
      <c r="G136" s="773"/>
      <c r="H136" s="725">
        <f t="shared" si="2"/>
        <v>0</v>
      </c>
      <c r="I136" s="726">
        <f t="shared" si="3"/>
        <v>0</v>
      </c>
    </row>
    <row r="137" spans="1:9" ht="25">
      <c r="A137" s="721" t="s">
        <v>1456</v>
      </c>
      <c r="B137" s="722"/>
      <c r="C137" s="727" t="s">
        <v>1457</v>
      </c>
      <c r="D137" s="724" t="s">
        <v>969</v>
      </c>
      <c r="E137" s="725">
        <v>1</v>
      </c>
      <c r="F137" s="772"/>
      <c r="G137" s="772"/>
      <c r="H137" s="725">
        <f t="shared" si="2"/>
        <v>0</v>
      </c>
      <c r="I137" s="726">
        <f t="shared" si="3"/>
        <v>0</v>
      </c>
    </row>
    <row r="138" spans="1:9" ht="12.75" customHeight="1">
      <c r="A138" s="721"/>
      <c r="B138" s="722"/>
      <c r="C138" s="728" t="s">
        <v>1458</v>
      </c>
      <c r="D138" s="729" t="s">
        <v>969</v>
      </c>
      <c r="E138" s="730">
        <v>1</v>
      </c>
      <c r="F138" s="773"/>
      <c r="G138" s="773"/>
      <c r="H138" s="725">
        <f t="shared" si="2"/>
        <v>0</v>
      </c>
      <c r="I138" s="726">
        <f t="shared" si="3"/>
        <v>0</v>
      </c>
    </row>
    <row r="139" spans="1:9" ht="12.75" customHeight="1">
      <c r="A139" s="721" t="s">
        <v>1459</v>
      </c>
      <c r="B139" s="722"/>
      <c r="C139" s="727" t="s">
        <v>1460</v>
      </c>
      <c r="D139" s="724" t="s">
        <v>969</v>
      </c>
      <c r="E139" s="725">
        <v>7</v>
      </c>
      <c r="F139" s="772"/>
      <c r="G139" s="772"/>
      <c r="H139" s="725">
        <f t="shared" si="2"/>
        <v>0</v>
      </c>
      <c r="I139" s="726">
        <f t="shared" si="3"/>
        <v>0</v>
      </c>
    </row>
    <row r="140" spans="1:9" ht="12.75" customHeight="1">
      <c r="A140" s="721"/>
      <c r="B140" s="722"/>
      <c r="C140" s="728" t="s">
        <v>1455</v>
      </c>
      <c r="D140" s="729" t="s">
        <v>969</v>
      </c>
      <c r="E140" s="730">
        <v>7</v>
      </c>
      <c r="F140" s="773"/>
      <c r="G140" s="773"/>
      <c r="H140" s="725">
        <f t="shared" si="2"/>
        <v>0</v>
      </c>
      <c r="I140" s="726">
        <f t="shared" si="3"/>
        <v>0</v>
      </c>
    </row>
    <row r="141" spans="1:9" ht="12.75" customHeight="1">
      <c r="A141" s="721" t="s">
        <v>1461</v>
      </c>
      <c r="B141" s="722"/>
      <c r="C141" s="727" t="s">
        <v>1417</v>
      </c>
      <c r="D141" s="724"/>
      <c r="E141" s="725"/>
      <c r="F141" s="773"/>
      <c r="G141" s="773"/>
      <c r="H141" s="725">
        <f t="shared" si="2"/>
        <v>0</v>
      </c>
      <c r="I141" s="726">
        <f t="shared" si="3"/>
        <v>0</v>
      </c>
    </row>
    <row r="142" spans="1:9" ht="12.75" customHeight="1">
      <c r="A142" s="721"/>
      <c r="B142" s="722"/>
      <c r="C142" s="727" t="s">
        <v>1422</v>
      </c>
      <c r="D142" s="724" t="s">
        <v>221</v>
      </c>
      <c r="E142" s="725">
        <f>SUM(E143:E160)</f>
        <v>43</v>
      </c>
      <c r="F142" s="772"/>
      <c r="G142" s="772"/>
      <c r="H142" s="725">
        <f t="shared" ref="H142:H162" si="4">F142*E142</f>
        <v>0</v>
      </c>
      <c r="I142" s="726">
        <f t="shared" ref="I142:I162" si="5">G142*E142</f>
        <v>0</v>
      </c>
    </row>
    <row r="143" spans="1:9" ht="12.75" customHeight="1">
      <c r="A143" s="721"/>
      <c r="B143" s="722"/>
      <c r="C143" s="728" t="s">
        <v>1431</v>
      </c>
      <c r="D143" s="729" t="s">
        <v>221</v>
      </c>
      <c r="E143" s="730">
        <v>9</v>
      </c>
      <c r="F143" s="773"/>
      <c r="G143" s="773"/>
      <c r="H143" s="725">
        <f t="shared" si="4"/>
        <v>0</v>
      </c>
      <c r="I143" s="726">
        <f t="shared" si="5"/>
        <v>0</v>
      </c>
    </row>
    <row r="144" spans="1:9" ht="12.75" customHeight="1">
      <c r="A144" s="721"/>
      <c r="B144" s="722"/>
      <c r="C144" s="728" t="s">
        <v>1432</v>
      </c>
      <c r="D144" s="729" t="s">
        <v>221</v>
      </c>
      <c r="E144" s="730">
        <v>1</v>
      </c>
      <c r="F144" s="773"/>
      <c r="G144" s="773"/>
      <c r="H144" s="725">
        <f t="shared" si="4"/>
        <v>0</v>
      </c>
      <c r="I144" s="726">
        <f t="shared" si="5"/>
        <v>0</v>
      </c>
    </row>
    <row r="145" spans="1:9" ht="12.75" customHeight="1">
      <c r="A145" s="721"/>
      <c r="B145" s="722"/>
      <c r="C145" s="728" t="s">
        <v>1433</v>
      </c>
      <c r="D145" s="729" t="s">
        <v>221</v>
      </c>
      <c r="E145" s="730">
        <v>1</v>
      </c>
      <c r="F145" s="773"/>
      <c r="G145" s="773"/>
      <c r="H145" s="725">
        <f t="shared" si="4"/>
        <v>0</v>
      </c>
      <c r="I145" s="726">
        <f t="shared" si="5"/>
        <v>0</v>
      </c>
    </row>
    <row r="146" spans="1:9" ht="12.75" customHeight="1">
      <c r="A146" s="721"/>
      <c r="B146" s="722"/>
      <c r="C146" s="728" t="s">
        <v>1434</v>
      </c>
      <c r="D146" s="729" t="s">
        <v>221</v>
      </c>
      <c r="E146" s="730">
        <v>1</v>
      </c>
      <c r="F146" s="773"/>
      <c r="G146" s="773"/>
      <c r="H146" s="725">
        <f t="shared" si="4"/>
        <v>0</v>
      </c>
      <c r="I146" s="726">
        <f t="shared" si="5"/>
        <v>0</v>
      </c>
    </row>
    <row r="147" spans="1:9" ht="12.75" customHeight="1">
      <c r="A147" s="721"/>
      <c r="B147" s="722"/>
      <c r="C147" s="728" t="s">
        <v>1435</v>
      </c>
      <c r="D147" s="729" t="s">
        <v>221</v>
      </c>
      <c r="E147" s="730">
        <v>2</v>
      </c>
      <c r="F147" s="773">
        <v>0</v>
      </c>
      <c r="G147" s="773">
        <v>0</v>
      </c>
      <c r="H147" s="725">
        <f t="shared" si="4"/>
        <v>0</v>
      </c>
      <c r="I147" s="726">
        <f t="shared" si="5"/>
        <v>0</v>
      </c>
    </row>
    <row r="148" spans="1:9" ht="12.75" customHeight="1">
      <c r="A148" s="721"/>
      <c r="B148" s="722"/>
      <c r="C148" s="728" t="s">
        <v>1436</v>
      </c>
      <c r="D148" s="729" t="s">
        <v>221</v>
      </c>
      <c r="E148" s="730">
        <v>5</v>
      </c>
      <c r="F148" s="773">
        <v>0</v>
      </c>
      <c r="G148" s="773">
        <v>0</v>
      </c>
      <c r="H148" s="725">
        <f t="shared" si="4"/>
        <v>0</v>
      </c>
      <c r="I148" s="726">
        <f t="shared" si="5"/>
        <v>0</v>
      </c>
    </row>
    <row r="149" spans="1:9" ht="12.75" customHeight="1">
      <c r="A149" s="721"/>
      <c r="B149" s="722"/>
      <c r="C149" s="728" t="s">
        <v>1437</v>
      </c>
      <c r="D149" s="729" t="s">
        <v>221</v>
      </c>
      <c r="E149" s="730">
        <v>1</v>
      </c>
      <c r="F149" s="773">
        <v>0</v>
      </c>
      <c r="G149" s="773">
        <v>0</v>
      </c>
      <c r="H149" s="725">
        <f t="shared" si="4"/>
        <v>0</v>
      </c>
      <c r="I149" s="726">
        <f t="shared" si="5"/>
        <v>0</v>
      </c>
    </row>
    <row r="150" spans="1:9" ht="12.75" customHeight="1">
      <c r="A150" s="721"/>
      <c r="B150" s="722"/>
      <c r="C150" s="728" t="s">
        <v>1438</v>
      </c>
      <c r="D150" s="729" t="s">
        <v>221</v>
      </c>
      <c r="E150" s="730">
        <v>2</v>
      </c>
      <c r="F150" s="773">
        <v>0</v>
      </c>
      <c r="G150" s="773">
        <v>0</v>
      </c>
      <c r="H150" s="725">
        <f t="shared" si="4"/>
        <v>0</v>
      </c>
      <c r="I150" s="726">
        <f t="shared" si="5"/>
        <v>0</v>
      </c>
    </row>
    <row r="151" spans="1:9" ht="12.75" customHeight="1">
      <c r="A151" s="721"/>
      <c r="B151" s="722"/>
      <c r="C151" s="728" t="s">
        <v>1439</v>
      </c>
      <c r="D151" s="729" t="s">
        <v>221</v>
      </c>
      <c r="E151" s="730">
        <v>1</v>
      </c>
      <c r="F151" s="773">
        <v>0</v>
      </c>
      <c r="G151" s="773">
        <v>0</v>
      </c>
      <c r="H151" s="725">
        <f t="shared" si="4"/>
        <v>0</v>
      </c>
      <c r="I151" s="726">
        <f t="shared" si="5"/>
        <v>0</v>
      </c>
    </row>
    <row r="152" spans="1:9" ht="12.75" customHeight="1">
      <c r="A152" s="721"/>
      <c r="B152" s="722"/>
      <c r="C152" s="728" t="s">
        <v>1440</v>
      </c>
      <c r="D152" s="729" t="s">
        <v>221</v>
      </c>
      <c r="E152" s="730">
        <v>3</v>
      </c>
      <c r="F152" s="773">
        <v>0</v>
      </c>
      <c r="G152" s="773">
        <v>0</v>
      </c>
      <c r="H152" s="725">
        <f t="shared" si="4"/>
        <v>0</v>
      </c>
      <c r="I152" s="726">
        <f t="shared" si="5"/>
        <v>0</v>
      </c>
    </row>
    <row r="153" spans="1:9" ht="12.75" customHeight="1">
      <c r="A153" s="721"/>
      <c r="B153" s="722"/>
      <c r="C153" s="728" t="s">
        <v>1383</v>
      </c>
      <c r="D153" s="729" t="s">
        <v>221</v>
      </c>
      <c r="E153" s="730">
        <v>2</v>
      </c>
      <c r="F153" s="773">
        <v>0</v>
      </c>
      <c r="G153" s="773">
        <v>0</v>
      </c>
      <c r="H153" s="725">
        <f t="shared" si="4"/>
        <v>0</v>
      </c>
      <c r="I153" s="726">
        <f t="shared" si="5"/>
        <v>0</v>
      </c>
    </row>
    <row r="154" spans="1:9" ht="12.75" customHeight="1">
      <c r="A154" s="721"/>
      <c r="B154" s="722"/>
      <c r="C154" s="728" t="s">
        <v>1380</v>
      </c>
      <c r="D154" s="729" t="s">
        <v>221</v>
      </c>
      <c r="E154" s="730">
        <v>1</v>
      </c>
      <c r="F154" s="773">
        <v>0</v>
      </c>
      <c r="G154" s="773">
        <v>0</v>
      </c>
      <c r="H154" s="725">
        <f t="shared" si="4"/>
        <v>0</v>
      </c>
      <c r="I154" s="726">
        <f t="shared" si="5"/>
        <v>0</v>
      </c>
    </row>
    <row r="155" spans="1:9" ht="12.75" customHeight="1">
      <c r="A155" s="721"/>
      <c r="B155" s="722"/>
      <c r="C155" s="728" t="s">
        <v>1441</v>
      </c>
      <c r="D155" s="729" t="s">
        <v>221</v>
      </c>
      <c r="E155" s="730">
        <v>3</v>
      </c>
      <c r="F155" s="773">
        <v>0</v>
      </c>
      <c r="G155" s="773">
        <v>0</v>
      </c>
      <c r="H155" s="725">
        <f t="shared" si="4"/>
        <v>0</v>
      </c>
      <c r="I155" s="726">
        <f t="shared" si="5"/>
        <v>0</v>
      </c>
    </row>
    <row r="156" spans="1:9" ht="12.75" customHeight="1">
      <c r="A156" s="721"/>
      <c r="B156" s="722"/>
      <c r="C156" s="728" t="s">
        <v>1442</v>
      </c>
      <c r="D156" s="729" t="s">
        <v>221</v>
      </c>
      <c r="E156" s="730">
        <v>5</v>
      </c>
      <c r="F156" s="773">
        <v>0</v>
      </c>
      <c r="G156" s="773">
        <v>0</v>
      </c>
      <c r="H156" s="725">
        <f t="shared" si="4"/>
        <v>0</v>
      </c>
      <c r="I156" s="726">
        <f t="shared" si="5"/>
        <v>0</v>
      </c>
    </row>
    <row r="157" spans="1:9" ht="12.75" customHeight="1">
      <c r="A157" s="721"/>
      <c r="B157" s="722"/>
      <c r="C157" s="728" t="s">
        <v>1443</v>
      </c>
      <c r="D157" s="729" t="s">
        <v>221</v>
      </c>
      <c r="E157" s="730">
        <v>1</v>
      </c>
      <c r="F157" s="773">
        <v>0</v>
      </c>
      <c r="G157" s="773">
        <v>0</v>
      </c>
      <c r="H157" s="725">
        <f t="shared" si="4"/>
        <v>0</v>
      </c>
      <c r="I157" s="726">
        <f t="shared" si="5"/>
        <v>0</v>
      </c>
    </row>
    <row r="158" spans="1:9" ht="12.75" customHeight="1">
      <c r="A158" s="721"/>
      <c r="B158" s="722"/>
      <c r="C158" s="728" t="s">
        <v>1445</v>
      </c>
      <c r="D158" s="729" t="s">
        <v>221</v>
      </c>
      <c r="E158" s="730">
        <v>2</v>
      </c>
      <c r="F158" s="773">
        <v>0</v>
      </c>
      <c r="G158" s="773">
        <v>0</v>
      </c>
      <c r="H158" s="725">
        <f t="shared" si="4"/>
        <v>0</v>
      </c>
      <c r="I158" s="726">
        <f t="shared" si="5"/>
        <v>0</v>
      </c>
    </row>
    <row r="159" spans="1:9" ht="12.75" customHeight="1">
      <c r="A159" s="721"/>
      <c r="B159" s="722"/>
      <c r="C159" s="728" t="s">
        <v>1446</v>
      </c>
      <c r="D159" s="729" t="s">
        <v>221</v>
      </c>
      <c r="E159" s="730">
        <v>1</v>
      </c>
      <c r="F159" s="773">
        <v>0</v>
      </c>
      <c r="G159" s="773">
        <v>0</v>
      </c>
      <c r="H159" s="725">
        <f t="shared" si="4"/>
        <v>0</v>
      </c>
      <c r="I159" s="726">
        <f t="shared" si="5"/>
        <v>0</v>
      </c>
    </row>
    <row r="160" spans="1:9" ht="12.75" customHeight="1">
      <c r="A160" s="721"/>
      <c r="B160" s="722"/>
      <c r="C160" s="728" t="s">
        <v>1448</v>
      </c>
      <c r="D160" s="729" t="s">
        <v>221</v>
      </c>
      <c r="E160" s="730">
        <v>2</v>
      </c>
      <c r="F160" s="773">
        <v>0</v>
      </c>
      <c r="G160" s="773">
        <v>0</v>
      </c>
      <c r="H160" s="725">
        <f t="shared" si="4"/>
        <v>0</v>
      </c>
      <c r="I160" s="726">
        <f t="shared" si="5"/>
        <v>0</v>
      </c>
    </row>
    <row r="161" spans="1:9" ht="12.75" customHeight="1">
      <c r="A161" s="721"/>
      <c r="B161" s="722"/>
      <c r="C161" s="727" t="s">
        <v>1462</v>
      </c>
      <c r="D161" s="724" t="s">
        <v>221</v>
      </c>
      <c r="E161" s="725">
        <v>1</v>
      </c>
      <c r="F161" s="772"/>
      <c r="G161" s="772"/>
      <c r="H161" s="725">
        <f t="shared" si="4"/>
        <v>0</v>
      </c>
      <c r="I161" s="726">
        <f t="shared" si="5"/>
        <v>0</v>
      </c>
    </row>
    <row r="162" spans="1:9" ht="12.75" customHeight="1">
      <c r="A162" s="721"/>
      <c r="B162" s="722"/>
      <c r="C162" s="728" t="s">
        <v>1458</v>
      </c>
      <c r="D162" s="729" t="s">
        <v>221</v>
      </c>
      <c r="E162" s="730">
        <v>1</v>
      </c>
      <c r="F162" s="773">
        <v>0</v>
      </c>
      <c r="G162" s="773">
        <v>0</v>
      </c>
      <c r="H162" s="725">
        <f t="shared" si="4"/>
        <v>0</v>
      </c>
      <c r="I162" s="726">
        <f t="shared" si="5"/>
        <v>0</v>
      </c>
    </row>
    <row r="163" spans="1:9" ht="12.75" customHeight="1" thickBot="1">
      <c r="A163" s="747"/>
      <c r="B163" s="748"/>
      <c r="C163" s="749"/>
      <c r="D163" s="750"/>
      <c r="E163" s="751"/>
      <c r="F163" s="748"/>
      <c r="G163" s="748"/>
      <c r="H163" s="748"/>
      <c r="I163" s="752"/>
    </row>
    <row r="164" spans="1:9" ht="12.75" customHeight="1">
      <c r="A164" s="753"/>
      <c r="B164" s="754" t="s">
        <v>1463</v>
      </c>
      <c r="C164" s="755"/>
      <c r="D164" s="756"/>
      <c r="E164" s="757"/>
      <c r="F164" s="754"/>
      <c r="G164" s="754"/>
      <c r="H164" s="754"/>
      <c r="I164" s="758"/>
    </row>
    <row r="165" spans="1:9" ht="12.75" customHeight="1">
      <c r="A165" s="759"/>
      <c r="B165" s="687"/>
      <c r="C165" s="760"/>
      <c r="D165" s="761"/>
      <c r="E165" s="762"/>
      <c r="F165" s="687"/>
      <c r="G165" s="687"/>
      <c r="H165" s="687"/>
      <c r="I165" s="763"/>
    </row>
    <row r="166" spans="1:9" ht="12.75" customHeight="1">
      <c r="A166" s="759"/>
      <c r="B166" s="687"/>
      <c r="C166" s="760"/>
      <c r="D166" s="761"/>
      <c r="E166" s="762"/>
      <c r="F166" s="687"/>
      <c r="G166" s="687"/>
      <c r="H166" s="687"/>
      <c r="I166" s="763"/>
    </row>
    <row r="167" spans="1:9" ht="12.75" customHeight="1">
      <c r="A167" s="764"/>
      <c r="B167" s="687"/>
      <c r="C167" s="760"/>
      <c r="D167" s="761"/>
      <c r="E167" s="762"/>
      <c r="F167" s="687"/>
      <c r="G167" s="687"/>
      <c r="H167" s="687"/>
      <c r="I167" s="763"/>
    </row>
    <row r="168" spans="1:9" ht="12.75" customHeight="1">
      <c r="A168" s="764"/>
      <c r="B168" s="687"/>
      <c r="C168" s="760"/>
      <c r="D168" s="761"/>
      <c r="E168" s="762"/>
      <c r="F168" s="687"/>
      <c r="G168" s="687"/>
      <c r="H168" s="687"/>
      <c r="I168" s="763"/>
    </row>
    <row r="169" spans="1:9" ht="12.75" customHeight="1">
      <c r="A169" s="764"/>
      <c r="B169" s="687"/>
      <c r="C169" s="760"/>
      <c r="D169" s="761"/>
      <c r="E169" s="762"/>
      <c r="F169" s="687"/>
      <c r="G169" s="687"/>
      <c r="H169" s="687"/>
      <c r="I169" s="763"/>
    </row>
    <row r="170" spans="1:9" ht="12.75" customHeight="1">
      <c r="A170" s="764"/>
      <c r="B170" s="687"/>
      <c r="C170" s="760"/>
      <c r="D170" s="761"/>
      <c r="E170" s="762"/>
      <c r="F170" s="687"/>
      <c r="G170" s="687"/>
      <c r="H170" s="687"/>
      <c r="I170" s="763"/>
    </row>
    <row r="171" spans="1:9" ht="12.75" customHeight="1">
      <c r="A171" s="764"/>
      <c r="B171" s="687"/>
      <c r="C171" s="760"/>
      <c r="D171" s="761"/>
      <c r="E171" s="762"/>
      <c r="F171" s="687"/>
      <c r="G171" s="687"/>
      <c r="H171" s="687"/>
      <c r="I171" s="763"/>
    </row>
    <row r="172" spans="1:9" ht="12.75" customHeight="1">
      <c r="A172" s="764"/>
      <c r="B172" s="687"/>
      <c r="C172" s="760"/>
      <c r="D172" s="761"/>
      <c r="E172" s="762"/>
      <c r="F172" s="687"/>
      <c r="G172" s="687"/>
      <c r="H172" s="687"/>
      <c r="I172" s="763"/>
    </row>
    <row r="173" spans="1:9">
      <c r="A173" s="764"/>
      <c r="B173" s="687"/>
      <c r="C173" s="760"/>
      <c r="D173" s="761"/>
      <c r="E173" s="762"/>
      <c r="F173" s="687"/>
      <c r="G173" s="687"/>
      <c r="H173" s="687"/>
      <c r="I173" s="763"/>
    </row>
    <row r="174" spans="1:9">
      <c r="A174" s="765"/>
      <c r="B174" s="687"/>
      <c r="C174" s="760"/>
      <c r="D174" s="761"/>
      <c r="E174" s="762"/>
      <c r="F174" s="687"/>
      <c r="G174" s="687"/>
      <c r="H174" s="687"/>
      <c r="I174" s="763"/>
    </row>
    <row r="175" spans="1:9">
      <c r="A175" s="765"/>
      <c r="B175" s="687"/>
      <c r="C175" s="760"/>
      <c r="D175" s="761"/>
      <c r="E175" s="762"/>
      <c r="F175" s="687"/>
      <c r="G175" s="687"/>
      <c r="H175" s="687"/>
      <c r="I175" s="763"/>
    </row>
    <row r="176" spans="1:9">
      <c r="A176" s="765"/>
      <c r="B176" s="687"/>
      <c r="C176" s="760"/>
      <c r="D176" s="761"/>
      <c r="E176" s="762"/>
      <c r="F176" s="687"/>
      <c r="G176" s="687"/>
      <c r="H176" s="687"/>
      <c r="I176" s="763"/>
    </row>
    <row r="177" spans="1:9">
      <c r="A177" s="765"/>
      <c r="B177" s="687"/>
      <c r="C177" s="760"/>
      <c r="D177" s="761"/>
      <c r="E177" s="762"/>
      <c r="F177" s="687"/>
      <c r="G177" s="687"/>
      <c r="H177" s="687"/>
      <c r="I177" s="763"/>
    </row>
    <row r="178" spans="1:9">
      <c r="A178" s="765"/>
      <c r="B178" s="687"/>
      <c r="C178" s="760"/>
      <c r="D178" s="761"/>
      <c r="E178" s="762"/>
      <c r="F178" s="687"/>
      <c r="G178" s="687"/>
      <c r="H178" s="687"/>
      <c r="I178" s="763"/>
    </row>
    <row r="179" spans="1:9">
      <c r="A179" s="765"/>
      <c r="B179" s="687"/>
      <c r="C179" s="760"/>
      <c r="D179" s="761"/>
      <c r="E179" s="762"/>
      <c r="F179" s="687"/>
      <c r="G179" s="687"/>
      <c r="H179" s="687"/>
      <c r="I179" s="763"/>
    </row>
    <row r="180" spans="1:9">
      <c r="A180" s="765"/>
      <c r="B180" s="687"/>
      <c r="C180" s="760"/>
      <c r="D180" s="761"/>
      <c r="E180" s="762"/>
      <c r="F180" s="687"/>
      <c r="G180" s="687"/>
      <c r="H180" s="687"/>
      <c r="I180" s="763"/>
    </row>
    <row r="181" spans="1:9">
      <c r="A181" s="765"/>
      <c r="B181" s="687"/>
      <c r="C181" s="760"/>
      <c r="D181" s="761"/>
      <c r="E181" s="762"/>
      <c r="F181" s="687"/>
      <c r="G181" s="687"/>
      <c r="H181" s="687"/>
      <c r="I181" s="763"/>
    </row>
    <row r="182" spans="1:9">
      <c r="A182" s="765"/>
      <c r="B182" s="687"/>
      <c r="C182" s="760"/>
      <c r="D182" s="761"/>
      <c r="E182" s="762"/>
      <c r="F182" s="687"/>
      <c r="G182" s="687"/>
      <c r="H182" s="687"/>
      <c r="I182" s="763"/>
    </row>
    <row r="183" spans="1:9">
      <c r="A183" s="765"/>
      <c r="B183" s="687"/>
      <c r="C183" s="760"/>
      <c r="D183" s="761"/>
      <c r="E183" s="762"/>
      <c r="F183" s="687"/>
      <c r="G183" s="687"/>
      <c r="H183" s="687"/>
      <c r="I183" s="763"/>
    </row>
    <row r="184" spans="1:9">
      <c r="A184" s="765"/>
      <c r="B184" s="687"/>
      <c r="C184" s="760"/>
      <c r="D184" s="761"/>
      <c r="E184" s="762"/>
      <c r="F184" s="687"/>
      <c r="G184" s="687"/>
      <c r="H184" s="687"/>
      <c r="I184" s="763"/>
    </row>
    <row r="185" spans="1:9">
      <c r="A185" s="765"/>
      <c r="B185" s="687"/>
      <c r="C185" s="760"/>
      <c r="D185" s="761"/>
      <c r="E185" s="762"/>
      <c r="F185" s="687"/>
      <c r="G185" s="687"/>
      <c r="H185" s="687"/>
      <c r="I185" s="763"/>
    </row>
    <row r="186" spans="1:9">
      <c r="A186" s="765"/>
      <c r="B186" s="687"/>
      <c r="C186" s="760"/>
      <c r="D186" s="761"/>
      <c r="E186" s="762"/>
      <c r="F186" s="687"/>
      <c r="G186" s="687"/>
      <c r="H186" s="687"/>
      <c r="I186" s="763"/>
    </row>
    <row r="187" spans="1:9">
      <c r="A187" s="765"/>
      <c r="B187" s="687"/>
      <c r="C187" s="760"/>
      <c r="D187" s="761"/>
      <c r="E187" s="762"/>
      <c r="F187" s="687"/>
      <c r="G187" s="687"/>
      <c r="H187" s="687"/>
      <c r="I187" s="763"/>
    </row>
    <row r="188" spans="1:9">
      <c r="A188" s="765"/>
      <c r="B188" s="687"/>
      <c r="C188" s="760"/>
      <c r="D188" s="761"/>
      <c r="E188" s="762"/>
      <c r="F188" s="687"/>
      <c r="G188" s="687"/>
      <c r="H188" s="687"/>
      <c r="I188" s="763"/>
    </row>
    <row r="189" spans="1:9">
      <c r="A189" s="765"/>
      <c r="B189" s="687"/>
      <c r="C189" s="760"/>
      <c r="D189" s="761"/>
      <c r="E189" s="762"/>
      <c r="F189" s="687"/>
      <c r="G189" s="687"/>
      <c r="H189" s="687"/>
      <c r="I189" s="763"/>
    </row>
    <row r="190" spans="1:9">
      <c r="A190" s="765"/>
      <c r="B190" s="687"/>
      <c r="C190" s="760"/>
      <c r="D190" s="761"/>
      <c r="E190" s="762"/>
      <c r="F190" s="687"/>
      <c r="G190" s="687"/>
      <c r="H190" s="687"/>
      <c r="I190" s="763"/>
    </row>
    <row r="191" spans="1:9">
      <c r="A191" s="765"/>
      <c r="B191" s="687"/>
      <c r="C191" s="760"/>
      <c r="D191" s="761"/>
      <c r="E191" s="762"/>
      <c r="F191" s="687"/>
      <c r="G191" s="687"/>
      <c r="H191" s="687"/>
      <c r="I191" s="763"/>
    </row>
    <row r="192" spans="1:9">
      <c r="A192" s="765"/>
      <c r="B192" s="687"/>
      <c r="C192" s="760"/>
      <c r="D192" s="761"/>
      <c r="E192" s="762"/>
      <c r="F192" s="687"/>
      <c r="G192" s="687"/>
      <c r="H192" s="687"/>
      <c r="I192" s="763"/>
    </row>
    <row r="193" spans="1:9">
      <c r="A193" s="765"/>
      <c r="B193" s="687"/>
      <c r="C193" s="760"/>
      <c r="D193" s="761"/>
      <c r="E193" s="762"/>
      <c r="F193" s="687"/>
      <c r="G193" s="687"/>
      <c r="H193" s="687"/>
      <c r="I193" s="763"/>
    </row>
    <row r="194" spans="1:9">
      <c r="A194" s="765"/>
      <c r="B194" s="687"/>
      <c r="C194" s="760"/>
      <c r="D194" s="761"/>
      <c r="E194" s="762"/>
      <c r="F194" s="687"/>
      <c r="G194" s="687"/>
      <c r="H194" s="687"/>
      <c r="I194" s="763"/>
    </row>
    <row r="195" spans="1:9">
      <c r="A195" s="765"/>
      <c r="B195" s="687"/>
      <c r="C195" s="760"/>
      <c r="D195" s="761"/>
      <c r="E195" s="762"/>
      <c r="F195" s="687"/>
      <c r="G195" s="687"/>
      <c r="H195" s="687"/>
      <c r="I195" s="763"/>
    </row>
    <row r="196" spans="1:9">
      <c r="A196" s="765"/>
      <c r="B196" s="687"/>
      <c r="C196" s="760"/>
      <c r="D196" s="761"/>
      <c r="E196" s="762"/>
      <c r="F196" s="687"/>
      <c r="G196" s="687"/>
      <c r="H196" s="687"/>
      <c r="I196" s="763"/>
    </row>
    <row r="197" spans="1:9">
      <c r="A197" s="765"/>
      <c r="B197" s="687"/>
      <c r="C197" s="760"/>
      <c r="D197" s="761"/>
      <c r="E197" s="762"/>
      <c r="F197" s="687"/>
      <c r="G197" s="687"/>
      <c r="H197" s="687"/>
      <c r="I197" s="763"/>
    </row>
    <row r="198" spans="1:9" ht="13" thickBot="1">
      <c r="A198" s="766"/>
      <c r="B198" s="748"/>
      <c r="C198" s="749"/>
      <c r="D198" s="750"/>
      <c r="E198" s="751"/>
      <c r="F198" s="748"/>
      <c r="G198" s="748"/>
      <c r="H198" s="748"/>
      <c r="I198" s="752"/>
    </row>
    <row r="199" spans="1:9">
      <c r="A199" s="767"/>
    </row>
    <row r="200" spans="1:9">
      <c r="A200" s="767"/>
    </row>
    <row r="201" spans="1:9">
      <c r="A201" s="767"/>
    </row>
    <row r="202" spans="1:9">
      <c r="A202" s="767"/>
    </row>
    <row r="203" spans="1:9">
      <c r="A203" s="767"/>
    </row>
    <row r="204" spans="1:9">
      <c r="A204" s="767"/>
    </row>
    <row r="205" spans="1:9">
      <c r="A205" s="767"/>
    </row>
    <row r="206" spans="1:9">
      <c r="A206" s="767"/>
    </row>
    <row r="207" spans="1:9">
      <c r="A207" s="767"/>
    </row>
    <row r="208" spans="1:9">
      <c r="A208" s="767"/>
    </row>
    <row r="209" spans="1:1">
      <c r="A209" s="767"/>
    </row>
    <row r="210" spans="1:1">
      <c r="A210" s="767"/>
    </row>
    <row r="211" spans="1:1">
      <c r="A211" s="767"/>
    </row>
    <row r="212" spans="1:1">
      <c r="A212" s="767"/>
    </row>
    <row r="213" spans="1:1">
      <c r="A213" s="767"/>
    </row>
    <row r="214" spans="1:1">
      <c r="A214" s="767"/>
    </row>
    <row r="215" spans="1:1">
      <c r="A215" s="767"/>
    </row>
    <row r="216" spans="1:1">
      <c r="A216" s="767"/>
    </row>
    <row r="217" spans="1:1">
      <c r="A217" s="767"/>
    </row>
    <row r="218" spans="1:1">
      <c r="A218" s="767"/>
    </row>
    <row r="219" spans="1:1">
      <c r="A219" s="767"/>
    </row>
    <row r="220" spans="1:1">
      <c r="A220" s="767"/>
    </row>
    <row r="221" spans="1:1">
      <c r="A221" s="767"/>
    </row>
    <row r="222" spans="1:1">
      <c r="A222" s="767"/>
    </row>
    <row r="223" spans="1:1">
      <c r="A223" s="767"/>
    </row>
    <row r="224" spans="1:1">
      <c r="A224" s="767"/>
    </row>
    <row r="225" spans="1:1">
      <c r="A225" s="767"/>
    </row>
    <row r="226" spans="1:1">
      <c r="A226" s="767"/>
    </row>
    <row r="227" spans="1:1">
      <c r="A227" s="767"/>
    </row>
    <row r="228" spans="1:1">
      <c r="A228" s="767"/>
    </row>
    <row r="229" spans="1:1">
      <c r="A229" s="767"/>
    </row>
    <row r="230" spans="1:1">
      <c r="A230" s="767"/>
    </row>
    <row r="231" spans="1:1">
      <c r="A231" s="767"/>
    </row>
    <row r="232" spans="1:1">
      <c r="A232" s="767"/>
    </row>
    <row r="233" spans="1:1">
      <c r="A233" s="767"/>
    </row>
    <row r="234" spans="1:1">
      <c r="A234" s="767"/>
    </row>
    <row r="235" spans="1:1">
      <c r="A235" s="767"/>
    </row>
    <row r="236" spans="1:1">
      <c r="A236" s="767"/>
    </row>
    <row r="237" spans="1:1">
      <c r="A237" s="767"/>
    </row>
    <row r="238" spans="1:1">
      <c r="A238" s="767"/>
    </row>
    <row r="239" spans="1:1">
      <c r="A239" s="767"/>
    </row>
    <row r="240" spans="1:1">
      <c r="A240" s="767"/>
    </row>
    <row r="241" spans="1:1">
      <c r="A241" s="767"/>
    </row>
    <row r="242" spans="1:1">
      <c r="A242" s="767"/>
    </row>
    <row r="243" spans="1:1">
      <c r="A243" s="767"/>
    </row>
    <row r="244" spans="1:1">
      <c r="A244" s="767"/>
    </row>
    <row r="245" spans="1:1">
      <c r="A245" s="767"/>
    </row>
    <row r="246" spans="1:1">
      <c r="A246" s="767"/>
    </row>
    <row r="247" spans="1:1">
      <c r="A247" s="767"/>
    </row>
    <row r="248" spans="1:1">
      <c r="A248" s="767"/>
    </row>
    <row r="249" spans="1:1">
      <c r="A249" s="767"/>
    </row>
    <row r="250" spans="1:1">
      <c r="A250" s="767"/>
    </row>
    <row r="251" spans="1:1">
      <c r="A251" s="767"/>
    </row>
    <row r="252" spans="1:1">
      <c r="A252" s="767"/>
    </row>
    <row r="253" spans="1:1">
      <c r="A253" s="767"/>
    </row>
    <row r="254" spans="1:1">
      <c r="A254" s="767"/>
    </row>
    <row r="255" spans="1:1">
      <c r="A255" s="767"/>
    </row>
    <row r="256" spans="1:1">
      <c r="A256" s="767"/>
    </row>
    <row r="257" spans="1:1">
      <c r="A257" s="767"/>
    </row>
    <row r="258" spans="1:1">
      <c r="A258" s="767"/>
    </row>
    <row r="259" spans="1:1">
      <c r="A259" s="767"/>
    </row>
    <row r="260" spans="1:1">
      <c r="A260" s="767"/>
    </row>
    <row r="261" spans="1:1">
      <c r="A261" s="767"/>
    </row>
    <row r="262" spans="1:1">
      <c r="A262" s="767"/>
    </row>
    <row r="263" spans="1:1">
      <c r="A263" s="767"/>
    </row>
    <row r="264" spans="1:1">
      <c r="A264" s="767"/>
    </row>
    <row r="265" spans="1:1">
      <c r="A265" s="767"/>
    </row>
    <row r="266" spans="1:1">
      <c r="A266" s="767"/>
    </row>
    <row r="267" spans="1:1">
      <c r="A267" s="767"/>
    </row>
    <row r="268" spans="1:1">
      <c r="A268" s="767"/>
    </row>
    <row r="269" spans="1:1">
      <c r="A269" s="767"/>
    </row>
    <row r="270" spans="1:1">
      <c r="A270" s="767"/>
    </row>
    <row r="271" spans="1:1">
      <c r="A271" s="767"/>
    </row>
    <row r="272" spans="1:1">
      <c r="A272" s="767"/>
    </row>
    <row r="273" spans="1:1">
      <c r="A273" s="767"/>
    </row>
    <row r="274" spans="1:1">
      <c r="A274" s="767"/>
    </row>
    <row r="275" spans="1:1">
      <c r="A275" s="767"/>
    </row>
    <row r="276" spans="1:1">
      <c r="A276" s="767"/>
    </row>
    <row r="277" spans="1:1">
      <c r="A277" s="767"/>
    </row>
    <row r="278" spans="1:1">
      <c r="A278" s="767"/>
    </row>
    <row r="279" spans="1:1">
      <c r="A279" s="767"/>
    </row>
    <row r="280" spans="1:1">
      <c r="A280" s="767"/>
    </row>
    <row r="281" spans="1:1">
      <c r="A281" s="767"/>
    </row>
  </sheetData>
  <sheetProtection algorithmName="SHA-512" hashValue="6Q29Z5XCppJjBypMrNZQj6H0Rxr1utD4yjUrbERi1GkFI2v+Wiic5VhXsySWvUjRpO7YTvhEznIOSoieDZPIYA==" saltValue="69tA3tLE40eTeee4AIuIbQ==" spinCount="100000" sheet="1" objects="1" scenarios="1"/>
  <mergeCells count="8">
    <mergeCell ref="F9:G9"/>
    <mergeCell ref="H9:I9"/>
    <mergeCell ref="A1:B1"/>
    <mergeCell ref="A2:B2"/>
    <mergeCell ref="A3:B3"/>
    <mergeCell ref="A4:B4"/>
    <mergeCell ref="A5:B5"/>
    <mergeCell ref="A7:B7"/>
  </mergeCells>
  <pageMargins left="0.39370078740157483" right="0.39370078740157483" top="0.39370078740157483" bottom="0.39370078740157483" header="0" footer="0"/>
  <pageSetup paperSize="9" scale="83" fitToHeight="0" orientation="portrait" r:id="rId1"/>
  <headerFooter>
    <oddHeader xml:space="preserve">&amp;LALB - PROVIZORNÍ MENZA&amp;RUNIVERZITA KARLOVA   </oddHeader>
    <oddFooter>&amp;LALB_MENZA&amp;CStrana &amp;P z &amp;N</oddFooter>
  </headerFooter>
  <rowBreaks count="3" manualBreakCount="3">
    <brk id="51" max="8" man="1"/>
    <brk id="111" max="8" man="1"/>
    <brk id="163" max="8" man="1"/>
  </rowBreaks>
  <drawing r:id="rId2"/>
  <legacyDrawing r:id="rId3"/>
  <oleObjects>
    <mc:AlternateContent xmlns:mc="http://schemas.openxmlformats.org/markup-compatibility/2006">
      <mc:Choice Requires="x14">
        <oleObject progId="Acrobat Document" shapeId="16385" r:id="rId4">
          <objectPr defaultSize="0" autoPict="0" r:id="rId5">
            <anchor moveWithCells="1">
              <from>
                <xdr:col>0</xdr:col>
                <xdr:colOff>463550</xdr:colOff>
                <xdr:row>164</xdr:row>
                <xdr:rowOff>95250</xdr:rowOff>
              </from>
              <to>
                <xdr:col>8</xdr:col>
                <xdr:colOff>127000</xdr:colOff>
                <xdr:row>195</xdr:row>
                <xdr:rowOff>158750</xdr:rowOff>
              </to>
            </anchor>
          </objectPr>
        </oleObject>
      </mc:Choice>
      <mc:Fallback>
        <oleObject progId="Acrobat Document" shapeId="16385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66FF"/>
    <pageSetUpPr fitToPage="1"/>
  </sheetPr>
  <dimension ref="B2:BM86"/>
  <sheetViews>
    <sheetView showGridLines="0" view="pageBreakPreview" topLeftCell="A74" zoomScale="70" zoomScaleNormal="55" zoomScaleSheetLayoutView="70" workbookViewId="0">
      <selection activeCell="F98" sqref="F98"/>
    </sheetView>
  </sheetViews>
  <sheetFormatPr defaultRowHeight="10"/>
  <cols>
    <col min="1" max="1" width="8.33203125" style="32" customWidth="1"/>
    <col min="2" max="2" width="1.6640625" style="32" customWidth="1"/>
    <col min="3" max="3" width="4.109375" style="32" customWidth="1"/>
    <col min="4" max="4" width="4.33203125" style="32" customWidth="1"/>
    <col min="5" max="5" width="17.109375" style="32" customWidth="1"/>
    <col min="6" max="6" width="100.77734375" style="32" customWidth="1"/>
    <col min="7" max="7" width="8.6640625" style="32" customWidth="1"/>
    <col min="8" max="8" width="11.109375" style="32" customWidth="1"/>
    <col min="9" max="9" width="14.109375" style="32" customWidth="1"/>
    <col min="10" max="10" width="23.44140625" style="32" customWidth="1"/>
    <col min="11" max="11" width="15.44140625" style="32" hidden="1" customWidth="1"/>
    <col min="12" max="12" width="9.33203125" style="32" customWidth="1"/>
    <col min="13" max="13" width="10.77734375" style="32" hidden="1" customWidth="1"/>
    <col min="14" max="14" width="9.33203125" style="32" hidden="1"/>
    <col min="15" max="20" width="14.109375" style="32" hidden="1" customWidth="1"/>
    <col min="21" max="21" width="16.33203125" style="32" hidden="1" customWidth="1"/>
    <col min="22" max="22" width="12.33203125" style="32" customWidth="1"/>
    <col min="23" max="23" width="16.33203125" style="32" customWidth="1"/>
    <col min="24" max="24" width="12.33203125" style="32" customWidth="1"/>
    <col min="25" max="25" width="15" style="32" customWidth="1"/>
    <col min="26" max="26" width="11" style="32" customWidth="1"/>
    <col min="27" max="27" width="15" style="32" customWidth="1"/>
    <col min="28" max="28" width="16.33203125" style="32" customWidth="1"/>
    <col min="29" max="29" width="11" style="32" customWidth="1"/>
    <col min="30" max="30" width="15" style="32" customWidth="1"/>
    <col min="31" max="31" width="16.33203125" style="32" customWidth="1"/>
    <col min="32" max="43" width="8.88671875" style="32"/>
    <col min="44" max="65" width="9.33203125" style="32" hidden="1"/>
    <col min="66" max="16384" width="8.88671875" style="32"/>
  </cols>
  <sheetData>
    <row r="2" spans="2:46" ht="37" customHeight="1" thickBot="1">
      <c r="L2" s="1214" t="s">
        <v>4</v>
      </c>
      <c r="M2" s="1215"/>
      <c r="N2" s="1215"/>
      <c r="O2" s="1215"/>
      <c r="P2" s="1215"/>
      <c r="Q2" s="1215"/>
      <c r="R2" s="1215"/>
      <c r="S2" s="1215"/>
      <c r="T2" s="1215"/>
      <c r="U2" s="1215"/>
      <c r="V2" s="1215"/>
      <c r="AT2" s="569" t="s">
        <v>62</v>
      </c>
    </row>
    <row r="3" spans="2:46" ht="7" customHeight="1">
      <c r="B3" s="208"/>
      <c r="C3" s="209"/>
      <c r="D3" s="210"/>
      <c r="E3" s="210"/>
      <c r="F3" s="210"/>
      <c r="G3" s="210"/>
      <c r="H3" s="210"/>
      <c r="I3" s="210"/>
      <c r="J3" s="211"/>
      <c r="K3" s="571"/>
      <c r="L3" s="213"/>
      <c r="AT3" s="569" t="s">
        <v>58</v>
      </c>
    </row>
    <row r="4" spans="2:46" ht="25" customHeight="1">
      <c r="B4" s="213"/>
      <c r="C4" s="214"/>
      <c r="D4" s="215" t="s">
        <v>69</v>
      </c>
      <c r="E4" s="212"/>
      <c r="F4" s="212"/>
      <c r="G4" s="212"/>
      <c r="H4" s="212"/>
      <c r="I4" s="212"/>
      <c r="J4" s="216"/>
      <c r="L4" s="213"/>
      <c r="M4" s="875" t="s">
        <v>9</v>
      </c>
      <c r="AT4" s="569" t="s">
        <v>2</v>
      </c>
    </row>
    <row r="5" spans="2:46" ht="7" customHeight="1">
      <c r="B5" s="213"/>
      <c r="C5" s="214"/>
      <c r="D5" s="212"/>
      <c r="E5" s="212"/>
      <c r="F5" s="212"/>
      <c r="G5" s="212"/>
      <c r="H5" s="212"/>
      <c r="I5" s="212"/>
      <c r="J5" s="216"/>
      <c r="L5" s="213"/>
    </row>
    <row r="6" spans="2:46" ht="12" customHeight="1">
      <c r="B6" s="213"/>
      <c r="C6" s="214"/>
      <c r="D6" s="236" t="s">
        <v>12</v>
      </c>
      <c r="E6" s="212"/>
      <c r="F6" s="212"/>
      <c r="G6" s="212"/>
      <c r="H6" s="212"/>
      <c r="I6" s="212"/>
      <c r="J6" s="216"/>
      <c r="L6" s="213"/>
    </row>
    <row r="7" spans="2:46" ht="16.5" customHeight="1">
      <c r="B7" s="213"/>
      <c r="C7" s="214"/>
      <c r="D7" s="212"/>
      <c r="E7" s="1294" t="str">
        <f>'Rekapitulace stavby'!K6</f>
        <v>Provizorní menza - UK Albertov</v>
      </c>
      <c r="F7" s="1295"/>
      <c r="G7" s="1295"/>
      <c r="H7" s="1295"/>
      <c r="I7" s="212"/>
      <c r="J7" s="216"/>
      <c r="L7" s="213"/>
    </row>
    <row r="8" spans="2:46" s="594" customFormat="1" ht="12" customHeight="1">
      <c r="B8" s="597"/>
      <c r="C8" s="589"/>
      <c r="D8" s="236" t="s">
        <v>70</v>
      </c>
      <c r="E8" s="590"/>
      <c r="F8" s="590"/>
      <c r="G8" s="590"/>
      <c r="H8" s="590"/>
      <c r="I8" s="590"/>
      <c r="J8" s="593"/>
      <c r="L8" s="597"/>
    </row>
    <row r="9" spans="2:46" s="594" customFormat="1" ht="37" customHeight="1">
      <c r="B9" s="597"/>
      <c r="C9" s="589"/>
      <c r="D9" s="590"/>
      <c r="E9" s="1202" t="s">
        <v>1681</v>
      </c>
      <c r="F9" s="1195"/>
      <c r="G9" s="1195"/>
      <c r="H9" s="1195"/>
      <c r="I9" s="590"/>
      <c r="J9" s="593"/>
      <c r="L9" s="597"/>
    </row>
    <row r="10" spans="2:46" s="594" customFormat="1">
      <c r="B10" s="597"/>
      <c r="C10" s="589"/>
      <c r="D10" s="590"/>
      <c r="E10" s="590"/>
      <c r="F10" s="590"/>
      <c r="G10" s="590"/>
      <c r="H10" s="590"/>
      <c r="I10" s="590"/>
      <c r="J10" s="593"/>
      <c r="L10" s="597"/>
    </row>
    <row r="11" spans="2:46" s="594" customFormat="1" ht="12" customHeight="1">
      <c r="B11" s="597"/>
      <c r="C11" s="589"/>
      <c r="D11" s="236" t="s">
        <v>13</v>
      </c>
      <c r="E11" s="590"/>
      <c r="F11" s="580" t="s">
        <v>1</v>
      </c>
      <c r="G11" s="590"/>
      <c r="H11" s="590"/>
      <c r="I11" s="236" t="s">
        <v>14</v>
      </c>
      <c r="J11" s="876" t="s">
        <v>1</v>
      </c>
      <c r="L11" s="597"/>
    </row>
    <row r="12" spans="2:46" s="594" customFormat="1" ht="12" customHeight="1">
      <c r="B12" s="597"/>
      <c r="C12" s="589"/>
      <c r="D12" s="236" t="s">
        <v>15</v>
      </c>
      <c r="E12" s="590"/>
      <c r="F12" s="580" t="s">
        <v>23</v>
      </c>
      <c r="G12" s="590"/>
      <c r="H12" s="590"/>
      <c r="I12" s="236" t="s">
        <v>17</v>
      </c>
      <c r="J12" s="877"/>
      <c r="L12" s="597"/>
    </row>
    <row r="13" spans="2:46" s="594" customFormat="1" ht="10.9" customHeight="1">
      <c r="B13" s="597"/>
      <c r="C13" s="589"/>
      <c r="D13" s="590"/>
      <c r="E13" s="590"/>
      <c r="F13" s="590"/>
      <c r="G13" s="590"/>
      <c r="H13" s="590"/>
      <c r="I13" s="590"/>
      <c r="J13" s="593"/>
      <c r="L13" s="597"/>
    </row>
    <row r="14" spans="2:46" s="594" customFormat="1" ht="12" customHeight="1">
      <c r="B14" s="597"/>
      <c r="C14" s="589"/>
      <c r="D14" s="236" t="s">
        <v>18</v>
      </c>
      <c r="E14" s="590"/>
      <c r="F14" s="590"/>
      <c r="G14" s="590"/>
      <c r="H14" s="590"/>
      <c r="I14" s="236" t="s">
        <v>19</v>
      </c>
      <c r="J14" s="876">
        <f>IF('Rekapitulace stavby'!AN10="","",'Rekapitulace stavby'!AN10)</f>
        <v>216208</v>
      </c>
      <c r="L14" s="597"/>
    </row>
    <row r="15" spans="2:46" s="594" customFormat="1" ht="18" customHeight="1">
      <c r="B15" s="597"/>
      <c r="C15" s="589"/>
      <c r="D15" s="590"/>
      <c r="E15" s="580" t="str">
        <f>IF('Rekapitulace stavby'!E11="","",'Rekapitulace stavby'!E11)</f>
        <v>UNIVERZITA KARLOVA, OVOCNÝ TRH 560/5, 113 36 PRAHA</v>
      </c>
      <c r="F15" s="590"/>
      <c r="G15" s="590"/>
      <c r="H15" s="590"/>
      <c r="I15" s="236" t="s">
        <v>21</v>
      </c>
      <c r="J15" s="876" t="str">
        <f>IF('Rekapitulace stavby'!AN11="","",'Rekapitulace stavby'!AN11)</f>
        <v>CZ00216208</v>
      </c>
      <c r="L15" s="597"/>
    </row>
    <row r="16" spans="2:46" s="594" customFormat="1" ht="7" customHeight="1">
      <c r="B16" s="597"/>
      <c r="C16" s="589"/>
      <c r="D16" s="590"/>
      <c r="E16" s="590"/>
      <c r="F16" s="590"/>
      <c r="G16" s="590"/>
      <c r="H16" s="590"/>
      <c r="I16" s="590"/>
      <c r="J16" s="593"/>
      <c r="L16" s="597"/>
    </row>
    <row r="17" spans="2:12" s="594" customFormat="1" ht="12" customHeight="1">
      <c r="B17" s="597"/>
      <c r="C17" s="589"/>
      <c r="D17" s="236" t="s">
        <v>22</v>
      </c>
      <c r="E17" s="590"/>
      <c r="F17" s="590"/>
      <c r="G17" s="590"/>
      <c r="H17" s="590"/>
      <c r="I17" s="236" t="s">
        <v>19</v>
      </c>
      <c r="J17" s="876" t="str">
        <f>'Rekapitulace stavby'!AN13</f>
        <v>vyplň</v>
      </c>
      <c r="L17" s="597"/>
    </row>
    <row r="18" spans="2:12" s="594" customFormat="1" ht="18" customHeight="1">
      <c r="B18" s="597"/>
      <c r="C18" s="589"/>
      <c r="D18" s="590"/>
      <c r="E18" s="1309" t="str">
        <f>'Rekapitulace stavby'!E14</f>
        <v>VYPLŇ - bude vybrán ve výběrovém řízení</v>
      </c>
      <c r="F18" s="1309"/>
      <c r="G18" s="1309"/>
      <c r="H18" s="1309"/>
      <c r="I18" s="236" t="s">
        <v>21</v>
      </c>
      <c r="J18" s="876" t="str">
        <f>'Rekapitulace stavby'!AN14</f>
        <v>vyplň</v>
      </c>
      <c r="L18" s="597"/>
    </row>
    <row r="19" spans="2:12" s="594" customFormat="1" ht="7" customHeight="1">
      <c r="B19" s="597"/>
      <c r="C19" s="589"/>
      <c r="D19" s="590"/>
      <c r="E19" s="590"/>
      <c r="F19" s="590"/>
      <c r="G19" s="590"/>
      <c r="H19" s="590"/>
      <c r="I19" s="590"/>
      <c r="J19" s="593"/>
      <c r="L19" s="597"/>
    </row>
    <row r="20" spans="2:12" s="594" customFormat="1" ht="12" customHeight="1">
      <c r="B20" s="597"/>
      <c r="C20" s="589"/>
      <c r="D20" s="236" t="s">
        <v>24</v>
      </c>
      <c r="E20" s="590"/>
      <c r="F20" s="590"/>
      <c r="G20" s="590"/>
      <c r="H20" s="590"/>
      <c r="I20" s="236" t="s">
        <v>19</v>
      </c>
      <c r="J20" s="876">
        <f>IF('Rekapitulace stavby'!AN16="","",'Rekapitulace stavby'!AN16)</f>
        <v>25917234</v>
      </c>
      <c r="L20" s="597"/>
    </row>
    <row r="21" spans="2:12" s="594" customFormat="1" ht="18" customHeight="1">
      <c r="B21" s="597"/>
      <c r="C21" s="589"/>
      <c r="D21" s="590"/>
      <c r="E21" s="580" t="str">
        <f>IF('Rekapitulace stavby'!E17="","",'Rekapitulace stavby'!E17)</f>
        <v>JIKA CZ, Ing Jiří Slánský</v>
      </c>
      <c r="F21" s="590"/>
      <c r="G21" s="590"/>
      <c r="H21" s="590"/>
      <c r="I21" s="236" t="s">
        <v>21</v>
      </c>
      <c r="J21" s="876" t="str">
        <f>IF('Rekapitulace stavby'!AN17="","",'Rekapitulace stavby'!AN17)</f>
        <v>CZ25917234</v>
      </c>
      <c r="L21" s="597"/>
    </row>
    <row r="22" spans="2:12" s="594" customFormat="1" ht="7" customHeight="1">
      <c r="B22" s="597"/>
      <c r="C22" s="589"/>
      <c r="D22" s="590"/>
      <c r="E22" s="590"/>
      <c r="F22" s="590"/>
      <c r="G22" s="590"/>
      <c r="H22" s="590"/>
      <c r="I22" s="590"/>
      <c r="J22" s="593"/>
      <c r="L22" s="597"/>
    </row>
    <row r="23" spans="2:12" s="594" customFormat="1" ht="12" customHeight="1">
      <c r="B23" s="597"/>
      <c r="C23" s="589"/>
      <c r="D23" s="236" t="s">
        <v>27</v>
      </c>
      <c r="E23" s="590"/>
      <c r="F23" s="590"/>
      <c r="G23" s="590"/>
      <c r="H23" s="590"/>
      <c r="I23" s="236" t="s">
        <v>19</v>
      </c>
      <c r="J23" s="876" t="str">
        <f>IF('Rekapitulace stavby'!AN19="","",'Rekapitulace stavby'!AN19)</f>
        <v/>
      </c>
      <c r="L23" s="597"/>
    </row>
    <row r="24" spans="2:12" s="594" customFormat="1" ht="18" customHeight="1">
      <c r="B24" s="597"/>
      <c r="C24" s="589"/>
      <c r="D24" s="590"/>
      <c r="E24" s="937" t="s">
        <v>2025</v>
      </c>
      <c r="F24" s="590"/>
      <c r="G24" s="590"/>
      <c r="H24" s="590"/>
      <c r="I24" s="236" t="s">
        <v>21</v>
      </c>
      <c r="J24" s="876" t="str">
        <f>IF('Rekapitulace stavby'!AN20="","",'Rekapitulace stavby'!AN20)</f>
        <v/>
      </c>
      <c r="L24" s="597"/>
    </row>
    <row r="25" spans="2:12" s="594" customFormat="1" ht="7" customHeight="1">
      <c r="B25" s="597"/>
      <c r="C25" s="589"/>
      <c r="D25" s="590"/>
      <c r="E25" s="590"/>
      <c r="F25" s="590"/>
      <c r="G25" s="590"/>
      <c r="H25" s="590"/>
      <c r="I25" s="590"/>
      <c r="J25" s="593"/>
      <c r="L25" s="597"/>
    </row>
    <row r="26" spans="2:12" s="594" customFormat="1" ht="12" customHeight="1">
      <c r="B26" s="597"/>
      <c r="C26" s="589"/>
      <c r="D26" s="236" t="s">
        <v>28</v>
      </c>
      <c r="E26" s="590"/>
      <c r="F26" s="590"/>
      <c r="G26" s="590"/>
      <c r="H26" s="590"/>
      <c r="I26" s="590"/>
      <c r="J26" s="593"/>
      <c r="L26" s="597"/>
    </row>
    <row r="27" spans="2:12" s="882" customFormat="1" ht="16.5" customHeight="1">
      <c r="B27" s="878"/>
      <c r="C27" s="879"/>
      <c r="D27" s="880"/>
      <c r="E27" s="1310" t="s">
        <v>1</v>
      </c>
      <c r="F27" s="1310"/>
      <c r="G27" s="1310"/>
      <c r="H27" s="1310"/>
      <c r="I27" s="880"/>
      <c r="J27" s="881"/>
      <c r="L27" s="878"/>
    </row>
    <row r="28" spans="2:12" s="594" customFormat="1" ht="7" customHeight="1">
      <c r="B28" s="597"/>
      <c r="C28" s="589"/>
      <c r="D28" s="590"/>
      <c r="E28" s="590"/>
      <c r="F28" s="590"/>
      <c r="G28" s="590"/>
      <c r="H28" s="590"/>
      <c r="I28" s="590"/>
      <c r="J28" s="593"/>
      <c r="L28" s="597"/>
    </row>
    <row r="29" spans="2:12" s="594" customFormat="1" ht="7" customHeight="1">
      <c r="B29" s="597"/>
      <c r="C29" s="589"/>
      <c r="D29" s="883"/>
      <c r="E29" s="883"/>
      <c r="F29" s="883"/>
      <c r="G29" s="883"/>
      <c r="H29" s="883"/>
      <c r="I29" s="883"/>
      <c r="J29" s="884"/>
      <c r="K29" s="883"/>
      <c r="L29" s="597"/>
    </row>
    <row r="30" spans="2:12" s="594" customFormat="1" ht="25.4" customHeight="1">
      <c r="B30" s="597"/>
      <c r="C30" s="589"/>
      <c r="D30" s="233" t="s">
        <v>29</v>
      </c>
      <c r="E30" s="590"/>
      <c r="F30" s="590"/>
      <c r="G30" s="590"/>
      <c r="H30" s="590"/>
      <c r="I30" s="590"/>
      <c r="J30" s="885">
        <f>ROUND(J81, 2)</f>
        <v>0</v>
      </c>
      <c r="L30" s="597"/>
    </row>
    <row r="31" spans="2:12" s="594" customFormat="1" ht="7" customHeight="1">
      <c r="B31" s="597"/>
      <c r="C31" s="589"/>
      <c r="D31" s="883"/>
      <c r="E31" s="883"/>
      <c r="F31" s="883"/>
      <c r="G31" s="883"/>
      <c r="H31" s="883"/>
      <c r="I31" s="883"/>
      <c r="J31" s="884"/>
      <c r="K31" s="883"/>
      <c r="L31" s="597"/>
    </row>
    <row r="32" spans="2:12" s="594" customFormat="1" ht="14.5" customHeight="1">
      <c r="B32" s="597"/>
      <c r="C32" s="589"/>
      <c r="D32" s="590"/>
      <c r="E32" s="590"/>
      <c r="F32" s="886" t="s">
        <v>31</v>
      </c>
      <c r="G32" s="590"/>
      <c r="H32" s="590"/>
      <c r="I32" s="886" t="s">
        <v>30</v>
      </c>
      <c r="J32" s="887" t="s">
        <v>32</v>
      </c>
      <c r="L32" s="597"/>
    </row>
    <row r="33" spans="2:12" s="594" customFormat="1" ht="14.5" customHeight="1">
      <c r="B33" s="597"/>
      <c r="C33" s="589"/>
      <c r="D33" s="236" t="s">
        <v>33</v>
      </c>
      <c r="E33" s="236" t="s">
        <v>34</v>
      </c>
      <c r="F33" s="888">
        <f>ROUND((SUM(BE81:BE85)),  2)</f>
        <v>0</v>
      </c>
      <c r="G33" s="590"/>
      <c r="H33" s="590"/>
      <c r="I33" s="889">
        <v>0.21</v>
      </c>
      <c r="J33" s="890">
        <f>ROUND(((SUM(BE81:BE85))*I33),  2)</f>
        <v>0</v>
      </c>
      <c r="L33" s="597"/>
    </row>
    <row r="34" spans="2:12" s="594" customFormat="1" ht="14.5" customHeight="1">
      <c r="B34" s="597"/>
      <c r="C34" s="589"/>
      <c r="D34" s="590"/>
      <c r="E34" s="236" t="s">
        <v>35</v>
      </c>
      <c r="F34" s="888">
        <f>ROUND((SUM(BF81:BF85)),  2)</f>
        <v>0</v>
      </c>
      <c r="G34" s="590"/>
      <c r="H34" s="590"/>
      <c r="I34" s="889">
        <v>0.15</v>
      </c>
      <c r="J34" s="890">
        <f>ROUND(((SUM(BF81:BF85))*I34),  2)</f>
        <v>0</v>
      </c>
      <c r="L34" s="597"/>
    </row>
    <row r="35" spans="2:12" s="594" customFormat="1" ht="14.5" hidden="1" customHeight="1">
      <c r="B35" s="597"/>
      <c r="C35" s="589"/>
      <c r="D35" s="590"/>
      <c r="E35" s="236" t="s">
        <v>36</v>
      </c>
      <c r="F35" s="888">
        <f>ROUND((SUM(BG81:BG85)),  2)</f>
        <v>0</v>
      </c>
      <c r="G35" s="590"/>
      <c r="H35" s="590"/>
      <c r="I35" s="889">
        <v>0.21</v>
      </c>
      <c r="J35" s="890">
        <f>0</f>
        <v>0</v>
      </c>
      <c r="L35" s="597"/>
    </row>
    <row r="36" spans="2:12" s="594" customFormat="1" ht="14.5" hidden="1" customHeight="1">
      <c r="B36" s="597"/>
      <c r="C36" s="589"/>
      <c r="D36" s="590"/>
      <c r="E36" s="236" t="s">
        <v>37</v>
      </c>
      <c r="F36" s="888">
        <f>ROUND((SUM(BH81:BH85)),  2)</f>
        <v>0</v>
      </c>
      <c r="G36" s="590"/>
      <c r="H36" s="590"/>
      <c r="I36" s="889">
        <v>0.15</v>
      </c>
      <c r="J36" s="890">
        <f>0</f>
        <v>0</v>
      </c>
      <c r="L36" s="597"/>
    </row>
    <row r="37" spans="2:12" s="594" customFormat="1" ht="14.5" hidden="1" customHeight="1">
      <c r="B37" s="597"/>
      <c r="C37" s="589"/>
      <c r="D37" s="590"/>
      <c r="E37" s="236" t="s">
        <v>38</v>
      </c>
      <c r="F37" s="888">
        <f>ROUND((SUM(BI81:BI85)),  2)</f>
        <v>0</v>
      </c>
      <c r="G37" s="590"/>
      <c r="H37" s="590"/>
      <c r="I37" s="889">
        <v>0</v>
      </c>
      <c r="J37" s="890">
        <f>0</f>
        <v>0</v>
      </c>
      <c r="L37" s="597"/>
    </row>
    <row r="38" spans="2:12" s="594" customFormat="1" ht="7" customHeight="1">
      <c r="B38" s="597"/>
      <c r="C38" s="589"/>
      <c r="D38" s="590"/>
      <c r="E38" s="590"/>
      <c r="F38" s="590"/>
      <c r="G38" s="590"/>
      <c r="H38" s="590"/>
      <c r="I38" s="590"/>
      <c r="J38" s="593"/>
      <c r="L38" s="597"/>
    </row>
    <row r="39" spans="2:12" s="594" customFormat="1" ht="25.4" customHeight="1">
      <c r="B39" s="597"/>
      <c r="C39" s="891"/>
      <c r="D39" s="240" t="s">
        <v>39</v>
      </c>
      <c r="E39" s="627"/>
      <c r="F39" s="627"/>
      <c r="G39" s="242" t="s">
        <v>40</v>
      </c>
      <c r="H39" s="243" t="s">
        <v>41</v>
      </c>
      <c r="I39" s="627"/>
      <c r="J39" s="892">
        <f>SUM(J30:J37)</f>
        <v>0</v>
      </c>
      <c r="K39" s="893"/>
      <c r="L39" s="597"/>
    </row>
    <row r="40" spans="2:12" s="594" customFormat="1" ht="14.5" customHeight="1" thickBot="1">
      <c r="B40" s="894"/>
      <c r="C40" s="609"/>
      <c r="D40" s="610"/>
      <c r="E40" s="610"/>
      <c r="F40" s="610"/>
      <c r="G40" s="610"/>
      <c r="H40" s="610"/>
      <c r="I40" s="610"/>
      <c r="J40" s="612"/>
      <c r="K40" s="613"/>
      <c r="L40" s="597"/>
    </row>
    <row r="43" spans="2:12" ht="10.5" thickBot="1"/>
    <row r="44" spans="2:12" s="594" customFormat="1" ht="7" customHeight="1">
      <c r="B44" s="895"/>
      <c r="C44" s="614"/>
      <c r="D44" s="615"/>
      <c r="E44" s="615"/>
      <c r="F44" s="615"/>
      <c r="G44" s="615"/>
      <c r="H44" s="615"/>
      <c r="I44" s="615"/>
      <c r="J44" s="617"/>
      <c r="K44" s="618"/>
      <c r="L44" s="597"/>
    </row>
    <row r="45" spans="2:12" s="594" customFormat="1" ht="25" customHeight="1">
      <c r="B45" s="597"/>
      <c r="C45" s="262" t="s">
        <v>71</v>
      </c>
      <c r="D45" s="590"/>
      <c r="E45" s="590"/>
      <c r="F45" s="590"/>
      <c r="G45" s="590"/>
      <c r="H45" s="590"/>
      <c r="I45" s="590"/>
      <c r="J45" s="593"/>
      <c r="L45" s="597"/>
    </row>
    <row r="46" spans="2:12" s="594" customFormat="1" ht="7" customHeight="1">
      <c r="B46" s="597"/>
      <c r="C46" s="589"/>
      <c r="D46" s="590"/>
      <c r="E46" s="590"/>
      <c r="F46" s="590"/>
      <c r="G46" s="590"/>
      <c r="H46" s="590"/>
      <c r="I46" s="590"/>
      <c r="J46" s="593"/>
      <c r="L46" s="597"/>
    </row>
    <row r="47" spans="2:12" s="594" customFormat="1" ht="12" customHeight="1">
      <c r="B47" s="597"/>
      <c r="C47" s="896" t="s">
        <v>12</v>
      </c>
      <c r="D47" s="590"/>
      <c r="E47" s="590"/>
      <c r="F47" s="590"/>
      <c r="G47" s="590"/>
      <c r="H47" s="590"/>
      <c r="I47" s="590"/>
      <c r="J47" s="593"/>
      <c r="L47" s="597"/>
    </row>
    <row r="48" spans="2:12" s="594" customFormat="1" ht="16.5" customHeight="1">
      <c r="B48" s="597"/>
      <c r="C48" s="589"/>
      <c r="D48" s="590"/>
      <c r="E48" s="1294" t="str">
        <f>E7</f>
        <v>Provizorní menza - UK Albertov</v>
      </c>
      <c r="F48" s="1295"/>
      <c r="G48" s="1295"/>
      <c r="H48" s="1295"/>
      <c r="I48" s="590"/>
      <c r="J48" s="593"/>
      <c r="L48" s="597"/>
    </row>
    <row r="49" spans="2:47" s="594" customFormat="1" ht="12" customHeight="1">
      <c r="B49" s="597"/>
      <c r="C49" s="896" t="s">
        <v>70</v>
      </c>
      <c r="D49" s="590"/>
      <c r="E49" s="590"/>
      <c r="F49" s="590"/>
      <c r="G49" s="590"/>
      <c r="H49" s="590"/>
      <c r="I49" s="590"/>
      <c r="J49" s="593"/>
      <c r="L49" s="597"/>
    </row>
    <row r="50" spans="2:47" s="594" customFormat="1" ht="16.5" customHeight="1">
      <c r="B50" s="597"/>
      <c r="C50" s="589"/>
      <c r="D50" s="590"/>
      <c r="E50" s="1202" t="str">
        <f>E9</f>
        <v>07 - GASTROTECHNOLOGIE</v>
      </c>
      <c r="F50" s="1195"/>
      <c r="G50" s="1195"/>
      <c r="H50" s="1195"/>
      <c r="I50" s="590"/>
      <c r="J50" s="593"/>
      <c r="L50" s="597"/>
    </row>
    <row r="51" spans="2:47" s="594" customFormat="1" ht="7" customHeight="1">
      <c r="B51" s="597"/>
      <c r="C51" s="589"/>
      <c r="D51" s="590"/>
      <c r="E51" s="590"/>
      <c r="F51" s="590"/>
      <c r="G51" s="590"/>
      <c r="H51" s="590"/>
      <c r="I51" s="590"/>
      <c r="J51" s="593"/>
      <c r="L51" s="597"/>
    </row>
    <row r="52" spans="2:47" s="594" customFormat="1" ht="12" customHeight="1">
      <c r="B52" s="597"/>
      <c r="C52" s="896" t="s">
        <v>15</v>
      </c>
      <c r="D52" s="590"/>
      <c r="E52" s="590"/>
      <c r="F52" s="580" t="str">
        <f>F12</f>
        <v xml:space="preserve"> </v>
      </c>
      <c r="G52" s="590"/>
      <c r="H52" s="590"/>
      <c r="I52" s="236" t="s">
        <v>17</v>
      </c>
      <c r="J52" s="877" t="str">
        <f>IF(J12="","",J12)</f>
        <v/>
      </c>
      <c r="L52" s="597"/>
    </row>
    <row r="53" spans="2:47" s="594" customFormat="1" ht="7" customHeight="1">
      <c r="B53" s="597"/>
      <c r="C53" s="589"/>
      <c r="D53" s="590"/>
      <c r="E53" s="590"/>
      <c r="F53" s="590"/>
      <c r="G53" s="590"/>
      <c r="H53" s="590"/>
      <c r="I53" s="590"/>
      <c r="J53" s="593"/>
      <c r="L53" s="597"/>
    </row>
    <row r="54" spans="2:47" s="594" customFormat="1" ht="13.75" customHeight="1">
      <c r="B54" s="597"/>
      <c r="C54" s="896" t="s">
        <v>18</v>
      </c>
      <c r="D54" s="590"/>
      <c r="E54" s="590"/>
      <c r="F54" s="580" t="str">
        <f>E15</f>
        <v>UNIVERZITA KARLOVA, OVOCNÝ TRH 560/5, 113 36 PRAHA</v>
      </c>
      <c r="G54" s="590"/>
      <c r="H54" s="590"/>
      <c r="I54" s="236" t="s">
        <v>24</v>
      </c>
      <c r="J54" s="897" t="str">
        <f>E21</f>
        <v>JIKA CZ, Ing Jiří Slánský</v>
      </c>
      <c r="L54" s="597"/>
    </row>
    <row r="55" spans="2:47" s="594" customFormat="1" ht="13.75" customHeight="1">
      <c r="B55" s="597"/>
      <c r="C55" s="896" t="s">
        <v>22</v>
      </c>
      <c r="D55" s="590"/>
      <c r="E55" s="590"/>
      <c r="F55" s="580" t="str">
        <f>IF(E18="","",E18)</f>
        <v>VYPLŇ - bude vybrán ve výběrovém řízení</v>
      </c>
      <c r="G55" s="590"/>
      <c r="H55" s="590"/>
      <c r="I55" s="236" t="s">
        <v>27</v>
      </c>
      <c r="J55" s="897" t="str">
        <f>E24</f>
        <v>Pavel Stejskal</v>
      </c>
      <c r="L55" s="597"/>
    </row>
    <row r="56" spans="2:47" s="594" customFormat="1" ht="10.4" customHeight="1">
      <c r="B56" s="597"/>
      <c r="C56" s="589"/>
      <c r="D56" s="590"/>
      <c r="E56" s="590"/>
      <c r="F56" s="590"/>
      <c r="G56" s="590"/>
      <c r="H56" s="590"/>
      <c r="I56" s="590"/>
      <c r="J56" s="593"/>
      <c r="L56" s="597"/>
    </row>
    <row r="57" spans="2:47" s="594" customFormat="1" ht="29.25" customHeight="1">
      <c r="B57" s="597"/>
      <c r="C57" s="265" t="s">
        <v>72</v>
      </c>
      <c r="D57" s="898"/>
      <c r="E57" s="898"/>
      <c r="F57" s="898"/>
      <c r="G57" s="898"/>
      <c r="H57" s="898"/>
      <c r="I57" s="898"/>
      <c r="J57" s="899" t="s">
        <v>73</v>
      </c>
      <c r="K57" s="900"/>
      <c r="L57" s="597"/>
    </row>
    <row r="58" spans="2:47" s="594" customFormat="1" ht="10.4" customHeight="1">
      <c r="B58" s="597"/>
      <c r="C58" s="589"/>
      <c r="D58" s="590"/>
      <c r="E58" s="590"/>
      <c r="F58" s="590"/>
      <c r="G58" s="590"/>
      <c r="H58" s="590"/>
      <c r="I58" s="590"/>
      <c r="J58" s="593"/>
      <c r="L58" s="597"/>
    </row>
    <row r="59" spans="2:47" s="594" customFormat="1" ht="22.9" customHeight="1">
      <c r="B59" s="597"/>
      <c r="C59" s="269" t="s">
        <v>74</v>
      </c>
      <c r="D59" s="590"/>
      <c r="E59" s="590"/>
      <c r="F59" s="590"/>
      <c r="G59" s="590"/>
      <c r="H59" s="590"/>
      <c r="I59" s="590"/>
      <c r="J59" s="885">
        <f>J81</f>
        <v>0</v>
      </c>
      <c r="L59" s="597"/>
      <c r="AU59" s="569" t="s">
        <v>75</v>
      </c>
    </row>
    <row r="60" spans="2:47" s="277" customFormat="1" ht="25" customHeight="1">
      <c r="B60" s="270"/>
      <c r="C60" s="271"/>
      <c r="D60" s="272" t="s">
        <v>835</v>
      </c>
      <c r="E60" s="273"/>
      <c r="F60" s="273"/>
      <c r="G60" s="273"/>
      <c r="H60" s="273"/>
      <c r="I60" s="273"/>
      <c r="J60" s="901">
        <f>J82</f>
        <v>0</v>
      </c>
      <c r="L60" s="270"/>
    </row>
    <row r="61" spans="2:47" s="285" customFormat="1" ht="19.899999999999999" customHeight="1">
      <c r="B61" s="278"/>
      <c r="C61" s="279"/>
      <c r="D61" s="280" t="s">
        <v>840</v>
      </c>
      <c r="E61" s="281"/>
      <c r="F61" s="281"/>
      <c r="G61" s="281"/>
      <c r="H61" s="281"/>
      <c r="I61" s="281"/>
      <c r="J61" s="902">
        <f>J83</f>
        <v>0</v>
      </c>
      <c r="L61" s="278"/>
    </row>
    <row r="62" spans="2:47" s="594" customFormat="1" ht="21.75" customHeight="1">
      <c r="B62" s="597"/>
      <c r="C62" s="589"/>
      <c r="D62" s="590"/>
      <c r="E62" s="590"/>
      <c r="F62" s="590"/>
      <c r="G62" s="590"/>
      <c r="H62" s="590"/>
      <c r="I62" s="590"/>
      <c r="J62" s="593"/>
      <c r="L62" s="597"/>
    </row>
    <row r="63" spans="2:47" s="594" customFormat="1" ht="7" customHeight="1" thickBot="1">
      <c r="B63" s="894"/>
      <c r="C63" s="609"/>
      <c r="D63" s="610"/>
      <c r="E63" s="610"/>
      <c r="F63" s="610"/>
      <c r="G63" s="610"/>
      <c r="H63" s="610"/>
      <c r="I63" s="610"/>
      <c r="J63" s="612"/>
      <c r="K63" s="613"/>
      <c r="L63" s="597"/>
    </row>
    <row r="66" spans="2:20" ht="10.5" thickBot="1"/>
    <row r="67" spans="2:20" s="594" customFormat="1" ht="7" customHeight="1">
      <c r="B67" s="895"/>
      <c r="C67" s="614"/>
      <c r="D67" s="615"/>
      <c r="E67" s="615"/>
      <c r="F67" s="615"/>
      <c r="G67" s="615"/>
      <c r="H67" s="615"/>
      <c r="I67" s="615"/>
      <c r="J67" s="617"/>
      <c r="K67" s="618"/>
      <c r="L67" s="597"/>
    </row>
    <row r="68" spans="2:20" s="594" customFormat="1" ht="25" customHeight="1">
      <c r="B68" s="597"/>
      <c r="C68" s="262" t="s">
        <v>86</v>
      </c>
      <c r="D68" s="590"/>
      <c r="E68" s="590"/>
      <c r="F68" s="590"/>
      <c r="G68" s="590"/>
      <c r="H68" s="590"/>
      <c r="I68" s="590"/>
      <c r="J68" s="593"/>
      <c r="L68" s="597"/>
    </row>
    <row r="69" spans="2:20" s="594" customFormat="1" ht="7" customHeight="1">
      <c r="B69" s="597"/>
      <c r="C69" s="589"/>
      <c r="D69" s="590"/>
      <c r="E69" s="590"/>
      <c r="F69" s="590"/>
      <c r="G69" s="590"/>
      <c r="H69" s="590"/>
      <c r="I69" s="590"/>
      <c r="J69" s="593"/>
      <c r="L69" s="597"/>
    </row>
    <row r="70" spans="2:20" s="594" customFormat="1" ht="12" customHeight="1">
      <c r="B70" s="597"/>
      <c r="C70" s="896" t="s">
        <v>12</v>
      </c>
      <c r="D70" s="590"/>
      <c r="E70" s="590"/>
      <c r="F70" s="590"/>
      <c r="G70" s="590"/>
      <c r="H70" s="590"/>
      <c r="I70" s="590"/>
      <c r="J70" s="593"/>
      <c r="L70" s="597"/>
    </row>
    <row r="71" spans="2:20" s="594" customFormat="1" ht="16.5" customHeight="1">
      <c r="B71" s="597"/>
      <c r="C71" s="589"/>
      <c r="D71" s="590"/>
      <c r="E71" s="1294" t="str">
        <f>E7</f>
        <v>Provizorní menza - UK Albertov</v>
      </c>
      <c r="F71" s="1295"/>
      <c r="G71" s="1295"/>
      <c r="H71" s="1295"/>
      <c r="I71" s="590"/>
      <c r="J71" s="593"/>
      <c r="L71" s="597"/>
    </row>
    <row r="72" spans="2:20" s="594" customFormat="1" ht="12" customHeight="1">
      <c r="B72" s="597"/>
      <c r="C72" s="896" t="s">
        <v>70</v>
      </c>
      <c r="D72" s="590"/>
      <c r="E72" s="590"/>
      <c r="F72" s="590"/>
      <c r="G72" s="590"/>
      <c r="H72" s="590"/>
      <c r="I72" s="590"/>
      <c r="J72" s="593"/>
      <c r="L72" s="597"/>
    </row>
    <row r="73" spans="2:20" s="594" customFormat="1" ht="16.5" customHeight="1">
      <c r="B73" s="597"/>
      <c r="C73" s="589"/>
      <c r="D73" s="590"/>
      <c r="E73" s="1202" t="str">
        <f>E9</f>
        <v>07 - GASTROTECHNOLOGIE</v>
      </c>
      <c r="F73" s="1195"/>
      <c r="G73" s="1195"/>
      <c r="H73" s="1195"/>
      <c r="I73" s="590"/>
      <c r="J73" s="593"/>
      <c r="L73" s="597"/>
    </row>
    <row r="74" spans="2:20" s="594" customFormat="1" ht="7" customHeight="1">
      <c r="B74" s="597"/>
      <c r="C74" s="589"/>
      <c r="D74" s="590"/>
      <c r="E74" s="590"/>
      <c r="F74" s="590"/>
      <c r="G74" s="590"/>
      <c r="H74" s="590"/>
      <c r="I74" s="590"/>
      <c r="J74" s="593"/>
      <c r="L74" s="597"/>
    </row>
    <row r="75" spans="2:20" s="594" customFormat="1" ht="12" customHeight="1">
      <c r="B75" s="597"/>
      <c r="C75" s="896" t="s">
        <v>15</v>
      </c>
      <c r="D75" s="590"/>
      <c r="E75" s="590"/>
      <c r="F75" s="580" t="str">
        <f>F12</f>
        <v xml:space="preserve"> </v>
      </c>
      <c r="G75" s="590"/>
      <c r="H75" s="590"/>
      <c r="I75" s="236" t="s">
        <v>17</v>
      </c>
      <c r="J75" s="877" t="str">
        <f>IF(J12="","",J12)</f>
        <v/>
      </c>
      <c r="L75" s="597"/>
    </row>
    <row r="76" spans="2:20" s="594" customFormat="1" ht="7" customHeight="1">
      <c r="B76" s="597"/>
      <c r="C76" s="589"/>
      <c r="D76" s="590"/>
      <c r="E76" s="590"/>
      <c r="F76" s="590"/>
      <c r="G76" s="590"/>
      <c r="H76" s="590"/>
      <c r="I76" s="590"/>
      <c r="J76" s="593"/>
      <c r="L76" s="597"/>
    </row>
    <row r="77" spans="2:20" s="594" customFormat="1" ht="13.75" customHeight="1">
      <c r="B77" s="597"/>
      <c r="C77" s="896" t="s">
        <v>18</v>
      </c>
      <c r="D77" s="590"/>
      <c r="E77" s="590"/>
      <c r="F77" s="580" t="str">
        <f>E15</f>
        <v>UNIVERZITA KARLOVA, OVOCNÝ TRH 560/5, 113 36 PRAHA</v>
      </c>
      <c r="G77" s="590"/>
      <c r="H77" s="590"/>
      <c r="I77" s="236" t="s">
        <v>24</v>
      </c>
      <c r="J77" s="897" t="str">
        <f>E21</f>
        <v>JIKA CZ, Ing Jiří Slánský</v>
      </c>
      <c r="L77" s="597"/>
    </row>
    <row r="78" spans="2:20" s="594" customFormat="1" ht="13.75" customHeight="1">
      <c r="B78" s="597"/>
      <c r="C78" s="896" t="s">
        <v>22</v>
      </c>
      <c r="D78" s="590"/>
      <c r="E78" s="590"/>
      <c r="F78" s="580" t="str">
        <f>IF(E18="","",E18)</f>
        <v>VYPLŇ - bude vybrán ve výběrovém řízení</v>
      </c>
      <c r="G78" s="590"/>
      <c r="H78" s="590"/>
      <c r="I78" s="236" t="s">
        <v>27</v>
      </c>
      <c r="J78" s="897" t="str">
        <f>E24</f>
        <v>Pavel Stejskal</v>
      </c>
      <c r="L78" s="597"/>
    </row>
    <row r="79" spans="2:20" s="594" customFormat="1" ht="10.4" customHeight="1">
      <c r="B79" s="597"/>
      <c r="C79" s="589"/>
      <c r="D79" s="590"/>
      <c r="E79" s="590"/>
      <c r="F79" s="590"/>
      <c r="G79" s="590"/>
      <c r="H79" s="590"/>
      <c r="I79" s="590"/>
      <c r="J79" s="593"/>
      <c r="L79" s="597"/>
    </row>
    <row r="80" spans="2:20" s="906" customFormat="1" ht="29.25" customHeight="1">
      <c r="B80" s="905"/>
      <c r="C80" s="420" t="s">
        <v>87</v>
      </c>
      <c r="D80" s="421" t="s">
        <v>47</v>
      </c>
      <c r="E80" s="421" t="s">
        <v>43</v>
      </c>
      <c r="F80" s="421" t="s">
        <v>44</v>
      </c>
      <c r="G80" s="421" t="s">
        <v>88</v>
      </c>
      <c r="H80" s="421" t="s">
        <v>89</v>
      </c>
      <c r="I80" s="421" t="s">
        <v>90</v>
      </c>
      <c r="J80" s="422" t="s">
        <v>73</v>
      </c>
      <c r="K80" s="904" t="s">
        <v>91</v>
      </c>
      <c r="L80" s="905"/>
      <c r="M80" s="291" t="s">
        <v>1</v>
      </c>
      <c r="N80" s="292" t="s">
        <v>33</v>
      </c>
      <c r="O80" s="292" t="s">
        <v>92</v>
      </c>
      <c r="P80" s="292" t="s">
        <v>93</v>
      </c>
      <c r="Q80" s="292" t="s">
        <v>94</v>
      </c>
      <c r="R80" s="292" t="s">
        <v>95</v>
      </c>
      <c r="S80" s="292" t="s">
        <v>96</v>
      </c>
      <c r="T80" s="293" t="s">
        <v>97</v>
      </c>
    </row>
    <row r="81" spans="2:65" s="594" customFormat="1" ht="22.9" customHeight="1">
      <c r="B81" s="597"/>
      <c r="C81" s="295" t="s">
        <v>98</v>
      </c>
      <c r="D81" s="590"/>
      <c r="E81" s="590"/>
      <c r="F81" s="590"/>
      <c r="G81" s="590"/>
      <c r="H81" s="590"/>
      <c r="I81" s="590"/>
      <c r="J81" s="907">
        <f>BK81</f>
        <v>0</v>
      </c>
      <c r="L81" s="597"/>
      <c r="M81" s="908"/>
      <c r="N81" s="883"/>
      <c r="O81" s="883"/>
      <c r="P81" s="909">
        <f>P82</f>
        <v>0</v>
      </c>
      <c r="Q81" s="883"/>
      <c r="R81" s="909">
        <f>R82</f>
        <v>0</v>
      </c>
      <c r="S81" s="883"/>
      <c r="T81" s="910">
        <f>T82</f>
        <v>0</v>
      </c>
      <c r="AT81" s="569" t="s">
        <v>49</v>
      </c>
      <c r="AU81" s="569" t="s">
        <v>75</v>
      </c>
      <c r="BK81" s="300">
        <f>BK82</f>
        <v>0</v>
      </c>
    </row>
    <row r="82" spans="2:65" s="914" customFormat="1" ht="25.9" customHeight="1">
      <c r="B82" s="915"/>
      <c r="C82" s="911"/>
      <c r="D82" s="303" t="s">
        <v>49</v>
      </c>
      <c r="E82" s="304" t="s">
        <v>99</v>
      </c>
      <c r="F82" s="304" t="s">
        <v>99</v>
      </c>
      <c r="G82" s="912"/>
      <c r="H82" s="912"/>
      <c r="I82" s="912"/>
      <c r="J82" s="913">
        <f>BK82</f>
        <v>0</v>
      </c>
      <c r="L82" s="915"/>
      <c r="M82" s="916"/>
      <c r="N82" s="912"/>
      <c r="O82" s="912"/>
      <c r="P82" s="917">
        <f>P83</f>
        <v>0</v>
      </c>
      <c r="Q82" s="912"/>
      <c r="R82" s="917">
        <f>R83</f>
        <v>0</v>
      </c>
      <c r="S82" s="912"/>
      <c r="T82" s="918">
        <f>T83</f>
        <v>0</v>
      </c>
      <c r="AR82" s="312" t="s">
        <v>56</v>
      </c>
      <c r="AT82" s="313" t="s">
        <v>49</v>
      </c>
      <c r="AU82" s="313" t="s">
        <v>50</v>
      </c>
      <c r="AY82" s="312" t="s">
        <v>101</v>
      </c>
      <c r="BK82" s="314">
        <f>BK83</f>
        <v>0</v>
      </c>
    </row>
    <row r="83" spans="2:65" s="914" customFormat="1" ht="22.9" customHeight="1">
      <c r="B83" s="915"/>
      <c r="C83" s="911"/>
      <c r="D83" s="303" t="s">
        <v>49</v>
      </c>
      <c r="E83" s="315" t="s">
        <v>837</v>
      </c>
      <c r="F83" s="315" t="s">
        <v>841</v>
      </c>
      <c r="G83" s="912"/>
      <c r="H83" s="912"/>
      <c r="I83" s="912"/>
      <c r="J83" s="919">
        <f>BK83</f>
        <v>0</v>
      </c>
      <c r="L83" s="915"/>
      <c r="M83" s="916"/>
      <c r="N83" s="912"/>
      <c r="O83" s="912"/>
      <c r="P83" s="917">
        <f>SUM(P84:P85)</f>
        <v>0</v>
      </c>
      <c r="Q83" s="912"/>
      <c r="R83" s="917">
        <f>SUM(R84:R85)</f>
        <v>0</v>
      </c>
      <c r="S83" s="912"/>
      <c r="T83" s="918">
        <f>SUM(T84:T85)</f>
        <v>0</v>
      </c>
      <c r="AR83" s="312" t="s">
        <v>56</v>
      </c>
      <c r="AT83" s="313" t="s">
        <v>49</v>
      </c>
      <c r="AU83" s="313" t="s">
        <v>56</v>
      </c>
      <c r="AY83" s="312" t="s">
        <v>101</v>
      </c>
      <c r="BK83" s="314">
        <f>SUM(BK84:BK85)</f>
        <v>0</v>
      </c>
    </row>
    <row r="84" spans="2:65" s="594" customFormat="1" ht="16.5" customHeight="1">
      <c r="B84" s="597"/>
      <c r="C84" s="920" t="s">
        <v>56</v>
      </c>
      <c r="D84" s="921" t="s">
        <v>103</v>
      </c>
      <c r="E84" s="922" t="s">
        <v>837</v>
      </c>
      <c r="F84" s="923" t="s">
        <v>842</v>
      </c>
      <c r="G84" s="924" t="s">
        <v>106</v>
      </c>
      <c r="H84" s="925">
        <v>1</v>
      </c>
      <c r="I84" s="926">
        <f>'D.2.2 - GASTRO-TECHNOLOGIE'!E334</f>
        <v>0</v>
      </c>
      <c r="J84" s="927">
        <f>ROUND(I84*H84,2)</f>
        <v>0</v>
      </c>
      <c r="K84" s="928" t="s">
        <v>1</v>
      </c>
      <c r="L84" s="597"/>
      <c r="M84" s="929" t="s">
        <v>1</v>
      </c>
      <c r="N84" s="579" t="s">
        <v>34</v>
      </c>
      <c r="O84" s="930">
        <v>0</v>
      </c>
      <c r="P84" s="930">
        <f>O84*H84</f>
        <v>0</v>
      </c>
      <c r="Q84" s="930">
        <v>0</v>
      </c>
      <c r="R84" s="930">
        <f>Q84*H84</f>
        <v>0</v>
      </c>
      <c r="S84" s="930">
        <v>0</v>
      </c>
      <c r="T84" s="931">
        <f>S84*H84</f>
        <v>0</v>
      </c>
      <c r="AR84" s="569" t="s">
        <v>107</v>
      </c>
      <c r="AT84" s="569" t="s">
        <v>103</v>
      </c>
      <c r="AU84" s="569" t="s">
        <v>58</v>
      </c>
      <c r="AY84" s="569" t="s">
        <v>101</v>
      </c>
      <c r="BE84" s="932">
        <f>IF(N84="základní",J84,0)</f>
        <v>0</v>
      </c>
      <c r="BF84" s="932">
        <f>IF(N84="snížená",J84,0)</f>
        <v>0</v>
      </c>
      <c r="BG84" s="932">
        <f>IF(N84="zákl. přenesená",J84,0)</f>
        <v>0</v>
      </c>
      <c r="BH84" s="932">
        <f>IF(N84="sníž. přenesená",J84,0)</f>
        <v>0</v>
      </c>
      <c r="BI84" s="932">
        <f>IF(N84="nulová",J84,0)</f>
        <v>0</v>
      </c>
      <c r="BJ84" s="569" t="s">
        <v>56</v>
      </c>
      <c r="BK84" s="932">
        <f>ROUND(I84*H84,2)</f>
        <v>0</v>
      </c>
      <c r="BL84" s="569" t="s">
        <v>107</v>
      </c>
      <c r="BM84" s="569" t="s">
        <v>58</v>
      </c>
    </row>
    <row r="85" spans="2:65" s="594" customFormat="1">
      <c r="B85" s="597"/>
      <c r="C85" s="589"/>
      <c r="D85" s="333" t="s">
        <v>108</v>
      </c>
      <c r="E85" s="590"/>
      <c r="F85" s="938" t="s">
        <v>842</v>
      </c>
      <c r="G85" s="590"/>
      <c r="H85" s="590"/>
      <c r="I85" s="590"/>
      <c r="J85" s="593"/>
      <c r="L85" s="597"/>
      <c r="M85" s="934"/>
      <c r="N85" s="935"/>
      <c r="O85" s="935"/>
      <c r="P85" s="935"/>
      <c r="Q85" s="935"/>
      <c r="R85" s="935"/>
      <c r="S85" s="935"/>
      <c r="T85" s="936"/>
      <c r="AT85" s="569" t="s">
        <v>108</v>
      </c>
      <c r="AU85" s="569" t="s">
        <v>58</v>
      </c>
    </row>
    <row r="86" spans="2:65" s="594" customFormat="1" ht="7" customHeight="1" thickBot="1">
      <c r="B86" s="894"/>
      <c r="C86" s="609"/>
      <c r="D86" s="610"/>
      <c r="E86" s="610"/>
      <c r="F86" s="610"/>
      <c r="G86" s="610"/>
      <c r="H86" s="610"/>
      <c r="I86" s="610"/>
      <c r="J86" s="612"/>
      <c r="K86" s="613"/>
      <c r="L86" s="597"/>
    </row>
  </sheetData>
  <sheetProtection algorithmName="SHA-512" hashValue="+Khi/8cQToQ798igDqGrgfTh/2bORiv9UTpKdtU/d2+zPBWqXgDbCLvU/LRu8k3dmjxXwZUH0V0uemkpdwmlzA==" saltValue="32KO70zcdSVyORG8HD+4pg==" spinCount="100000" sheet="1" objects="1" scenarios="1"/>
  <autoFilter ref="C80:K85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65" fitToHeight="0" orientation="portrait" r:id="rId1"/>
  <headerFooter>
    <oddHeader xml:space="preserve">&amp;LALB - PROVIZORNÍ MENZA&amp;RUNIVERZITA KARLOVA   </oddHeader>
    <oddFooter>&amp;LALB_MENZA&amp;CStrana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03645-630F-4B61-B59D-CAAA521CECDF}">
  <sheetPr>
    <tabColor rgb="FFFF66FF"/>
    <pageSetUpPr fitToPage="1"/>
  </sheetPr>
  <dimension ref="A1:K342"/>
  <sheetViews>
    <sheetView view="pageBreakPreview" topLeftCell="A2" zoomScale="115" zoomScaleNormal="85" zoomScaleSheetLayoutView="115" workbookViewId="0">
      <selection activeCell="C6" sqref="C6:C332"/>
    </sheetView>
  </sheetViews>
  <sheetFormatPr defaultRowHeight="11.5"/>
  <cols>
    <col min="1" max="1" width="7.21875" style="860" bestFit="1" customWidth="1"/>
    <col min="2" max="2" width="47.5546875" style="32" bestFit="1" customWidth="1"/>
    <col min="3" max="3" width="9.77734375" style="862" bestFit="1" customWidth="1"/>
    <col min="4" max="4" width="3" style="568" bestFit="1" customWidth="1"/>
    <col min="5" max="5" width="16.5546875" style="862" bestFit="1" customWidth="1"/>
    <col min="6" max="16384" width="8.88671875" style="32"/>
  </cols>
  <sheetData>
    <row r="1" spans="1:11" ht="18" customHeight="1">
      <c r="A1" s="1312"/>
      <c r="B1" s="1312"/>
      <c r="C1" s="1312"/>
      <c r="D1" s="1312"/>
      <c r="E1" s="1312"/>
      <c r="F1" s="776"/>
    </row>
    <row r="2" spans="1:11" ht="12.5" customHeight="1" thickBot="1">
      <c r="A2" s="777"/>
      <c r="B2" s="778"/>
      <c r="C2" s="779"/>
      <c r="D2" s="780"/>
      <c r="E2" s="779"/>
      <c r="F2" s="778"/>
    </row>
    <row r="3" spans="1:11" ht="33" customHeight="1" thickBot="1">
      <c r="A3" s="1313" t="s">
        <v>1912</v>
      </c>
      <c r="B3" s="1314"/>
      <c r="C3" s="1314"/>
      <c r="D3" s="1314"/>
      <c r="E3" s="1315"/>
      <c r="F3" s="778"/>
    </row>
    <row r="4" spans="1:11" ht="60" customHeight="1" thickBot="1">
      <c r="A4" s="1316" t="s">
        <v>1688</v>
      </c>
      <c r="B4" s="1314"/>
      <c r="C4" s="1314"/>
      <c r="D4" s="1314"/>
      <c r="E4" s="1315"/>
      <c r="F4" s="778"/>
    </row>
    <row r="5" spans="1:11" ht="27.5" customHeight="1" thickBot="1">
      <c r="A5" s="781"/>
      <c r="B5" s="782" t="s">
        <v>1816</v>
      </c>
      <c r="C5" s="783"/>
      <c r="D5" s="784"/>
      <c r="E5" s="785"/>
      <c r="F5" s="778"/>
      <c r="K5" s="786" t="s">
        <v>1908</v>
      </c>
    </row>
    <row r="6" spans="1:11">
      <c r="A6" s="787">
        <v>12.01</v>
      </c>
      <c r="B6" s="788" t="s">
        <v>1689</v>
      </c>
      <c r="C6" s="863"/>
      <c r="D6" s="789">
        <v>5</v>
      </c>
      <c r="E6" s="790">
        <f>C6*D6</f>
        <v>0</v>
      </c>
      <c r="F6" s="778"/>
    </row>
    <row r="7" spans="1:11" ht="23">
      <c r="A7" s="791"/>
      <c r="B7" s="792" t="s">
        <v>1690</v>
      </c>
      <c r="C7" s="864"/>
      <c r="D7" s="290"/>
      <c r="E7" s="790"/>
      <c r="F7" s="778"/>
    </row>
    <row r="8" spans="1:11">
      <c r="A8" s="793"/>
      <c r="B8" s="794" t="s">
        <v>1691</v>
      </c>
      <c r="C8" s="865"/>
      <c r="D8" s="795"/>
      <c r="E8" s="790"/>
      <c r="F8" s="778"/>
    </row>
    <row r="9" spans="1:11">
      <c r="A9" s="787">
        <v>12.02</v>
      </c>
      <c r="B9" s="788" t="s">
        <v>1692</v>
      </c>
      <c r="C9" s="863"/>
      <c r="D9" s="789">
        <v>21</v>
      </c>
      <c r="E9" s="790">
        <f t="shared" ref="E9:E69" si="0">C9*D9</f>
        <v>0</v>
      </c>
      <c r="F9" s="778"/>
    </row>
    <row r="10" spans="1:11">
      <c r="A10" s="793"/>
      <c r="B10" s="796" t="s">
        <v>1693</v>
      </c>
      <c r="C10" s="865"/>
      <c r="D10" s="795"/>
      <c r="E10" s="790"/>
      <c r="F10" s="778"/>
    </row>
    <row r="11" spans="1:11">
      <c r="A11" s="793"/>
      <c r="B11" s="794" t="s">
        <v>1694</v>
      </c>
      <c r="C11" s="865"/>
      <c r="D11" s="795"/>
      <c r="E11" s="790"/>
      <c r="F11" s="778"/>
    </row>
    <row r="12" spans="1:11" ht="15.5">
      <c r="A12" s="791"/>
      <c r="B12" s="797" t="s">
        <v>1817</v>
      </c>
      <c r="C12" s="864"/>
      <c r="D12" s="290"/>
      <c r="E12" s="790"/>
      <c r="F12" s="778"/>
    </row>
    <row r="13" spans="1:11">
      <c r="A13" s="787">
        <v>14.01</v>
      </c>
      <c r="B13" s="788" t="s">
        <v>1695</v>
      </c>
      <c r="C13" s="863"/>
      <c r="D13" s="789">
        <v>1</v>
      </c>
      <c r="E13" s="790">
        <f t="shared" si="0"/>
        <v>0</v>
      </c>
      <c r="F13" s="778"/>
    </row>
    <row r="14" spans="1:11">
      <c r="A14" s="793"/>
      <c r="B14" s="796" t="s">
        <v>1696</v>
      </c>
      <c r="C14" s="865"/>
      <c r="D14" s="795"/>
      <c r="E14" s="790"/>
      <c r="F14" s="778"/>
    </row>
    <row r="15" spans="1:11">
      <c r="A15" s="787">
        <v>14.02</v>
      </c>
      <c r="B15" s="798" t="s">
        <v>2051</v>
      </c>
      <c r="C15" s="863"/>
      <c r="D15" s="789">
        <v>2</v>
      </c>
      <c r="E15" s="790">
        <f t="shared" si="0"/>
        <v>0</v>
      </c>
      <c r="F15" s="778"/>
    </row>
    <row r="16" spans="1:11">
      <c r="A16" s="793"/>
      <c r="B16" s="796" t="s">
        <v>1697</v>
      </c>
      <c r="C16" s="865"/>
      <c r="D16" s="795"/>
      <c r="E16" s="790"/>
      <c r="F16" s="778"/>
    </row>
    <row r="17" spans="1:6">
      <c r="A17" s="793"/>
      <c r="B17" s="794" t="s">
        <v>1698</v>
      </c>
      <c r="C17" s="865"/>
      <c r="D17" s="795"/>
      <c r="E17" s="790"/>
      <c r="F17" s="778"/>
    </row>
    <row r="18" spans="1:6">
      <c r="A18" s="787">
        <v>14.03</v>
      </c>
      <c r="B18" s="798" t="s">
        <v>2052</v>
      </c>
      <c r="C18" s="863"/>
      <c r="D18" s="789">
        <v>1</v>
      </c>
      <c r="E18" s="790">
        <f t="shared" si="0"/>
        <v>0</v>
      </c>
      <c r="F18" s="778"/>
    </row>
    <row r="19" spans="1:6">
      <c r="A19" s="793"/>
      <c r="B19" s="796" t="s">
        <v>1697</v>
      </c>
      <c r="C19" s="865"/>
      <c r="D19" s="795"/>
      <c r="E19" s="790"/>
      <c r="F19" s="778"/>
    </row>
    <row r="20" spans="1:6">
      <c r="A20" s="793"/>
      <c r="B20" s="794" t="s">
        <v>1699</v>
      </c>
      <c r="C20" s="865"/>
      <c r="D20" s="795"/>
      <c r="E20" s="790"/>
      <c r="F20" s="778"/>
    </row>
    <row r="21" spans="1:6">
      <c r="A21" s="787">
        <v>14.04</v>
      </c>
      <c r="B21" s="798" t="s">
        <v>2053</v>
      </c>
      <c r="C21" s="863"/>
      <c r="D21" s="789">
        <v>1</v>
      </c>
      <c r="E21" s="790">
        <f t="shared" si="0"/>
        <v>0</v>
      </c>
      <c r="F21" s="778"/>
    </row>
    <row r="22" spans="1:6">
      <c r="A22" s="793"/>
      <c r="B22" s="794" t="s">
        <v>1700</v>
      </c>
      <c r="C22" s="865"/>
      <c r="D22" s="795"/>
      <c r="E22" s="790"/>
      <c r="F22" s="778"/>
    </row>
    <row r="23" spans="1:6">
      <c r="A23" s="793"/>
      <c r="B23" s="794" t="s">
        <v>1701</v>
      </c>
      <c r="C23" s="865"/>
      <c r="D23" s="795"/>
      <c r="E23" s="790"/>
      <c r="F23" s="778"/>
    </row>
    <row r="24" spans="1:6">
      <c r="A24" s="793"/>
      <c r="B24" s="794" t="s">
        <v>1702</v>
      </c>
      <c r="C24" s="865"/>
      <c r="D24" s="795"/>
      <c r="E24" s="790"/>
      <c r="F24" s="778"/>
    </row>
    <row r="25" spans="1:6">
      <c r="A25" s="787">
        <v>14.05</v>
      </c>
      <c r="B25" s="788" t="s">
        <v>1703</v>
      </c>
      <c r="C25" s="863"/>
      <c r="D25" s="789">
        <v>1</v>
      </c>
      <c r="E25" s="790">
        <f t="shared" si="0"/>
        <v>0</v>
      </c>
      <c r="F25" s="778"/>
    </row>
    <row r="26" spans="1:6" ht="23">
      <c r="A26" s="791"/>
      <c r="B26" s="796" t="s">
        <v>1704</v>
      </c>
      <c r="C26" s="864"/>
      <c r="D26" s="290"/>
      <c r="E26" s="790"/>
      <c r="F26" s="778"/>
    </row>
    <row r="27" spans="1:6">
      <c r="A27" s="793"/>
      <c r="B27" s="794" t="s">
        <v>1705</v>
      </c>
      <c r="C27" s="865"/>
      <c r="D27" s="795"/>
      <c r="E27" s="790"/>
      <c r="F27" s="778"/>
    </row>
    <row r="28" spans="1:6">
      <c r="A28" s="787">
        <v>14.06</v>
      </c>
      <c r="B28" s="798" t="s">
        <v>2054</v>
      </c>
      <c r="C28" s="863"/>
      <c r="D28" s="789">
        <v>1</v>
      </c>
      <c r="E28" s="790">
        <f t="shared" si="0"/>
        <v>0</v>
      </c>
      <c r="F28" s="778"/>
    </row>
    <row r="29" spans="1:6">
      <c r="A29" s="793"/>
      <c r="B29" s="796" t="s">
        <v>1706</v>
      </c>
      <c r="C29" s="865"/>
      <c r="D29" s="795"/>
      <c r="E29" s="790"/>
      <c r="F29" s="778"/>
    </row>
    <row r="30" spans="1:6">
      <c r="A30" s="793"/>
      <c r="B30" s="794" t="s">
        <v>1707</v>
      </c>
      <c r="C30" s="865"/>
      <c r="D30" s="795"/>
      <c r="E30" s="790"/>
      <c r="F30" s="778"/>
    </row>
    <row r="31" spans="1:6">
      <c r="A31" s="787">
        <v>14.07</v>
      </c>
      <c r="B31" s="788" t="s">
        <v>1708</v>
      </c>
      <c r="C31" s="863"/>
      <c r="D31" s="789">
        <v>1</v>
      </c>
      <c r="E31" s="790">
        <f t="shared" si="0"/>
        <v>0</v>
      </c>
      <c r="F31" s="778"/>
    </row>
    <row r="32" spans="1:6" ht="57.5">
      <c r="A32" s="799"/>
      <c r="B32" s="796" t="s">
        <v>1709</v>
      </c>
      <c r="C32" s="866"/>
      <c r="D32" s="800"/>
      <c r="E32" s="790"/>
      <c r="F32" s="778"/>
    </row>
    <row r="33" spans="1:6">
      <c r="A33" s="787">
        <v>14.08</v>
      </c>
      <c r="B33" s="788" t="s">
        <v>1710</v>
      </c>
      <c r="C33" s="863"/>
      <c r="D33" s="789">
        <v>1</v>
      </c>
      <c r="E33" s="790">
        <f t="shared" si="0"/>
        <v>0</v>
      </c>
      <c r="F33" s="778"/>
    </row>
    <row r="34" spans="1:6" ht="23">
      <c r="A34" s="791"/>
      <c r="B34" s="796" t="s">
        <v>1711</v>
      </c>
      <c r="C34" s="864"/>
      <c r="D34" s="290"/>
      <c r="E34" s="790"/>
      <c r="F34" s="778"/>
    </row>
    <row r="35" spans="1:6">
      <c r="A35" s="793"/>
      <c r="B35" s="794" t="s">
        <v>1712</v>
      </c>
      <c r="C35" s="865"/>
      <c r="D35" s="795"/>
      <c r="E35" s="790"/>
      <c r="F35" s="778"/>
    </row>
    <row r="36" spans="1:6">
      <c r="A36" s="793"/>
      <c r="B36" s="794" t="s">
        <v>1713</v>
      </c>
      <c r="C36" s="865"/>
      <c r="D36" s="795"/>
      <c r="E36" s="790"/>
      <c r="F36" s="778"/>
    </row>
    <row r="37" spans="1:6">
      <c r="A37" s="787">
        <v>14.09</v>
      </c>
      <c r="B37" s="798" t="s">
        <v>2055</v>
      </c>
      <c r="C37" s="863"/>
      <c r="D37" s="789">
        <v>1</v>
      </c>
      <c r="E37" s="790">
        <f t="shared" si="0"/>
        <v>0</v>
      </c>
      <c r="F37" s="778"/>
    </row>
    <row r="38" spans="1:6">
      <c r="A38" s="793"/>
      <c r="B38" s="796" t="s">
        <v>1706</v>
      </c>
      <c r="C38" s="865"/>
      <c r="D38" s="795"/>
      <c r="E38" s="790"/>
      <c r="F38" s="778"/>
    </row>
    <row r="39" spans="1:6">
      <c r="A39" s="793"/>
      <c r="B39" s="794" t="s">
        <v>1707</v>
      </c>
      <c r="C39" s="865"/>
      <c r="D39" s="795"/>
      <c r="E39" s="790"/>
      <c r="F39" s="778"/>
    </row>
    <row r="40" spans="1:6">
      <c r="A40" s="787">
        <v>14.1</v>
      </c>
      <c r="B40" s="788" t="s">
        <v>1708</v>
      </c>
      <c r="C40" s="863"/>
      <c r="D40" s="789">
        <v>1</v>
      </c>
      <c r="E40" s="790">
        <f t="shared" si="0"/>
        <v>0</v>
      </c>
      <c r="F40" s="778"/>
    </row>
    <row r="41" spans="1:6" ht="58" thickBot="1">
      <c r="A41" s="801"/>
      <c r="B41" s="802" t="s">
        <v>1709</v>
      </c>
      <c r="C41" s="867"/>
      <c r="D41" s="803"/>
      <c r="E41" s="804"/>
      <c r="F41" s="778"/>
    </row>
    <row r="42" spans="1:6">
      <c r="A42" s="805">
        <v>14.11</v>
      </c>
      <c r="B42" s="806" t="s">
        <v>1905</v>
      </c>
      <c r="C42" s="863"/>
      <c r="D42" s="807">
        <v>1</v>
      </c>
      <c r="E42" s="808">
        <f t="shared" si="0"/>
        <v>0</v>
      </c>
      <c r="F42" s="778"/>
    </row>
    <row r="43" spans="1:6" ht="80.5">
      <c r="A43" s="799"/>
      <c r="B43" s="792" t="s">
        <v>1714</v>
      </c>
      <c r="C43" s="866"/>
      <c r="D43" s="800"/>
      <c r="E43" s="790"/>
      <c r="F43" s="778"/>
    </row>
    <row r="44" spans="1:6">
      <c r="A44" s="793"/>
      <c r="B44" s="794" t="s">
        <v>1715</v>
      </c>
      <c r="C44" s="865"/>
      <c r="D44" s="795"/>
      <c r="E44" s="790"/>
      <c r="F44" s="778"/>
    </row>
    <row r="45" spans="1:6">
      <c r="A45" s="793"/>
      <c r="B45" s="794" t="s">
        <v>1716</v>
      </c>
      <c r="C45" s="865"/>
      <c r="D45" s="795"/>
      <c r="E45" s="790"/>
      <c r="F45" s="778"/>
    </row>
    <row r="46" spans="1:6">
      <c r="A46" s="787">
        <v>14.12</v>
      </c>
      <c r="B46" s="788" t="s">
        <v>1717</v>
      </c>
      <c r="C46" s="863"/>
      <c r="D46" s="789">
        <v>2</v>
      </c>
      <c r="E46" s="790">
        <f t="shared" si="0"/>
        <v>0</v>
      </c>
      <c r="F46" s="778"/>
    </row>
    <row r="47" spans="1:6">
      <c r="A47" s="793"/>
      <c r="B47" s="796" t="s">
        <v>1718</v>
      </c>
      <c r="C47" s="865"/>
      <c r="D47" s="795"/>
      <c r="E47" s="790"/>
      <c r="F47" s="778"/>
    </row>
    <row r="48" spans="1:6" ht="21">
      <c r="A48" s="809">
        <v>14.13</v>
      </c>
      <c r="B48" s="810" t="s">
        <v>2056</v>
      </c>
      <c r="C48" s="863"/>
      <c r="D48" s="811">
        <v>1</v>
      </c>
      <c r="E48" s="790">
        <f t="shared" si="0"/>
        <v>0</v>
      </c>
      <c r="F48" s="778"/>
    </row>
    <row r="49" spans="1:6" ht="23">
      <c r="A49" s="791"/>
      <c r="B49" s="796" t="s">
        <v>1719</v>
      </c>
      <c r="C49" s="864"/>
      <c r="D49" s="290"/>
      <c r="E49" s="790"/>
      <c r="F49" s="778"/>
    </row>
    <row r="50" spans="1:6">
      <c r="A50" s="793"/>
      <c r="B50" s="794" t="s">
        <v>1720</v>
      </c>
      <c r="C50" s="865"/>
      <c r="D50" s="795"/>
      <c r="E50" s="790"/>
      <c r="F50" s="778"/>
    </row>
    <row r="51" spans="1:6">
      <c r="A51" s="787">
        <v>14.14</v>
      </c>
      <c r="B51" s="798" t="s">
        <v>2057</v>
      </c>
      <c r="C51" s="863"/>
      <c r="D51" s="789">
        <v>1</v>
      </c>
      <c r="E51" s="790">
        <f t="shared" si="0"/>
        <v>0</v>
      </c>
      <c r="F51" s="778"/>
    </row>
    <row r="52" spans="1:6" ht="46">
      <c r="A52" s="799"/>
      <c r="B52" s="796" t="s">
        <v>1721</v>
      </c>
      <c r="C52" s="866"/>
      <c r="D52" s="800"/>
      <c r="E52" s="790"/>
      <c r="F52" s="778"/>
    </row>
    <row r="53" spans="1:6">
      <c r="A53" s="793"/>
      <c r="B53" s="794" t="s">
        <v>1722</v>
      </c>
      <c r="C53" s="865"/>
      <c r="D53" s="795"/>
      <c r="E53" s="790"/>
      <c r="F53" s="778"/>
    </row>
    <row r="54" spans="1:6">
      <c r="A54" s="793"/>
      <c r="B54" s="794" t="s">
        <v>1723</v>
      </c>
      <c r="C54" s="865"/>
      <c r="D54" s="795"/>
      <c r="E54" s="790"/>
      <c r="F54" s="778"/>
    </row>
    <row r="55" spans="1:6" ht="21">
      <c r="A55" s="787">
        <v>14.15</v>
      </c>
      <c r="B55" s="798" t="s">
        <v>2058</v>
      </c>
      <c r="C55" s="863"/>
      <c r="D55" s="789">
        <v>1</v>
      </c>
      <c r="E55" s="790">
        <f t="shared" si="0"/>
        <v>0</v>
      </c>
      <c r="F55" s="778"/>
    </row>
    <row r="56" spans="1:6">
      <c r="A56" s="793"/>
      <c r="B56" s="794" t="s">
        <v>1724</v>
      </c>
      <c r="C56" s="865"/>
      <c r="D56" s="795"/>
      <c r="E56" s="790"/>
      <c r="F56" s="778"/>
    </row>
    <row r="57" spans="1:6">
      <c r="A57" s="793"/>
      <c r="B57" s="794" t="s">
        <v>1725</v>
      </c>
      <c r="C57" s="865"/>
      <c r="D57" s="795"/>
      <c r="E57" s="790"/>
      <c r="F57" s="778"/>
    </row>
    <row r="58" spans="1:6">
      <c r="A58" s="787">
        <v>14.16</v>
      </c>
      <c r="B58" s="788" t="s">
        <v>1726</v>
      </c>
      <c r="C58" s="863"/>
      <c r="D58" s="789">
        <v>1</v>
      </c>
      <c r="E58" s="790">
        <f t="shared" si="0"/>
        <v>0</v>
      </c>
      <c r="F58" s="778"/>
    </row>
    <row r="59" spans="1:6" ht="23">
      <c r="A59" s="791"/>
      <c r="B59" s="796" t="s">
        <v>1711</v>
      </c>
      <c r="C59" s="864"/>
      <c r="D59" s="290"/>
      <c r="E59" s="790"/>
      <c r="F59" s="778"/>
    </row>
    <row r="60" spans="1:6">
      <c r="A60" s="793"/>
      <c r="B60" s="794" t="s">
        <v>1727</v>
      </c>
      <c r="C60" s="865"/>
      <c r="D60" s="795"/>
      <c r="E60" s="790"/>
      <c r="F60" s="778"/>
    </row>
    <row r="61" spans="1:6">
      <c r="A61" s="793"/>
      <c r="B61" s="794" t="s">
        <v>1728</v>
      </c>
      <c r="C61" s="865"/>
      <c r="D61" s="795"/>
      <c r="E61" s="790"/>
      <c r="F61" s="778"/>
    </row>
    <row r="62" spans="1:6">
      <c r="A62" s="787">
        <v>14.17</v>
      </c>
      <c r="B62" s="788" t="s">
        <v>1703</v>
      </c>
      <c r="C62" s="863"/>
      <c r="D62" s="789">
        <v>1</v>
      </c>
      <c r="E62" s="790">
        <f t="shared" si="0"/>
        <v>0</v>
      </c>
      <c r="F62" s="778"/>
    </row>
    <row r="63" spans="1:6" ht="23">
      <c r="A63" s="791"/>
      <c r="B63" s="796" t="s">
        <v>1704</v>
      </c>
      <c r="C63" s="864"/>
      <c r="D63" s="290"/>
      <c r="E63" s="790"/>
      <c r="F63" s="778"/>
    </row>
    <row r="64" spans="1:6">
      <c r="A64" s="793"/>
      <c r="B64" s="794" t="s">
        <v>1705</v>
      </c>
      <c r="C64" s="865"/>
      <c r="D64" s="795"/>
      <c r="E64" s="790"/>
      <c r="F64" s="778"/>
    </row>
    <row r="65" spans="1:6">
      <c r="A65" s="787">
        <v>14.18</v>
      </c>
      <c r="B65" s="798" t="s">
        <v>2059</v>
      </c>
      <c r="C65" s="863"/>
      <c r="D65" s="789">
        <v>1</v>
      </c>
      <c r="E65" s="790">
        <f t="shared" si="0"/>
        <v>0</v>
      </c>
      <c r="F65" s="778"/>
    </row>
    <row r="66" spans="1:6" ht="23">
      <c r="A66" s="791"/>
      <c r="B66" s="796" t="s">
        <v>1729</v>
      </c>
      <c r="C66" s="864"/>
      <c r="D66" s="290"/>
      <c r="E66" s="790"/>
      <c r="F66" s="778"/>
    </row>
    <row r="67" spans="1:6">
      <c r="A67" s="793"/>
      <c r="B67" s="794" t="s">
        <v>1730</v>
      </c>
      <c r="C67" s="865"/>
      <c r="D67" s="795"/>
      <c r="E67" s="790"/>
      <c r="F67" s="778"/>
    </row>
    <row r="68" spans="1:6">
      <c r="A68" s="793"/>
      <c r="B68" s="794" t="s">
        <v>1731</v>
      </c>
      <c r="C68" s="865"/>
      <c r="D68" s="795"/>
      <c r="E68" s="790"/>
      <c r="F68" s="778"/>
    </row>
    <row r="69" spans="1:6" ht="21">
      <c r="A69" s="787">
        <v>14.19</v>
      </c>
      <c r="B69" s="798" t="s">
        <v>2060</v>
      </c>
      <c r="C69" s="863"/>
      <c r="D69" s="789">
        <v>1</v>
      </c>
      <c r="E69" s="790">
        <f t="shared" si="0"/>
        <v>0</v>
      </c>
      <c r="F69" s="778"/>
    </row>
    <row r="70" spans="1:6" ht="70">
      <c r="A70" s="799"/>
      <c r="B70" s="792" t="s">
        <v>1907</v>
      </c>
      <c r="C70" s="866"/>
      <c r="D70" s="800"/>
      <c r="E70" s="790"/>
      <c r="F70" s="778"/>
    </row>
    <row r="71" spans="1:6">
      <c r="A71" s="793"/>
      <c r="B71" s="794" t="s">
        <v>1732</v>
      </c>
      <c r="C71" s="865"/>
      <c r="D71" s="795"/>
      <c r="E71" s="790"/>
      <c r="F71" s="778"/>
    </row>
    <row r="72" spans="1:6">
      <c r="A72" s="787">
        <v>14.21</v>
      </c>
      <c r="B72" s="798" t="s">
        <v>2061</v>
      </c>
      <c r="C72" s="863"/>
      <c r="D72" s="789">
        <v>1</v>
      </c>
      <c r="E72" s="790">
        <f t="shared" ref="E72:E130" si="1">C72*D72</f>
        <v>0</v>
      </c>
      <c r="F72" s="778"/>
    </row>
    <row r="73" spans="1:6">
      <c r="A73" s="793"/>
      <c r="B73" s="796" t="s">
        <v>1733</v>
      </c>
      <c r="C73" s="865"/>
      <c r="D73" s="795"/>
      <c r="E73" s="790"/>
      <c r="F73" s="778"/>
    </row>
    <row r="74" spans="1:6">
      <c r="A74" s="793"/>
      <c r="B74" s="794" t="s">
        <v>1734</v>
      </c>
      <c r="C74" s="865"/>
      <c r="D74" s="795"/>
      <c r="E74" s="790"/>
      <c r="F74" s="778"/>
    </row>
    <row r="75" spans="1:6">
      <c r="A75" s="787">
        <v>14.22</v>
      </c>
      <c r="B75" s="798" t="s">
        <v>2062</v>
      </c>
      <c r="C75" s="863"/>
      <c r="D75" s="789">
        <v>1</v>
      </c>
      <c r="E75" s="790">
        <f t="shared" si="1"/>
        <v>0</v>
      </c>
      <c r="F75" s="778"/>
    </row>
    <row r="76" spans="1:6">
      <c r="A76" s="793"/>
      <c r="B76" s="794" t="s">
        <v>1735</v>
      </c>
      <c r="C76" s="865"/>
      <c r="D76" s="795"/>
      <c r="E76" s="790"/>
      <c r="F76" s="778"/>
    </row>
    <row r="77" spans="1:6">
      <c r="A77" s="787">
        <v>14.23</v>
      </c>
      <c r="B77" s="788" t="s">
        <v>1736</v>
      </c>
      <c r="C77" s="863"/>
      <c r="D77" s="789">
        <v>1</v>
      </c>
      <c r="E77" s="790">
        <f t="shared" si="1"/>
        <v>0</v>
      </c>
      <c r="F77" s="778"/>
    </row>
    <row r="78" spans="1:6">
      <c r="A78" s="793"/>
      <c r="B78" s="796" t="s">
        <v>1737</v>
      </c>
      <c r="C78" s="865"/>
      <c r="D78" s="795"/>
      <c r="E78" s="790"/>
      <c r="F78" s="778"/>
    </row>
    <row r="79" spans="1:6" ht="12" thickBot="1">
      <c r="A79" s="812"/>
      <c r="B79" s="813" t="s">
        <v>1738</v>
      </c>
      <c r="C79" s="868"/>
      <c r="D79" s="814"/>
      <c r="E79" s="804"/>
      <c r="F79" s="778"/>
    </row>
    <row r="80" spans="1:6" ht="31" thickBot="1">
      <c r="A80" s="781"/>
      <c r="B80" s="815" t="s">
        <v>1739</v>
      </c>
      <c r="C80" s="869"/>
      <c r="D80" s="784"/>
      <c r="E80" s="816"/>
      <c r="F80" s="778"/>
    </row>
    <row r="81" spans="1:6">
      <c r="A81" s="787">
        <v>15.01</v>
      </c>
      <c r="B81" s="798" t="s">
        <v>2063</v>
      </c>
      <c r="C81" s="863"/>
      <c r="D81" s="789">
        <v>1</v>
      </c>
      <c r="E81" s="790">
        <f t="shared" si="1"/>
        <v>0</v>
      </c>
      <c r="F81" s="778"/>
    </row>
    <row r="82" spans="1:6" ht="23">
      <c r="A82" s="817" t="s">
        <v>1818</v>
      </c>
      <c r="B82" s="798" t="s">
        <v>2064</v>
      </c>
      <c r="C82" s="863"/>
      <c r="D82" s="789">
        <v>1</v>
      </c>
      <c r="E82" s="790">
        <f t="shared" si="1"/>
        <v>0</v>
      </c>
      <c r="F82" s="778"/>
    </row>
    <row r="83" spans="1:6" ht="21">
      <c r="A83" s="787">
        <v>15.02</v>
      </c>
      <c r="B83" s="798" t="s">
        <v>2065</v>
      </c>
      <c r="C83" s="863"/>
      <c r="D83" s="789">
        <v>1</v>
      </c>
      <c r="E83" s="790">
        <f t="shared" si="1"/>
        <v>0</v>
      </c>
      <c r="F83" s="778"/>
    </row>
    <row r="84" spans="1:6" ht="23">
      <c r="A84" s="817" t="s">
        <v>1819</v>
      </c>
      <c r="B84" s="798" t="s">
        <v>2066</v>
      </c>
      <c r="C84" s="863"/>
      <c r="D84" s="789">
        <v>1</v>
      </c>
      <c r="E84" s="790">
        <f t="shared" si="1"/>
        <v>0</v>
      </c>
      <c r="F84" s="778"/>
    </row>
    <row r="85" spans="1:6" ht="21">
      <c r="A85" s="787">
        <v>15.03</v>
      </c>
      <c r="B85" s="798" t="s">
        <v>2067</v>
      </c>
      <c r="C85" s="863"/>
      <c r="D85" s="789">
        <v>1</v>
      </c>
      <c r="E85" s="790">
        <f t="shared" si="1"/>
        <v>0</v>
      </c>
      <c r="F85" s="778"/>
    </row>
    <row r="86" spans="1:6">
      <c r="A86" s="793"/>
      <c r="B86" s="794" t="s">
        <v>1740</v>
      </c>
      <c r="C86" s="865"/>
      <c r="D86" s="795"/>
      <c r="E86" s="790"/>
      <c r="F86" s="778"/>
    </row>
    <row r="87" spans="1:6">
      <c r="A87" s="793"/>
      <c r="B87" s="794" t="s">
        <v>1741</v>
      </c>
      <c r="C87" s="865"/>
      <c r="D87" s="795"/>
      <c r="E87" s="790"/>
      <c r="F87" s="778"/>
    </row>
    <row r="88" spans="1:6" ht="21">
      <c r="A88" s="787">
        <v>15.04</v>
      </c>
      <c r="B88" s="798" t="s">
        <v>2068</v>
      </c>
      <c r="C88" s="863"/>
      <c r="D88" s="789">
        <v>1</v>
      </c>
      <c r="E88" s="790">
        <f t="shared" si="1"/>
        <v>0</v>
      </c>
      <c r="F88" s="778"/>
    </row>
    <row r="89" spans="1:6" ht="23">
      <c r="A89" s="817" t="s">
        <v>1820</v>
      </c>
      <c r="B89" s="798" t="s">
        <v>2066</v>
      </c>
      <c r="C89" s="863"/>
      <c r="D89" s="789">
        <v>1</v>
      </c>
      <c r="E89" s="790">
        <f t="shared" si="1"/>
        <v>0</v>
      </c>
      <c r="F89" s="778"/>
    </row>
    <row r="90" spans="1:6">
      <c r="A90" s="787">
        <v>15.05</v>
      </c>
      <c r="B90" s="788" t="s">
        <v>1726</v>
      </c>
      <c r="C90" s="863"/>
      <c r="D90" s="789">
        <v>2</v>
      </c>
      <c r="E90" s="790">
        <f t="shared" si="1"/>
        <v>0</v>
      </c>
      <c r="F90" s="778"/>
    </row>
    <row r="91" spans="1:6" ht="23">
      <c r="A91" s="791"/>
      <c r="B91" s="796" t="s">
        <v>1742</v>
      </c>
      <c r="C91" s="864"/>
      <c r="D91" s="290"/>
      <c r="E91" s="790"/>
      <c r="F91" s="778"/>
    </row>
    <row r="92" spans="1:6">
      <c r="A92" s="793"/>
      <c r="B92" s="794" t="s">
        <v>1743</v>
      </c>
      <c r="C92" s="865"/>
      <c r="D92" s="795"/>
      <c r="E92" s="790"/>
      <c r="F92" s="778"/>
    </row>
    <row r="93" spans="1:6" ht="21">
      <c r="A93" s="809">
        <v>15.06</v>
      </c>
      <c r="B93" s="792" t="s">
        <v>1744</v>
      </c>
      <c r="C93" s="863"/>
      <c r="D93" s="811">
        <v>1</v>
      </c>
      <c r="E93" s="790">
        <f t="shared" si="1"/>
        <v>0</v>
      </c>
      <c r="F93" s="778"/>
    </row>
    <row r="94" spans="1:6">
      <c r="A94" s="793"/>
      <c r="B94" s="796" t="s">
        <v>1745</v>
      </c>
      <c r="C94" s="865"/>
      <c r="D94" s="795"/>
      <c r="E94" s="790"/>
      <c r="F94" s="778"/>
    </row>
    <row r="95" spans="1:6">
      <c r="A95" s="793"/>
      <c r="B95" s="794" t="s">
        <v>1746</v>
      </c>
      <c r="C95" s="865"/>
      <c r="D95" s="795"/>
      <c r="E95" s="790"/>
      <c r="F95" s="778"/>
    </row>
    <row r="96" spans="1:6">
      <c r="A96" s="787">
        <v>15.07</v>
      </c>
      <c r="B96" s="788" t="s">
        <v>1747</v>
      </c>
      <c r="C96" s="863"/>
      <c r="D96" s="789">
        <v>1</v>
      </c>
      <c r="E96" s="790">
        <f t="shared" si="1"/>
        <v>0</v>
      </c>
      <c r="F96" s="778"/>
    </row>
    <row r="97" spans="1:6" ht="46">
      <c r="A97" s="799"/>
      <c r="B97" s="792" t="s">
        <v>1748</v>
      </c>
      <c r="C97" s="866"/>
      <c r="D97" s="800"/>
      <c r="E97" s="790"/>
      <c r="F97" s="778"/>
    </row>
    <row r="98" spans="1:6">
      <c r="A98" s="793"/>
      <c r="B98" s="794" t="s">
        <v>1749</v>
      </c>
      <c r="C98" s="865"/>
      <c r="D98" s="795"/>
      <c r="E98" s="790"/>
      <c r="F98" s="778"/>
    </row>
    <row r="99" spans="1:6">
      <c r="A99" s="793"/>
      <c r="B99" s="794" t="s">
        <v>1750</v>
      </c>
      <c r="C99" s="865"/>
      <c r="D99" s="795"/>
      <c r="E99" s="790"/>
      <c r="F99" s="778"/>
    </row>
    <row r="100" spans="1:6">
      <c r="A100" s="787">
        <v>15.08</v>
      </c>
      <c r="B100" s="788" t="s">
        <v>1751</v>
      </c>
      <c r="C100" s="863"/>
      <c r="D100" s="789">
        <v>1</v>
      </c>
      <c r="E100" s="790">
        <f t="shared" si="1"/>
        <v>0</v>
      </c>
      <c r="F100" s="778"/>
    </row>
    <row r="101" spans="1:6">
      <c r="A101" s="793"/>
      <c r="B101" s="796" t="s">
        <v>1752</v>
      </c>
      <c r="C101" s="865"/>
      <c r="D101" s="795"/>
      <c r="E101" s="790"/>
      <c r="F101" s="778"/>
    </row>
    <row r="102" spans="1:6">
      <c r="A102" s="787">
        <v>15.09</v>
      </c>
      <c r="B102" s="788" t="s">
        <v>1695</v>
      </c>
      <c r="C102" s="863"/>
      <c r="D102" s="789">
        <v>1</v>
      </c>
      <c r="E102" s="790">
        <f t="shared" si="1"/>
        <v>0</v>
      </c>
      <c r="F102" s="778"/>
    </row>
    <row r="103" spans="1:6">
      <c r="A103" s="793"/>
      <c r="B103" s="796" t="s">
        <v>1696</v>
      </c>
      <c r="C103" s="865"/>
      <c r="D103" s="795"/>
      <c r="E103" s="790"/>
      <c r="F103" s="778"/>
    </row>
    <row r="104" spans="1:6">
      <c r="A104" s="787">
        <v>43480</v>
      </c>
      <c r="B104" s="788" t="s">
        <v>1753</v>
      </c>
      <c r="C104" s="863"/>
      <c r="D104" s="789">
        <v>1</v>
      </c>
      <c r="E104" s="790">
        <f t="shared" si="1"/>
        <v>0</v>
      </c>
      <c r="F104" s="778"/>
    </row>
    <row r="105" spans="1:6">
      <c r="A105" s="793"/>
      <c r="B105" s="794" t="s">
        <v>1754</v>
      </c>
      <c r="C105" s="865"/>
      <c r="D105" s="795"/>
      <c r="E105" s="790"/>
      <c r="F105" s="778"/>
    </row>
    <row r="106" spans="1:6">
      <c r="A106" s="793"/>
      <c r="B106" s="794" t="s">
        <v>1755</v>
      </c>
      <c r="C106" s="865"/>
      <c r="D106" s="795"/>
      <c r="E106" s="790"/>
      <c r="F106" s="778"/>
    </row>
    <row r="107" spans="1:6">
      <c r="A107" s="793"/>
      <c r="B107" s="794" t="s">
        <v>1756</v>
      </c>
      <c r="C107" s="865"/>
      <c r="D107" s="795"/>
      <c r="E107" s="790"/>
      <c r="F107" s="778"/>
    </row>
    <row r="108" spans="1:6">
      <c r="A108" s="787">
        <v>15.11</v>
      </c>
      <c r="B108" s="788" t="s">
        <v>1757</v>
      </c>
      <c r="C108" s="863"/>
      <c r="D108" s="789">
        <v>1</v>
      </c>
      <c r="E108" s="790">
        <f t="shared" si="1"/>
        <v>0</v>
      </c>
      <c r="F108" s="778"/>
    </row>
    <row r="109" spans="1:6">
      <c r="A109" s="793"/>
      <c r="B109" s="796" t="s">
        <v>1745</v>
      </c>
      <c r="C109" s="865"/>
      <c r="D109" s="795"/>
      <c r="E109" s="790"/>
      <c r="F109" s="778"/>
    </row>
    <row r="110" spans="1:6">
      <c r="A110" s="793"/>
      <c r="B110" s="794" t="s">
        <v>1758</v>
      </c>
      <c r="C110" s="865"/>
      <c r="D110" s="795"/>
      <c r="E110" s="790"/>
      <c r="F110" s="778"/>
    </row>
    <row r="111" spans="1:6">
      <c r="A111" s="787">
        <v>15.12</v>
      </c>
      <c r="B111" s="788" t="s">
        <v>1759</v>
      </c>
      <c r="C111" s="863"/>
      <c r="D111" s="789">
        <v>2</v>
      </c>
      <c r="E111" s="790">
        <f t="shared" si="1"/>
        <v>0</v>
      </c>
      <c r="F111" s="778"/>
    </row>
    <row r="112" spans="1:6" ht="80.5">
      <c r="A112" s="799"/>
      <c r="B112" s="796" t="s">
        <v>1760</v>
      </c>
      <c r="C112" s="866"/>
      <c r="D112" s="800"/>
      <c r="E112" s="790"/>
      <c r="F112" s="778"/>
    </row>
    <row r="113" spans="1:6">
      <c r="A113" s="793"/>
      <c r="B113" s="794" t="s">
        <v>1761</v>
      </c>
      <c r="C113" s="865"/>
      <c r="D113" s="795"/>
      <c r="E113" s="790"/>
      <c r="F113" s="778"/>
    </row>
    <row r="114" spans="1:6">
      <c r="A114" s="793"/>
      <c r="B114" s="794" t="s">
        <v>1762</v>
      </c>
      <c r="C114" s="865"/>
      <c r="D114" s="795"/>
      <c r="E114" s="790"/>
      <c r="F114" s="778"/>
    </row>
    <row r="115" spans="1:6">
      <c r="A115" s="793"/>
      <c r="B115" s="794" t="s">
        <v>1763</v>
      </c>
      <c r="C115" s="865"/>
      <c r="D115" s="795"/>
      <c r="E115" s="790"/>
      <c r="F115" s="778"/>
    </row>
    <row r="116" spans="1:6">
      <c r="A116" s="787">
        <v>15.14</v>
      </c>
      <c r="B116" s="788" t="s">
        <v>1764</v>
      </c>
      <c r="C116" s="863"/>
      <c r="D116" s="789">
        <v>1</v>
      </c>
      <c r="E116" s="790">
        <f t="shared" si="1"/>
        <v>0</v>
      </c>
      <c r="F116" s="778"/>
    </row>
    <row r="117" spans="1:6" ht="57.5">
      <c r="A117" s="799"/>
      <c r="B117" s="792" t="s">
        <v>1765</v>
      </c>
      <c r="C117" s="866"/>
      <c r="D117" s="800"/>
      <c r="E117" s="790"/>
      <c r="F117" s="778"/>
    </row>
    <row r="118" spans="1:6">
      <c r="A118" s="793"/>
      <c r="B118" s="794" t="s">
        <v>1766</v>
      </c>
      <c r="C118" s="865"/>
      <c r="D118" s="795"/>
      <c r="E118" s="790"/>
      <c r="F118" s="778"/>
    </row>
    <row r="119" spans="1:6">
      <c r="A119" s="793"/>
      <c r="B119" s="794" t="s">
        <v>1767</v>
      </c>
      <c r="C119" s="865"/>
      <c r="D119" s="795"/>
      <c r="E119" s="790"/>
      <c r="F119" s="778"/>
    </row>
    <row r="120" spans="1:6" ht="12" thickBot="1">
      <c r="A120" s="812"/>
      <c r="B120" s="813" t="s">
        <v>1768</v>
      </c>
      <c r="C120" s="868"/>
      <c r="D120" s="814"/>
      <c r="E120" s="804"/>
      <c r="F120" s="778"/>
    </row>
    <row r="121" spans="1:6">
      <c r="A121" s="805">
        <v>15.15</v>
      </c>
      <c r="B121" s="806" t="s">
        <v>1769</v>
      </c>
      <c r="C121" s="863"/>
      <c r="D121" s="807">
        <v>1</v>
      </c>
      <c r="E121" s="808">
        <f t="shared" si="1"/>
        <v>0</v>
      </c>
      <c r="F121" s="778"/>
    </row>
    <row r="122" spans="1:6" ht="69">
      <c r="A122" s="799"/>
      <c r="B122" s="792" t="s">
        <v>1770</v>
      </c>
      <c r="C122" s="866"/>
      <c r="D122" s="800"/>
      <c r="E122" s="790"/>
      <c r="F122" s="778"/>
    </row>
    <row r="123" spans="1:6">
      <c r="A123" s="793"/>
      <c r="B123" s="794" t="s">
        <v>1766</v>
      </c>
      <c r="C123" s="865"/>
      <c r="D123" s="795"/>
      <c r="E123" s="790"/>
      <c r="F123" s="778"/>
    </row>
    <row r="124" spans="1:6">
      <c r="A124" s="793"/>
      <c r="B124" s="794" t="s">
        <v>1771</v>
      </c>
      <c r="C124" s="865"/>
      <c r="D124" s="795"/>
      <c r="E124" s="790"/>
      <c r="F124" s="778"/>
    </row>
    <row r="125" spans="1:6">
      <c r="A125" s="793"/>
      <c r="B125" s="794" t="s">
        <v>1772</v>
      </c>
      <c r="C125" s="865"/>
      <c r="D125" s="795"/>
      <c r="E125" s="790"/>
      <c r="F125" s="778"/>
    </row>
    <row r="126" spans="1:6">
      <c r="A126" s="787">
        <v>15.16</v>
      </c>
      <c r="B126" s="788" t="s">
        <v>1773</v>
      </c>
      <c r="C126" s="863"/>
      <c r="D126" s="789">
        <v>1</v>
      </c>
      <c r="E126" s="790">
        <f t="shared" si="1"/>
        <v>0</v>
      </c>
      <c r="F126" s="778"/>
    </row>
    <row r="127" spans="1:6" ht="34.5">
      <c r="A127" s="791"/>
      <c r="B127" s="796" t="s">
        <v>1774</v>
      </c>
      <c r="C127" s="864"/>
      <c r="D127" s="290"/>
      <c r="E127" s="790"/>
      <c r="F127" s="778"/>
    </row>
    <row r="128" spans="1:6">
      <c r="A128" s="793"/>
      <c r="B128" s="794" t="s">
        <v>1775</v>
      </c>
      <c r="C128" s="865"/>
      <c r="D128" s="795"/>
      <c r="E128" s="790"/>
      <c r="F128" s="778"/>
    </row>
    <row r="129" spans="1:6">
      <c r="A129" s="793"/>
      <c r="B129" s="794" t="s">
        <v>1776</v>
      </c>
      <c r="C129" s="865"/>
      <c r="D129" s="795"/>
      <c r="E129" s="790"/>
      <c r="F129" s="778"/>
    </row>
    <row r="130" spans="1:6">
      <c r="A130" s="787">
        <v>15.17</v>
      </c>
      <c r="B130" s="788" t="s">
        <v>1906</v>
      </c>
      <c r="C130" s="863"/>
      <c r="D130" s="789">
        <v>1</v>
      </c>
      <c r="E130" s="790">
        <f t="shared" si="1"/>
        <v>0</v>
      </c>
      <c r="F130" s="778"/>
    </row>
    <row r="131" spans="1:6" ht="34.5">
      <c r="A131" s="787"/>
      <c r="B131" s="792" t="s">
        <v>1777</v>
      </c>
      <c r="C131" s="866"/>
      <c r="D131" s="800"/>
      <c r="E131" s="790"/>
      <c r="F131" s="778"/>
    </row>
    <row r="132" spans="1:6">
      <c r="A132" s="787"/>
      <c r="B132" s="794" t="s">
        <v>1775</v>
      </c>
      <c r="C132" s="865"/>
      <c r="D132" s="795"/>
      <c r="E132" s="790"/>
      <c r="F132" s="778"/>
    </row>
    <row r="133" spans="1:6">
      <c r="A133" s="787"/>
      <c r="B133" s="794" t="s">
        <v>1778</v>
      </c>
      <c r="C133" s="865"/>
      <c r="D133" s="795"/>
      <c r="E133" s="790"/>
      <c r="F133" s="778"/>
    </row>
    <row r="134" spans="1:6">
      <c r="A134" s="787"/>
      <c r="B134" s="794" t="s">
        <v>1779</v>
      </c>
      <c r="C134" s="865"/>
      <c r="D134" s="795"/>
      <c r="E134" s="790"/>
      <c r="F134" s="778"/>
    </row>
    <row r="135" spans="1:6">
      <c r="A135" s="787">
        <v>15.18</v>
      </c>
      <c r="B135" s="788" t="s">
        <v>1773</v>
      </c>
      <c r="C135" s="863"/>
      <c r="D135" s="789">
        <v>1</v>
      </c>
      <c r="E135" s="790">
        <f t="shared" ref="E135:E198" si="2">C135*D135</f>
        <v>0</v>
      </c>
      <c r="F135" s="778"/>
    </row>
    <row r="136" spans="1:6" ht="34.5">
      <c r="A136" s="787"/>
      <c r="B136" s="818" t="s">
        <v>1774</v>
      </c>
      <c r="C136" s="866"/>
      <c r="D136" s="800"/>
      <c r="E136" s="790"/>
    </row>
    <row r="137" spans="1:6">
      <c r="A137" s="787"/>
      <c r="B137" s="819" t="s">
        <v>1775</v>
      </c>
      <c r="C137" s="866"/>
      <c r="D137" s="800"/>
      <c r="E137" s="790"/>
    </row>
    <row r="138" spans="1:6">
      <c r="A138" s="787"/>
      <c r="B138" s="819" t="s">
        <v>1776</v>
      </c>
      <c r="C138" s="866"/>
      <c r="D138" s="800"/>
      <c r="E138" s="790"/>
    </row>
    <row r="139" spans="1:6">
      <c r="A139" s="787" t="s">
        <v>1805</v>
      </c>
      <c r="B139" s="820" t="s">
        <v>1806</v>
      </c>
      <c r="C139" s="863"/>
      <c r="D139" s="789">
        <v>1</v>
      </c>
      <c r="E139" s="790">
        <f t="shared" si="2"/>
        <v>0</v>
      </c>
    </row>
    <row r="140" spans="1:6" ht="57.5">
      <c r="A140" s="787"/>
      <c r="B140" s="818" t="s">
        <v>1780</v>
      </c>
      <c r="C140" s="866"/>
      <c r="D140" s="800"/>
      <c r="E140" s="790"/>
    </row>
    <row r="141" spans="1:6">
      <c r="A141" s="787"/>
      <c r="B141" s="819" t="s">
        <v>1781</v>
      </c>
      <c r="C141" s="865"/>
      <c r="D141" s="795"/>
      <c r="E141" s="790"/>
    </row>
    <row r="142" spans="1:6">
      <c r="A142" s="787"/>
      <c r="B142" s="819" t="s">
        <v>1782</v>
      </c>
      <c r="C142" s="865"/>
      <c r="D142" s="795"/>
      <c r="E142" s="790"/>
    </row>
    <row r="143" spans="1:6">
      <c r="A143" s="787"/>
      <c r="B143" s="819" t="s">
        <v>1783</v>
      </c>
      <c r="C143" s="865"/>
      <c r="D143" s="795"/>
      <c r="E143" s="790"/>
    </row>
    <row r="144" spans="1:6">
      <c r="A144" s="787" t="s">
        <v>1807</v>
      </c>
      <c r="B144" s="820" t="s">
        <v>1808</v>
      </c>
      <c r="C144" s="863"/>
      <c r="D144" s="789">
        <v>1</v>
      </c>
      <c r="E144" s="790">
        <f t="shared" si="2"/>
        <v>0</v>
      </c>
    </row>
    <row r="145" spans="1:5" ht="69">
      <c r="A145" s="787"/>
      <c r="B145" s="821" t="s">
        <v>1784</v>
      </c>
      <c r="C145" s="866"/>
      <c r="D145" s="800"/>
      <c r="E145" s="790"/>
    </row>
    <row r="146" spans="1:5">
      <c r="A146" s="787"/>
      <c r="B146" s="819" t="s">
        <v>1785</v>
      </c>
      <c r="C146" s="865"/>
      <c r="D146" s="795"/>
      <c r="E146" s="790"/>
    </row>
    <row r="147" spans="1:5">
      <c r="A147" s="787"/>
      <c r="B147" s="819" t="s">
        <v>1786</v>
      </c>
      <c r="C147" s="865"/>
      <c r="D147" s="795"/>
      <c r="E147" s="790"/>
    </row>
    <row r="148" spans="1:5">
      <c r="A148" s="787"/>
      <c r="B148" s="819" t="s">
        <v>1787</v>
      </c>
      <c r="C148" s="865"/>
      <c r="D148" s="795"/>
      <c r="E148" s="790"/>
    </row>
    <row r="149" spans="1:5">
      <c r="A149" s="787" t="s">
        <v>1809</v>
      </c>
      <c r="B149" s="820" t="s">
        <v>1810</v>
      </c>
      <c r="C149" s="863"/>
      <c r="D149" s="789">
        <v>1</v>
      </c>
      <c r="E149" s="790">
        <f t="shared" si="2"/>
        <v>0</v>
      </c>
    </row>
    <row r="150" spans="1:5" ht="34.5">
      <c r="A150" s="787"/>
      <c r="B150" s="818" t="s">
        <v>1711</v>
      </c>
      <c r="C150" s="864"/>
      <c r="D150" s="290"/>
      <c r="E150" s="790"/>
    </row>
    <row r="151" spans="1:5">
      <c r="A151" s="787"/>
      <c r="B151" s="819" t="s">
        <v>1788</v>
      </c>
      <c r="C151" s="865"/>
      <c r="D151" s="795"/>
      <c r="E151" s="790"/>
    </row>
    <row r="152" spans="1:5" ht="12" thickBot="1">
      <c r="A152" s="822"/>
      <c r="B152" s="823" t="s">
        <v>1713</v>
      </c>
      <c r="C152" s="868"/>
      <c r="D152" s="814"/>
      <c r="E152" s="804"/>
    </row>
    <row r="153" spans="1:5" ht="21">
      <c r="A153" s="805" t="s">
        <v>1811</v>
      </c>
      <c r="B153" s="824" t="s">
        <v>2069</v>
      </c>
      <c r="C153" s="863"/>
      <c r="D153" s="807">
        <v>2</v>
      </c>
      <c r="E153" s="808">
        <f t="shared" si="2"/>
        <v>0</v>
      </c>
    </row>
    <row r="154" spans="1:5" ht="69">
      <c r="A154" s="787"/>
      <c r="B154" s="818" t="s">
        <v>1789</v>
      </c>
      <c r="C154" s="866"/>
      <c r="D154" s="800"/>
      <c r="E154" s="790"/>
    </row>
    <row r="155" spans="1:5">
      <c r="A155" s="787"/>
      <c r="B155" s="819" t="s">
        <v>1790</v>
      </c>
      <c r="C155" s="865"/>
      <c r="D155" s="795"/>
      <c r="E155" s="790"/>
    </row>
    <row r="156" spans="1:5">
      <c r="A156" s="787"/>
      <c r="B156" s="819" t="s">
        <v>1791</v>
      </c>
      <c r="C156" s="865"/>
      <c r="D156" s="795"/>
      <c r="E156" s="790"/>
    </row>
    <row r="157" spans="1:5">
      <c r="A157" s="787"/>
      <c r="B157" s="819" t="s">
        <v>1792</v>
      </c>
      <c r="C157" s="865"/>
      <c r="D157" s="795"/>
      <c r="E157" s="790"/>
    </row>
    <row r="158" spans="1:5">
      <c r="A158" s="787" t="s">
        <v>1812</v>
      </c>
      <c r="B158" s="820" t="s">
        <v>2070</v>
      </c>
      <c r="C158" s="863"/>
      <c r="D158" s="789">
        <v>1</v>
      </c>
      <c r="E158" s="790">
        <f t="shared" si="2"/>
        <v>0</v>
      </c>
    </row>
    <row r="159" spans="1:5">
      <c r="A159" s="787"/>
      <c r="B159" s="819" t="s">
        <v>1793</v>
      </c>
      <c r="C159" s="865"/>
      <c r="D159" s="795"/>
      <c r="E159" s="790"/>
    </row>
    <row r="160" spans="1:5">
      <c r="A160" s="787" t="s">
        <v>1813</v>
      </c>
      <c r="B160" s="820" t="s">
        <v>2071</v>
      </c>
      <c r="C160" s="863"/>
      <c r="D160" s="789">
        <v>1</v>
      </c>
      <c r="E160" s="790">
        <f t="shared" si="2"/>
        <v>0</v>
      </c>
    </row>
    <row r="161" spans="1:6" ht="80.5">
      <c r="A161" s="787"/>
      <c r="B161" s="821" t="s">
        <v>1794</v>
      </c>
      <c r="C161" s="866"/>
      <c r="D161" s="800"/>
      <c r="E161" s="790"/>
    </row>
    <row r="162" spans="1:6">
      <c r="A162" s="787"/>
      <c r="B162" s="819" t="s">
        <v>1795</v>
      </c>
      <c r="C162" s="865"/>
      <c r="D162" s="795"/>
      <c r="E162" s="790"/>
    </row>
    <row r="163" spans="1:6">
      <c r="A163" s="787"/>
      <c r="B163" s="819" t="s">
        <v>1796</v>
      </c>
      <c r="C163" s="865"/>
      <c r="D163" s="795"/>
      <c r="E163" s="790"/>
    </row>
    <row r="164" spans="1:6">
      <c r="A164" s="787"/>
      <c r="B164" s="819" t="s">
        <v>1797</v>
      </c>
      <c r="C164" s="865"/>
      <c r="D164" s="795"/>
      <c r="E164" s="790"/>
    </row>
    <row r="165" spans="1:6" ht="21">
      <c r="A165" s="787" t="s">
        <v>1814</v>
      </c>
      <c r="B165" s="820" t="s">
        <v>2072</v>
      </c>
      <c r="C165" s="863"/>
      <c r="D165" s="789">
        <v>2</v>
      </c>
      <c r="E165" s="790">
        <f t="shared" si="2"/>
        <v>0</v>
      </c>
    </row>
    <row r="166" spans="1:6" ht="80.5">
      <c r="A166" s="787"/>
      <c r="B166" s="818" t="s">
        <v>1798</v>
      </c>
      <c r="C166" s="866"/>
      <c r="D166" s="800"/>
      <c r="E166" s="790"/>
    </row>
    <row r="167" spans="1:6">
      <c r="A167" s="787"/>
      <c r="B167" s="819" t="s">
        <v>1799</v>
      </c>
      <c r="C167" s="865"/>
      <c r="D167" s="795"/>
      <c r="E167" s="790"/>
    </row>
    <row r="168" spans="1:6">
      <c r="A168" s="787"/>
      <c r="B168" s="819" t="s">
        <v>1800</v>
      </c>
      <c r="C168" s="865"/>
      <c r="D168" s="795"/>
      <c r="E168" s="790"/>
    </row>
    <row r="169" spans="1:6">
      <c r="A169" s="787"/>
      <c r="B169" s="819" t="s">
        <v>1801</v>
      </c>
      <c r="C169" s="865"/>
      <c r="D169" s="795"/>
      <c r="E169" s="790"/>
    </row>
    <row r="170" spans="1:6">
      <c r="A170" s="787" t="s">
        <v>1815</v>
      </c>
      <c r="B170" s="820" t="s">
        <v>2071</v>
      </c>
      <c r="C170" s="863"/>
      <c r="D170" s="789">
        <v>1</v>
      </c>
      <c r="E170" s="790">
        <f t="shared" si="2"/>
        <v>0</v>
      </c>
    </row>
    <row r="171" spans="1:6" ht="80.5">
      <c r="A171" s="787"/>
      <c r="B171" s="818" t="s">
        <v>1802</v>
      </c>
      <c r="C171" s="866"/>
      <c r="D171" s="800"/>
      <c r="E171" s="790"/>
    </row>
    <row r="172" spans="1:6">
      <c r="A172" s="787"/>
      <c r="B172" s="819" t="s">
        <v>1803</v>
      </c>
      <c r="C172" s="865"/>
      <c r="D172" s="795"/>
      <c r="E172" s="790"/>
    </row>
    <row r="173" spans="1:6">
      <c r="A173" s="787"/>
      <c r="B173" s="819" t="s">
        <v>1804</v>
      </c>
      <c r="C173" s="865"/>
      <c r="D173" s="795"/>
      <c r="E173" s="790"/>
    </row>
    <row r="174" spans="1:6">
      <c r="A174" s="787"/>
      <c r="B174" s="819" t="s">
        <v>1801</v>
      </c>
      <c r="C174" s="865"/>
      <c r="D174" s="795"/>
      <c r="E174" s="790"/>
    </row>
    <row r="175" spans="1:6">
      <c r="A175" s="787">
        <v>15.28</v>
      </c>
      <c r="B175" s="798" t="s">
        <v>2073</v>
      </c>
      <c r="C175" s="863"/>
      <c r="D175" s="789">
        <v>1</v>
      </c>
      <c r="E175" s="790">
        <f t="shared" si="2"/>
        <v>0</v>
      </c>
      <c r="F175" s="778"/>
    </row>
    <row r="176" spans="1:6">
      <c r="A176" s="793"/>
      <c r="B176" s="794" t="s">
        <v>1821</v>
      </c>
      <c r="C176" s="865"/>
      <c r="D176" s="795"/>
      <c r="E176" s="790"/>
      <c r="F176" s="778"/>
    </row>
    <row r="177" spans="1:6">
      <c r="A177" s="793"/>
      <c r="B177" s="794" t="s">
        <v>1822</v>
      </c>
      <c r="C177" s="865"/>
      <c r="D177" s="795"/>
      <c r="E177" s="790"/>
      <c r="F177" s="778"/>
    </row>
    <row r="178" spans="1:6">
      <c r="A178" s="787">
        <v>15.29</v>
      </c>
      <c r="B178" s="798" t="s">
        <v>2057</v>
      </c>
      <c r="C178" s="863"/>
      <c r="D178" s="789">
        <v>3</v>
      </c>
      <c r="E178" s="790">
        <f t="shared" si="2"/>
        <v>0</v>
      </c>
      <c r="F178" s="778"/>
    </row>
    <row r="179" spans="1:6" ht="46">
      <c r="A179" s="799"/>
      <c r="B179" s="796" t="s">
        <v>1721</v>
      </c>
      <c r="C179" s="866"/>
      <c r="D179" s="800"/>
      <c r="E179" s="790"/>
      <c r="F179" s="778"/>
    </row>
    <row r="180" spans="1:6">
      <c r="A180" s="793"/>
      <c r="B180" s="794" t="s">
        <v>1722</v>
      </c>
      <c r="C180" s="865"/>
      <c r="D180" s="795"/>
      <c r="E180" s="790"/>
      <c r="F180" s="778"/>
    </row>
    <row r="181" spans="1:6">
      <c r="A181" s="793"/>
      <c r="B181" s="794" t="s">
        <v>1723</v>
      </c>
      <c r="C181" s="865"/>
      <c r="D181" s="795"/>
      <c r="E181" s="790"/>
      <c r="F181" s="778"/>
    </row>
    <row r="182" spans="1:6">
      <c r="A182" s="787">
        <v>15.3</v>
      </c>
      <c r="B182" s="798" t="s">
        <v>2074</v>
      </c>
      <c r="C182" s="863"/>
      <c r="D182" s="789">
        <v>1</v>
      </c>
      <c r="E182" s="790">
        <f t="shared" si="2"/>
        <v>0</v>
      </c>
      <c r="F182" s="778"/>
    </row>
    <row r="183" spans="1:6">
      <c r="A183" s="791"/>
      <c r="B183" s="825" t="s">
        <v>1823</v>
      </c>
      <c r="C183" s="864"/>
      <c r="D183" s="290"/>
      <c r="E183" s="790"/>
      <c r="F183" s="778"/>
    </row>
    <row r="184" spans="1:6">
      <c r="A184" s="793"/>
      <c r="B184" s="794" t="s">
        <v>1824</v>
      </c>
      <c r="C184" s="865"/>
      <c r="D184" s="795"/>
      <c r="E184" s="790"/>
      <c r="F184" s="778"/>
    </row>
    <row r="185" spans="1:6">
      <c r="A185" s="787">
        <v>15.31</v>
      </c>
      <c r="B185" s="798" t="s">
        <v>2075</v>
      </c>
      <c r="C185" s="863"/>
      <c r="D185" s="789">
        <v>1</v>
      </c>
      <c r="E185" s="790">
        <f t="shared" si="2"/>
        <v>0</v>
      </c>
      <c r="F185" s="778"/>
    </row>
    <row r="186" spans="1:6">
      <c r="A186" s="793"/>
      <c r="B186" s="796" t="s">
        <v>1737</v>
      </c>
      <c r="C186" s="865"/>
      <c r="D186" s="795"/>
      <c r="E186" s="790"/>
      <c r="F186" s="778"/>
    </row>
    <row r="187" spans="1:6" ht="12" thickBot="1">
      <c r="A187" s="812"/>
      <c r="B187" s="813" t="s">
        <v>1825</v>
      </c>
      <c r="C187" s="868"/>
      <c r="D187" s="814"/>
      <c r="E187" s="804"/>
      <c r="F187" s="778"/>
    </row>
    <row r="188" spans="1:6">
      <c r="A188" s="805">
        <v>15.32</v>
      </c>
      <c r="B188" s="826" t="s">
        <v>2075</v>
      </c>
      <c r="C188" s="863"/>
      <c r="D188" s="807">
        <v>1</v>
      </c>
      <c r="E188" s="808">
        <f t="shared" si="2"/>
        <v>0</v>
      </c>
      <c r="F188" s="778"/>
    </row>
    <row r="189" spans="1:6">
      <c r="A189" s="793"/>
      <c r="B189" s="796" t="s">
        <v>1826</v>
      </c>
      <c r="C189" s="865"/>
      <c r="D189" s="795"/>
      <c r="E189" s="790"/>
      <c r="F189" s="778"/>
    </row>
    <row r="190" spans="1:6">
      <c r="A190" s="793"/>
      <c r="B190" s="794" t="s">
        <v>1827</v>
      </c>
      <c r="C190" s="865"/>
      <c r="D190" s="795"/>
      <c r="E190" s="790"/>
      <c r="F190" s="778"/>
    </row>
    <row r="191" spans="1:6">
      <c r="A191" s="787">
        <v>15.33</v>
      </c>
      <c r="B191" s="798" t="s">
        <v>2075</v>
      </c>
      <c r="C191" s="863"/>
      <c r="D191" s="789">
        <v>1</v>
      </c>
      <c r="E191" s="790">
        <f t="shared" si="2"/>
        <v>0</v>
      </c>
      <c r="F191" s="778"/>
    </row>
    <row r="192" spans="1:6">
      <c r="A192" s="793"/>
      <c r="B192" s="796" t="s">
        <v>1737</v>
      </c>
      <c r="C192" s="865"/>
      <c r="D192" s="795"/>
      <c r="E192" s="790"/>
      <c r="F192" s="778"/>
    </row>
    <row r="193" spans="1:6">
      <c r="A193" s="793"/>
      <c r="B193" s="794" t="s">
        <v>1828</v>
      </c>
      <c r="C193" s="865"/>
      <c r="D193" s="795"/>
      <c r="E193" s="790"/>
      <c r="F193" s="778"/>
    </row>
    <row r="194" spans="1:6" ht="21">
      <c r="A194" s="787">
        <v>15.34</v>
      </c>
      <c r="B194" s="798" t="s">
        <v>2076</v>
      </c>
      <c r="C194" s="863"/>
      <c r="D194" s="789">
        <v>1</v>
      </c>
      <c r="E194" s="790">
        <f t="shared" si="2"/>
        <v>0</v>
      </c>
      <c r="F194" s="778"/>
    </row>
    <row r="195" spans="1:6" ht="57.5">
      <c r="A195" s="799"/>
      <c r="B195" s="792" t="s">
        <v>1829</v>
      </c>
      <c r="C195" s="866"/>
      <c r="D195" s="800"/>
      <c r="E195" s="790"/>
      <c r="F195" s="778"/>
    </row>
    <row r="196" spans="1:6">
      <c r="A196" s="793"/>
      <c r="B196" s="794" t="s">
        <v>1830</v>
      </c>
      <c r="C196" s="865"/>
      <c r="D196" s="795"/>
      <c r="E196" s="790"/>
      <c r="F196" s="778"/>
    </row>
    <row r="197" spans="1:6">
      <c r="A197" s="793"/>
      <c r="B197" s="794" t="s">
        <v>1750</v>
      </c>
      <c r="C197" s="865"/>
      <c r="D197" s="795"/>
      <c r="E197" s="790"/>
      <c r="F197" s="778"/>
    </row>
    <row r="198" spans="1:6" ht="21">
      <c r="A198" s="787">
        <v>15.35</v>
      </c>
      <c r="B198" s="798" t="s">
        <v>2077</v>
      </c>
      <c r="C198" s="863"/>
      <c r="D198" s="789">
        <v>2</v>
      </c>
      <c r="E198" s="790">
        <f t="shared" si="2"/>
        <v>0</v>
      </c>
      <c r="F198" s="778"/>
    </row>
    <row r="199" spans="1:6" ht="80.5">
      <c r="A199" s="799"/>
      <c r="B199" s="796" t="s">
        <v>1831</v>
      </c>
      <c r="C199" s="866"/>
      <c r="D199" s="800"/>
      <c r="E199" s="790"/>
      <c r="F199" s="778"/>
    </row>
    <row r="200" spans="1:6">
      <c r="A200" s="793"/>
      <c r="B200" s="794" t="s">
        <v>1832</v>
      </c>
      <c r="C200" s="865"/>
      <c r="D200" s="795"/>
      <c r="E200" s="790"/>
      <c r="F200" s="778"/>
    </row>
    <row r="201" spans="1:6">
      <c r="A201" s="793"/>
      <c r="B201" s="794" t="s">
        <v>1833</v>
      </c>
      <c r="C201" s="865"/>
      <c r="D201" s="795"/>
      <c r="E201" s="790"/>
      <c r="F201" s="778"/>
    </row>
    <row r="202" spans="1:6">
      <c r="A202" s="793"/>
      <c r="B202" s="794" t="s">
        <v>1834</v>
      </c>
      <c r="C202" s="865"/>
      <c r="D202" s="795"/>
      <c r="E202" s="790"/>
      <c r="F202" s="778"/>
    </row>
    <row r="203" spans="1:6" ht="21">
      <c r="A203" s="787">
        <v>15.36</v>
      </c>
      <c r="B203" s="798" t="s">
        <v>2078</v>
      </c>
      <c r="C203" s="863"/>
      <c r="D203" s="789">
        <v>1</v>
      </c>
      <c r="E203" s="790">
        <f t="shared" ref="E203:E259" si="3">C203*D203</f>
        <v>0</v>
      </c>
      <c r="F203" s="778"/>
    </row>
    <row r="204" spans="1:6" ht="57.5">
      <c r="A204" s="799"/>
      <c r="B204" s="796" t="s">
        <v>1835</v>
      </c>
      <c r="C204" s="866"/>
      <c r="D204" s="800"/>
      <c r="E204" s="790"/>
      <c r="F204" s="778"/>
    </row>
    <row r="205" spans="1:6">
      <c r="A205" s="793"/>
      <c r="B205" s="794" t="s">
        <v>1766</v>
      </c>
      <c r="C205" s="865"/>
      <c r="D205" s="795"/>
      <c r="E205" s="790"/>
      <c r="F205" s="778"/>
    </row>
    <row r="206" spans="1:6">
      <c r="A206" s="793"/>
      <c r="B206" s="794" t="s">
        <v>1767</v>
      </c>
      <c r="C206" s="865"/>
      <c r="D206" s="795"/>
      <c r="E206" s="790"/>
      <c r="F206" s="778"/>
    </row>
    <row r="207" spans="1:6">
      <c r="A207" s="793"/>
      <c r="B207" s="794" t="s">
        <v>1768</v>
      </c>
      <c r="C207" s="865"/>
      <c r="D207" s="795"/>
      <c r="E207" s="790"/>
      <c r="F207" s="778"/>
    </row>
    <row r="208" spans="1:6">
      <c r="A208" s="787">
        <v>15.37</v>
      </c>
      <c r="B208" s="788" t="s">
        <v>1836</v>
      </c>
      <c r="C208" s="863"/>
      <c r="D208" s="789">
        <v>2</v>
      </c>
      <c r="E208" s="790">
        <f t="shared" si="3"/>
        <v>0</v>
      </c>
      <c r="F208" s="778"/>
    </row>
    <row r="209" spans="1:6" ht="23">
      <c r="A209" s="791"/>
      <c r="B209" s="796" t="s">
        <v>1719</v>
      </c>
      <c r="C209" s="864"/>
      <c r="D209" s="290"/>
      <c r="E209" s="790"/>
      <c r="F209" s="778"/>
    </row>
    <row r="210" spans="1:6">
      <c r="A210" s="793"/>
      <c r="B210" s="794" t="s">
        <v>1720</v>
      </c>
      <c r="C210" s="865"/>
      <c r="D210" s="795"/>
      <c r="E210" s="790"/>
      <c r="F210" s="778"/>
    </row>
    <row r="211" spans="1:6" ht="21">
      <c r="A211" s="787">
        <v>15.38</v>
      </c>
      <c r="B211" s="798" t="s">
        <v>2079</v>
      </c>
      <c r="C211" s="863"/>
      <c r="D211" s="789">
        <v>2</v>
      </c>
      <c r="E211" s="790">
        <f t="shared" si="3"/>
        <v>0</v>
      </c>
      <c r="F211" s="778"/>
    </row>
    <row r="212" spans="1:6" ht="23">
      <c r="A212" s="791"/>
      <c r="B212" s="792" t="s">
        <v>1837</v>
      </c>
      <c r="C212" s="864"/>
      <c r="D212" s="290"/>
      <c r="E212" s="790"/>
      <c r="F212" s="778"/>
    </row>
    <row r="213" spans="1:6">
      <c r="A213" s="793"/>
      <c r="B213" s="794" t="s">
        <v>1838</v>
      </c>
      <c r="C213" s="865"/>
      <c r="D213" s="795"/>
      <c r="E213" s="790"/>
      <c r="F213" s="778"/>
    </row>
    <row r="214" spans="1:6" ht="21">
      <c r="A214" s="787">
        <v>15.38</v>
      </c>
      <c r="B214" s="798" t="s">
        <v>2080</v>
      </c>
      <c r="C214" s="863"/>
      <c r="D214" s="789">
        <v>1</v>
      </c>
      <c r="E214" s="790">
        <f t="shared" si="3"/>
        <v>0</v>
      </c>
      <c r="F214" s="778"/>
    </row>
    <row r="215" spans="1:6">
      <c r="A215" s="793"/>
      <c r="B215" s="796" t="s">
        <v>1737</v>
      </c>
      <c r="C215" s="865"/>
      <c r="D215" s="795"/>
      <c r="E215" s="790"/>
      <c r="F215" s="778"/>
    </row>
    <row r="216" spans="1:6">
      <c r="A216" s="793"/>
      <c r="B216" s="794" t="s">
        <v>1839</v>
      </c>
      <c r="C216" s="865"/>
      <c r="D216" s="795"/>
      <c r="E216" s="790"/>
      <c r="F216" s="778"/>
    </row>
    <row r="217" spans="1:6" ht="21">
      <c r="A217" s="787">
        <v>15.39</v>
      </c>
      <c r="B217" s="798" t="s">
        <v>2081</v>
      </c>
      <c r="C217" s="863"/>
      <c r="D217" s="789">
        <v>1</v>
      </c>
      <c r="E217" s="790">
        <f t="shared" si="3"/>
        <v>0</v>
      </c>
      <c r="F217" s="778"/>
    </row>
    <row r="218" spans="1:6" ht="46">
      <c r="A218" s="1311"/>
      <c r="B218" s="796" t="s">
        <v>1840</v>
      </c>
      <c r="C218" s="866"/>
      <c r="D218" s="800"/>
      <c r="E218" s="790"/>
      <c r="F218" s="778"/>
    </row>
    <row r="219" spans="1:6" ht="10.5">
      <c r="A219" s="1311"/>
      <c r="B219" s="794" t="s">
        <v>1841</v>
      </c>
      <c r="C219" s="866"/>
      <c r="D219" s="800"/>
      <c r="E219" s="790"/>
      <c r="F219" s="778"/>
    </row>
    <row r="220" spans="1:6" ht="10.5">
      <c r="A220" s="1311"/>
      <c r="B220" s="794" t="s">
        <v>1842</v>
      </c>
      <c r="C220" s="866"/>
      <c r="D220" s="800"/>
      <c r="E220" s="790"/>
      <c r="F220" s="778"/>
    </row>
    <row r="221" spans="1:6">
      <c r="A221" s="787">
        <v>15.4</v>
      </c>
      <c r="B221" s="798" t="s">
        <v>1962</v>
      </c>
      <c r="C221" s="863"/>
      <c r="D221" s="789">
        <v>2</v>
      </c>
      <c r="E221" s="790">
        <f t="shared" si="3"/>
        <v>0</v>
      </c>
      <c r="F221" s="778"/>
    </row>
    <row r="222" spans="1:6">
      <c r="A222" s="793"/>
      <c r="B222" s="796" t="s">
        <v>1843</v>
      </c>
      <c r="C222" s="865"/>
      <c r="D222" s="795"/>
      <c r="E222" s="790"/>
      <c r="F222" s="778"/>
    </row>
    <row r="223" spans="1:6">
      <c r="A223" s="793"/>
      <c r="B223" s="794" t="s">
        <v>1844</v>
      </c>
      <c r="C223" s="865"/>
      <c r="D223" s="795"/>
      <c r="E223" s="790"/>
      <c r="F223" s="778"/>
    </row>
    <row r="224" spans="1:6">
      <c r="A224" s="793"/>
      <c r="B224" s="794" t="s">
        <v>1845</v>
      </c>
      <c r="C224" s="865"/>
      <c r="D224" s="795"/>
      <c r="E224" s="790"/>
      <c r="F224" s="778"/>
    </row>
    <row r="225" spans="1:6">
      <c r="A225" s="787">
        <v>15.41</v>
      </c>
      <c r="B225" s="788" t="s">
        <v>1846</v>
      </c>
      <c r="C225" s="863"/>
      <c r="D225" s="789">
        <v>1</v>
      </c>
      <c r="E225" s="790">
        <f t="shared" si="3"/>
        <v>0</v>
      </c>
      <c r="F225" s="778"/>
    </row>
    <row r="226" spans="1:6">
      <c r="A226" s="793"/>
      <c r="B226" s="796" t="s">
        <v>1847</v>
      </c>
      <c r="C226" s="865"/>
      <c r="D226" s="795"/>
      <c r="E226" s="790"/>
      <c r="F226" s="778"/>
    </row>
    <row r="227" spans="1:6" ht="12" thickBot="1">
      <c r="A227" s="812"/>
      <c r="B227" s="813" t="s">
        <v>1848</v>
      </c>
      <c r="C227" s="868"/>
      <c r="D227" s="814"/>
      <c r="E227" s="804"/>
      <c r="F227" s="778"/>
    </row>
    <row r="228" spans="1:6" ht="23">
      <c r="A228" s="827" t="s">
        <v>1878</v>
      </c>
      <c r="B228" s="806" t="s">
        <v>1849</v>
      </c>
      <c r="C228" s="863"/>
      <c r="D228" s="807">
        <v>2</v>
      </c>
      <c r="E228" s="808">
        <f t="shared" si="3"/>
        <v>0</v>
      </c>
      <c r="F228" s="778"/>
    </row>
    <row r="229" spans="1:6" ht="23">
      <c r="A229" s="791"/>
      <c r="B229" s="792" t="s">
        <v>1837</v>
      </c>
      <c r="C229" s="864"/>
      <c r="D229" s="290"/>
      <c r="E229" s="790"/>
      <c r="F229" s="778"/>
    </row>
    <row r="230" spans="1:6">
      <c r="A230" s="793"/>
      <c r="B230" s="794" t="s">
        <v>1838</v>
      </c>
      <c r="C230" s="870"/>
      <c r="D230" s="795"/>
      <c r="E230" s="790"/>
      <c r="F230" s="778"/>
    </row>
    <row r="231" spans="1:6">
      <c r="A231" s="787">
        <v>15.42</v>
      </c>
      <c r="B231" s="788" t="s">
        <v>1751</v>
      </c>
      <c r="C231" s="863"/>
      <c r="D231" s="789">
        <v>1</v>
      </c>
      <c r="E231" s="790">
        <f t="shared" si="3"/>
        <v>0</v>
      </c>
      <c r="F231" s="778"/>
    </row>
    <row r="232" spans="1:6">
      <c r="A232" s="793"/>
      <c r="B232" s="796" t="s">
        <v>1752</v>
      </c>
      <c r="C232" s="865"/>
      <c r="D232" s="795"/>
      <c r="E232" s="790"/>
      <c r="F232" s="778"/>
    </row>
    <row r="233" spans="1:6" ht="21">
      <c r="A233" s="787">
        <v>15.43</v>
      </c>
      <c r="B233" s="798" t="s">
        <v>2082</v>
      </c>
      <c r="C233" s="863"/>
      <c r="D233" s="789">
        <v>1</v>
      </c>
      <c r="E233" s="790">
        <f t="shared" si="3"/>
        <v>0</v>
      </c>
      <c r="F233" s="778"/>
    </row>
    <row r="234" spans="1:6">
      <c r="A234" s="793"/>
      <c r="B234" s="796" t="s">
        <v>1850</v>
      </c>
      <c r="C234" s="865"/>
      <c r="D234" s="795"/>
      <c r="E234" s="790"/>
      <c r="F234" s="778"/>
    </row>
    <row r="235" spans="1:6">
      <c r="A235" s="793"/>
      <c r="B235" s="794" t="s">
        <v>1851</v>
      </c>
      <c r="C235" s="865"/>
      <c r="D235" s="795"/>
      <c r="E235" s="790"/>
      <c r="F235" s="778"/>
    </row>
    <row r="236" spans="1:6" ht="23">
      <c r="A236" s="817" t="s">
        <v>1879</v>
      </c>
      <c r="B236" s="798" t="s">
        <v>2079</v>
      </c>
      <c r="C236" s="863"/>
      <c r="D236" s="789">
        <v>2</v>
      </c>
      <c r="E236" s="790">
        <f t="shared" si="3"/>
        <v>0</v>
      </c>
      <c r="F236" s="778"/>
    </row>
    <row r="237" spans="1:6" ht="23">
      <c r="A237" s="791"/>
      <c r="B237" s="792" t="s">
        <v>1837</v>
      </c>
      <c r="C237" s="864"/>
      <c r="D237" s="290"/>
      <c r="E237" s="790"/>
      <c r="F237" s="778"/>
    </row>
    <row r="238" spans="1:6">
      <c r="A238" s="793"/>
      <c r="B238" s="794" t="s">
        <v>1838</v>
      </c>
      <c r="C238" s="865"/>
      <c r="D238" s="795"/>
      <c r="E238" s="790"/>
      <c r="F238" s="778"/>
    </row>
    <row r="239" spans="1:6">
      <c r="A239" s="787">
        <v>15.44</v>
      </c>
      <c r="B239" s="788" t="s">
        <v>1852</v>
      </c>
      <c r="C239" s="863"/>
      <c r="D239" s="828">
        <v>1</v>
      </c>
      <c r="E239" s="790">
        <f t="shared" si="3"/>
        <v>0</v>
      </c>
      <c r="F239" s="778"/>
    </row>
    <row r="240" spans="1:6" ht="21">
      <c r="A240" s="787">
        <v>15.45</v>
      </c>
      <c r="B240" s="798" t="s">
        <v>2083</v>
      </c>
      <c r="C240" s="871"/>
      <c r="D240" s="789">
        <v>2</v>
      </c>
      <c r="E240" s="790">
        <f t="shared" si="3"/>
        <v>0</v>
      </c>
      <c r="F240" s="778"/>
    </row>
    <row r="241" spans="1:6" ht="23">
      <c r="A241" s="791"/>
      <c r="B241" s="796" t="s">
        <v>1853</v>
      </c>
      <c r="C241" s="863"/>
      <c r="D241" s="290"/>
      <c r="E241" s="790"/>
      <c r="F241" s="778"/>
    </row>
    <row r="242" spans="1:6" ht="12" thickBot="1">
      <c r="A242" s="793"/>
      <c r="B242" s="794" t="s">
        <v>1854</v>
      </c>
      <c r="C242" s="865"/>
      <c r="D242" s="795"/>
      <c r="E242" s="790"/>
      <c r="F242" s="778"/>
    </row>
    <row r="243" spans="1:6" ht="31" thickBot="1">
      <c r="A243" s="781"/>
      <c r="B243" s="782" t="s">
        <v>1855</v>
      </c>
      <c r="C243" s="869"/>
      <c r="D243" s="784"/>
      <c r="E243" s="816"/>
      <c r="F243" s="778"/>
    </row>
    <row r="244" spans="1:6" ht="21">
      <c r="A244" s="787">
        <v>16.010000000000002</v>
      </c>
      <c r="B244" s="798" t="s">
        <v>2084</v>
      </c>
      <c r="C244" s="863"/>
      <c r="D244" s="789">
        <v>3</v>
      </c>
      <c r="E244" s="790">
        <f t="shared" si="3"/>
        <v>0</v>
      </c>
      <c r="F244" s="778"/>
    </row>
    <row r="245" spans="1:6" ht="57.5">
      <c r="A245" s="799"/>
      <c r="B245" s="796" t="s">
        <v>1789</v>
      </c>
      <c r="C245" s="866"/>
      <c r="D245" s="800"/>
      <c r="E245" s="790"/>
      <c r="F245" s="778"/>
    </row>
    <row r="246" spans="1:6">
      <c r="A246" s="793"/>
      <c r="B246" s="794" t="s">
        <v>1790</v>
      </c>
      <c r="C246" s="865"/>
      <c r="D246" s="795"/>
      <c r="E246" s="790"/>
      <c r="F246" s="778"/>
    </row>
    <row r="247" spans="1:6">
      <c r="A247" s="793"/>
      <c r="B247" s="794" t="s">
        <v>1791</v>
      </c>
      <c r="C247" s="865"/>
      <c r="D247" s="795"/>
      <c r="E247" s="790"/>
      <c r="F247" s="778"/>
    </row>
    <row r="248" spans="1:6">
      <c r="A248" s="793"/>
      <c r="B248" s="794" t="s">
        <v>1792</v>
      </c>
      <c r="C248" s="865"/>
      <c r="D248" s="795"/>
      <c r="E248" s="790"/>
      <c r="F248" s="778"/>
    </row>
    <row r="249" spans="1:6">
      <c r="A249" s="787"/>
      <c r="B249" s="788"/>
      <c r="C249" s="871"/>
      <c r="D249" s="789"/>
      <c r="E249" s="790"/>
      <c r="F249" s="778"/>
    </row>
    <row r="250" spans="1:6">
      <c r="A250" s="799"/>
      <c r="B250" s="796"/>
      <c r="C250" s="866"/>
      <c r="D250" s="800"/>
      <c r="E250" s="790"/>
      <c r="F250" s="778"/>
    </row>
    <row r="251" spans="1:6">
      <c r="A251" s="793"/>
      <c r="B251" s="794"/>
      <c r="C251" s="865"/>
      <c r="D251" s="795"/>
      <c r="E251" s="790"/>
      <c r="F251" s="778"/>
    </row>
    <row r="252" spans="1:6" ht="12" thickBot="1">
      <c r="A252" s="793"/>
      <c r="B252" s="794"/>
      <c r="C252" s="865"/>
      <c r="D252" s="795"/>
      <c r="E252" s="790"/>
      <c r="F252" s="778"/>
    </row>
    <row r="253" spans="1:6" ht="31" thickBot="1">
      <c r="A253" s="781"/>
      <c r="B253" s="782" t="s">
        <v>1856</v>
      </c>
      <c r="C253" s="869"/>
      <c r="D253" s="784"/>
      <c r="E253" s="816"/>
      <c r="F253" s="778"/>
    </row>
    <row r="254" spans="1:6">
      <c r="A254" s="787">
        <v>19.010000000000002</v>
      </c>
      <c r="B254" s="788" t="s">
        <v>1764</v>
      </c>
      <c r="C254" s="863"/>
      <c r="D254" s="789">
        <v>1</v>
      </c>
      <c r="E254" s="790">
        <f t="shared" si="3"/>
        <v>0</v>
      </c>
      <c r="F254" s="778"/>
    </row>
    <row r="255" spans="1:6" ht="57.5">
      <c r="A255" s="799"/>
      <c r="B255" s="792" t="s">
        <v>1765</v>
      </c>
      <c r="C255" s="866"/>
      <c r="D255" s="800"/>
      <c r="E255" s="790"/>
      <c r="F255" s="778"/>
    </row>
    <row r="256" spans="1:6">
      <c r="A256" s="793"/>
      <c r="B256" s="794" t="s">
        <v>1766</v>
      </c>
      <c r="C256" s="865"/>
      <c r="D256" s="795"/>
      <c r="E256" s="790"/>
      <c r="F256" s="778"/>
    </row>
    <row r="257" spans="1:6">
      <c r="A257" s="793"/>
      <c r="B257" s="794" t="s">
        <v>1767</v>
      </c>
      <c r="C257" s="865"/>
      <c r="D257" s="795"/>
      <c r="E257" s="790"/>
      <c r="F257" s="778"/>
    </row>
    <row r="258" spans="1:6">
      <c r="A258" s="793"/>
      <c r="B258" s="794" t="s">
        <v>1768</v>
      </c>
      <c r="C258" s="865"/>
      <c r="D258" s="795"/>
      <c r="E258" s="790"/>
      <c r="F258" s="778"/>
    </row>
    <row r="259" spans="1:6">
      <c r="A259" s="787">
        <v>19.02</v>
      </c>
      <c r="B259" s="788" t="s">
        <v>1703</v>
      </c>
      <c r="C259" s="863"/>
      <c r="D259" s="789">
        <v>1</v>
      </c>
      <c r="E259" s="790">
        <f t="shared" si="3"/>
        <v>0</v>
      </c>
      <c r="F259" s="778"/>
    </row>
    <row r="260" spans="1:6" ht="23">
      <c r="A260" s="791"/>
      <c r="B260" s="796" t="s">
        <v>1704</v>
      </c>
      <c r="C260" s="864"/>
      <c r="D260" s="290"/>
      <c r="E260" s="790"/>
      <c r="F260" s="778"/>
    </row>
    <row r="261" spans="1:6">
      <c r="A261" s="793"/>
      <c r="B261" s="794" t="s">
        <v>1705</v>
      </c>
      <c r="C261" s="865"/>
      <c r="D261" s="795"/>
      <c r="E261" s="790"/>
      <c r="F261" s="778"/>
    </row>
    <row r="262" spans="1:6">
      <c r="A262" s="829"/>
      <c r="B262" s="830"/>
      <c r="C262" s="872"/>
      <c r="D262" s="831"/>
      <c r="E262" s="790"/>
      <c r="F262" s="778"/>
    </row>
    <row r="263" spans="1:6">
      <c r="A263" s="829" t="s">
        <v>1857</v>
      </c>
      <c r="B263" s="820" t="s">
        <v>1858</v>
      </c>
      <c r="C263" s="863"/>
      <c r="D263" s="789">
        <v>1</v>
      </c>
      <c r="E263" s="790">
        <f t="shared" ref="E263:E323" si="4">C263*D263</f>
        <v>0</v>
      </c>
    </row>
    <row r="264" spans="1:6" ht="69.5" thickBot="1">
      <c r="A264" s="832"/>
      <c r="B264" s="833" t="s">
        <v>1709</v>
      </c>
      <c r="C264" s="867"/>
      <c r="D264" s="803"/>
      <c r="E264" s="804"/>
    </row>
    <row r="265" spans="1:6" ht="31" thickBot="1">
      <c r="A265" s="834"/>
      <c r="B265" s="835" t="s">
        <v>1877</v>
      </c>
      <c r="C265" s="869"/>
      <c r="D265" s="784"/>
      <c r="E265" s="816"/>
    </row>
    <row r="266" spans="1:6">
      <c r="A266" s="829" t="s">
        <v>1859</v>
      </c>
      <c r="B266" s="820" t="s">
        <v>1860</v>
      </c>
      <c r="C266" s="863"/>
      <c r="D266" s="789">
        <v>2</v>
      </c>
      <c r="E266" s="790">
        <f t="shared" si="4"/>
        <v>0</v>
      </c>
    </row>
    <row r="267" spans="1:6" ht="103.5">
      <c r="A267" s="829"/>
      <c r="B267" s="818" t="s">
        <v>1831</v>
      </c>
      <c r="C267" s="866"/>
      <c r="D267" s="800"/>
      <c r="E267" s="790"/>
    </row>
    <row r="268" spans="1:6">
      <c r="A268" s="829"/>
      <c r="B268" s="819" t="s">
        <v>1832</v>
      </c>
      <c r="C268" s="865"/>
      <c r="D268" s="795"/>
      <c r="E268" s="790"/>
    </row>
    <row r="269" spans="1:6">
      <c r="A269" s="829"/>
      <c r="B269" s="819" t="s">
        <v>1833</v>
      </c>
      <c r="C269" s="865"/>
      <c r="D269" s="795"/>
      <c r="E269" s="790"/>
    </row>
    <row r="270" spans="1:6">
      <c r="A270" s="829"/>
      <c r="B270" s="819" t="s">
        <v>1834</v>
      </c>
      <c r="C270" s="865"/>
      <c r="D270" s="795"/>
      <c r="E270" s="790"/>
    </row>
    <row r="271" spans="1:6">
      <c r="A271" s="829" t="s">
        <v>1861</v>
      </c>
      <c r="B271" s="820" t="s">
        <v>1862</v>
      </c>
      <c r="C271" s="863"/>
      <c r="D271" s="789">
        <v>1</v>
      </c>
      <c r="E271" s="790">
        <f t="shared" si="4"/>
        <v>0</v>
      </c>
    </row>
    <row r="272" spans="1:6" ht="80.5">
      <c r="A272" s="829"/>
      <c r="B272" s="818" t="s">
        <v>1863</v>
      </c>
      <c r="C272" s="866"/>
      <c r="D272" s="800"/>
      <c r="E272" s="790"/>
    </row>
    <row r="273" spans="1:5">
      <c r="A273" s="829"/>
      <c r="B273" s="819" t="s">
        <v>1832</v>
      </c>
      <c r="C273" s="865"/>
      <c r="D273" s="795"/>
      <c r="E273" s="790"/>
    </row>
    <row r="274" spans="1:5">
      <c r="A274" s="829"/>
      <c r="B274" s="819" t="s">
        <v>1864</v>
      </c>
      <c r="C274" s="865"/>
      <c r="D274" s="795"/>
      <c r="E274" s="790"/>
    </row>
    <row r="275" spans="1:5">
      <c r="A275" s="829"/>
      <c r="B275" s="819" t="s">
        <v>1865</v>
      </c>
      <c r="C275" s="865"/>
      <c r="D275" s="795"/>
      <c r="E275" s="790"/>
    </row>
    <row r="276" spans="1:5">
      <c r="A276" s="829" t="s">
        <v>1866</v>
      </c>
      <c r="B276" s="820" t="s">
        <v>1867</v>
      </c>
      <c r="C276" s="863"/>
      <c r="D276" s="789">
        <v>1</v>
      </c>
      <c r="E276" s="790">
        <f t="shared" si="4"/>
        <v>0</v>
      </c>
    </row>
    <row r="277" spans="1:5" ht="92">
      <c r="A277" s="829"/>
      <c r="B277" s="818" t="s">
        <v>1868</v>
      </c>
      <c r="C277" s="866"/>
      <c r="D277" s="800"/>
      <c r="E277" s="790"/>
    </row>
    <row r="278" spans="1:5">
      <c r="A278" s="829"/>
      <c r="B278" s="819" t="s">
        <v>1761</v>
      </c>
      <c r="C278" s="865"/>
      <c r="D278" s="795"/>
      <c r="E278" s="790"/>
    </row>
    <row r="279" spans="1:5">
      <c r="A279" s="829"/>
      <c r="B279" s="819" t="s">
        <v>1869</v>
      </c>
      <c r="C279" s="865"/>
      <c r="D279" s="795"/>
      <c r="E279" s="790"/>
    </row>
    <row r="280" spans="1:5" ht="12" thickBot="1">
      <c r="A280" s="832"/>
      <c r="B280" s="823" t="s">
        <v>1870</v>
      </c>
      <c r="C280" s="868"/>
      <c r="D280" s="814"/>
      <c r="E280" s="804"/>
    </row>
    <row r="281" spans="1:5" ht="31" thickBot="1">
      <c r="A281" s="834"/>
      <c r="B281" s="835" t="s">
        <v>1880</v>
      </c>
      <c r="C281" s="869"/>
      <c r="D281" s="784"/>
      <c r="E281" s="816"/>
    </row>
    <row r="282" spans="1:5">
      <c r="A282" s="829" t="s">
        <v>1871</v>
      </c>
      <c r="B282" s="820" t="s">
        <v>1872</v>
      </c>
      <c r="C282" s="863"/>
      <c r="D282" s="789">
        <v>1</v>
      </c>
      <c r="E282" s="790">
        <f t="shared" si="4"/>
        <v>0</v>
      </c>
    </row>
    <row r="283" spans="1:5" ht="103.5">
      <c r="A283" s="829"/>
      <c r="B283" s="818" t="s">
        <v>1831</v>
      </c>
      <c r="C283" s="866"/>
      <c r="D283" s="800"/>
      <c r="E283" s="790"/>
    </row>
    <row r="284" spans="1:5">
      <c r="A284" s="829"/>
      <c r="B284" s="819" t="s">
        <v>1832</v>
      </c>
      <c r="C284" s="865"/>
      <c r="D284" s="795"/>
      <c r="E284" s="790"/>
    </row>
    <row r="285" spans="1:5">
      <c r="A285" s="829"/>
      <c r="B285" s="819" t="s">
        <v>1833</v>
      </c>
      <c r="C285" s="865"/>
      <c r="D285" s="795"/>
      <c r="E285" s="790"/>
    </row>
    <row r="286" spans="1:5" ht="12" thickBot="1">
      <c r="A286" s="832"/>
      <c r="B286" s="823" t="s">
        <v>1834</v>
      </c>
      <c r="C286" s="868"/>
      <c r="D286" s="814"/>
      <c r="E286" s="804"/>
    </row>
    <row r="287" spans="1:5">
      <c r="A287" s="836" t="s">
        <v>1873</v>
      </c>
      <c r="B287" s="824" t="s">
        <v>1874</v>
      </c>
      <c r="C287" s="863"/>
      <c r="D287" s="807">
        <v>1</v>
      </c>
      <c r="E287" s="808">
        <f t="shared" si="4"/>
        <v>0</v>
      </c>
    </row>
    <row r="288" spans="1:5" ht="80.5">
      <c r="A288" s="829"/>
      <c r="B288" s="818" t="s">
        <v>1863</v>
      </c>
      <c r="C288" s="866"/>
      <c r="D288" s="800"/>
      <c r="E288" s="790"/>
    </row>
    <row r="289" spans="1:5">
      <c r="A289" s="829"/>
      <c r="B289" s="819" t="s">
        <v>1832</v>
      </c>
      <c r="C289" s="865"/>
      <c r="D289" s="795"/>
      <c r="E289" s="790"/>
    </row>
    <row r="290" spans="1:5">
      <c r="A290" s="829"/>
      <c r="B290" s="819" t="s">
        <v>1864</v>
      </c>
      <c r="C290" s="865"/>
      <c r="D290" s="795"/>
      <c r="E290" s="790"/>
    </row>
    <row r="291" spans="1:5">
      <c r="A291" s="829"/>
      <c r="B291" s="819" t="s">
        <v>1865</v>
      </c>
      <c r="C291" s="865"/>
      <c r="D291" s="795"/>
      <c r="E291" s="790"/>
    </row>
    <row r="292" spans="1:5">
      <c r="A292" s="829" t="s">
        <v>1875</v>
      </c>
      <c r="B292" s="820" t="s">
        <v>1876</v>
      </c>
      <c r="C292" s="863"/>
      <c r="D292" s="789">
        <v>1</v>
      </c>
      <c r="E292" s="790">
        <f t="shared" si="4"/>
        <v>0</v>
      </c>
    </row>
    <row r="293" spans="1:5">
      <c r="A293" s="829"/>
      <c r="B293" s="830"/>
      <c r="C293" s="872"/>
      <c r="D293" s="831"/>
      <c r="E293" s="790"/>
    </row>
    <row r="294" spans="1:5" ht="80.5">
      <c r="A294" s="837"/>
      <c r="B294" s="796" t="s">
        <v>1868</v>
      </c>
      <c r="C294" s="866"/>
      <c r="D294" s="800"/>
      <c r="E294" s="790"/>
    </row>
    <row r="295" spans="1:5">
      <c r="A295" s="837"/>
      <c r="B295" s="794" t="s">
        <v>1761</v>
      </c>
      <c r="C295" s="866"/>
      <c r="D295" s="800"/>
      <c r="E295" s="790"/>
    </row>
    <row r="296" spans="1:5">
      <c r="A296" s="837"/>
      <c r="B296" s="794" t="s">
        <v>1869</v>
      </c>
      <c r="C296" s="866"/>
      <c r="D296" s="800"/>
      <c r="E296" s="790"/>
    </row>
    <row r="297" spans="1:5" ht="12" thickBot="1">
      <c r="A297" s="838"/>
      <c r="B297" s="813" t="s">
        <v>1870</v>
      </c>
      <c r="C297" s="867"/>
      <c r="D297" s="803"/>
      <c r="E297" s="804"/>
    </row>
    <row r="298" spans="1:5" ht="31" thickBot="1">
      <c r="A298" s="839"/>
      <c r="B298" s="782" t="s">
        <v>1904</v>
      </c>
      <c r="C298" s="873"/>
      <c r="D298" s="840"/>
      <c r="E298" s="816"/>
    </row>
    <row r="299" spans="1:5">
      <c r="A299" s="787">
        <v>22.01</v>
      </c>
      <c r="B299" s="788" t="s">
        <v>1881</v>
      </c>
      <c r="C299" s="863"/>
      <c r="D299" s="789">
        <v>1</v>
      </c>
      <c r="E299" s="790">
        <f t="shared" si="4"/>
        <v>0</v>
      </c>
    </row>
    <row r="300" spans="1:5" ht="34.5">
      <c r="A300" s="791"/>
      <c r="B300" s="796" t="s">
        <v>1882</v>
      </c>
      <c r="C300" s="864"/>
      <c r="D300" s="290"/>
      <c r="E300" s="790"/>
    </row>
    <row r="301" spans="1:5">
      <c r="A301" s="793"/>
      <c r="B301" s="794" t="s">
        <v>1883</v>
      </c>
      <c r="C301" s="865"/>
      <c r="D301" s="795"/>
      <c r="E301" s="790"/>
    </row>
    <row r="302" spans="1:5">
      <c r="A302" s="787">
        <v>22.02</v>
      </c>
      <c r="B302" s="788" t="s">
        <v>1884</v>
      </c>
      <c r="C302" s="863"/>
      <c r="D302" s="789">
        <v>1</v>
      </c>
      <c r="E302" s="790">
        <f t="shared" si="4"/>
        <v>0</v>
      </c>
    </row>
    <row r="303" spans="1:5" ht="57.5">
      <c r="A303" s="799"/>
      <c r="B303" s="796" t="s">
        <v>1885</v>
      </c>
      <c r="C303" s="866"/>
      <c r="D303" s="800"/>
      <c r="E303" s="790"/>
    </row>
    <row r="304" spans="1:5">
      <c r="A304" s="793"/>
      <c r="B304" s="794" t="s">
        <v>1886</v>
      </c>
      <c r="C304" s="865"/>
      <c r="D304" s="795"/>
      <c r="E304" s="790"/>
    </row>
    <row r="305" spans="1:5">
      <c r="A305" s="787">
        <v>22.03</v>
      </c>
      <c r="B305" s="788" t="s">
        <v>1703</v>
      </c>
      <c r="C305" s="863"/>
      <c r="D305" s="789">
        <v>1</v>
      </c>
      <c r="E305" s="790">
        <f t="shared" si="4"/>
        <v>0</v>
      </c>
    </row>
    <row r="306" spans="1:5" ht="23">
      <c r="A306" s="791"/>
      <c r="B306" s="796" t="s">
        <v>1704</v>
      </c>
      <c r="C306" s="864"/>
      <c r="D306" s="290"/>
      <c r="E306" s="790"/>
    </row>
    <row r="307" spans="1:5" ht="12" thickBot="1">
      <c r="A307" s="812"/>
      <c r="B307" s="813" t="s">
        <v>1705</v>
      </c>
      <c r="C307" s="868"/>
      <c r="D307" s="814"/>
      <c r="E307" s="804"/>
    </row>
    <row r="308" spans="1:5" ht="31" thickBot="1">
      <c r="A308" s="781"/>
      <c r="B308" s="815" t="s">
        <v>1887</v>
      </c>
      <c r="C308" s="869"/>
      <c r="D308" s="784"/>
      <c r="E308" s="816"/>
    </row>
    <row r="309" spans="1:5">
      <c r="A309" s="787">
        <v>24.01</v>
      </c>
      <c r="B309" s="788" t="s">
        <v>1888</v>
      </c>
      <c r="C309" s="863"/>
      <c r="D309" s="789">
        <v>7</v>
      </c>
      <c r="E309" s="790">
        <f t="shared" si="4"/>
        <v>0</v>
      </c>
    </row>
    <row r="310" spans="1:5">
      <c r="A310" s="793"/>
      <c r="B310" s="796" t="s">
        <v>1889</v>
      </c>
      <c r="C310" s="865"/>
      <c r="D310" s="795"/>
      <c r="E310" s="790"/>
    </row>
    <row r="311" spans="1:5" ht="12" thickBot="1">
      <c r="A311" s="812"/>
      <c r="B311" s="813" t="s">
        <v>1890</v>
      </c>
      <c r="C311" s="868"/>
      <c r="D311" s="814"/>
      <c r="E311" s="804"/>
    </row>
    <row r="312" spans="1:5" ht="31" thickBot="1">
      <c r="A312" s="781"/>
      <c r="B312" s="815" t="s">
        <v>1891</v>
      </c>
      <c r="C312" s="869"/>
      <c r="D312" s="784"/>
      <c r="E312" s="816"/>
    </row>
    <row r="313" spans="1:5">
      <c r="A313" s="787">
        <v>25.01</v>
      </c>
      <c r="B313" s="788" t="s">
        <v>1892</v>
      </c>
      <c r="C313" s="863"/>
      <c r="D313" s="789">
        <v>1</v>
      </c>
      <c r="E313" s="790">
        <f t="shared" si="4"/>
        <v>0</v>
      </c>
    </row>
    <row r="314" spans="1:5">
      <c r="A314" s="793"/>
      <c r="B314" s="796" t="s">
        <v>1893</v>
      </c>
      <c r="C314" s="865"/>
      <c r="D314" s="795"/>
      <c r="E314" s="790"/>
    </row>
    <row r="315" spans="1:5">
      <c r="A315" s="793"/>
      <c r="B315" s="794" t="s">
        <v>1894</v>
      </c>
      <c r="C315" s="865"/>
      <c r="D315" s="795"/>
      <c r="E315" s="790"/>
    </row>
    <row r="316" spans="1:5">
      <c r="A316" s="787">
        <v>25.02</v>
      </c>
      <c r="B316" s="788" t="s">
        <v>1888</v>
      </c>
      <c r="C316" s="863"/>
      <c r="D316" s="789">
        <v>1</v>
      </c>
      <c r="E316" s="790">
        <f t="shared" si="4"/>
        <v>0</v>
      </c>
    </row>
    <row r="317" spans="1:5">
      <c r="A317" s="793"/>
      <c r="B317" s="796" t="s">
        <v>1889</v>
      </c>
      <c r="C317" s="865"/>
      <c r="D317" s="795"/>
      <c r="E317" s="790"/>
    </row>
    <row r="318" spans="1:5" ht="12" thickBot="1">
      <c r="A318" s="812"/>
      <c r="B318" s="813" t="s">
        <v>1890</v>
      </c>
      <c r="C318" s="868"/>
      <c r="D318" s="814"/>
      <c r="E318" s="804"/>
    </row>
    <row r="319" spans="1:5" ht="31" thickBot="1">
      <c r="A319" s="781"/>
      <c r="B319" s="815" t="s">
        <v>1895</v>
      </c>
      <c r="C319" s="869"/>
      <c r="D319" s="784"/>
      <c r="E319" s="816"/>
    </row>
    <row r="320" spans="1:5">
      <c r="A320" s="787"/>
      <c r="B320" s="788"/>
      <c r="C320" s="871"/>
      <c r="D320" s="789"/>
      <c r="E320" s="790"/>
    </row>
    <row r="321" spans="1:5">
      <c r="A321" s="793"/>
      <c r="B321" s="796"/>
      <c r="C321" s="865"/>
      <c r="D321" s="795"/>
      <c r="E321" s="790"/>
    </row>
    <row r="322" spans="1:5">
      <c r="A322" s="793"/>
      <c r="B322" s="794"/>
      <c r="C322" s="865"/>
      <c r="D322" s="795"/>
      <c r="E322" s="790"/>
    </row>
    <row r="323" spans="1:5">
      <c r="A323" s="787">
        <v>26.02</v>
      </c>
      <c r="B323" s="788" t="s">
        <v>1896</v>
      </c>
      <c r="C323" s="863"/>
      <c r="D323" s="789">
        <v>1</v>
      </c>
      <c r="E323" s="790">
        <f t="shared" si="4"/>
        <v>0</v>
      </c>
    </row>
    <row r="324" spans="1:5" ht="57.5">
      <c r="A324" s="799"/>
      <c r="B324" s="796" t="s">
        <v>1897</v>
      </c>
      <c r="C324" s="866"/>
      <c r="D324" s="800"/>
      <c r="E324" s="790"/>
    </row>
    <row r="325" spans="1:5">
      <c r="A325" s="793"/>
      <c r="B325" s="794" t="s">
        <v>1898</v>
      </c>
      <c r="C325" s="865"/>
      <c r="D325" s="795"/>
      <c r="E325" s="790"/>
    </row>
    <row r="326" spans="1:5">
      <c r="A326" s="793"/>
      <c r="B326" s="794" t="s">
        <v>1899</v>
      </c>
      <c r="C326" s="865"/>
      <c r="D326" s="795"/>
      <c r="E326" s="790"/>
    </row>
    <row r="327" spans="1:5">
      <c r="A327" s="793"/>
      <c r="B327" s="794" t="s">
        <v>1900</v>
      </c>
      <c r="C327" s="865"/>
      <c r="D327" s="795"/>
      <c r="E327" s="790"/>
    </row>
    <row r="328" spans="1:5">
      <c r="A328" s="787">
        <v>26.03</v>
      </c>
      <c r="B328" s="788" t="s">
        <v>1695</v>
      </c>
      <c r="C328" s="863"/>
      <c r="D328" s="789">
        <v>1</v>
      </c>
      <c r="E328" s="790">
        <f t="shared" ref="E328" si="5">C328*D328</f>
        <v>0</v>
      </c>
    </row>
    <row r="329" spans="1:5">
      <c r="A329" s="793"/>
      <c r="B329" s="796" t="s">
        <v>1696</v>
      </c>
      <c r="C329" s="865"/>
      <c r="D329" s="795"/>
      <c r="E329" s="790"/>
    </row>
    <row r="330" spans="1:5">
      <c r="A330" s="787">
        <v>26.04</v>
      </c>
      <c r="B330" s="788" t="s">
        <v>1901</v>
      </c>
      <c r="C330" s="871"/>
      <c r="D330" s="828">
        <v>1</v>
      </c>
      <c r="E330" s="790">
        <f>C330*D330</f>
        <v>0</v>
      </c>
    </row>
    <row r="331" spans="1:5">
      <c r="A331" s="793"/>
      <c r="B331" s="796" t="s">
        <v>1902</v>
      </c>
      <c r="C331" s="865"/>
      <c r="D331" s="795"/>
      <c r="E331" s="841"/>
    </row>
    <row r="332" spans="1:5" ht="12" thickBot="1">
      <c r="A332" s="842"/>
      <c r="B332" s="813" t="s">
        <v>1903</v>
      </c>
      <c r="C332" s="874"/>
      <c r="D332" s="843"/>
      <c r="E332" s="844"/>
    </row>
    <row r="333" spans="1:5" ht="12" thickBot="1">
      <c r="A333" s="845"/>
      <c r="B333" s="212"/>
      <c r="C333" s="846"/>
      <c r="D333" s="583"/>
      <c r="E333" s="847"/>
    </row>
    <row r="334" spans="1:5" ht="14">
      <c r="A334" s="848"/>
      <c r="B334" s="849" t="s">
        <v>1909</v>
      </c>
      <c r="C334" s="850"/>
      <c r="D334" s="851"/>
      <c r="E334" s="852">
        <f>SUM(E6:E332)</f>
        <v>0</v>
      </c>
    </row>
    <row r="335" spans="1:5" ht="14">
      <c r="A335" s="845"/>
      <c r="B335" s="853" t="s">
        <v>1911</v>
      </c>
      <c r="C335" s="854">
        <v>0.21</v>
      </c>
      <c r="D335" s="583"/>
      <c r="E335" s="847">
        <f>E334*C335</f>
        <v>0</v>
      </c>
    </row>
    <row r="336" spans="1:5" ht="14.5" thickBot="1">
      <c r="A336" s="855"/>
      <c r="B336" s="856" t="s">
        <v>1910</v>
      </c>
      <c r="C336" s="857"/>
      <c r="D336" s="858"/>
      <c r="E336" s="859">
        <f>E335+E334</f>
        <v>0</v>
      </c>
    </row>
    <row r="338" spans="2:5">
      <c r="B338" s="861" t="s">
        <v>2085</v>
      </c>
    </row>
    <row r="339" spans="2:5">
      <c r="B339" s="1317" t="s">
        <v>2086</v>
      </c>
      <c r="C339" s="1317"/>
      <c r="D339" s="1317"/>
      <c r="E339" s="1317"/>
    </row>
    <row r="340" spans="2:5">
      <c r="B340" s="1317"/>
      <c r="C340" s="1317"/>
      <c r="D340" s="1317"/>
      <c r="E340" s="1317"/>
    </row>
    <row r="341" spans="2:5">
      <c r="B341" s="1317"/>
      <c r="C341" s="1317"/>
      <c r="D341" s="1317"/>
      <c r="E341" s="1317"/>
    </row>
    <row r="342" spans="2:5">
      <c r="B342" s="1317"/>
      <c r="C342" s="1317"/>
      <c r="D342" s="1317"/>
      <c r="E342" s="1317"/>
    </row>
  </sheetData>
  <sheetProtection algorithmName="SHA-512" hashValue="PDHanBboOTt9oSsPF40eZe0v/LOuOfpVty6qmv5rMYgyu5bi2GfG9qjr/HSC0kTmOPPUaqsrc+O5DR6P782ZhA==" saltValue="xLazRrCLBlb6WygrkpUXbw==" spinCount="100000" sheet="1" objects="1" scenarios="1"/>
  <mergeCells count="5">
    <mergeCell ref="A218:A220"/>
    <mergeCell ref="A1:E1"/>
    <mergeCell ref="A3:E3"/>
    <mergeCell ref="A4:E4"/>
    <mergeCell ref="B339:E342"/>
  </mergeCells>
  <pageMargins left="0.39370078740157483" right="0.39370078740157483" top="0.39370078740157483" bottom="0.39370078740157483" header="0" footer="0"/>
  <pageSetup paperSize="9" fitToHeight="0" orientation="portrait" r:id="rId1"/>
  <headerFooter>
    <oddHeader xml:space="preserve">&amp;LALB - PROVIZORNÍ MENZA&amp;RUNIVERZITA KARLOVA   </oddHeader>
    <oddFooter>&amp;LALB_MENZA&amp;CStrana &amp;P z &amp;N</oddFooter>
  </headerFooter>
  <rowBreaks count="9" manualBreakCount="9">
    <brk id="41" max="4" man="1"/>
    <brk id="79" max="4" man="1"/>
    <brk id="120" max="4" man="1"/>
    <brk id="152" max="4" man="1"/>
    <brk id="187" max="4" man="1"/>
    <brk id="227" max="4" man="1"/>
    <brk id="264" max="4" man="1"/>
    <brk id="286" max="4" man="1"/>
    <brk id="318" max="4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39997558519241921"/>
    <pageSetUpPr fitToPage="1"/>
  </sheetPr>
  <dimension ref="B2:BM86"/>
  <sheetViews>
    <sheetView showGridLines="0" view="pageBreakPreview" topLeftCell="A74" zoomScale="60" zoomScaleNormal="100" workbookViewId="0">
      <selection activeCell="H105" sqref="H105"/>
    </sheetView>
  </sheetViews>
  <sheetFormatPr defaultRowHeight="10"/>
  <cols>
    <col min="1" max="1" width="8.33203125" style="32" customWidth="1"/>
    <col min="2" max="2" width="1.6640625" style="32" customWidth="1"/>
    <col min="3" max="3" width="4.109375" style="32" customWidth="1"/>
    <col min="4" max="4" width="4.33203125" style="32" customWidth="1"/>
    <col min="5" max="5" width="17.109375" style="32" customWidth="1"/>
    <col min="6" max="6" width="100.77734375" style="32" customWidth="1"/>
    <col min="7" max="7" width="8.6640625" style="32" customWidth="1"/>
    <col min="8" max="8" width="11.109375" style="32" customWidth="1"/>
    <col min="9" max="9" width="14.109375" style="32" customWidth="1"/>
    <col min="10" max="10" width="23.44140625" style="32" customWidth="1"/>
    <col min="11" max="11" width="15.44140625" style="32" hidden="1" customWidth="1"/>
    <col min="12" max="12" width="9.33203125" style="32" customWidth="1"/>
    <col min="13" max="13" width="10.77734375" style="32" hidden="1" customWidth="1"/>
    <col min="14" max="14" width="9.33203125" style="32" hidden="1"/>
    <col min="15" max="20" width="14.109375" style="32" hidden="1" customWidth="1"/>
    <col min="21" max="21" width="16.33203125" style="32" hidden="1" customWidth="1"/>
    <col min="22" max="22" width="12.33203125" style="32" customWidth="1"/>
    <col min="23" max="23" width="16.33203125" style="32" customWidth="1"/>
    <col min="24" max="24" width="12.33203125" style="32" customWidth="1"/>
    <col min="25" max="25" width="15" style="32" customWidth="1"/>
    <col min="26" max="26" width="11" style="32" customWidth="1"/>
    <col min="27" max="27" width="15" style="32" customWidth="1"/>
    <col min="28" max="28" width="16.33203125" style="32" customWidth="1"/>
    <col min="29" max="29" width="11" style="32" customWidth="1"/>
    <col min="30" max="30" width="15" style="32" customWidth="1"/>
    <col min="31" max="31" width="16.33203125" style="32" customWidth="1"/>
    <col min="32" max="43" width="8.88671875" style="32"/>
    <col min="44" max="65" width="9.33203125" style="32" hidden="1"/>
    <col min="66" max="16384" width="8.88671875" style="32"/>
  </cols>
  <sheetData>
    <row r="2" spans="2:46" ht="37" customHeight="1" thickBot="1">
      <c r="L2" s="1214" t="s">
        <v>4</v>
      </c>
      <c r="M2" s="1215"/>
      <c r="N2" s="1215"/>
      <c r="O2" s="1215"/>
      <c r="P2" s="1215"/>
      <c r="Q2" s="1215"/>
      <c r="R2" s="1215"/>
      <c r="S2" s="1215"/>
      <c r="T2" s="1215"/>
      <c r="U2" s="1215"/>
      <c r="V2" s="1215"/>
      <c r="AT2" s="569" t="s">
        <v>63</v>
      </c>
    </row>
    <row r="3" spans="2:46" ht="7" customHeight="1">
      <c r="B3" s="208"/>
      <c r="C3" s="209"/>
      <c r="D3" s="210"/>
      <c r="E3" s="210"/>
      <c r="F3" s="210"/>
      <c r="G3" s="210"/>
      <c r="H3" s="210"/>
      <c r="I3" s="210"/>
      <c r="J3" s="211"/>
      <c r="K3" s="571"/>
      <c r="L3" s="213"/>
      <c r="AT3" s="569" t="s">
        <v>58</v>
      </c>
    </row>
    <row r="4" spans="2:46" ht="25" customHeight="1">
      <c r="B4" s="213"/>
      <c r="C4" s="214"/>
      <c r="D4" s="215" t="s">
        <v>69</v>
      </c>
      <c r="E4" s="212"/>
      <c r="F4" s="212"/>
      <c r="G4" s="212"/>
      <c r="H4" s="212"/>
      <c r="I4" s="212"/>
      <c r="J4" s="216"/>
      <c r="L4" s="213"/>
      <c r="M4" s="875" t="s">
        <v>9</v>
      </c>
      <c r="AT4" s="569" t="s">
        <v>2</v>
      </c>
    </row>
    <row r="5" spans="2:46" ht="7" customHeight="1">
      <c r="B5" s="213"/>
      <c r="C5" s="214"/>
      <c r="D5" s="212"/>
      <c r="E5" s="212"/>
      <c r="F5" s="212"/>
      <c r="G5" s="212"/>
      <c r="H5" s="212"/>
      <c r="I5" s="212"/>
      <c r="J5" s="216"/>
      <c r="L5" s="213"/>
    </row>
    <row r="6" spans="2:46" ht="12" customHeight="1">
      <c r="B6" s="213"/>
      <c r="C6" s="214"/>
      <c r="D6" s="236" t="s">
        <v>12</v>
      </c>
      <c r="E6" s="212"/>
      <c r="F6" s="212"/>
      <c r="G6" s="212"/>
      <c r="H6" s="212"/>
      <c r="I6" s="212"/>
      <c r="J6" s="216"/>
      <c r="L6" s="213"/>
    </row>
    <row r="7" spans="2:46" ht="16.5" customHeight="1">
      <c r="B7" s="213"/>
      <c r="C7" s="214"/>
      <c r="D7" s="212"/>
      <c r="E7" s="1294" t="str">
        <f>'Rekapitulace stavby'!K6</f>
        <v>Provizorní menza - UK Albertov</v>
      </c>
      <c r="F7" s="1295"/>
      <c r="G7" s="1295"/>
      <c r="H7" s="1295"/>
      <c r="I7" s="212"/>
      <c r="J7" s="216"/>
      <c r="L7" s="213"/>
    </row>
    <row r="8" spans="2:46" s="594" customFormat="1" ht="12" customHeight="1">
      <c r="B8" s="597"/>
      <c r="C8" s="589"/>
      <c r="D8" s="236" t="s">
        <v>70</v>
      </c>
      <c r="E8" s="590"/>
      <c r="F8" s="590"/>
      <c r="G8" s="590"/>
      <c r="H8" s="590"/>
      <c r="I8" s="590"/>
      <c r="J8" s="593"/>
      <c r="L8" s="597"/>
    </row>
    <row r="9" spans="2:46" s="594" customFormat="1" ht="37" customHeight="1">
      <c r="B9" s="597"/>
      <c r="C9" s="589"/>
      <c r="D9" s="590"/>
      <c r="E9" s="1202" t="s">
        <v>1682</v>
      </c>
      <c r="F9" s="1195"/>
      <c r="G9" s="1195"/>
      <c r="H9" s="1195"/>
      <c r="I9" s="590"/>
      <c r="J9" s="593"/>
      <c r="L9" s="597"/>
    </row>
    <row r="10" spans="2:46" s="594" customFormat="1">
      <c r="B10" s="597"/>
      <c r="C10" s="589"/>
      <c r="D10" s="590"/>
      <c r="E10" s="590"/>
      <c r="F10" s="590"/>
      <c r="G10" s="590"/>
      <c r="H10" s="590"/>
      <c r="I10" s="590"/>
      <c r="J10" s="593"/>
      <c r="L10" s="597"/>
    </row>
    <row r="11" spans="2:46" s="594" customFormat="1" ht="12" customHeight="1">
      <c r="B11" s="597"/>
      <c r="C11" s="589"/>
      <c r="D11" s="236" t="s">
        <v>13</v>
      </c>
      <c r="E11" s="590"/>
      <c r="F11" s="580" t="s">
        <v>1</v>
      </c>
      <c r="G11" s="590"/>
      <c r="H11" s="590"/>
      <c r="I11" s="236" t="s">
        <v>14</v>
      </c>
      <c r="J11" s="876" t="s">
        <v>1</v>
      </c>
      <c r="L11" s="597"/>
    </row>
    <row r="12" spans="2:46" s="594" customFormat="1" ht="12" customHeight="1">
      <c r="B12" s="597"/>
      <c r="C12" s="589"/>
      <c r="D12" s="236" t="s">
        <v>15</v>
      </c>
      <c r="E12" s="590"/>
      <c r="F12" s="580" t="s">
        <v>23</v>
      </c>
      <c r="G12" s="590"/>
      <c r="H12" s="590"/>
      <c r="I12" s="236" t="s">
        <v>17</v>
      </c>
      <c r="J12" s="877" t="str">
        <f>'Rekapitulace stavby'!AN8</f>
        <v>vyplň</v>
      </c>
      <c r="L12" s="597"/>
    </row>
    <row r="13" spans="2:46" s="594" customFormat="1" ht="10.9" customHeight="1">
      <c r="B13" s="597"/>
      <c r="C13" s="589"/>
      <c r="D13" s="590"/>
      <c r="E13" s="590"/>
      <c r="F13" s="590"/>
      <c r="G13" s="590"/>
      <c r="H13" s="590"/>
      <c r="I13" s="590"/>
      <c r="J13" s="593"/>
      <c r="L13" s="597"/>
    </row>
    <row r="14" spans="2:46" s="594" customFormat="1" ht="12" customHeight="1">
      <c r="B14" s="597"/>
      <c r="C14" s="589"/>
      <c r="D14" s="236" t="s">
        <v>18</v>
      </c>
      <c r="E14" s="590"/>
      <c r="F14" s="590"/>
      <c r="G14" s="590"/>
      <c r="H14" s="590"/>
      <c r="I14" s="236" t="s">
        <v>19</v>
      </c>
      <c r="J14" s="876">
        <f>IF('Rekapitulace stavby'!AN10="","",'Rekapitulace stavby'!AN10)</f>
        <v>216208</v>
      </c>
      <c r="L14" s="597"/>
    </row>
    <row r="15" spans="2:46" s="594" customFormat="1" ht="18" customHeight="1">
      <c r="B15" s="597"/>
      <c r="C15" s="589"/>
      <c r="D15" s="590"/>
      <c r="E15" s="580" t="str">
        <f>IF('Rekapitulace stavby'!E11="","",'Rekapitulace stavby'!E11)</f>
        <v>UNIVERZITA KARLOVA, OVOCNÝ TRH 560/5, 113 36 PRAHA</v>
      </c>
      <c r="F15" s="590"/>
      <c r="G15" s="590"/>
      <c r="H15" s="590"/>
      <c r="I15" s="236" t="s">
        <v>21</v>
      </c>
      <c r="J15" s="876" t="str">
        <f>IF('Rekapitulace stavby'!AN11="","",'Rekapitulace stavby'!AN11)</f>
        <v>CZ00216208</v>
      </c>
      <c r="L15" s="597"/>
    </row>
    <row r="16" spans="2:46" s="594" customFormat="1" ht="7" customHeight="1">
      <c r="B16" s="597"/>
      <c r="C16" s="589"/>
      <c r="D16" s="590"/>
      <c r="E16" s="590"/>
      <c r="F16" s="590"/>
      <c r="G16" s="590"/>
      <c r="H16" s="590"/>
      <c r="I16" s="590"/>
      <c r="J16" s="593"/>
      <c r="L16" s="597"/>
    </row>
    <row r="17" spans="2:12" s="594" customFormat="1" ht="12" customHeight="1">
      <c r="B17" s="597"/>
      <c r="C17" s="589"/>
      <c r="D17" s="236" t="s">
        <v>22</v>
      </c>
      <c r="E17" s="590"/>
      <c r="F17" s="590"/>
      <c r="G17" s="590"/>
      <c r="H17" s="590"/>
      <c r="I17" s="236" t="s">
        <v>19</v>
      </c>
      <c r="J17" s="876" t="str">
        <f>'Rekapitulace stavby'!AN13</f>
        <v>vyplň</v>
      </c>
      <c r="L17" s="597"/>
    </row>
    <row r="18" spans="2:12" s="594" customFormat="1" ht="18" customHeight="1">
      <c r="B18" s="597"/>
      <c r="C18" s="589"/>
      <c r="D18" s="590"/>
      <c r="E18" s="1309" t="str">
        <f>'Rekapitulace stavby'!E14</f>
        <v>VYPLŇ - bude vybrán ve výběrovém řízení</v>
      </c>
      <c r="F18" s="1309"/>
      <c r="G18" s="1309"/>
      <c r="H18" s="1309"/>
      <c r="I18" s="236" t="s">
        <v>21</v>
      </c>
      <c r="J18" s="876" t="str">
        <f>'Rekapitulace stavby'!AN14</f>
        <v>vyplň</v>
      </c>
      <c r="L18" s="597"/>
    </row>
    <row r="19" spans="2:12" s="594" customFormat="1" ht="7" customHeight="1">
      <c r="B19" s="597"/>
      <c r="C19" s="589"/>
      <c r="D19" s="590"/>
      <c r="E19" s="590"/>
      <c r="F19" s="590"/>
      <c r="G19" s="590"/>
      <c r="H19" s="590"/>
      <c r="I19" s="590"/>
      <c r="J19" s="593"/>
      <c r="L19" s="597"/>
    </row>
    <row r="20" spans="2:12" s="594" customFormat="1" ht="12" customHeight="1">
      <c r="B20" s="597"/>
      <c r="C20" s="589"/>
      <c r="D20" s="236" t="s">
        <v>24</v>
      </c>
      <c r="E20" s="590"/>
      <c r="F20" s="590"/>
      <c r="G20" s="590"/>
      <c r="H20" s="590"/>
      <c r="I20" s="236" t="s">
        <v>19</v>
      </c>
      <c r="J20" s="876">
        <f>IF('Rekapitulace stavby'!AN16="","",'Rekapitulace stavby'!AN16)</f>
        <v>25917234</v>
      </c>
      <c r="L20" s="597"/>
    </row>
    <row r="21" spans="2:12" s="594" customFormat="1" ht="18" customHeight="1">
      <c r="B21" s="597"/>
      <c r="C21" s="589"/>
      <c r="D21" s="590"/>
      <c r="E21" s="580" t="str">
        <f>IF('Rekapitulace stavby'!E17="","",'Rekapitulace stavby'!E17)</f>
        <v>JIKA CZ, Ing Jiří Slánský</v>
      </c>
      <c r="F21" s="590"/>
      <c r="G21" s="590"/>
      <c r="H21" s="590"/>
      <c r="I21" s="236" t="s">
        <v>21</v>
      </c>
      <c r="J21" s="876" t="str">
        <f>IF('Rekapitulace stavby'!AN17="","",'Rekapitulace stavby'!AN17)</f>
        <v>CZ25917234</v>
      </c>
      <c r="L21" s="597"/>
    </row>
    <row r="22" spans="2:12" s="594" customFormat="1" ht="7" customHeight="1">
      <c r="B22" s="597"/>
      <c r="C22" s="589"/>
      <c r="D22" s="590"/>
      <c r="E22" s="590"/>
      <c r="F22" s="590"/>
      <c r="G22" s="590"/>
      <c r="H22" s="590"/>
      <c r="I22" s="590"/>
      <c r="J22" s="593"/>
      <c r="L22" s="597"/>
    </row>
    <row r="23" spans="2:12" s="594" customFormat="1" ht="12" customHeight="1">
      <c r="B23" s="597"/>
      <c r="C23" s="589"/>
      <c r="D23" s="236" t="s">
        <v>27</v>
      </c>
      <c r="E23" s="590"/>
      <c r="F23" s="590"/>
      <c r="G23" s="590"/>
      <c r="H23" s="590"/>
      <c r="I23" s="236" t="s">
        <v>19</v>
      </c>
      <c r="J23" s="876" t="str">
        <f>IF('Rekapitulace stavby'!AN19="","",'Rekapitulace stavby'!AN19)</f>
        <v/>
      </c>
      <c r="L23" s="597"/>
    </row>
    <row r="24" spans="2:12" s="594" customFormat="1" ht="18" customHeight="1">
      <c r="B24" s="597"/>
      <c r="C24" s="589"/>
      <c r="D24" s="590"/>
      <c r="E24" s="580" t="s">
        <v>2026</v>
      </c>
      <c r="F24" s="590"/>
      <c r="G24" s="590"/>
      <c r="H24" s="590"/>
      <c r="I24" s="236" t="s">
        <v>21</v>
      </c>
      <c r="J24" s="876" t="str">
        <f>IF('Rekapitulace stavby'!AN20="","",'Rekapitulace stavby'!AN20)</f>
        <v/>
      </c>
      <c r="L24" s="597"/>
    </row>
    <row r="25" spans="2:12" s="594" customFormat="1" ht="7" customHeight="1">
      <c r="B25" s="597"/>
      <c r="C25" s="589"/>
      <c r="D25" s="590"/>
      <c r="E25" s="590"/>
      <c r="F25" s="590"/>
      <c r="G25" s="590"/>
      <c r="H25" s="590"/>
      <c r="I25" s="590"/>
      <c r="J25" s="593"/>
      <c r="L25" s="597"/>
    </row>
    <row r="26" spans="2:12" s="594" customFormat="1" ht="12" customHeight="1">
      <c r="B26" s="597"/>
      <c r="C26" s="589"/>
      <c r="D26" s="236" t="s">
        <v>28</v>
      </c>
      <c r="E26" s="590"/>
      <c r="F26" s="590"/>
      <c r="G26" s="590"/>
      <c r="H26" s="590"/>
      <c r="I26" s="590"/>
      <c r="J26" s="593"/>
      <c r="L26" s="597"/>
    </row>
    <row r="27" spans="2:12" s="882" customFormat="1" ht="16.5" customHeight="1">
      <c r="B27" s="878"/>
      <c r="C27" s="879"/>
      <c r="D27" s="880"/>
      <c r="E27" s="1310" t="s">
        <v>1</v>
      </c>
      <c r="F27" s="1310"/>
      <c r="G27" s="1310"/>
      <c r="H27" s="1310"/>
      <c r="I27" s="880"/>
      <c r="J27" s="881"/>
      <c r="L27" s="878"/>
    </row>
    <row r="28" spans="2:12" s="594" customFormat="1" ht="7" customHeight="1">
      <c r="B28" s="597"/>
      <c r="C28" s="589"/>
      <c r="D28" s="590"/>
      <c r="E28" s="590"/>
      <c r="F28" s="590"/>
      <c r="G28" s="590"/>
      <c r="H28" s="590"/>
      <c r="I28" s="590"/>
      <c r="J28" s="593"/>
      <c r="L28" s="597"/>
    </row>
    <row r="29" spans="2:12" s="594" customFormat="1" ht="7" customHeight="1">
      <c r="B29" s="597"/>
      <c r="C29" s="589"/>
      <c r="D29" s="883"/>
      <c r="E29" s="883"/>
      <c r="F29" s="883"/>
      <c r="G29" s="883"/>
      <c r="H29" s="883"/>
      <c r="I29" s="883"/>
      <c r="J29" s="884"/>
      <c r="K29" s="883"/>
      <c r="L29" s="597"/>
    </row>
    <row r="30" spans="2:12" s="594" customFormat="1" ht="25.4" customHeight="1">
      <c r="B30" s="597"/>
      <c r="C30" s="589"/>
      <c r="D30" s="233" t="s">
        <v>29</v>
      </c>
      <c r="E30" s="590"/>
      <c r="F30" s="590"/>
      <c r="G30" s="590"/>
      <c r="H30" s="590"/>
      <c r="I30" s="590"/>
      <c r="J30" s="885">
        <f>ROUND(J81, 2)</f>
        <v>0</v>
      </c>
      <c r="L30" s="597"/>
    </row>
    <row r="31" spans="2:12" s="594" customFormat="1" ht="7" customHeight="1">
      <c r="B31" s="597"/>
      <c r="C31" s="589"/>
      <c r="D31" s="883"/>
      <c r="E31" s="883"/>
      <c r="F31" s="883"/>
      <c r="G31" s="883"/>
      <c r="H31" s="883"/>
      <c r="I31" s="883"/>
      <c r="J31" s="884"/>
      <c r="K31" s="883"/>
      <c r="L31" s="597"/>
    </row>
    <row r="32" spans="2:12" s="594" customFormat="1" ht="14.5" customHeight="1">
      <c r="B32" s="597"/>
      <c r="C32" s="589"/>
      <c r="D32" s="590"/>
      <c r="E32" s="590"/>
      <c r="F32" s="886" t="s">
        <v>31</v>
      </c>
      <c r="G32" s="590"/>
      <c r="H32" s="590"/>
      <c r="I32" s="886" t="s">
        <v>30</v>
      </c>
      <c r="J32" s="887" t="s">
        <v>32</v>
      </c>
      <c r="L32" s="597"/>
    </row>
    <row r="33" spans="2:12" s="594" customFormat="1" ht="14.5" customHeight="1">
      <c r="B33" s="597"/>
      <c r="C33" s="589"/>
      <c r="D33" s="236" t="s">
        <v>33</v>
      </c>
      <c r="E33" s="236" t="s">
        <v>34</v>
      </c>
      <c r="F33" s="888">
        <f>ROUND((SUM(BE81:BE85)),  2)</f>
        <v>0</v>
      </c>
      <c r="G33" s="590"/>
      <c r="H33" s="590"/>
      <c r="I33" s="889">
        <v>0.21</v>
      </c>
      <c r="J33" s="890">
        <f>ROUND(((SUM(BE81:BE85))*I33),  2)</f>
        <v>0</v>
      </c>
      <c r="L33" s="597"/>
    </row>
    <row r="34" spans="2:12" s="594" customFormat="1" ht="14.5" customHeight="1">
      <c r="B34" s="597"/>
      <c r="C34" s="589"/>
      <c r="D34" s="590"/>
      <c r="E34" s="236" t="s">
        <v>35</v>
      </c>
      <c r="F34" s="888">
        <f>ROUND((SUM(BF81:BF85)),  2)</f>
        <v>0</v>
      </c>
      <c r="G34" s="590"/>
      <c r="H34" s="590"/>
      <c r="I34" s="889">
        <v>0.15</v>
      </c>
      <c r="J34" s="890">
        <f>ROUND(((SUM(BF81:BF85))*I34),  2)</f>
        <v>0</v>
      </c>
      <c r="L34" s="597"/>
    </row>
    <row r="35" spans="2:12" s="594" customFormat="1" ht="14.5" hidden="1" customHeight="1">
      <c r="B35" s="597"/>
      <c r="C35" s="589"/>
      <c r="D35" s="590"/>
      <c r="E35" s="236" t="s">
        <v>36</v>
      </c>
      <c r="F35" s="888">
        <f>ROUND((SUM(BG81:BG85)),  2)</f>
        <v>0</v>
      </c>
      <c r="G35" s="590"/>
      <c r="H35" s="590"/>
      <c r="I35" s="889">
        <v>0.21</v>
      </c>
      <c r="J35" s="890">
        <f>0</f>
        <v>0</v>
      </c>
      <c r="L35" s="597"/>
    </row>
    <row r="36" spans="2:12" s="594" customFormat="1" ht="14.5" hidden="1" customHeight="1">
      <c r="B36" s="597"/>
      <c r="C36" s="589"/>
      <c r="D36" s="590"/>
      <c r="E36" s="236" t="s">
        <v>37</v>
      </c>
      <c r="F36" s="888">
        <f>ROUND((SUM(BH81:BH85)),  2)</f>
        <v>0</v>
      </c>
      <c r="G36" s="590"/>
      <c r="H36" s="590"/>
      <c r="I36" s="889">
        <v>0.15</v>
      </c>
      <c r="J36" s="890">
        <f>0</f>
        <v>0</v>
      </c>
      <c r="L36" s="597"/>
    </row>
    <row r="37" spans="2:12" s="594" customFormat="1" ht="14.5" hidden="1" customHeight="1">
      <c r="B37" s="597"/>
      <c r="C37" s="589"/>
      <c r="D37" s="590"/>
      <c r="E37" s="236" t="s">
        <v>38</v>
      </c>
      <c r="F37" s="888">
        <f>ROUND((SUM(BI81:BI85)),  2)</f>
        <v>0</v>
      </c>
      <c r="G37" s="590"/>
      <c r="H37" s="590"/>
      <c r="I37" s="889">
        <v>0</v>
      </c>
      <c r="J37" s="890">
        <f>0</f>
        <v>0</v>
      </c>
      <c r="L37" s="597"/>
    </row>
    <row r="38" spans="2:12" s="594" customFormat="1" ht="7" customHeight="1">
      <c r="B38" s="597"/>
      <c r="C38" s="589"/>
      <c r="D38" s="590"/>
      <c r="E38" s="590"/>
      <c r="F38" s="590"/>
      <c r="G38" s="590"/>
      <c r="H38" s="590"/>
      <c r="I38" s="590"/>
      <c r="J38" s="593"/>
      <c r="L38" s="597"/>
    </row>
    <row r="39" spans="2:12" s="594" customFormat="1" ht="25.4" customHeight="1">
      <c r="B39" s="597"/>
      <c r="C39" s="891"/>
      <c r="D39" s="240" t="s">
        <v>39</v>
      </c>
      <c r="E39" s="627"/>
      <c r="F39" s="627"/>
      <c r="G39" s="242" t="s">
        <v>40</v>
      </c>
      <c r="H39" s="243" t="s">
        <v>41</v>
      </c>
      <c r="I39" s="627"/>
      <c r="J39" s="892">
        <f>SUM(J30:J37)</f>
        <v>0</v>
      </c>
      <c r="K39" s="893"/>
      <c r="L39" s="597"/>
    </row>
    <row r="40" spans="2:12" s="594" customFormat="1" ht="14.5" customHeight="1" thickBot="1">
      <c r="B40" s="894"/>
      <c r="C40" s="609"/>
      <c r="D40" s="610"/>
      <c r="E40" s="610"/>
      <c r="F40" s="610"/>
      <c r="G40" s="610"/>
      <c r="H40" s="610"/>
      <c r="I40" s="610"/>
      <c r="J40" s="612"/>
      <c r="K40" s="613"/>
      <c r="L40" s="597"/>
    </row>
    <row r="43" spans="2:12" ht="10.5" thickBot="1"/>
    <row r="44" spans="2:12" s="594" customFormat="1" ht="7" customHeight="1">
      <c r="B44" s="895"/>
      <c r="C44" s="614"/>
      <c r="D44" s="615"/>
      <c r="E44" s="615"/>
      <c r="F44" s="615"/>
      <c r="G44" s="615"/>
      <c r="H44" s="615"/>
      <c r="I44" s="615"/>
      <c r="J44" s="617"/>
      <c r="K44" s="618"/>
      <c r="L44" s="597"/>
    </row>
    <row r="45" spans="2:12" s="594" customFormat="1" ht="25" customHeight="1">
      <c r="B45" s="597"/>
      <c r="C45" s="262" t="s">
        <v>71</v>
      </c>
      <c r="D45" s="590"/>
      <c r="E45" s="590"/>
      <c r="F45" s="590"/>
      <c r="G45" s="590"/>
      <c r="H45" s="590"/>
      <c r="I45" s="590"/>
      <c r="J45" s="593"/>
      <c r="L45" s="597"/>
    </row>
    <row r="46" spans="2:12" s="594" customFormat="1" ht="7" customHeight="1">
      <c r="B46" s="597"/>
      <c r="C46" s="589"/>
      <c r="D46" s="590"/>
      <c r="E46" s="590"/>
      <c r="F46" s="590"/>
      <c r="G46" s="590"/>
      <c r="H46" s="590"/>
      <c r="I46" s="590"/>
      <c r="J46" s="593"/>
      <c r="L46" s="597"/>
    </row>
    <row r="47" spans="2:12" s="594" customFormat="1" ht="12" customHeight="1">
      <c r="B47" s="597"/>
      <c r="C47" s="896" t="s">
        <v>12</v>
      </c>
      <c r="D47" s="590"/>
      <c r="E47" s="590"/>
      <c r="F47" s="590"/>
      <c r="G47" s="590"/>
      <c r="H47" s="590"/>
      <c r="I47" s="590"/>
      <c r="J47" s="593"/>
      <c r="L47" s="597"/>
    </row>
    <row r="48" spans="2:12" s="594" customFormat="1" ht="16.5" customHeight="1">
      <c r="B48" s="597"/>
      <c r="C48" s="589"/>
      <c r="D48" s="590"/>
      <c r="E48" s="1294" t="str">
        <f>E7</f>
        <v>Provizorní menza - UK Albertov</v>
      </c>
      <c r="F48" s="1295"/>
      <c r="G48" s="1295"/>
      <c r="H48" s="1295"/>
      <c r="I48" s="590"/>
      <c r="J48" s="593"/>
      <c r="L48" s="597"/>
    </row>
    <row r="49" spans="2:47" s="594" customFormat="1" ht="12" customHeight="1">
      <c r="B49" s="597"/>
      <c r="C49" s="896" t="s">
        <v>70</v>
      </c>
      <c r="D49" s="590"/>
      <c r="E49" s="590"/>
      <c r="F49" s="590"/>
      <c r="G49" s="590"/>
      <c r="H49" s="590"/>
      <c r="I49" s="590"/>
      <c r="J49" s="593"/>
      <c r="L49" s="597"/>
    </row>
    <row r="50" spans="2:47" s="594" customFormat="1" ht="16.5" customHeight="1">
      <c r="B50" s="597"/>
      <c r="C50" s="589"/>
      <c r="D50" s="590"/>
      <c r="E50" s="1202" t="str">
        <f>E9</f>
        <v>08 - D.1.4g - ZAŘÍZENÍ ELEKTROINSTALACE - BLESKOSVOD</v>
      </c>
      <c r="F50" s="1195"/>
      <c r="G50" s="1195"/>
      <c r="H50" s="1195"/>
      <c r="I50" s="590"/>
      <c r="J50" s="593"/>
      <c r="L50" s="597"/>
    </row>
    <row r="51" spans="2:47" s="594" customFormat="1" ht="7" customHeight="1">
      <c r="B51" s="597"/>
      <c r="C51" s="589"/>
      <c r="D51" s="590"/>
      <c r="E51" s="590"/>
      <c r="F51" s="590"/>
      <c r="G51" s="590"/>
      <c r="H51" s="590"/>
      <c r="I51" s="590"/>
      <c r="J51" s="593"/>
      <c r="L51" s="597"/>
    </row>
    <row r="52" spans="2:47" s="594" customFormat="1" ht="12" customHeight="1">
      <c r="B52" s="597"/>
      <c r="C52" s="896" t="s">
        <v>15</v>
      </c>
      <c r="D52" s="590"/>
      <c r="E52" s="590"/>
      <c r="F52" s="580" t="str">
        <f>F12</f>
        <v xml:space="preserve"> </v>
      </c>
      <c r="G52" s="590"/>
      <c r="H52" s="590"/>
      <c r="I52" s="236" t="s">
        <v>17</v>
      </c>
      <c r="J52" s="877" t="str">
        <f>IF(J12="","",J12)</f>
        <v>vyplň</v>
      </c>
      <c r="L52" s="597"/>
    </row>
    <row r="53" spans="2:47" s="594" customFormat="1" ht="7" customHeight="1">
      <c r="B53" s="597"/>
      <c r="C53" s="589"/>
      <c r="D53" s="590"/>
      <c r="E53" s="590"/>
      <c r="F53" s="590"/>
      <c r="G53" s="590"/>
      <c r="H53" s="590"/>
      <c r="I53" s="590"/>
      <c r="J53" s="593"/>
      <c r="L53" s="597"/>
    </row>
    <row r="54" spans="2:47" s="594" customFormat="1" ht="13.75" customHeight="1">
      <c r="B54" s="597"/>
      <c r="C54" s="896" t="s">
        <v>18</v>
      </c>
      <c r="D54" s="590"/>
      <c r="E54" s="590"/>
      <c r="F54" s="580" t="str">
        <f>E15</f>
        <v>UNIVERZITA KARLOVA, OVOCNÝ TRH 560/5, 113 36 PRAHA</v>
      </c>
      <c r="G54" s="590"/>
      <c r="H54" s="590"/>
      <c r="I54" s="236" t="s">
        <v>24</v>
      </c>
      <c r="J54" s="897" t="str">
        <f>E21</f>
        <v>JIKA CZ, Ing Jiří Slánský</v>
      </c>
      <c r="L54" s="597"/>
    </row>
    <row r="55" spans="2:47" s="594" customFormat="1" ht="13.75" customHeight="1">
      <c r="B55" s="597"/>
      <c r="C55" s="896" t="s">
        <v>22</v>
      </c>
      <c r="D55" s="590"/>
      <c r="E55" s="590"/>
      <c r="F55" s="580" t="str">
        <f>IF(E18="","",E18)</f>
        <v>VYPLŇ - bude vybrán ve výběrovém řízení</v>
      </c>
      <c r="G55" s="590"/>
      <c r="H55" s="590"/>
      <c r="I55" s="236" t="s">
        <v>27</v>
      </c>
      <c r="J55" s="897" t="str">
        <f>E24</f>
        <v>Jaroslav Pištora</v>
      </c>
      <c r="L55" s="597"/>
    </row>
    <row r="56" spans="2:47" s="594" customFormat="1" ht="10.4" customHeight="1">
      <c r="B56" s="597"/>
      <c r="C56" s="589"/>
      <c r="D56" s="590"/>
      <c r="E56" s="590"/>
      <c r="F56" s="590"/>
      <c r="G56" s="590"/>
      <c r="H56" s="590"/>
      <c r="I56" s="590"/>
      <c r="J56" s="593"/>
      <c r="L56" s="597"/>
    </row>
    <row r="57" spans="2:47" s="594" customFormat="1" ht="29.25" customHeight="1">
      <c r="B57" s="597"/>
      <c r="C57" s="265" t="s">
        <v>72</v>
      </c>
      <c r="D57" s="898"/>
      <c r="E57" s="898"/>
      <c r="F57" s="898"/>
      <c r="G57" s="898"/>
      <c r="H57" s="898"/>
      <c r="I57" s="898"/>
      <c r="J57" s="899" t="s">
        <v>73</v>
      </c>
      <c r="K57" s="900"/>
      <c r="L57" s="597"/>
    </row>
    <row r="58" spans="2:47" s="594" customFormat="1" ht="10.4" customHeight="1">
      <c r="B58" s="597"/>
      <c r="C58" s="589"/>
      <c r="D58" s="590"/>
      <c r="E58" s="590"/>
      <c r="F58" s="590"/>
      <c r="G58" s="590"/>
      <c r="H58" s="590"/>
      <c r="I58" s="590"/>
      <c r="J58" s="593"/>
      <c r="L58" s="597"/>
    </row>
    <row r="59" spans="2:47" s="594" customFormat="1" ht="22.9" customHeight="1">
      <c r="B59" s="597"/>
      <c r="C59" s="269" t="s">
        <v>74</v>
      </c>
      <c r="D59" s="590"/>
      <c r="E59" s="590"/>
      <c r="F59" s="590"/>
      <c r="G59" s="590"/>
      <c r="H59" s="590"/>
      <c r="I59" s="590"/>
      <c r="J59" s="885">
        <f>J81</f>
        <v>0</v>
      </c>
      <c r="L59" s="597"/>
      <c r="AU59" s="569" t="s">
        <v>75</v>
      </c>
    </row>
    <row r="60" spans="2:47" s="277" customFormat="1" ht="25" customHeight="1">
      <c r="B60" s="270"/>
      <c r="C60" s="271"/>
      <c r="D60" s="272" t="s">
        <v>835</v>
      </c>
      <c r="E60" s="273"/>
      <c r="F60" s="273"/>
      <c r="G60" s="273"/>
      <c r="H60" s="273"/>
      <c r="I60" s="273"/>
      <c r="J60" s="901">
        <f>J82</f>
        <v>0</v>
      </c>
      <c r="L60" s="270"/>
    </row>
    <row r="61" spans="2:47" s="285" customFormat="1" ht="19.899999999999999" customHeight="1">
      <c r="B61" s="278"/>
      <c r="C61" s="279"/>
      <c r="D61" s="280" t="s">
        <v>843</v>
      </c>
      <c r="E61" s="281"/>
      <c r="F61" s="281"/>
      <c r="G61" s="281"/>
      <c r="H61" s="281"/>
      <c r="I61" s="281"/>
      <c r="J61" s="902">
        <f>J83</f>
        <v>0</v>
      </c>
      <c r="L61" s="278"/>
    </row>
    <row r="62" spans="2:47" s="594" customFormat="1" ht="21.75" customHeight="1">
      <c r="B62" s="597"/>
      <c r="C62" s="589"/>
      <c r="D62" s="590"/>
      <c r="E62" s="590"/>
      <c r="F62" s="590"/>
      <c r="G62" s="590"/>
      <c r="H62" s="590"/>
      <c r="I62" s="590"/>
      <c r="J62" s="593"/>
      <c r="L62" s="597"/>
    </row>
    <row r="63" spans="2:47" s="594" customFormat="1" ht="7" customHeight="1" thickBot="1">
      <c r="B63" s="894"/>
      <c r="C63" s="609"/>
      <c r="D63" s="610"/>
      <c r="E63" s="610"/>
      <c r="F63" s="610"/>
      <c r="G63" s="610"/>
      <c r="H63" s="610"/>
      <c r="I63" s="610"/>
      <c r="J63" s="612"/>
      <c r="K63" s="613"/>
      <c r="L63" s="597"/>
    </row>
    <row r="66" spans="2:20" ht="10.5" thickBot="1"/>
    <row r="67" spans="2:20" s="594" customFormat="1" ht="7" customHeight="1">
      <c r="B67" s="614"/>
      <c r="C67" s="614"/>
      <c r="D67" s="615"/>
      <c r="E67" s="615"/>
      <c r="F67" s="615"/>
      <c r="G67" s="615"/>
      <c r="H67" s="615"/>
      <c r="I67" s="615"/>
      <c r="J67" s="617"/>
      <c r="K67" s="618"/>
      <c r="L67" s="597"/>
    </row>
    <row r="68" spans="2:20" s="594" customFormat="1" ht="25" customHeight="1">
      <c r="B68" s="589"/>
      <c r="C68" s="262" t="s">
        <v>86</v>
      </c>
      <c r="D68" s="590"/>
      <c r="E68" s="590"/>
      <c r="F68" s="590"/>
      <c r="G68" s="590"/>
      <c r="H68" s="590"/>
      <c r="I68" s="590"/>
      <c r="J68" s="593"/>
      <c r="L68" s="597"/>
    </row>
    <row r="69" spans="2:20" s="594" customFormat="1" ht="7" customHeight="1">
      <c r="B69" s="589"/>
      <c r="C69" s="589"/>
      <c r="D69" s="590"/>
      <c r="E69" s="590"/>
      <c r="F69" s="590"/>
      <c r="G69" s="590"/>
      <c r="H69" s="590"/>
      <c r="I69" s="590"/>
      <c r="J69" s="593"/>
      <c r="L69" s="597"/>
    </row>
    <row r="70" spans="2:20" s="594" customFormat="1" ht="12" customHeight="1">
      <c r="B70" s="589"/>
      <c r="C70" s="896" t="s">
        <v>12</v>
      </c>
      <c r="D70" s="590"/>
      <c r="E70" s="590"/>
      <c r="F70" s="590"/>
      <c r="G70" s="590"/>
      <c r="H70" s="590"/>
      <c r="I70" s="590"/>
      <c r="J70" s="593"/>
      <c r="L70" s="597"/>
    </row>
    <row r="71" spans="2:20" s="594" customFormat="1" ht="16.5" customHeight="1">
      <c r="B71" s="589"/>
      <c r="C71" s="589"/>
      <c r="D71" s="590"/>
      <c r="E71" s="1294" t="str">
        <f>E7</f>
        <v>Provizorní menza - UK Albertov</v>
      </c>
      <c r="F71" s="1295"/>
      <c r="G71" s="1295"/>
      <c r="H71" s="1295"/>
      <c r="I71" s="590"/>
      <c r="J71" s="593"/>
      <c r="L71" s="597"/>
    </row>
    <row r="72" spans="2:20" s="594" customFormat="1" ht="12" customHeight="1">
      <c r="B72" s="589"/>
      <c r="C72" s="896" t="s">
        <v>70</v>
      </c>
      <c r="D72" s="590"/>
      <c r="E72" s="590"/>
      <c r="F72" s="590"/>
      <c r="G72" s="590"/>
      <c r="H72" s="590"/>
      <c r="I72" s="590"/>
      <c r="J72" s="593"/>
      <c r="L72" s="597"/>
    </row>
    <row r="73" spans="2:20" s="594" customFormat="1" ht="16.5" customHeight="1">
      <c r="B73" s="589"/>
      <c r="C73" s="589"/>
      <c r="D73" s="590"/>
      <c r="E73" s="1202" t="str">
        <f>E9</f>
        <v>08 - D.1.4g - ZAŘÍZENÍ ELEKTROINSTALACE - BLESKOSVOD</v>
      </c>
      <c r="F73" s="1195"/>
      <c r="G73" s="1195"/>
      <c r="H73" s="1195"/>
      <c r="I73" s="590"/>
      <c r="J73" s="593"/>
      <c r="L73" s="597"/>
    </row>
    <row r="74" spans="2:20" s="594" customFormat="1" ht="7" customHeight="1">
      <c r="B74" s="589"/>
      <c r="C74" s="589"/>
      <c r="D74" s="590"/>
      <c r="E74" s="590"/>
      <c r="F74" s="590"/>
      <c r="G74" s="590"/>
      <c r="H74" s="590"/>
      <c r="I74" s="590"/>
      <c r="J74" s="593"/>
      <c r="L74" s="597"/>
    </row>
    <row r="75" spans="2:20" s="594" customFormat="1" ht="12" customHeight="1">
      <c r="B75" s="589"/>
      <c r="C75" s="896" t="s">
        <v>15</v>
      </c>
      <c r="D75" s="590"/>
      <c r="E75" s="590"/>
      <c r="F75" s="580" t="str">
        <f>F12</f>
        <v xml:space="preserve"> </v>
      </c>
      <c r="G75" s="590"/>
      <c r="H75" s="590"/>
      <c r="I75" s="236" t="s">
        <v>17</v>
      </c>
      <c r="J75" s="877" t="str">
        <f>IF(J12="","",J12)</f>
        <v>vyplň</v>
      </c>
      <c r="L75" s="597"/>
    </row>
    <row r="76" spans="2:20" s="594" customFormat="1" ht="7" customHeight="1">
      <c r="B76" s="589"/>
      <c r="C76" s="589"/>
      <c r="D76" s="590"/>
      <c r="E76" s="590"/>
      <c r="F76" s="590"/>
      <c r="G76" s="590"/>
      <c r="H76" s="590"/>
      <c r="I76" s="590"/>
      <c r="J76" s="593"/>
      <c r="L76" s="597"/>
    </row>
    <row r="77" spans="2:20" s="594" customFormat="1" ht="13.75" customHeight="1">
      <c r="B77" s="589"/>
      <c r="C77" s="896" t="s">
        <v>18</v>
      </c>
      <c r="D77" s="590"/>
      <c r="E77" s="590"/>
      <c r="F77" s="580" t="str">
        <f>E15</f>
        <v>UNIVERZITA KARLOVA, OVOCNÝ TRH 560/5, 113 36 PRAHA</v>
      </c>
      <c r="G77" s="590"/>
      <c r="H77" s="590"/>
      <c r="I77" s="236" t="s">
        <v>24</v>
      </c>
      <c r="J77" s="897" t="str">
        <f>E21</f>
        <v>JIKA CZ, Ing Jiří Slánský</v>
      </c>
      <c r="L77" s="597"/>
    </row>
    <row r="78" spans="2:20" s="594" customFormat="1" ht="13.75" customHeight="1">
      <c r="B78" s="589"/>
      <c r="C78" s="896" t="s">
        <v>22</v>
      </c>
      <c r="D78" s="590"/>
      <c r="E78" s="590"/>
      <c r="F78" s="580" t="str">
        <f>IF(E18="","",E18)</f>
        <v>VYPLŇ - bude vybrán ve výběrovém řízení</v>
      </c>
      <c r="G78" s="590"/>
      <c r="H78" s="590"/>
      <c r="I78" s="236" t="s">
        <v>27</v>
      </c>
      <c r="J78" s="897" t="str">
        <f>E24</f>
        <v>Jaroslav Pištora</v>
      </c>
      <c r="L78" s="597"/>
    </row>
    <row r="79" spans="2:20" s="594" customFormat="1" ht="10.4" customHeight="1">
      <c r="B79" s="589"/>
      <c r="C79" s="589"/>
      <c r="D79" s="590"/>
      <c r="E79" s="590"/>
      <c r="F79" s="590"/>
      <c r="G79" s="590"/>
      <c r="H79" s="590"/>
      <c r="I79" s="590"/>
      <c r="J79" s="593"/>
      <c r="L79" s="597"/>
    </row>
    <row r="80" spans="2:20" s="906" customFormat="1" ht="29.25" customHeight="1">
      <c r="B80" s="903"/>
      <c r="C80" s="420" t="s">
        <v>87</v>
      </c>
      <c r="D80" s="421" t="s">
        <v>47</v>
      </c>
      <c r="E80" s="421" t="s">
        <v>43</v>
      </c>
      <c r="F80" s="421" t="s">
        <v>44</v>
      </c>
      <c r="G80" s="421" t="s">
        <v>88</v>
      </c>
      <c r="H80" s="421" t="s">
        <v>89</v>
      </c>
      <c r="I80" s="421" t="s">
        <v>90</v>
      </c>
      <c r="J80" s="422" t="s">
        <v>73</v>
      </c>
      <c r="K80" s="904" t="s">
        <v>91</v>
      </c>
      <c r="L80" s="905"/>
      <c r="M80" s="291" t="s">
        <v>1</v>
      </c>
      <c r="N80" s="292" t="s">
        <v>33</v>
      </c>
      <c r="O80" s="292" t="s">
        <v>92</v>
      </c>
      <c r="P80" s="292" t="s">
        <v>93</v>
      </c>
      <c r="Q80" s="292" t="s">
        <v>94</v>
      </c>
      <c r="R80" s="292" t="s">
        <v>95</v>
      </c>
      <c r="S80" s="292" t="s">
        <v>96</v>
      </c>
      <c r="T80" s="293" t="s">
        <v>97</v>
      </c>
    </row>
    <row r="81" spans="2:65" s="594" customFormat="1" ht="22.9" customHeight="1">
      <c r="B81" s="589"/>
      <c r="C81" s="295" t="s">
        <v>98</v>
      </c>
      <c r="D81" s="590"/>
      <c r="E81" s="590"/>
      <c r="F81" s="590"/>
      <c r="G81" s="590"/>
      <c r="H81" s="590"/>
      <c r="I81" s="590"/>
      <c r="J81" s="907">
        <f>BK81</f>
        <v>0</v>
      </c>
      <c r="L81" s="597"/>
      <c r="M81" s="908"/>
      <c r="N81" s="883"/>
      <c r="O81" s="883"/>
      <c r="P81" s="909">
        <f>P82</f>
        <v>0</v>
      </c>
      <c r="Q81" s="883"/>
      <c r="R81" s="909">
        <f>R82</f>
        <v>0</v>
      </c>
      <c r="S81" s="883"/>
      <c r="T81" s="910">
        <f>T82</f>
        <v>0</v>
      </c>
      <c r="AT81" s="569" t="s">
        <v>49</v>
      </c>
      <c r="AU81" s="569" t="s">
        <v>75</v>
      </c>
      <c r="BK81" s="300">
        <f>BK82</f>
        <v>0</v>
      </c>
    </row>
    <row r="82" spans="2:65" s="914" customFormat="1" ht="25.9" customHeight="1">
      <c r="B82" s="911"/>
      <c r="C82" s="911"/>
      <c r="D82" s="303" t="s">
        <v>49</v>
      </c>
      <c r="E82" s="304" t="s">
        <v>99</v>
      </c>
      <c r="F82" s="304" t="s">
        <v>99</v>
      </c>
      <c r="G82" s="912"/>
      <c r="H82" s="912"/>
      <c r="I82" s="912"/>
      <c r="J82" s="913">
        <f>BK82</f>
        <v>0</v>
      </c>
      <c r="L82" s="915"/>
      <c r="M82" s="916"/>
      <c r="N82" s="912"/>
      <c r="O82" s="912"/>
      <c r="P82" s="917">
        <f>P83</f>
        <v>0</v>
      </c>
      <c r="Q82" s="912"/>
      <c r="R82" s="917">
        <f>R83</f>
        <v>0</v>
      </c>
      <c r="S82" s="912"/>
      <c r="T82" s="918">
        <f>T83</f>
        <v>0</v>
      </c>
      <c r="AR82" s="312" t="s">
        <v>56</v>
      </c>
      <c r="AT82" s="313" t="s">
        <v>49</v>
      </c>
      <c r="AU82" s="313" t="s">
        <v>50</v>
      </c>
      <c r="AY82" s="312" t="s">
        <v>101</v>
      </c>
      <c r="BK82" s="314">
        <f>BK83</f>
        <v>0</v>
      </c>
    </row>
    <row r="83" spans="2:65" s="914" customFormat="1" ht="22.9" customHeight="1">
      <c r="B83" s="911"/>
      <c r="C83" s="911"/>
      <c r="D83" s="303" t="s">
        <v>49</v>
      </c>
      <c r="E83" s="315" t="s">
        <v>837</v>
      </c>
      <c r="F83" s="315" t="s">
        <v>844</v>
      </c>
      <c r="G83" s="912"/>
      <c r="H83" s="912"/>
      <c r="I83" s="912"/>
      <c r="J83" s="919">
        <f>BK83</f>
        <v>0</v>
      </c>
      <c r="L83" s="915"/>
      <c r="M83" s="916"/>
      <c r="N83" s="912"/>
      <c r="O83" s="912"/>
      <c r="P83" s="917">
        <f>SUM(P84:P85)</f>
        <v>0</v>
      </c>
      <c r="Q83" s="912"/>
      <c r="R83" s="917">
        <f>SUM(R84:R85)</f>
        <v>0</v>
      </c>
      <c r="S83" s="912"/>
      <c r="T83" s="918">
        <f>SUM(T84:T85)</f>
        <v>0</v>
      </c>
      <c r="AR83" s="312" t="s">
        <v>56</v>
      </c>
      <c r="AT83" s="313" t="s">
        <v>49</v>
      </c>
      <c r="AU83" s="313" t="s">
        <v>56</v>
      </c>
      <c r="AY83" s="312" t="s">
        <v>101</v>
      </c>
      <c r="BK83" s="314">
        <f>SUM(BK84:BK85)</f>
        <v>0</v>
      </c>
    </row>
    <row r="84" spans="2:65" s="594" customFormat="1" ht="16.5" customHeight="1">
      <c r="B84" s="589"/>
      <c r="C84" s="920" t="s">
        <v>56</v>
      </c>
      <c r="D84" s="921" t="s">
        <v>103</v>
      </c>
      <c r="E84" s="922" t="s">
        <v>837</v>
      </c>
      <c r="F84" s="923" t="s">
        <v>845</v>
      </c>
      <c r="G84" s="924" t="s">
        <v>106</v>
      </c>
      <c r="H84" s="925">
        <v>1</v>
      </c>
      <c r="I84" s="926">
        <f>'D.1.4g - BLESKOSVOD'!I45</f>
        <v>0</v>
      </c>
      <c r="J84" s="927">
        <f>ROUND(I84*H84,2)</f>
        <v>0</v>
      </c>
      <c r="K84" s="928" t="s">
        <v>1</v>
      </c>
      <c r="L84" s="597"/>
      <c r="M84" s="929" t="s">
        <v>1</v>
      </c>
      <c r="N84" s="579" t="s">
        <v>34</v>
      </c>
      <c r="O84" s="930">
        <v>0</v>
      </c>
      <c r="P84" s="930">
        <f>O84*H84</f>
        <v>0</v>
      </c>
      <c r="Q84" s="930">
        <v>0</v>
      </c>
      <c r="R84" s="930">
        <f>Q84*H84</f>
        <v>0</v>
      </c>
      <c r="S84" s="930">
        <v>0</v>
      </c>
      <c r="T84" s="931">
        <f>S84*H84</f>
        <v>0</v>
      </c>
      <c r="AR84" s="569" t="s">
        <v>107</v>
      </c>
      <c r="AT84" s="569" t="s">
        <v>103</v>
      </c>
      <c r="AU84" s="569" t="s">
        <v>58</v>
      </c>
      <c r="AY84" s="569" t="s">
        <v>101</v>
      </c>
      <c r="BE84" s="932">
        <f>IF(N84="základní",J84,0)</f>
        <v>0</v>
      </c>
      <c r="BF84" s="932">
        <f>IF(N84="snížená",J84,0)</f>
        <v>0</v>
      </c>
      <c r="BG84" s="932">
        <f>IF(N84="zákl. přenesená",J84,0)</f>
        <v>0</v>
      </c>
      <c r="BH84" s="932">
        <f>IF(N84="sníž. přenesená",J84,0)</f>
        <v>0</v>
      </c>
      <c r="BI84" s="932">
        <f>IF(N84="nulová",J84,0)</f>
        <v>0</v>
      </c>
      <c r="BJ84" s="569" t="s">
        <v>56</v>
      </c>
      <c r="BK84" s="932">
        <f>ROUND(I84*H84,2)</f>
        <v>0</v>
      </c>
      <c r="BL84" s="569" t="s">
        <v>107</v>
      </c>
      <c r="BM84" s="569" t="s">
        <v>58</v>
      </c>
    </row>
    <row r="85" spans="2:65" s="594" customFormat="1" ht="10.5" thickBot="1">
      <c r="B85" s="609"/>
      <c r="C85" s="609"/>
      <c r="D85" s="413" t="s">
        <v>108</v>
      </c>
      <c r="E85" s="610"/>
      <c r="F85" s="933" t="s">
        <v>845</v>
      </c>
      <c r="G85" s="610"/>
      <c r="H85" s="610"/>
      <c r="I85" s="610"/>
      <c r="J85" s="612"/>
      <c r="L85" s="597"/>
      <c r="M85" s="934"/>
      <c r="N85" s="935"/>
      <c r="O85" s="935"/>
      <c r="P85" s="935"/>
      <c r="Q85" s="935"/>
      <c r="R85" s="935"/>
      <c r="S85" s="935"/>
      <c r="T85" s="936"/>
      <c r="AT85" s="569" t="s">
        <v>108</v>
      </c>
      <c r="AU85" s="569" t="s">
        <v>58</v>
      </c>
    </row>
    <row r="86" spans="2:65" s="594" customFormat="1" ht="7" customHeight="1" thickBot="1">
      <c r="B86" s="894"/>
      <c r="C86" s="609"/>
      <c r="D86" s="610"/>
      <c r="E86" s="610"/>
      <c r="F86" s="610"/>
      <c r="G86" s="610"/>
      <c r="H86" s="610"/>
      <c r="I86" s="610"/>
      <c r="J86" s="612"/>
      <c r="K86" s="613"/>
      <c r="L86" s="597"/>
    </row>
  </sheetData>
  <sheetProtection algorithmName="SHA-512" hashValue="QQ++gl75zQNI+Cv6QE99SCttpitHkRkhqIKuyDm8avw34KTLNBo3el9qNPHmXC7fCPRmVv+8g9m6yOMjLnpzXg==" saltValue="kZTjwxXlJyZuvblu78oivQ==" spinCount="100000" sheet="1" objects="1" scenarios="1"/>
  <autoFilter ref="C80:K85" xr:uid="{00000000-0009-0000-0000-000007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65" fitToHeight="0" orientation="portrait" r:id="rId1"/>
  <headerFooter>
    <oddHeader xml:space="preserve">&amp;LALB - PROVIZORNÍ MENZA&amp;RUNIVERZITA KARLOVA   </oddHeader>
    <oddFooter>&amp;LALB_MENZA&amp;CStrana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7055E-5FFE-45C3-A1DF-9BDDF6D17D99}">
  <sheetPr>
    <tabColor theme="7" tint="0.39997558519241921"/>
    <pageSetUpPr fitToPage="1"/>
  </sheetPr>
  <dimension ref="A1:Q57"/>
  <sheetViews>
    <sheetView view="pageBreakPreview" zoomScale="70" zoomScaleNormal="100" zoomScaleSheetLayoutView="70" workbookViewId="0">
      <selection activeCell="O27" sqref="O27"/>
    </sheetView>
  </sheetViews>
  <sheetFormatPr defaultRowHeight="12.5"/>
  <cols>
    <col min="1" max="1" width="40.33203125" style="771" bestFit="1" customWidth="1"/>
    <col min="2" max="2" width="4.33203125" style="771" bestFit="1" customWidth="1"/>
    <col min="3" max="3" width="7.109375" style="986" bestFit="1" customWidth="1"/>
    <col min="4" max="4" width="9.109375" style="986" bestFit="1" customWidth="1"/>
    <col min="5" max="5" width="15.21875" style="986" bestFit="1" customWidth="1"/>
    <col min="6" max="6" width="8.77734375" style="986" bestFit="1" customWidth="1"/>
    <col min="7" max="7" width="15.33203125" style="986" bestFit="1" customWidth="1"/>
    <col min="8" max="8" width="9.109375" style="986" bestFit="1" customWidth="1"/>
    <col min="9" max="9" width="15.21875" style="986" bestFit="1" customWidth="1"/>
    <col min="10" max="256" width="8.88671875" style="668"/>
    <col min="257" max="257" width="40.33203125" style="668" bestFit="1" customWidth="1"/>
    <col min="258" max="258" width="4.33203125" style="668" bestFit="1" customWidth="1"/>
    <col min="259" max="259" width="7.109375" style="668" bestFit="1" customWidth="1"/>
    <col min="260" max="260" width="9.77734375" style="668" bestFit="1" customWidth="1"/>
    <col min="261" max="261" width="17.33203125" style="668" bestFit="1" customWidth="1"/>
    <col min="262" max="262" width="8.77734375" style="668" bestFit="1" customWidth="1"/>
    <col min="263" max="263" width="15.33203125" style="668" bestFit="1" customWidth="1"/>
    <col min="264" max="264" width="9.77734375" style="668" bestFit="1" customWidth="1"/>
    <col min="265" max="265" width="17.33203125" style="668" bestFit="1" customWidth="1"/>
    <col min="266" max="512" width="8.88671875" style="668"/>
    <col min="513" max="513" width="40.33203125" style="668" bestFit="1" customWidth="1"/>
    <col min="514" max="514" width="4.33203125" style="668" bestFit="1" customWidth="1"/>
    <col min="515" max="515" width="7.109375" style="668" bestFit="1" customWidth="1"/>
    <col min="516" max="516" width="9.77734375" style="668" bestFit="1" customWidth="1"/>
    <col min="517" max="517" width="17.33203125" style="668" bestFit="1" customWidth="1"/>
    <col min="518" max="518" width="8.77734375" style="668" bestFit="1" customWidth="1"/>
    <col min="519" max="519" width="15.33203125" style="668" bestFit="1" customWidth="1"/>
    <col min="520" max="520" width="9.77734375" style="668" bestFit="1" customWidth="1"/>
    <col min="521" max="521" width="17.33203125" style="668" bestFit="1" customWidth="1"/>
    <col min="522" max="768" width="8.88671875" style="668"/>
    <col min="769" max="769" width="40.33203125" style="668" bestFit="1" customWidth="1"/>
    <col min="770" max="770" width="4.33203125" style="668" bestFit="1" customWidth="1"/>
    <col min="771" max="771" width="7.109375" style="668" bestFit="1" customWidth="1"/>
    <col min="772" max="772" width="9.77734375" style="668" bestFit="1" customWidth="1"/>
    <col min="773" max="773" width="17.33203125" style="668" bestFit="1" customWidth="1"/>
    <col min="774" max="774" width="8.77734375" style="668" bestFit="1" customWidth="1"/>
    <col min="775" max="775" width="15.33203125" style="668" bestFit="1" customWidth="1"/>
    <col min="776" max="776" width="9.77734375" style="668" bestFit="1" customWidth="1"/>
    <col min="777" max="777" width="17.33203125" style="668" bestFit="1" customWidth="1"/>
    <col min="778" max="1024" width="8.88671875" style="668"/>
    <col min="1025" max="1025" width="40.33203125" style="668" bestFit="1" customWidth="1"/>
    <col min="1026" max="1026" width="4.33203125" style="668" bestFit="1" customWidth="1"/>
    <col min="1027" max="1027" width="7.109375" style="668" bestFit="1" customWidth="1"/>
    <col min="1028" max="1028" width="9.77734375" style="668" bestFit="1" customWidth="1"/>
    <col min="1029" max="1029" width="17.33203125" style="668" bestFit="1" customWidth="1"/>
    <col min="1030" max="1030" width="8.77734375" style="668" bestFit="1" customWidth="1"/>
    <col min="1031" max="1031" width="15.33203125" style="668" bestFit="1" customWidth="1"/>
    <col min="1032" max="1032" width="9.77734375" style="668" bestFit="1" customWidth="1"/>
    <col min="1033" max="1033" width="17.33203125" style="668" bestFit="1" customWidth="1"/>
    <col min="1034" max="1280" width="8.88671875" style="668"/>
    <col min="1281" max="1281" width="40.33203125" style="668" bestFit="1" customWidth="1"/>
    <col min="1282" max="1282" width="4.33203125" style="668" bestFit="1" customWidth="1"/>
    <col min="1283" max="1283" width="7.109375" style="668" bestFit="1" customWidth="1"/>
    <col min="1284" max="1284" width="9.77734375" style="668" bestFit="1" customWidth="1"/>
    <col min="1285" max="1285" width="17.33203125" style="668" bestFit="1" customWidth="1"/>
    <col min="1286" max="1286" width="8.77734375" style="668" bestFit="1" customWidth="1"/>
    <col min="1287" max="1287" width="15.33203125" style="668" bestFit="1" customWidth="1"/>
    <col min="1288" max="1288" width="9.77734375" style="668" bestFit="1" customWidth="1"/>
    <col min="1289" max="1289" width="17.33203125" style="668" bestFit="1" customWidth="1"/>
    <col min="1290" max="1536" width="8.88671875" style="668"/>
    <col min="1537" max="1537" width="40.33203125" style="668" bestFit="1" customWidth="1"/>
    <col min="1538" max="1538" width="4.33203125" style="668" bestFit="1" customWidth="1"/>
    <col min="1539" max="1539" width="7.109375" style="668" bestFit="1" customWidth="1"/>
    <col min="1540" max="1540" width="9.77734375" style="668" bestFit="1" customWidth="1"/>
    <col min="1541" max="1541" width="17.33203125" style="668" bestFit="1" customWidth="1"/>
    <col min="1542" max="1542" width="8.77734375" style="668" bestFit="1" customWidth="1"/>
    <col min="1543" max="1543" width="15.33203125" style="668" bestFit="1" customWidth="1"/>
    <col min="1544" max="1544" width="9.77734375" style="668" bestFit="1" customWidth="1"/>
    <col min="1545" max="1545" width="17.33203125" style="668" bestFit="1" customWidth="1"/>
    <col min="1546" max="1792" width="8.88671875" style="668"/>
    <col min="1793" max="1793" width="40.33203125" style="668" bestFit="1" customWidth="1"/>
    <col min="1794" max="1794" width="4.33203125" style="668" bestFit="1" customWidth="1"/>
    <col min="1795" max="1795" width="7.109375" style="668" bestFit="1" customWidth="1"/>
    <col min="1796" max="1796" width="9.77734375" style="668" bestFit="1" customWidth="1"/>
    <col min="1797" max="1797" width="17.33203125" style="668" bestFit="1" customWidth="1"/>
    <col min="1798" max="1798" width="8.77734375" style="668" bestFit="1" customWidth="1"/>
    <col min="1799" max="1799" width="15.33203125" style="668" bestFit="1" customWidth="1"/>
    <col min="1800" max="1800" width="9.77734375" style="668" bestFit="1" customWidth="1"/>
    <col min="1801" max="1801" width="17.33203125" style="668" bestFit="1" customWidth="1"/>
    <col min="1802" max="2048" width="8.88671875" style="668"/>
    <col min="2049" max="2049" width="40.33203125" style="668" bestFit="1" customWidth="1"/>
    <col min="2050" max="2050" width="4.33203125" style="668" bestFit="1" customWidth="1"/>
    <col min="2051" max="2051" width="7.109375" style="668" bestFit="1" customWidth="1"/>
    <col min="2052" max="2052" width="9.77734375" style="668" bestFit="1" customWidth="1"/>
    <col min="2053" max="2053" width="17.33203125" style="668" bestFit="1" customWidth="1"/>
    <col min="2054" max="2054" width="8.77734375" style="668" bestFit="1" customWidth="1"/>
    <col min="2055" max="2055" width="15.33203125" style="668" bestFit="1" customWidth="1"/>
    <col min="2056" max="2056" width="9.77734375" style="668" bestFit="1" customWidth="1"/>
    <col min="2057" max="2057" width="17.33203125" style="668" bestFit="1" customWidth="1"/>
    <col min="2058" max="2304" width="8.88671875" style="668"/>
    <col min="2305" max="2305" width="40.33203125" style="668" bestFit="1" customWidth="1"/>
    <col min="2306" max="2306" width="4.33203125" style="668" bestFit="1" customWidth="1"/>
    <col min="2307" max="2307" width="7.109375" style="668" bestFit="1" customWidth="1"/>
    <col min="2308" max="2308" width="9.77734375" style="668" bestFit="1" customWidth="1"/>
    <col min="2309" max="2309" width="17.33203125" style="668" bestFit="1" customWidth="1"/>
    <col min="2310" max="2310" width="8.77734375" style="668" bestFit="1" customWidth="1"/>
    <col min="2311" max="2311" width="15.33203125" style="668" bestFit="1" customWidth="1"/>
    <col min="2312" max="2312" width="9.77734375" style="668" bestFit="1" customWidth="1"/>
    <col min="2313" max="2313" width="17.33203125" style="668" bestFit="1" customWidth="1"/>
    <col min="2314" max="2560" width="8.88671875" style="668"/>
    <col min="2561" max="2561" width="40.33203125" style="668" bestFit="1" customWidth="1"/>
    <col min="2562" max="2562" width="4.33203125" style="668" bestFit="1" customWidth="1"/>
    <col min="2563" max="2563" width="7.109375" style="668" bestFit="1" customWidth="1"/>
    <col min="2564" max="2564" width="9.77734375" style="668" bestFit="1" customWidth="1"/>
    <col min="2565" max="2565" width="17.33203125" style="668" bestFit="1" customWidth="1"/>
    <col min="2566" max="2566" width="8.77734375" style="668" bestFit="1" customWidth="1"/>
    <col min="2567" max="2567" width="15.33203125" style="668" bestFit="1" customWidth="1"/>
    <col min="2568" max="2568" width="9.77734375" style="668" bestFit="1" customWidth="1"/>
    <col min="2569" max="2569" width="17.33203125" style="668" bestFit="1" customWidth="1"/>
    <col min="2570" max="2816" width="8.88671875" style="668"/>
    <col min="2817" max="2817" width="40.33203125" style="668" bestFit="1" customWidth="1"/>
    <col min="2818" max="2818" width="4.33203125" style="668" bestFit="1" customWidth="1"/>
    <col min="2819" max="2819" width="7.109375" style="668" bestFit="1" customWidth="1"/>
    <col min="2820" max="2820" width="9.77734375" style="668" bestFit="1" customWidth="1"/>
    <col min="2821" max="2821" width="17.33203125" style="668" bestFit="1" customWidth="1"/>
    <col min="2822" max="2822" width="8.77734375" style="668" bestFit="1" customWidth="1"/>
    <col min="2823" max="2823" width="15.33203125" style="668" bestFit="1" customWidth="1"/>
    <col min="2824" max="2824" width="9.77734375" style="668" bestFit="1" customWidth="1"/>
    <col min="2825" max="2825" width="17.33203125" style="668" bestFit="1" customWidth="1"/>
    <col min="2826" max="3072" width="8.88671875" style="668"/>
    <col min="3073" max="3073" width="40.33203125" style="668" bestFit="1" customWidth="1"/>
    <col min="3074" max="3074" width="4.33203125" style="668" bestFit="1" customWidth="1"/>
    <col min="3075" max="3075" width="7.109375" style="668" bestFit="1" customWidth="1"/>
    <col min="3076" max="3076" width="9.77734375" style="668" bestFit="1" customWidth="1"/>
    <col min="3077" max="3077" width="17.33203125" style="668" bestFit="1" customWidth="1"/>
    <col min="3078" max="3078" width="8.77734375" style="668" bestFit="1" customWidth="1"/>
    <col min="3079" max="3079" width="15.33203125" style="668" bestFit="1" customWidth="1"/>
    <col min="3080" max="3080" width="9.77734375" style="668" bestFit="1" customWidth="1"/>
    <col min="3081" max="3081" width="17.33203125" style="668" bestFit="1" customWidth="1"/>
    <col min="3082" max="3328" width="8.88671875" style="668"/>
    <col min="3329" max="3329" width="40.33203125" style="668" bestFit="1" customWidth="1"/>
    <col min="3330" max="3330" width="4.33203125" style="668" bestFit="1" customWidth="1"/>
    <col min="3331" max="3331" width="7.109375" style="668" bestFit="1" customWidth="1"/>
    <col min="3332" max="3332" width="9.77734375" style="668" bestFit="1" customWidth="1"/>
    <col min="3333" max="3333" width="17.33203125" style="668" bestFit="1" customWidth="1"/>
    <col min="3334" max="3334" width="8.77734375" style="668" bestFit="1" customWidth="1"/>
    <col min="3335" max="3335" width="15.33203125" style="668" bestFit="1" customWidth="1"/>
    <col min="3336" max="3336" width="9.77734375" style="668" bestFit="1" customWidth="1"/>
    <col min="3337" max="3337" width="17.33203125" style="668" bestFit="1" customWidth="1"/>
    <col min="3338" max="3584" width="8.88671875" style="668"/>
    <col min="3585" max="3585" width="40.33203125" style="668" bestFit="1" customWidth="1"/>
    <col min="3586" max="3586" width="4.33203125" style="668" bestFit="1" customWidth="1"/>
    <col min="3587" max="3587" width="7.109375" style="668" bestFit="1" customWidth="1"/>
    <col min="3588" max="3588" width="9.77734375" style="668" bestFit="1" customWidth="1"/>
    <col min="3589" max="3589" width="17.33203125" style="668" bestFit="1" customWidth="1"/>
    <col min="3590" max="3590" width="8.77734375" style="668" bestFit="1" customWidth="1"/>
    <col min="3591" max="3591" width="15.33203125" style="668" bestFit="1" customWidth="1"/>
    <col min="3592" max="3592" width="9.77734375" style="668" bestFit="1" customWidth="1"/>
    <col min="3593" max="3593" width="17.33203125" style="668" bestFit="1" customWidth="1"/>
    <col min="3594" max="3840" width="8.88671875" style="668"/>
    <col min="3841" max="3841" width="40.33203125" style="668" bestFit="1" customWidth="1"/>
    <col min="3842" max="3842" width="4.33203125" style="668" bestFit="1" customWidth="1"/>
    <col min="3843" max="3843" width="7.109375" style="668" bestFit="1" customWidth="1"/>
    <col min="3844" max="3844" width="9.77734375" style="668" bestFit="1" customWidth="1"/>
    <col min="3845" max="3845" width="17.33203125" style="668" bestFit="1" customWidth="1"/>
    <col min="3846" max="3846" width="8.77734375" style="668" bestFit="1" customWidth="1"/>
    <col min="3847" max="3847" width="15.33203125" style="668" bestFit="1" customWidth="1"/>
    <col min="3848" max="3848" width="9.77734375" style="668" bestFit="1" customWidth="1"/>
    <col min="3849" max="3849" width="17.33203125" style="668" bestFit="1" customWidth="1"/>
    <col min="3850" max="4096" width="8.88671875" style="668"/>
    <col min="4097" max="4097" width="40.33203125" style="668" bestFit="1" customWidth="1"/>
    <col min="4098" max="4098" width="4.33203125" style="668" bestFit="1" customWidth="1"/>
    <col min="4099" max="4099" width="7.109375" style="668" bestFit="1" customWidth="1"/>
    <col min="4100" max="4100" width="9.77734375" style="668" bestFit="1" customWidth="1"/>
    <col min="4101" max="4101" width="17.33203125" style="668" bestFit="1" customWidth="1"/>
    <col min="4102" max="4102" width="8.77734375" style="668" bestFit="1" customWidth="1"/>
    <col min="4103" max="4103" width="15.33203125" style="668" bestFit="1" customWidth="1"/>
    <col min="4104" max="4104" width="9.77734375" style="668" bestFit="1" customWidth="1"/>
    <col min="4105" max="4105" width="17.33203125" style="668" bestFit="1" customWidth="1"/>
    <col min="4106" max="4352" width="8.88671875" style="668"/>
    <col min="4353" max="4353" width="40.33203125" style="668" bestFit="1" customWidth="1"/>
    <col min="4354" max="4354" width="4.33203125" style="668" bestFit="1" customWidth="1"/>
    <col min="4355" max="4355" width="7.109375" style="668" bestFit="1" customWidth="1"/>
    <col min="4356" max="4356" width="9.77734375" style="668" bestFit="1" customWidth="1"/>
    <col min="4357" max="4357" width="17.33203125" style="668" bestFit="1" customWidth="1"/>
    <col min="4358" max="4358" width="8.77734375" style="668" bestFit="1" customWidth="1"/>
    <col min="4359" max="4359" width="15.33203125" style="668" bestFit="1" customWidth="1"/>
    <col min="4360" max="4360" width="9.77734375" style="668" bestFit="1" customWidth="1"/>
    <col min="4361" max="4361" width="17.33203125" style="668" bestFit="1" customWidth="1"/>
    <col min="4362" max="4608" width="8.88671875" style="668"/>
    <col min="4609" max="4609" width="40.33203125" style="668" bestFit="1" customWidth="1"/>
    <col min="4610" max="4610" width="4.33203125" style="668" bestFit="1" customWidth="1"/>
    <col min="4611" max="4611" width="7.109375" style="668" bestFit="1" customWidth="1"/>
    <col min="4612" max="4612" width="9.77734375" style="668" bestFit="1" customWidth="1"/>
    <col min="4613" max="4613" width="17.33203125" style="668" bestFit="1" customWidth="1"/>
    <col min="4614" max="4614" width="8.77734375" style="668" bestFit="1" customWidth="1"/>
    <col min="4615" max="4615" width="15.33203125" style="668" bestFit="1" customWidth="1"/>
    <col min="4616" max="4616" width="9.77734375" style="668" bestFit="1" customWidth="1"/>
    <col min="4617" max="4617" width="17.33203125" style="668" bestFit="1" customWidth="1"/>
    <col min="4618" max="4864" width="8.88671875" style="668"/>
    <col min="4865" max="4865" width="40.33203125" style="668" bestFit="1" customWidth="1"/>
    <col min="4866" max="4866" width="4.33203125" style="668" bestFit="1" customWidth="1"/>
    <col min="4867" max="4867" width="7.109375" style="668" bestFit="1" customWidth="1"/>
    <col min="4868" max="4868" width="9.77734375" style="668" bestFit="1" customWidth="1"/>
    <col min="4869" max="4869" width="17.33203125" style="668" bestFit="1" customWidth="1"/>
    <col min="4870" max="4870" width="8.77734375" style="668" bestFit="1" customWidth="1"/>
    <col min="4871" max="4871" width="15.33203125" style="668" bestFit="1" customWidth="1"/>
    <col min="4872" max="4872" width="9.77734375" style="668" bestFit="1" customWidth="1"/>
    <col min="4873" max="4873" width="17.33203125" style="668" bestFit="1" customWidth="1"/>
    <col min="4874" max="5120" width="8.88671875" style="668"/>
    <col min="5121" max="5121" width="40.33203125" style="668" bestFit="1" customWidth="1"/>
    <col min="5122" max="5122" width="4.33203125" style="668" bestFit="1" customWidth="1"/>
    <col min="5123" max="5123" width="7.109375" style="668" bestFit="1" customWidth="1"/>
    <col min="5124" max="5124" width="9.77734375" style="668" bestFit="1" customWidth="1"/>
    <col min="5125" max="5125" width="17.33203125" style="668" bestFit="1" customWidth="1"/>
    <col min="5126" max="5126" width="8.77734375" style="668" bestFit="1" customWidth="1"/>
    <col min="5127" max="5127" width="15.33203125" style="668" bestFit="1" customWidth="1"/>
    <col min="5128" max="5128" width="9.77734375" style="668" bestFit="1" customWidth="1"/>
    <col min="5129" max="5129" width="17.33203125" style="668" bestFit="1" customWidth="1"/>
    <col min="5130" max="5376" width="8.88671875" style="668"/>
    <col min="5377" max="5377" width="40.33203125" style="668" bestFit="1" customWidth="1"/>
    <col min="5378" max="5378" width="4.33203125" style="668" bestFit="1" customWidth="1"/>
    <col min="5379" max="5379" width="7.109375" style="668" bestFit="1" customWidth="1"/>
    <col min="5380" max="5380" width="9.77734375" style="668" bestFit="1" customWidth="1"/>
    <col min="5381" max="5381" width="17.33203125" style="668" bestFit="1" customWidth="1"/>
    <col min="5382" max="5382" width="8.77734375" style="668" bestFit="1" customWidth="1"/>
    <col min="5383" max="5383" width="15.33203125" style="668" bestFit="1" customWidth="1"/>
    <col min="5384" max="5384" width="9.77734375" style="668" bestFit="1" customWidth="1"/>
    <col min="5385" max="5385" width="17.33203125" style="668" bestFit="1" customWidth="1"/>
    <col min="5386" max="5632" width="8.88671875" style="668"/>
    <col min="5633" max="5633" width="40.33203125" style="668" bestFit="1" customWidth="1"/>
    <col min="5634" max="5634" width="4.33203125" style="668" bestFit="1" customWidth="1"/>
    <col min="5635" max="5635" width="7.109375" style="668" bestFit="1" customWidth="1"/>
    <col min="5636" max="5636" width="9.77734375" style="668" bestFit="1" customWidth="1"/>
    <col min="5637" max="5637" width="17.33203125" style="668" bestFit="1" customWidth="1"/>
    <col min="5638" max="5638" width="8.77734375" style="668" bestFit="1" customWidth="1"/>
    <col min="5639" max="5639" width="15.33203125" style="668" bestFit="1" customWidth="1"/>
    <col min="5640" max="5640" width="9.77734375" style="668" bestFit="1" customWidth="1"/>
    <col min="5641" max="5641" width="17.33203125" style="668" bestFit="1" customWidth="1"/>
    <col min="5642" max="5888" width="8.88671875" style="668"/>
    <col min="5889" max="5889" width="40.33203125" style="668" bestFit="1" customWidth="1"/>
    <col min="5890" max="5890" width="4.33203125" style="668" bestFit="1" customWidth="1"/>
    <col min="5891" max="5891" width="7.109375" style="668" bestFit="1" customWidth="1"/>
    <col min="5892" max="5892" width="9.77734375" style="668" bestFit="1" customWidth="1"/>
    <col min="5893" max="5893" width="17.33203125" style="668" bestFit="1" customWidth="1"/>
    <col min="5894" max="5894" width="8.77734375" style="668" bestFit="1" customWidth="1"/>
    <col min="5895" max="5895" width="15.33203125" style="668" bestFit="1" customWidth="1"/>
    <col min="5896" max="5896" width="9.77734375" style="668" bestFit="1" customWidth="1"/>
    <col min="5897" max="5897" width="17.33203125" style="668" bestFit="1" customWidth="1"/>
    <col min="5898" max="6144" width="8.88671875" style="668"/>
    <col min="6145" max="6145" width="40.33203125" style="668" bestFit="1" customWidth="1"/>
    <col min="6146" max="6146" width="4.33203125" style="668" bestFit="1" customWidth="1"/>
    <col min="6147" max="6147" width="7.109375" style="668" bestFit="1" customWidth="1"/>
    <col min="6148" max="6148" width="9.77734375" style="668" bestFit="1" customWidth="1"/>
    <col min="6149" max="6149" width="17.33203125" style="668" bestFit="1" customWidth="1"/>
    <col min="6150" max="6150" width="8.77734375" style="668" bestFit="1" customWidth="1"/>
    <col min="6151" max="6151" width="15.33203125" style="668" bestFit="1" customWidth="1"/>
    <col min="6152" max="6152" width="9.77734375" style="668" bestFit="1" customWidth="1"/>
    <col min="6153" max="6153" width="17.33203125" style="668" bestFit="1" customWidth="1"/>
    <col min="6154" max="6400" width="8.88671875" style="668"/>
    <col min="6401" max="6401" width="40.33203125" style="668" bestFit="1" customWidth="1"/>
    <col min="6402" max="6402" width="4.33203125" style="668" bestFit="1" customWidth="1"/>
    <col min="6403" max="6403" width="7.109375" style="668" bestFit="1" customWidth="1"/>
    <col min="6404" max="6404" width="9.77734375" style="668" bestFit="1" customWidth="1"/>
    <col min="6405" max="6405" width="17.33203125" style="668" bestFit="1" customWidth="1"/>
    <col min="6406" max="6406" width="8.77734375" style="668" bestFit="1" customWidth="1"/>
    <col min="6407" max="6407" width="15.33203125" style="668" bestFit="1" customWidth="1"/>
    <col min="6408" max="6408" width="9.77734375" style="668" bestFit="1" customWidth="1"/>
    <col min="6409" max="6409" width="17.33203125" style="668" bestFit="1" customWidth="1"/>
    <col min="6410" max="6656" width="8.88671875" style="668"/>
    <col min="6657" max="6657" width="40.33203125" style="668" bestFit="1" customWidth="1"/>
    <col min="6658" max="6658" width="4.33203125" style="668" bestFit="1" customWidth="1"/>
    <col min="6659" max="6659" width="7.109375" style="668" bestFit="1" customWidth="1"/>
    <col min="6660" max="6660" width="9.77734375" style="668" bestFit="1" customWidth="1"/>
    <col min="6661" max="6661" width="17.33203125" style="668" bestFit="1" customWidth="1"/>
    <col min="6662" max="6662" width="8.77734375" style="668" bestFit="1" customWidth="1"/>
    <col min="6663" max="6663" width="15.33203125" style="668" bestFit="1" customWidth="1"/>
    <col min="6664" max="6664" width="9.77734375" style="668" bestFit="1" customWidth="1"/>
    <col min="6665" max="6665" width="17.33203125" style="668" bestFit="1" customWidth="1"/>
    <col min="6666" max="6912" width="8.88671875" style="668"/>
    <col min="6913" max="6913" width="40.33203125" style="668" bestFit="1" customWidth="1"/>
    <col min="6914" max="6914" width="4.33203125" style="668" bestFit="1" customWidth="1"/>
    <col min="6915" max="6915" width="7.109375" style="668" bestFit="1" customWidth="1"/>
    <col min="6916" max="6916" width="9.77734375" style="668" bestFit="1" customWidth="1"/>
    <col min="6917" max="6917" width="17.33203125" style="668" bestFit="1" customWidth="1"/>
    <col min="6918" max="6918" width="8.77734375" style="668" bestFit="1" customWidth="1"/>
    <col min="6919" max="6919" width="15.33203125" style="668" bestFit="1" customWidth="1"/>
    <col min="6920" max="6920" width="9.77734375" style="668" bestFit="1" customWidth="1"/>
    <col min="6921" max="6921" width="17.33203125" style="668" bestFit="1" customWidth="1"/>
    <col min="6922" max="7168" width="8.88671875" style="668"/>
    <col min="7169" max="7169" width="40.33203125" style="668" bestFit="1" customWidth="1"/>
    <col min="7170" max="7170" width="4.33203125" style="668" bestFit="1" customWidth="1"/>
    <col min="7171" max="7171" width="7.109375" style="668" bestFit="1" customWidth="1"/>
    <col min="7172" max="7172" width="9.77734375" style="668" bestFit="1" customWidth="1"/>
    <col min="7173" max="7173" width="17.33203125" style="668" bestFit="1" customWidth="1"/>
    <col min="7174" max="7174" width="8.77734375" style="668" bestFit="1" customWidth="1"/>
    <col min="7175" max="7175" width="15.33203125" style="668" bestFit="1" customWidth="1"/>
    <col min="7176" max="7176" width="9.77734375" style="668" bestFit="1" customWidth="1"/>
    <col min="7177" max="7177" width="17.33203125" style="668" bestFit="1" customWidth="1"/>
    <col min="7178" max="7424" width="8.88671875" style="668"/>
    <col min="7425" max="7425" width="40.33203125" style="668" bestFit="1" customWidth="1"/>
    <col min="7426" max="7426" width="4.33203125" style="668" bestFit="1" customWidth="1"/>
    <col min="7427" max="7427" width="7.109375" style="668" bestFit="1" customWidth="1"/>
    <col min="7428" max="7428" width="9.77734375" style="668" bestFit="1" customWidth="1"/>
    <col min="7429" max="7429" width="17.33203125" style="668" bestFit="1" customWidth="1"/>
    <col min="7430" max="7430" width="8.77734375" style="668" bestFit="1" customWidth="1"/>
    <col min="7431" max="7431" width="15.33203125" style="668" bestFit="1" customWidth="1"/>
    <col min="7432" max="7432" width="9.77734375" style="668" bestFit="1" customWidth="1"/>
    <col min="7433" max="7433" width="17.33203125" style="668" bestFit="1" customWidth="1"/>
    <col min="7434" max="7680" width="8.88671875" style="668"/>
    <col min="7681" max="7681" width="40.33203125" style="668" bestFit="1" customWidth="1"/>
    <col min="7682" max="7682" width="4.33203125" style="668" bestFit="1" customWidth="1"/>
    <col min="7683" max="7683" width="7.109375" style="668" bestFit="1" customWidth="1"/>
    <col min="7684" max="7684" width="9.77734375" style="668" bestFit="1" customWidth="1"/>
    <col min="7685" max="7685" width="17.33203125" style="668" bestFit="1" customWidth="1"/>
    <col min="7686" max="7686" width="8.77734375" style="668" bestFit="1" customWidth="1"/>
    <col min="7687" max="7687" width="15.33203125" style="668" bestFit="1" customWidth="1"/>
    <col min="7688" max="7688" width="9.77734375" style="668" bestFit="1" customWidth="1"/>
    <col min="7689" max="7689" width="17.33203125" style="668" bestFit="1" customWidth="1"/>
    <col min="7690" max="7936" width="8.88671875" style="668"/>
    <col min="7937" max="7937" width="40.33203125" style="668" bestFit="1" customWidth="1"/>
    <col min="7938" max="7938" width="4.33203125" style="668" bestFit="1" customWidth="1"/>
    <col min="7939" max="7939" width="7.109375" style="668" bestFit="1" customWidth="1"/>
    <col min="7940" max="7940" width="9.77734375" style="668" bestFit="1" customWidth="1"/>
    <col min="7941" max="7941" width="17.33203125" style="668" bestFit="1" customWidth="1"/>
    <col min="7942" max="7942" width="8.77734375" style="668" bestFit="1" customWidth="1"/>
    <col min="7943" max="7943" width="15.33203125" style="668" bestFit="1" customWidth="1"/>
    <col min="7944" max="7944" width="9.77734375" style="668" bestFit="1" customWidth="1"/>
    <col min="7945" max="7945" width="17.33203125" style="668" bestFit="1" customWidth="1"/>
    <col min="7946" max="8192" width="8.88671875" style="668"/>
    <col min="8193" max="8193" width="40.33203125" style="668" bestFit="1" customWidth="1"/>
    <col min="8194" max="8194" width="4.33203125" style="668" bestFit="1" customWidth="1"/>
    <col min="8195" max="8195" width="7.109375" style="668" bestFit="1" customWidth="1"/>
    <col min="8196" max="8196" width="9.77734375" style="668" bestFit="1" customWidth="1"/>
    <col min="8197" max="8197" width="17.33203125" style="668" bestFit="1" customWidth="1"/>
    <col min="8198" max="8198" width="8.77734375" style="668" bestFit="1" customWidth="1"/>
    <col min="8199" max="8199" width="15.33203125" style="668" bestFit="1" customWidth="1"/>
    <col min="8200" max="8200" width="9.77734375" style="668" bestFit="1" customWidth="1"/>
    <col min="8201" max="8201" width="17.33203125" style="668" bestFit="1" customWidth="1"/>
    <col min="8202" max="8448" width="8.88671875" style="668"/>
    <col min="8449" max="8449" width="40.33203125" style="668" bestFit="1" customWidth="1"/>
    <col min="8450" max="8450" width="4.33203125" style="668" bestFit="1" customWidth="1"/>
    <col min="8451" max="8451" width="7.109375" style="668" bestFit="1" customWidth="1"/>
    <col min="8452" max="8452" width="9.77734375" style="668" bestFit="1" customWidth="1"/>
    <col min="8453" max="8453" width="17.33203125" style="668" bestFit="1" customWidth="1"/>
    <col min="8454" max="8454" width="8.77734375" style="668" bestFit="1" customWidth="1"/>
    <col min="8455" max="8455" width="15.33203125" style="668" bestFit="1" customWidth="1"/>
    <col min="8456" max="8456" width="9.77734375" style="668" bestFit="1" customWidth="1"/>
    <col min="8457" max="8457" width="17.33203125" style="668" bestFit="1" customWidth="1"/>
    <col min="8458" max="8704" width="8.88671875" style="668"/>
    <col min="8705" max="8705" width="40.33203125" style="668" bestFit="1" customWidth="1"/>
    <col min="8706" max="8706" width="4.33203125" style="668" bestFit="1" customWidth="1"/>
    <col min="8707" max="8707" width="7.109375" style="668" bestFit="1" customWidth="1"/>
    <col min="8708" max="8708" width="9.77734375" style="668" bestFit="1" customWidth="1"/>
    <col min="8709" max="8709" width="17.33203125" style="668" bestFit="1" customWidth="1"/>
    <col min="8710" max="8710" width="8.77734375" style="668" bestFit="1" customWidth="1"/>
    <col min="8711" max="8711" width="15.33203125" style="668" bestFit="1" customWidth="1"/>
    <col min="8712" max="8712" width="9.77734375" style="668" bestFit="1" customWidth="1"/>
    <col min="8713" max="8713" width="17.33203125" style="668" bestFit="1" customWidth="1"/>
    <col min="8714" max="8960" width="8.88671875" style="668"/>
    <col min="8961" max="8961" width="40.33203125" style="668" bestFit="1" customWidth="1"/>
    <col min="8962" max="8962" width="4.33203125" style="668" bestFit="1" customWidth="1"/>
    <col min="8963" max="8963" width="7.109375" style="668" bestFit="1" customWidth="1"/>
    <col min="8964" max="8964" width="9.77734375" style="668" bestFit="1" customWidth="1"/>
    <col min="8965" max="8965" width="17.33203125" style="668" bestFit="1" customWidth="1"/>
    <col min="8966" max="8966" width="8.77734375" style="668" bestFit="1" customWidth="1"/>
    <col min="8967" max="8967" width="15.33203125" style="668" bestFit="1" customWidth="1"/>
    <col min="8968" max="8968" width="9.77734375" style="668" bestFit="1" customWidth="1"/>
    <col min="8969" max="8969" width="17.33203125" style="668" bestFit="1" customWidth="1"/>
    <col min="8970" max="9216" width="8.88671875" style="668"/>
    <col min="9217" max="9217" width="40.33203125" style="668" bestFit="1" customWidth="1"/>
    <col min="9218" max="9218" width="4.33203125" style="668" bestFit="1" customWidth="1"/>
    <col min="9219" max="9219" width="7.109375" style="668" bestFit="1" customWidth="1"/>
    <col min="9220" max="9220" width="9.77734375" style="668" bestFit="1" customWidth="1"/>
    <col min="9221" max="9221" width="17.33203125" style="668" bestFit="1" customWidth="1"/>
    <col min="9222" max="9222" width="8.77734375" style="668" bestFit="1" customWidth="1"/>
    <col min="9223" max="9223" width="15.33203125" style="668" bestFit="1" customWidth="1"/>
    <col min="9224" max="9224" width="9.77734375" style="668" bestFit="1" customWidth="1"/>
    <col min="9225" max="9225" width="17.33203125" style="668" bestFit="1" customWidth="1"/>
    <col min="9226" max="9472" width="8.88671875" style="668"/>
    <col min="9473" max="9473" width="40.33203125" style="668" bestFit="1" customWidth="1"/>
    <col min="9474" max="9474" width="4.33203125" style="668" bestFit="1" customWidth="1"/>
    <col min="9475" max="9475" width="7.109375" style="668" bestFit="1" customWidth="1"/>
    <col min="9476" max="9476" width="9.77734375" style="668" bestFit="1" customWidth="1"/>
    <col min="9477" max="9477" width="17.33203125" style="668" bestFit="1" customWidth="1"/>
    <col min="9478" max="9478" width="8.77734375" style="668" bestFit="1" customWidth="1"/>
    <col min="9479" max="9479" width="15.33203125" style="668" bestFit="1" customWidth="1"/>
    <col min="9480" max="9480" width="9.77734375" style="668" bestFit="1" customWidth="1"/>
    <col min="9481" max="9481" width="17.33203125" style="668" bestFit="1" customWidth="1"/>
    <col min="9482" max="9728" width="8.88671875" style="668"/>
    <col min="9729" max="9729" width="40.33203125" style="668" bestFit="1" customWidth="1"/>
    <col min="9730" max="9730" width="4.33203125" style="668" bestFit="1" customWidth="1"/>
    <col min="9731" max="9731" width="7.109375" style="668" bestFit="1" customWidth="1"/>
    <col min="9732" max="9732" width="9.77734375" style="668" bestFit="1" customWidth="1"/>
    <col min="9733" max="9733" width="17.33203125" style="668" bestFit="1" customWidth="1"/>
    <col min="9734" max="9734" width="8.77734375" style="668" bestFit="1" customWidth="1"/>
    <col min="9735" max="9735" width="15.33203125" style="668" bestFit="1" customWidth="1"/>
    <col min="9736" max="9736" width="9.77734375" style="668" bestFit="1" customWidth="1"/>
    <col min="9737" max="9737" width="17.33203125" style="668" bestFit="1" customWidth="1"/>
    <col min="9738" max="9984" width="8.88671875" style="668"/>
    <col min="9985" max="9985" width="40.33203125" style="668" bestFit="1" customWidth="1"/>
    <col min="9986" max="9986" width="4.33203125" style="668" bestFit="1" customWidth="1"/>
    <col min="9987" max="9987" width="7.109375" style="668" bestFit="1" customWidth="1"/>
    <col min="9988" max="9988" width="9.77734375" style="668" bestFit="1" customWidth="1"/>
    <col min="9989" max="9989" width="17.33203125" style="668" bestFit="1" customWidth="1"/>
    <col min="9990" max="9990" width="8.77734375" style="668" bestFit="1" customWidth="1"/>
    <col min="9991" max="9991" width="15.33203125" style="668" bestFit="1" customWidth="1"/>
    <col min="9992" max="9992" width="9.77734375" style="668" bestFit="1" customWidth="1"/>
    <col min="9993" max="9993" width="17.33203125" style="668" bestFit="1" customWidth="1"/>
    <col min="9994" max="10240" width="8.88671875" style="668"/>
    <col min="10241" max="10241" width="40.33203125" style="668" bestFit="1" customWidth="1"/>
    <col min="10242" max="10242" width="4.33203125" style="668" bestFit="1" customWidth="1"/>
    <col min="10243" max="10243" width="7.109375" style="668" bestFit="1" customWidth="1"/>
    <col min="10244" max="10244" width="9.77734375" style="668" bestFit="1" customWidth="1"/>
    <col min="10245" max="10245" width="17.33203125" style="668" bestFit="1" customWidth="1"/>
    <col min="10246" max="10246" width="8.77734375" style="668" bestFit="1" customWidth="1"/>
    <col min="10247" max="10247" width="15.33203125" style="668" bestFit="1" customWidth="1"/>
    <col min="10248" max="10248" width="9.77734375" style="668" bestFit="1" customWidth="1"/>
    <col min="10249" max="10249" width="17.33203125" style="668" bestFit="1" customWidth="1"/>
    <col min="10250" max="10496" width="8.88671875" style="668"/>
    <col min="10497" max="10497" width="40.33203125" style="668" bestFit="1" customWidth="1"/>
    <col min="10498" max="10498" width="4.33203125" style="668" bestFit="1" customWidth="1"/>
    <col min="10499" max="10499" width="7.109375" style="668" bestFit="1" customWidth="1"/>
    <col min="10500" max="10500" width="9.77734375" style="668" bestFit="1" customWidth="1"/>
    <col min="10501" max="10501" width="17.33203125" style="668" bestFit="1" customWidth="1"/>
    <col min="10502" max="10502" width="8.77734375" style="668" bestFit="1" customWidth="1"/>
    <col min="10503" max="10503" width="15.33203125" style="668" bestFit="1" customWidth="1"/>
    <col min="10504" max="10504" width="9.77734375" style="668" bestFit="1" customWidth="1"/>
    <col min="10505" max="10505" width="17.33203125" style="668" bestFit="1" customWidth="1"/>
    <col min="10506" max="10752" width="8.88671875" style="668"/>
    <col min="10753" max="10753" width="40.33203125" style="668" bestFit="1" customWidth="1"/>
    <col min="10754" max="10754" width="4.33203125" style="668" bestFit="1" customWidth="1"/>
    <col min="10755" max="10755" width="7.109375" style="668" bestFit="1" customWidth="1"/>
    <col min="10756" max="10756" width="9.77734375" style="668" bestFit="1" customWidth="1"/>
    <col min="10757" max="10757" width="17.33203125" style="668" bestFit="1" customWidth="1"/>
    <col min="10758" max="10758" width="8.77734375" style="668" bestFit="1" customWidth="1"/>
    <col min="10759" max="10759" width="15.33203125" style="668" bestFit="1" customWidth="1"/>
    <col min="10760" max="10760" width="9.77734375" style="668" bestFit="1" customWidth="1"/>
    <col min="10761" max="10761" width="17.33203125" style="668" bestFit="1" customWidth="1"/>
    <col min="10762" max="11008" width="8.88671875" style="668"/>
    <col min="11009" max="11009" width="40.33203125" style="668" bestFit="1" customWidth="1"/>
    <col min="11010" max="11010" width="4.33203125" style="668" bestFit="1" customWidth="1"/>
    <col min="11011" max="11011" width="7.109375" style="668" bestFit="1" customWidth="1"/>
    <col min="11012" max="11012" width="9.77734375" style="668" bestFit="1" customWidth="1"/>
    <col min="11013" max="11013" width="17.33203125" style="668" bestFit="1" customWidth="1"/>
    <col min="11014" max="11014" width="8.77734375" style="668" bestFit="1" customWidth="1"/>
    <col min="11015" max="11015" width="15.33203125" style="668" bestFit="1" customWidth="1"/>
    <col min="11016" max="11016" width="9.77734375" style="668" bestFit="1" customWidth="1"/>
    <col min="11017" max="11017" width="17.33203125" style="668" bestFit="1" customWidth="1"/>
    <col min="11018" max="11264" width="8.88671875" style="668"/>
    <col min="11265" max="11265" width="40.33203125" style="668" bestFit="1" customWidth="1"/>
    <col min="11266" max="11266" width="4.33203125" style="668" bestFit="1" customWidth="1"/>
    <col min="11267" max="11267" width="7.109375" style="668" bestFit="1" customWidth="1"/>
    <col min="11268" max="11268" width="9.77734375" style="668" bestFit="1" customWidth="1"/>
    <col min="11269" max="11269" width="17.33203125" style="668" bestFit="1" customWidth="1"/>
    <col min="11270" max="11270" width="8.77734375" style="668" bestFit="1" customWidth="1"/>
    <col min="11271" max="11271" width="15.33203125" style="668" bestFit="1" customWidth="1"/>
    <col min="11272" max="11272" width="9.77734375" style="668" bestFit="1" customWidth="1"/>
    <col min="11273" max="11273" width="17.33203125" style="668" bestFit="1" customWidth="1"/>
    <col min="11274" max="11520" width="8.88671875" style="668"/>
    <col min="11521" max="11521" width="40.33203125" style="668" bestFit="1" customWidth="1"/>
    <col min="11522" max="11522" width="4.33203125" style="668" bestFit="1" customWidth="1"/>
    <col min="11523" max="11523" width="7.109375" style="668" bestFit="1" customWidth="1"/>
    <col min="11524" max="11524" width="9.77734375" style="668" bestFit="1" customWidth="1"/>
    <col min="11525" max="11525" width="17.33203125" style="668" bestFit="1" customWidth="1"/>
    <col min="11526" max="11526" width="8.77734375" style="668" bestFit="1" customWidth="1"/>
    <col min="11527" max="11527" width="15.33203125" style="668" bestFit="1" customWidth="1"/>
    <col min="11528" max="11528" width="9.77734375" style="668" bestFit="1" customWidth="1"/>
    <col min="11529" max="11529" width="17.33203125" style="668" bestFit="1" customWidth="1"/>
    <col min="11530" max="11776" width="8.88671875" style="668"/>
    <col min="11777" max="11777" width="40.33203125" style="668" bestFit="1" customWidth="1"/>
    <col min="11778" max="11778" width="4.33203125" style="668" bestFit="1" customWidth="1"/>
    <col min="11779" max="11779" width="7.109375" style="668" bestFit="1" customWidth="1"/>
    <col min="11780" max="11780" width="9.77734375" style="668" bestFit="1" customWidth="1"/>
    <col min="11781" max="11781" width="17.33203125" style="668" bestFit="1" customWidth="1"/>
    <col min="11782" max="11782" width="8.77734375" style="668" bestFit="1" customWidth="1"/>
    <col min="11783" max="11783" width="15.33203125" style="668" bestFit="1" customWidth="1"/>
    <col min="11784" max="11784" width="9.77734375" style="668" bestFit="1" customWidth="1"/>
    <col min="11785" max="11785" width="17.33203125" style="668" bestFit="1" customWidth="1"/>
    <col min="11786" max="12032" width="8.88671875" style="668"/>
    <col min="12033" max="12033" width="40.33203125" style="668" bestFit="1" customWidth="1"/>
    <col min="12034" max="12034" width="4.33203125" style="668" bestFit="1" customWidth="1"/>
    <col min="12035" max="12035" width="7.109375" style="668" bestFit="1" customWidth="1"/>
    <col min="12036" max="12036" width="9.77734375" style="668" bestFit="1" customWidth="1"/>
    <col min="12037" max="12037" width="17.33203125" style="668" bestFit="1" customWidth="1"/>
    <col min="12038" max="12038" width="8.77734375" style="668" bestFit="1" customWidth="1"/>
    <col min="12039" max="12039" width="15.33203125" style="668" bestFit="1" customWidth="1"/>
    <col min="12040" max="12040" width="9.77734375" style="668" bestFit="1" customWidth="1"/>
    <col min="12041" max="12041" width="17.33203125" style="668" bestFit="1" customWidth="1"/>
    <col min="12042" max="12288" width="8.88671875" style="668"/>
    <col min="12289" max="12289" width="40.33203125" style="668" bestFit="1" customWidth="1"/>
    <col min="12290" max="12290" width="4.33203125" style="668" bestFit="1" customWidth="1"/>
    <col min="12291" max="12291" width="7.109375" style="668" bestFit="1" customWidth="1"/>
    <col min="12292" max="12292" width="9.77734375" style="668" bestFit="1" customWidth="1"/>
    <col min="12293" max="12293" width="17.33203125" style="668" bestFit="1" customWidth="1"/>
    <col min="12294" max="12294" width="8.77734375" style="668" bestFit="1" customWidth="1"/>
    <col min="12295" max="12295" width="15.33203125" style="668" bestFit="1" customWidth="1"/>
    <col min="12296" max="12296" width="9.77734375" style="668" bestFit="1" customWidth="1"/>
    <col min="12297" max="12297" width="17.33203125" style="668" bestFit="1" customWidth="1"/>
    <col min="12298" max="12544" width="8.88671875" style="668"/>
    <col min="12545" max="12545" width="40.33203125" style="668" bestFit="1" customWidth="1"/>
    <col min="12546" max="12546" width="4.33203125" style="668" bestFit="1" customWidth="1"/>
    <col min="12547" max="12547" width="7.109375" style="668" bestFit="1" customWidth="1"/>
    <col min="12548" max="12548" width="9.77734375" style="668" bestFit="1" customWidth="1"/>
    <col min="12549" max="12549" width="17.33203125" style="668" bestFit="1" customWidth="1"/>
    <col min="12550" max="12550" width="8.77734375" style="668" bestFit="1" customWidth="1"/>
    <col min="12551" max="12551" width="15.33203125" style="668" bestFit="1" customWidth="1"/>
    <col min="12552" max="12552" width="9.77734375" style="668" bestFit="1" customWidth="1"/>
    <col min="12553" max="12553" width="17.33203125" style="668" bestFit="1" customWidth="1"/>
    <col min="12554" max="12800" width="8.88671875" style="668"/>
    <col min="12801" max="12801" width="40.33203125" style="668" bestFit="1" customWidth="1"/>
    <col min="12802" max="12802" width="4.33203125" style="668" bestFit="1" customWidth="1"/>
    <col min="12803" max="12803" width="7.109375" style="668" bestFit="1" customWidth="1"/>
    <col min="12804" max="12804" width="9.77734375" style="668" bestFit="1" customWidth="1"/>
    <col min="12805" max="12805" width="17.33203125" style="668" bestFit="1" customWidth="1"/>
    <col min="12806" max="12806" width="8.77734375" style="668" bestFit="1" customWidth="1"/>
    <col min="12807" max="12807" width="15.33203125" style="668" bestFit="1" customWidth="1"/>
    <col min="12808" max="12808" width="9.77734375" style="668" bestFit="1" customWidth="1"/>
    <col min="12809" max="12809" width="17.33203125" style="668" bestFit="1" customWidth="1"/>
    <col min="12810" max="13056" width="8.88671875" style="668"/>
    <col min="13057" max="13057" width="40.33203125" style="668" bestFit="1" customWidth="1"/>
    <col min="13058" max="13058" width="4.33203125" style="668" bestFit="1" customWidth="1"/>
    <col min="13059" max="13059" width="7.109375" style="668" bestFit="1" customWidth="1"/>
    <col min="13060" max="13060" width="9.77734375" style="668" bestFit="1" customWidth="1"/>
    <col min="13061" max="13061" width="17.33203125" style="668" bestFit="1" customWidth="1"/>
    <col min="13062" max="13062" width="8.77734375" style="668" bestFit="1" customWidth="1"/>
    <col min="13063" max="13063" width="15.33203125" style="668" bestFit="1" customWidth="1"/>
    <col min="13064" max="13064" width="9.77734375" style="668" bestFit="1" customWidth="1"/>
    <col min="13065" max="13065" width="17.33203125" style="668" bestFit="1" customWidth="1"/>
    <col min="13066" max="13312" width="8.88671875" style="668"/>
    <col min="13313" max="13313" width="40.33203125" style="668" bestFit="1" customWidth="1"/>
    <col min="13314" max="13314" width="4.33203125" style="668" bestFit="1" customWidth="1"/>
    <col min="13315" max="13315" width="7.109375" style="668" bestFit="1" customWidth="1"/>
    <col min="13316" max="13316" width="9.77734375" style="668" bestFit="1" customWidth="1"/>
    <col min="13317" max="13317" width="17.33203125" style="668" bestFit="1" customWidth="1"/>
    <col min="13318" max="13318" width="8.77734375" style="668" bestFit="1" customWidth="1"/>
    <col min="13319" max="13319" width="15.33203125" style="668" bestFit="1" customWidth="1"/>
    <col min="13320" max="13320" width="9.77734375" style="668" bestFit="1" customWidth="1"/>
    <col min="13321" max="13321" width="17.33203125" style="668" bestFit="1" customWidth="1"/>
    <col min="13322" max="13568" width="8.88671875" style="668"/>
    <col min="13569" max="13569" width="40.33203125" style="668" bestFit="1" customWidth="1"/>
    <col min="13570" max="13570" width="4.33203125" style="668" bestFit="1" customWidth="1"/>
    <col min="13571" max="13571" width="7.109375" style="668" bestFit="1" customWidth="1"/>
    <col min="13572" max="13572" width="9.77734375" style="668" bestFit="1" customWidth="1"/>
    <col min="13573" max="13573" width="17.33203125" style="668" bestFit="1" customWidth="1"/>
    <col min="13574" max="13574" width="8.77734375" style="668" bestFit="1" customWidth="1"/>
    <col min="13575" max="13575" width="15.33203125" style="668" bestFit="1" customWidth="1"/>
    <col min="13576" max="13576" width="9.77734375" style="668" bestFit="1" customWidth="1"/>
    <col min="13577" max="13577" width="17.33203125" style="668" bestFit="1" customWidth="1"/>
    <col min="13578" max="13824" width="8.88671875" style="668"/>
    <col min="13825" max="13825" width="40.33203125" style="668" bestFit="1" customWidth="1"/>
    <col min="13826" max="13826" width="4.33203125" style="668" bestFit="1" customWidth="1"/>
    <col min="13827" max="13827" width="7.109375" style="668" bestFit="1" customWidth="1"/>
    <col min="13828" max="13828" width="9.77734375" style="668" bestFit="1" customWidth="1"/>
    <col min="13829" max="13829" width="17.33203125" style="668" bestFit="1" customWidth="1"/>
    <col min="13830" max="13830" width="8.77734375" style="668" bestFit="1" customWidth="1"/>
    <col min="13831" max="13831" width="15.33203125" style="668" bestFit="1" customWidth="1"/>
    <col min="13832" max="13832" width="9.77734375" style="668" bestFit="1" customWidth="1"/>
    <col min="13833" max="13833" width="17.33203125" style="668" bestFit="1" customWidth="1"/>
    <col min="13834" max="14080" width="8.88671875" style="668"/>
    <col min="14081" max="14081" width="40.33203125" style="668" bestFit="1" customWidth="1"/>
    <col min="14082" max="14082" width="4.33203125" style="668" bestFit="1" customWidth="1"/>
    <col min="14083" max="14083" width="7.109375" style="668" bestFit="1" customWidth="1"/>
    <col min="14084" max="14084" width="9.77734375" style="668" bestFit="1" customWidth="1"/>
    <col min="14085" max="14085" width="17.33203125" style="668" bestFit="1" customWidth="1"/>
    <col min="14086" max="14086" width="8.77734375" style="668" bestFit="1" customWidth="1"/>
    <col min="14087" max="14087" width="15.33203125" style="668" bestFit="1" customWidth="1"/>
    <col min="14088" max="14088" width="9.77734375" style="668" bestFit="1" customWidth="1"/>
    <col min="14089" max="14089" width="17.33203125" style="668" bestFit="1" customWidth="1"/>
    <col min="14090" max="14336" width="8.88671875" style="668"/>
    <col min="14337" max="14337" width="40.33203125" style="668" bestFit="1" customWidth="1"/>
    <col min="14338" max="14338" width="4.33203125" style="668" bestFit="1" customWidth="1"/>
    <col min="14339" max="14339" width="7.109375" style="668" bestFit="1" customWidth="1"/>
    <col min="14340" max="14340" width="9.77734375" style="668" bestFit="1" customWidth="1"/>
    <col min="14341" max="14341" width="17.33203125" style="668" bestFit="1" customWidth="1"/>
    <col min="14342" max="14342" width="8.77734375" style="668" bestFit="1" customWidth="1"/>
    <col min="14343" max="14343" width="15.33203125" style="668" bestFit="1" customWidth="1"/>
    <col min="14344" max="14344" width="9.77734375" style="668" bestFit="1" customWidth="1"/>
    <col min="14345" max="14345" width="17.33203125" style="668" bestFit="1" customWidth="1"/>
    <col min="14346" max="14592" width="8.88671875" style="668"/>
    <col min="14593" max="14593" width="40.33203125" style="668" bestFit="1" customWidth="1"/>
    <col min="14594" max="14594" width="4.33203125" style="668" bestFit="1" customWidth="1"/>
    <col min="14595" max="14595" width="7.109375" style="668" bestFit="1" customWidth="1"/>
    <col min="14596" max="14596" width="9.77734375" style="668" bestFit="1" customWidth="1"/>
    <col min="14597" max="14597" width="17.33203125" style="668" bestFit="1" customWidth="1"/>
    <col min="14598" max="14598" width="8.77734375" style="668" bestFit="1" customWidth="1"/>
    <col min="14599" max="14599" width="15.33203125" style="668" bestFit="1" customWidth="1"/>
    <col min="14600" max="14600" width="9.77734375" style="668" bestFit="1" customWidth="1"/>
    <col min="14601" max="14601" width="17.33203125" style="668" bestFit="1" customWidth="1"/>
    <col min="14602" max="14848" width="8.88671875" style="668"/>
    <col min="14849" max="14849" width="40.33203125" style="668" bestFit="1" customWidth="1"/>
    <col min="14850" max="14850" width="4.33203125" style="668" bestFit="1" customWidth="1"/>
    <col min="14851" max="14851" width="7.109375" style="668" bestFit="1" customWidth="1"/>
    <col min="14852" max="14852" width="9.77734375" style="668" bestFit="1" customWidth="1"/>
    <col min="14853" max="14853" width="17.33203125" style="668" bestFit="1" customWidth="1"/>
    <col min="14854" max="14854" width="8.77734375" style="668" bestFit="1" customWidth="1"/>
    <col min="14855" max="14855" width="15.33203125" style="668" bestFit="1" customWidth="1"/>
    <col min="14856" max="14856" width="9.77734375" style="668" bestFit="1" customWidth="1"/>
    <col min="14857" max="14857" width="17.33203125" style="668" bestFit="1" customWidth="1"/>
    <col min="14858" max="15104" width="8.88671875" style="668"/>
    <col min="15105" max="15105" width="40.33203125" style="668" bestFit="1" customWidth="1"/>
    <col min="15106" max="15106" width="4.33203125" style="668" bestFit="1" customWidth="1"/>
    <col min="15107" max="15107" width="7.109375" style="668" bestFit="1" customWidth="1"/>
    <col min="15108" max="15108" width="9.77734375" style="668" bestFit="1" customWidth="1"/>
    <col min="15109" max="15109" width="17.33203125" style="668" bestFit="1" customWidth="1"/>
    <col min="15110" max="15110" width="8.77734375" style="668" bestFit="1" customWidth="1"/>
    <col min="15111" max="15111" width="15.33203125" style="668" bestFit="1" customWidth="1"/>
    <col min="15112" max="15112" width="9.77734375" style="668" bestFit="1" customWidth="1"/>
    <col min="15113" max="15113" width="17.33203125" style="668" bestFit="1" customWidth="1"/>
    <col min="15114" max="15360" width="8.88671875" style="668"/>
    <col min="15361" max="15361" width="40.33203125" style="668" bestFit="1" customWidth="1"/>
    <col min="15362" max="15362" width="4.33203125" style="668" bestFit="1" customWidth="1"/>
    <col min="15363" max="15363" width="7.109375" style="668" bestFit="1" customWidth="1"/>
    <col min="15364" max="15364" width="9.77734375" style="668" bestFit="1" customWidth="1"/>
    <col min="15365" max="15365" width="17.33203125" style="668" bestFit="1" customWidth="1"/>
    <col min="15366" max="15366" width="8.77734375" style="668" bestFit="1" customWidth="1"/>
    <col min="15367" max="15367" width="15.33203125" style="668" bestFit="1" customWidth="1"/>
    <col min="15368" max="15368" width="9.77734375" style="668" bestFit="1" customWidth="1"/>
    <col min="15369" max="15369" width="17.33203125" style="668" bestFit="1" customWidth="1"/>
    <col min="15370" max="15616" width="8.88671875" style="668"/>
    <col min="15617" max="15617" width="40.33203125" style="668" bestFit="1" customWidth="1"/>
    <col min="15618" max="15618" width="4.33203125" style="668" bestFit="1" customWidth="1"/>
    <col min="15619" max="15619" width="7.109375" style="668" bestFit="1" customWidth="1"/>
    <col min="15620" max="15620" width="9.77734375" style="668" bestFit="1" customWidth="1"/>
    <col min="15621" max="15621" width="17.33203125" style="668" bestFit="1" customWidth="1"/>
    <col min="15622" max="15622" width="8.77734375" style="668" bestFit="1" customWidth="1"/>
    <col min="15623" max="15623" width="15.33203125" style="668" bestFit="1" customWidth="1"/>
    <col min="15624" max="15624" width="9.77734375" style="668" bestFit="1" customWidth="1"/>
    <col min="15625" max="15625" width="17.33203125" style="668" bestFit="1" customWidth="1"/>
    <col min="15626" max="15872" width="8.88671875" style="668"/>
    <col min="15873" max="15873" width="40.33203125" style="668" bestFit="1" customWidth="1"/>
    <col min="15874" max="15874" width="4.33203125" style="668" bestFit="1" customWidth="1"/>
    <col min="15875" max="15875" width="7.109375" style="668" bestFit="1" customWidth="1"/>
    <col min="15876" max="15876" width="9.77734375" style="668" bestFit="1" customWidth="1"/>
    <col min="15877" max="15877" width="17.33203125" style="668" bestFit="1" customWidth="1"/>
    <col min="15878" max="15878" width="8.77734375" style="668" bestFit="1" customWidth="1"/>
    <col min="15879" max="15879" width="15.33203125" style="668" bestFit="1" customWidth="1"/>
    <col min="15880" max="15880" width="9.77734375" style="668" bestFit="1" customWidth="1"/>
    <col min="15881" max="15881" width="17.33203125" style="668" bestFit="1" customWidth="1"/>
    <col min="15882" max="16128" width="8.88671875" style="668"/>
    <col min="16129" max="16129" width="40.33203125" style="668" bestFit="1" customWidth="1"/>
    <col min="16130" max="16130" width="4.33203125" style="668" bestFit="1" customWidth="1"/>
    <col min="16131" max="16131" width="7.109375" style="668" bestFit="1" customWidth="1"/>
    <col min="16132" max="16132" width="9.77734375" style="668" bestFit="1" customWidth="1"/>
    <col min="16133" max="16133" width="17.33203125" style="668" bestFit="1" customWidth="1"/>
    <col min="16134" max="16134" width="8.77734375" style="668" bestFit="1" customWidth="1"/>
    <col min="16135" max="16135" width="15.33203125" style="668" bestFit="1" customWidth="1"/>
    <col min="16136" max="16136" width="9.77734375" style="668" bestFit="1" customWidth="1"/>
    <col min="16137" max="16137" width="17.33203125" style="668" bestFit="1" customWidth="1"/>
    <col min="16138" max="16384" width="8.88671875" style="668"/>
  </cols>
  <sheetData>
    <row r="1" spans="1:17">
      <c r="A1" s="962" t="s">
        <v>957</v>
      </c>
      <c r="B1" s="963" t="s">
        <v>958</v>
      </c>
      <c r="C1" s="964" t="s">
        <v>959</v>
      </c>
      <c r="D1" s="964" t="s">
        <v>960</v>
      </c>
      <c r="E1" s="964" t="s">
        <v>961</v>
      </c>
      <c r="F1" s="964" t="s">
        <v>962</v>
      </c>
      <c r="G1" s="964" t="s">
        <v>963</v>
      </c>
      <c r="H1" s="964" t="s">
        <v>964</v>
      </c>
      <c r="I1" s="965" t="s">
        <v>965</v>
      </c>
    </row>
    <row r="2" spans="1:17" ht="14">
      <c r="A2" s="966" t="s">
        <v>966</v>
      </c>
      <c r="B2" s="967" t="s">
        <v>1</v>
      </c>
      <c r="C2" s="968"/>
      <c r="D2" s="968"/>
      <c r="E2" s="968"/>
      <c r="F2" s="968"/>
      <c r="G2" s="968"/>
      <c r="H2" s="968"/>
      <c r="I2" s="969"/>
    </row>
    <row r="3" spans="1:17">
      <c r="A3" s="970" t="s">
        <v>1</v>
      </c>
      <c r="B3" s="971" t="s">
        <v>1</v>
      </c>
      <c r="C3" s="972"/>
      <c r="D3" s="972"/>
      <c r="E3" s="972"/>
      <c r="F3" s="972"/>
      <c r="G3" s="972"/>
      <c r="H3" s="972"/>
      <c r="I3" s="973"/>
    </row>
    <row r="4" spans="1:17">
      <c r="A4" s="974" t="s">
        <v>1309</v>
      </c>
      <c r="B4" s="975" t="s">
        <v>1</v>
      </c>
      <c r="C4" s="976"/>
      <c r="D4" s="976"/>
      <c r="E4" s="976"/>
      <c r="F4" s="976"/>
      <c r="G4" s="976"/>
      <c r="H4" s="976"/>
      <c r="I4" s="977"/>
    </row>
    <row r="5" spans="1:17">
      <c r="A5" s="970" t="s">
        <v>1310</v>
      </c>
      <c r="B5" s="971" t="s">
        <v>221</v>
      </c>
      <c r="C5" s="972">
        <v>250</v>
      </c>
      <c r="D5" s="987"/>
      <c r="E5" s="972">
        <f>C5*D5</f>
        <v>0</v>
      </c>
      <c r="F5" s="987"/>
      <c r="G5" s="972">
        <f>C5*F5</f>
        <v>0</v>
      </c>
      <c r="H5" s="972">
        <f>$D5+$F5</f>
        <v>0</v>
      </c>
      <c r="I5" s="973">
        <f>$E5+$G5</f>
        <v>0</v>
      </c>
    </row>
    <row r="6" spans="1:17">
      <c r="A6" s="970" t="s">
        <v>1311</v>
      </c>
      <c r="B6" s="971" t="s">
        <v>221</v>
      </c>
      <c r="C6" s="972">
        <v>80</v>
      </c>
      <c r="D6" s="987"/>
      <c r="E6" s="972">
        <f>$C6*$D6</f>
        <v>0</v>
      </c>
      <c r="F6" s="987"/>
      <c r="G6" s="972">
        <f>$C6*$F6</f>
        <v>0</v>
      </c>
      <c r="H6" s="972">
        <f>$D6+$F6</f>
        <v>0</v>
      </c>
      <c r="I6" s="973">
        <f>$E6+$G6</f>
        <v>0</v>
      </c>
    </row>
    <row r="7" spans="1:17">
      <c r="A7" s="970" t="s">
        <v>1</v>
      </c>
      <c r="B7" s="971" t="s">
        <v>1</v>
      </c>
      <c r="C7" s="972"/>
      <c r="D7" s="988"/>
      <c r="E7" s="972"/>
      <c r="F7" s="988"/>
      <c r="G7" s="972"/>
      <c r="H7" s="972"/>
      <c r="I7" s="973"/>
    </row>
    <row r="8" spans="1:17">
      <c r="A8" s="974" t="s">
        <v>1312</v>
      </c>
      <c r="B8" s="975" t="s">
        <v>1</v>
      </c>
      <c r="C8" s="976"/>
      <c r="D8" s="989"/>
      <c r="E8" s="976"/>
      <c r="F8" s="989"/>
      <c r="G8" s="976"/>
      <c r="H8" s="976"/>
      <c r="I8" s="977"/>
    </row>
    <row r="9" spans="1:17">
      <c r="A9" s="970" t="s">
        <v>1313</v>
      </c>
      <c r="B9" s="971" t="s">
        <v>221</v>
      </c>
      <c r="C9" s="972">
        <v>110</v>
      </c>
      <c r="D9" s="987"/>
      <c r="E9" s="972">
        <f>$C9*$D9</f>
        <v>0</v>
      </c>
      <c r="F9" s="987"/>
      <c r="G9" s="972">
        <f>$C9*$F9</f>
        <v>0</v>
      </c>
      <c r="H9" s="972">
        <f>$D9+$F9</f>
        <v>0</v>
      </c>
      <c r="I9" s="973">
        <f>$E9+$G9</f>
        <v>0</v>
      </c>
    </row>
    <row r="10" spans="1:17">
      <c r="A10" s="970" t="s">
        <v>1</v>
      </c>
      <c r="B10" s="971" t="s">
        <v>1</v>
      </c>
      <c r="C10" s="972"/>
      <c r="D10" s="988"/>
      <c r="E10" s="972"/>
      <c r="F10" s="988"/>
      <c r="G10" s="972"/>
      <c r="H10" s="972"/>
      <c r="I10" s="973"/>
    </row>
    <row r="11" spans="1:17">
      <c r="A11" s="974" t="s">
        <v>1314</v>
      </c>
      <c r="B11" s="975" t="s">
        <v>1</v>
      </c>
      <c r="C11" s="976"/>
      <c r="D11" s="989"/>
      <c r="E11" s="976"/>
      <c r="F11" s="989"/>
      <c r="G11" s="976"/>
      <c r="H11" s="976"/>
      <c r="I11" s="977"/>
      <c r="K11" s="972"/>
      <c r="L11" s="972"/>
      <c r="M11" s="972"/>
      <c r="N11" s="972"/>
      <c r="O11" s="972"/>
      <c r="P11" s="972"/>
      <c r="Q11" s="972"/>
    </row>
    <row r="12" spans="1:17">
      <c r="A12" s="970" t="s">
        <v>1315</v>
      </c>
      <c r="B12" s="971" t="s">
        <v>969</v>
      </c>
      <c r="C12" s="972">
        <v>1</v>
      </c>
      <c r="D12" s="987"/>
      <c r="E12" s="972">
        <f>$C12*$D12</f>
        <v>0</v>
      </c>
      <c r="F12" s="987"/>
      <c r="G12" s="972">
        <f>$C12*$F12</f>
        <v>0</v>
      </c>
      <c r="H12" s="972">
        <f>$D12+$F12</f>
        <v>0</v>
      </c>
      <c r="I12" s="973">
        <f>$E12+$G12</f>
        <v>0</v>
      </c>
    </row>
    <row r="13" spans="1:17">
      <c r="A13" s="970" t="s">
        <v>1316</v>
      </c>
      <c r="B13" s="971" t="s">
        <v>969</v>
      </c>
      <c r="C13" s="972">
        <v>2</v>
      </c>
      <c r="D13" s="987"/>
      <c r="E13" s="972">
        <f>$C13*$D13</f>
        <v>0</v>
      </c>
      <c r="F13" s="987"/>
      <c r="G13" s="972">
        <f>$C13*$F13</f>
        <v>0</v>
      </c>
      <c r="H13" s="972">
        <f>$D13+$F13</f>
        <v>0</v>
      </c>
      <c r="I13" s="973">
        <f>$E13+$G13</f>
        <v>0</v>
      </c>
    </row>
    <row r="14" spans="1:17">
      <c r="A14" s="970" t="s">
        <v>1</v>
      </c>
      <c r="B14" s="971" t="s">
        <v>1</v>
      </c>
      <c r="C14" s="972"/>
      <c r="D14" s="988"/>
      <c r="E14" s="972"/>
      <c r="F14" s="988"/>
      <c r="G14" s="972"/>
      <c r="H14" s="972"/>
      <c r="I14" s="973"/>
    </row>
    <row r="15" spans="1:17">
      <c r="A15" s="970" t="s">
        <v>1317</v>
      </c>
      <c r="B15" s="971" t="s">
        <v>1</v>
      </c>
      <c r="C15" s="972"/>
      <c r="D15" s="988"/>
      <c r="E15" s="972"/>
      <c r="F15" s="988"/>
      <c r="G15" s="972"/>
      <c r="H15" s="972"/>
      <c r="I15" s="973"/>
    </row>
    <row r="16" spans="1:17">
      <c r="A16" s="970" t="s">
        <v>1318</v>
      </c>
      <c r="B16" s="971" t="s">
        <v>969</v>
      </c>
      <c r="C16" s="972">
        <v>6</v>
      </c>
      <c r="D16" s="987"/>
      <c r="E16" s="972">
        <f>$C16*$D16</f>
        <v>0</v>
      </c>
      <c r="F16" s="987"/>
      <c r="G16" s="972">
        <f>$C16*$F16</f>
        <v>0</v>
      </c>
      <c r="H16" s="972">
        <f>$D16+$F16</f>
        <v>0</v>
      </c>
      <c r="I16" s="973">
        <f>$E16+$G16</f>
        <v>0</v>
      </c>
    </row>
    <row r="17" spans="1:9">
      <c r="A17" s="970" t="s">
        <v>1319</v>
      </c>
      <c r="B17" s="971" t="s">
        <v>1</v>
      </c>
      <c r="C17" s="972"/>
      <c r="D17" s="988"/>
      <c r="E17" s="972"/>
      <c r="F17" s="988"/>
      <c r="G17" s="972"/>
      <c r="H17" s="972"/>
      <c r="I17" s="973"/>
    </row>
    <row r="18" spans="1:9">
      <c r="A18" s="970" t="s">
        <v>1320</v>
      </c>
      <c r="B18" s="971" t="s">
        <v>1</v>
      </c>
      <c r="C18" s="972"/>
      <c r="D18" s="988"/>
      <c r="E18" s="972"/>
      <c r="F18" s="988"/>
      <c r="G18" s="972"/>
      <c r="H18" s="972"/>
      <c r="I18" s="973"/>
    </row>
    <row r="19" spans="1:9">
      <c r="A19" s="970" t="s">
        <v>1</v>
      </c>
      <c r="B19" s="971" t="s">
        <v>1</v>
      </c>
      <c r="C19" s="972"/>
      <c r="D19" s="988"/>
      <c r="E19" s="972"/>
      <c r="F19" s="988"/>
      <c r="G19" s="972"/>
      <c r="H19" s="972"/>
      <c r="I19" s="973"/>
    </row>
    <row r="20" spans="1:9">
      <c r="A20" s="974" t="s">
        <v>1321</v>
      </c>
      <c r="B20" s="975" t="s">
        <v>1</v>
      </c>
      <c r="C20" s="976"/>
      <c r="D20" s="989"/>
      <c r="E20" s="976"/>
      <c r="F20" s="989"/>
      <c r="G20" s="976"/>
      <c r="H20" s="976"/>
      <c r="I20" s="977"/>
    </row>
    <row r="21" spans="1:9">
      <c r="A21" s="970" t="s">
        <v>1322</v>
      </c>
      <c r="B21" s="971" t="s">
        <v>969</v>
      </c>
      <c r="C21" s="972">
        <v>200</v>
      </c>
      <c r="D21" s="987"/>
      <c r="E21" s="972">
        <f>$C21*$D21</f>
        <v>0</v>
      </c>
      <c r="F21" s="987"/>
      <c r="G21" s="972">
        <f>$C21*$F21</f>
        <v>0</v>
      </c>
      <c r="H21" s="972">
        <f>$D21+$F21</f>
        <v>0</v>
      </c>
      <c r="I21" s="973">
        <f>$E21+$G21</f>
        <v>0</v>
      </c>
    </row>
    <row r="22" spans="1:9">
      <c r="A22" s="970" t="s">
        <v>1323</v>
      </c>
      <c r="B22" s="971" t="s">
        <v>221</v>
      </c>
      <c r="C22" s="972">
        <v>40</v>
      </c>
      <c r="D22" s="987"/>
      <c r="E22" s="972">
        <f>$C22*$D22</f>
        <v>0</v>
      </c>
      <c r="F22" s="987"/>
      <c r="G22" s="972">
        <f>$C22*$F22</f>
        <v>0</v>
      </c>
      <c r="H22" s="972">
        <f>$D22+$F22</f>
        <v>0</v>
      </c>
      <c r="I22" s="973">
        <f>$E22+$G22</f>
        <v>0</v>
      </c>
    </row>
    <row r="23" spans="1:9">
      <c r="A23" s="970" t="s">
        <v>1</v>
      </c>
      <c r="B23" s="971" t="s">
        <v>1</v>
      </c>
      <c r="C23" s="972"/>
      <c r="D23" s="988"/>
      <c r="E23" s="972"/>
      <c r="F23" s="988"/>
      <c r="G23" s="972"/>
      <c r="H23" s="972"/>
      <c r="I23" s="973"/>
    </row>
    <row r="24" spans="1:9">
      <c r="A24" s="974" t="s">
        <v>1324</v>
      </c>
      <c r="B24" s="975" t="s">
        <v>1</v>
      </c>
      <c r="C24" s="976"/>
      <c r="D24" s="989"/>
      <c r="E24" s="976"/>
      <c r="F24" s="989"/>
      <c r="G24" s="976"/>
      <c r="H24" s="976"/>
      <c r="I24" s="977"/>
    </row>
    <row r="25" spans="1:9">
      <c r="A25" s="970" t="s">
        <v>1325</v>
      </c>
      <c r="B25" s="971" t="s">
        <v>969</v>
      </c>
      <c r="C25" s="972">
        <v>80</v>
      </c>
      <c r="D25" s="987"/>
      <c r="E25" s="972">
        <f t="shared" ref="E25:E32" si="0">$C25*$D25</f>
        <v>0</v>
      </c>
      <c r="F25" s="987"/>
      <c r="G25" s="972">
        <f t="shared" ref="G25:G32" si="1">$C25*$F25</f>
        <v>0</v>
      </c>
      <c r="H25" s="972">
        <f t="shared" ref="H25:H32" si="2">$D25+$F25</f>
        <v>0</v>
      </c>
      <c r="I25" s="973">
        <f t="shared" ref="I25:I32" si="3">$E25+$G25</f>
        <v>0</v>
      </c>
    </row>
    <row r="26" spans="1:9">
      <c r="A26" s="970" t="s">
        <v>1326</v>
      </c>
      <c r="B26" s="971" t="s">
        <v>969</v>
      </c>
      <c r="C26" s="972">
        <v>10</v>
      </c>
      <c r="D26" s="987"/>
      <c r="E26" s="972">
        <f t="shared" si="0"/>
        <v>0</v>
      </c>
      <c r="F26" s="987"/>
      <c r="G26" s="972">
        <f t="shared" si="1"/>
        <v>0</v>
      </c>
      <c r="H26" s="972">
        <f t="shared" si="2"/>
        <v>0</v>
      </c>
      <c r="I26" s="973">
        <f t="shared" si="3"/>
        <v>0</v>
      </c>
    </row>
    <row r="27" spans="1:9">
      <c r="A27" s="970" t="s">
        <v>1327</v>
      </c>
      <c r="B27" s="971" t="s">
        <v>969</v>
      </c>
      <c r="C27" s="972">
        <v>120</v>
      </c>
      <c r="D27" s="987"/>
      <c r="E27" s="972">
        <f t="shared" si="0"/>
        <v>0</v>
      </c>
      <c r="F27" s="987"/>
      <c r="G27" s="972">
        <f t="shared" si="1"/>
        <v>0</v>
      </c>
      <c r="H27" s="972">
        <f t="shared" si="2"/>
        <v>0</v>
      </c>
      <c r="I27" s="973">
        <f t="shared" si="3"/>
        <v>0</v>
      </c>
    </row>
    <row r="28" spans="1:9">
      <c r="A28" s="970" t="s">
        <v>1328</v>
      </c>
      <c r="B28" s="971" t="s">
        <v>969</v>
      </c>
      <c r="C28" s="972">
        <v>8</v>
      </c>
      <c r="D28" s="987"/>
      <c r="E28" s="972">
        <f t="shared" si="0"/>
        <v>0</v>
      </c>
      <c r="F28" s="987"/>
      <c r="G28" s="972">
        <f t="shared" si="1"/>
        <v>0</v>
      </c>
      <c r="H28" s="972">
        <f t="shared" si="2"/>
        <v>0</v>
      </c>
      <c r="I28" s="973">
        <f t="shared" si="3"/>
        <v>0</v>
      </c>
    </row>
    <row r="29" spans="1:9">
      <c r="A29" s="970" t="s">
        <v>1329</v>
      </c>
      <c r="B29" s="971" t="s">
        <v>969</v>
      </c>
      <c r="C29" s="972">
        <v>16</v>
      </c>
      <c r="D29" s="987"/>
      <c r="E29" s="972">
        <f t="shared" si="0"/>
        <v>0</v>
      </c>
      <c r="F29" s="987"/>
      <c r="G29" s="972">
        <f t="shared" si="1"/>
        <v>0</v>
      </c>
      <c r="H29" s="972">
        <f t="shared" si="2"/>
        <v>0</v>
      </c>
      <c r="I29" s="973">
        <f t="shared" si="3"/>
        <v>0</v>
      </c>
    </row>
    <row r="30" spans="1:9">
      <c r="A30" s="970" t="s">
        <v>1330</v>
      </c>
      <c r="B30" s="971" t="s">
        <v>969</v>
      </c>
      <c r="C30" s="972">
        <v>26</v>
      </c>
      <c r="D30" s="987"/>
      <c r="E30" s="972">
        <f t="shared" si="0"/>
        <v>0</v>
      </c>
      <c r="F30" s="987"/>
      <c r="G30" s="972">
        <f t="shared" si="1"/>
        <v>0</v>
      </c>
      <c r="H30" s="972">
        <f t="shared" si="2"/>
        <v>0</v>
      </c>
      <c r="I30" s="973">
        <f t="shared" si="3"/>
        <v>0</v>
      </c>
    </row>
    <row r="31" spans="1:9">
      <c r="A31" s="970" t="s">
        <v>1331</v>
      </c>
      <c r="B31" s="971" t="s">
        <v>969</v>
      </c>
      <c r="C31" s="972">
        <v>8</v>
      </c>
      <c r="D31" s="987"/>
      <c r="E31" s="972">
        <f t="shared" si="0"/>
        <v>0</v>
      </c>
      <c r="F31" s="987"/>
      <c r="G31" s="972">
        <f t="shared" si="1"/>
        <v>0</v>
      </c>
      <c r="H31" s="972">
        <f t="shared" si="2"/>
        <v>0</v>
      </c>
      <c r="I31" s="973">
        <f t="shared" si="3"/>
        <v>0</v>
      </c>
    </row>
    <row r="32" spans="1:9">
      <c r="A32" s="970" t="s">
        <v>1332</v>
      </c>
      <c r="B32" s="971" t="s">
        <v>969</v>
      </c>
      <c r="C32" s="972">
        <v>20</v>
      </c>
      <c r="D32" s="987"/>
      <c r="E32" s="972">
        <f t="shared" si="0"/>
        <v>0</v>
      </c>
      <c r="F32" s="987"/>
      <c r="G32" s="972">
        <f t="shared" si="1"/>
        <v>0</v>
      </c>
      <c r="H32" s="972">
        <f t="shared" si="2"/>
        <v>0</v>
      </c>
      <c r="I32" s="973">
        <f t="shared" si="3"/>
        <v>0</v>
      </c>
    </row>
    <row r="33" spans="1:9">
      <c r="A33" s="970" t="s">
        <v>1</v>
      </c>
      <c r="B33" s="971" t="s">
        <v>1</v>
      </c>
      <c r="C33" s="972"/>
      <c r="D33" s="988"/>
      <c r="E33" s="972"/>
      <c r="F33" s="988"/>
      <c r="G33" s="972"/>
      <c r="H33" s="972"/>
      <c r="I33" s="973"/>
    </row>
    <row r="34" spans="1:9">
      <c r="A34" s="974" t="s">
        <v>1333</v>
      </c>
      <c r="B34" s="975" t="s">
        <v>1</v>
      </c>
      <c r="C34" s="976"/>
      <c r="D34" s="989"/>
      <c r="E34" s="976"/>
      <c r="F34" s="989"/>
      <c r="G34" s="976"/>
      <c r="H34" s="976"/>
      <c r="I34" s="977"/>
    </row>
    <row r="35" spans="1:9">
      <c r="A35" s="970" t="s">
        <v>1334</v>
      </c>
      <c r="B35" s="971" t="s">
        <v>969</v>
      </c>
      <c r="C35" s="972">
        <v>16</v>
      </c>
      <c r="D35" s="987"/>
      <c r="E35" s="972">
        <f>$C35*$D35</f>
        <v>0</v>
      </c>
      <c r="F35" s="987"/>
      <c r="G35" s="972">
        <f>$C35*$F35</f>
        <v>0</v>
      </c>
      <c r="H35" s="972">
        <f>$D35+$F35</f>
        <v>0</v>
      </c>
      <c r="I35" s="973">
        <f>$E35+$G35</f>
        <v>0</v>
      </c>
    </row>
    <row r="36" spans="1:9">
      <c r="A36" s="970" t="s">
        <v>1335</v>
      </c>
      <c r="B36" s="971" t="s">
        <v>969</v>
      </c>
      <c r="C36" s="972">
        <v>23</v>
      </c>
      <c r="D36" s="987"/>
      <c r="E36" s="972">
        <f>$C36*$D36</f>
        <v>0</v>
      </c>
      <c r="F36" s="988"/>
      <c r="G36" s="972">
        <f>$C36*$F36</f>
        <v>0</v>
      </c>
      <c r="H36" s="972">
        <f>$D36+$F36</f>
        <v>0</v>
      </c>
      <c r="I36" s="973">
        <f>$E36+$G36</f>
        <v>0</v>
      </c>
    </row>
    <row r="37" spans="1:9">
      <c r="A37" s="970" t="s">
        <v>1</v>
      </c>
      <c r="B37" s="971" t="s">
        <v>1</v>
      </c>
      <c r="C37" s="972"/>
      <c r="D37" s="988"/>
      <c r="E37" s="972"/>
      <c r="F37" s="987"/>
      <c r="G37" s="972"/>
      <c r="H37" s="972"/>
      <c r="I37" s="973"/>
    </row>
    <row r="38" spans="1:9">
      <c r="A38" s="970" t="s">
        <v>1336</v>
      </c>
      <c r="B38" s="971" t="s">
        <v>1</v>
      </c>
      <c r="C38" s="972"/>
      <c r="D38" s="988"/>
      <c r="E38" s="972"/>
      <c r="F38" s="988"/>
      <c r="G38" s="972"/>
      <c r="H38" s="972"/>
      <c r="I38" s="973"/>
    </row>
    <row r="39" spans="1:9">
      <c r="A39" s="970" t="s">
        <v>1337</v>
      </c>
      <c r="B39" s="971" t="s">
        <v>221</v>
      </c>
      <c r="C39" s="972">
        <v>120</v>
      </c>
      <c r="D39" s="987"/>
      <c r="E39" s="972">
        <f>$C39*$D39</f>
        <v>0</v>
      </c>
      <c r="F39" s="987"/>
      <c r="G39" s="972">
        <f>$C39*$F39</f>
        <v>0</v>
      </c>
      <c r="H39" s="972">
        <f>$D39+$F39</f>
        <v>0</v>
      </c>
      <c r="I39" s="973">
        <f>$E39+$G39</f>
        <v>0</v>
      </c>
    </row>
    <row r="40" spans="1:9">
      <c r="A40" s="970" t="s">
        <v>1</v>
      </c>
      <c r="B40" s="971" t="s">
        <v>1</v>
      </c>
      <c r="C40" s="972"/>
      <c r="D40" s="988"/>
      <c r="E40" s="972"/>
      <c r="F40" s="988"/>
      <c r="G40" s="972"/>
      <c r="H40" s="972"/>
      <c r="I40" s="973"/>
    </row>
    <row r="41" spans="1:9">
      <c r="A41" s="974" t="s">
        <v>1062</v>
      </c>
      <c r="B41" s="975" t="s">
        <v>1</v>
      </c>
      <c r="C41" s="976"/>
      <c r="D41" s="989"/>
      <c r="E41" s="976"/>
      <c r="F41" s="989"/>
      <c r="G41" s="976"/>
      <c r="H41" s="976"/>
      <c r="I41" s="977"/>
    </row>
    <row r="42" spans="1:9">
      <c r="A42" s="974" t="s">
        <v>1063</v>
      </c>
      <c r="B42" s="975" t="s">
        <v>1</v>
      </c>
      <c r="C42" s="976"/>
      <c r="D42" s="989"/>
      <c r="E42" s="976"/>
      <c r="F42" s="989"/>
      <c r="G42" s="976"/>
      <c r="H42" s="976"/>
      <c r="I42" s="977"/>
    </row>
    <row r="43" spans="1:9">
      <c r="A43" s="970" t="s">
        <v>1064</v>
      </c>
      <c r="B43" s="971" t="s">
        <v>1060</v>
      </c>
      <c r="C43" s="972">
        <v>16</v>
      </c>
      <c r="D43" s="987"/>
      <c r="E43" s="972">
        <v>0</v>
      </c>
      <c r="F43" s="987"/>
      <c r="G43" s="972">
        <f>$C43*$F43</f>
        <v>0</v>
      </c>
      <c r="H43" s="972">
        <f>$D43+$F43</f>
        <v>0</v>
      </c>
      <c r="I43" s="973">
        <f>$E43+$G43</f>
        <v>0</v>
      </c>
    </row>
    <row r="44" spans="1:9">
      <c r="A44" s="970" t="s">
        <v>1</v>
      </c>
      <c r="B44" s="971" t="s">
        <v>1</v>
      </c>
      <c r="C44" s="972"/>
      <c r="D44" s="972"/>
      <c r="E44" s="972"/>
      <c r="F44" s="972"/>
      <c r="G44" s="972"/>
      <c r="H44" s="972"/>
      <c r="I44" s="973"/>
    </row>
    <row r="45" spans="1:9" ht="14">
      <c r="A45" s="966" t="s">
        <v>1067</v>
      </c>
      <c r="B45" s="967" t="s">
        <v>1</v>
      </c>
      <c r="C45" s="968"/>
      <c r="D45" s="968"/>
      <c r="E45" s="968">
        <f>SUM(E5:E43)</f>
        <v>0</v>
      </c>
      <c r="F45" s="968"/>
      <c r="G45" s="968">
        <f t="shared" ref="G45:I45" si="4">SUM(G5:G43)</f>
        <v>0</v>
      </c>
      <c r="H45" s="968"/>
      <c r="I45" s="969">
        <f t="shared" si="4"/>
        <v>0</v>
      </c>
    </row>
    <row r="46" spans="1:9">
      <c r="A46" s="970" t="s">
        <v>1</v>
      </c>
      <c r="B46" s="971" t="s">
        <v>1</v>
      </c>
      <c r="C46" s="972"/>
      <c r="D46" s="972"/>
      <c r="E46" s="972"/>
      <c r="F46" s="972"/>
      <c r="G46" s="972"/>
      <c r="H46" s="972"/>
      <c r="I46" s="973"/>
    </row>
    <row r="47" spans="1:9">
      <c r="A47" s="978"/>
      <c r="B47" s="979"/>
      <c r="C47" s="980"/>
      <c r="D47" s="980"/>
      <c r="E47" s="980"/>
      <c r="F47" s="980"/>
      <c r="G47" s="980"/>
      <c r="H47" s="980"/>
      <c r="I47" s="981"/>
    </row>
    <row r="48" spans="1:9">
      <c r="A48" s="978"/>
      <c r="B48" s="979"/>
      <c r="C48" s="980"/>
      <c r="D48" s="980"/>
      <c r="E48" s="980"/>
      <c r="F48" s="980"/>
      <c r="G48" s="980"/>
      <c r="H48" s="980"/>
      <c r="I48" s="981"/>
    </row>
    <row r="49" spans="1:9">
      <c r="A49" s="978"/>
      <c r="B49" s="979"/>
      <c r="C49" s="980"/>
      <c r="D49" s="980"/>
      <c r="E49" s="980"/>
      <c r="F49" s="980"/>
      <c r="G49" s="980"/>
      <c r="H49" s="980"/>
      <c r="I49" s="981"/>
    </row>
    <row r="50" spans="1:9">
      <c r="A50" s="978"/>
      <c r="B50" s="979"/>
      <c r="C50" s="980"/>
      <c r="D50" s="980"/>
      <c r="E50" s="980"/>
      <c r="F50" s="980"/>
      <c r="G50" s="980"/>
      <c r="H50" s="980"/>
      <c r="I50" s="981"/>
    </row>
    <row r="51" spans="1:9">
      <c r="A51" s="978"/>
      <c r="B51" s="979"/>
      <c r="C51" s="980"/>
      <c r="D51" s="980"/>
      <c r="E51" s="980"/>
      <c r="F51" s="980"/>
      <c r="G51" s="980"/>
      <c r="H51" s="980"/>
      <c r="I51" s="981"/>
    </row>
    <row r="52" spans="1:9">
      <c r="A52" s="978"/>
      <c r="B52" s="979"/>
      <c r="C52" s="980"/>
      <c r="D52" s="980"/>
      <c r="E52" s="980"/>
      <c r="F52" s="980"/>
      <c r="G52" s="980"/>
      <c r="H52" s="980"/>
      <c r="I52" s="981"/>
    </row>
    <row r="53" spans="1:9">
      <c r="A53" s="978"/>
      <c r="B53" s="979"/>
      <c r="C53" s="980"/>
      <c r="D53" s="980"/>
      <c r="E53" s="980"/>
      <c r="F53" s="980"/>
      <c r="G53" s="980"/>
      <c r="H53" s="980"/>
      <c r="I53" s="981"/>
    </row>
    <row r="54" spans="1:9">
      <c r="A54" s="978"/>
      <c r="B54" s="979"/>
      <c r="C54" s="980"/>
      <c r="D54" s="980"/>
      <c r="E54" s="980"/>
      <c r="F54" s="980"/>
      <c r="G54" s="980"/>
      <c r="H54" s="980"/>
      <c r="I54" s="981"/>
    </row>
    <row r="55" spans="1:9">
      <c r="A55" s="978"/>
      <c r="B55" s="979"/>
      <c r="C55" s="980"/>
      <c r="D55" s="980"/>
      <c r="E55" s="980"/>
      <c r="F55" s="980"/>
      <c r="G55" s="980"/>
      <c r="H55" s="980"/>
      <c r="I55" s="981"/>
    </row>
    <row r="56" spans="1:9">
      <c r="A56" s="978"/>
      <c r="B56" s="979"/>
      <c r="C56" s="980"/>
      <c r="D56" s="980"/>
      <c r="E56" s="980"/>
      <c r="F56" s="980"/>
      <c r="G56" s="980"/>
      <c r="H56" s="980"/>
      <c r="I56" s="981"/>
    </row>
    <row r="57" spans="1:9" ht="13" thickBot="1">
      <c r="A57" s="982"/>
      <c r="B57" s="983"/>
      <c r="C57" s="984"/>
      <c r="D57" s="984"/>
      <c r="E57" s="984"/>
      <c r="F57" s="984"/>
      <c r="G57" s="984"/>
      <c r="H57" s="984"/>
      <c r="I57" s="985"/>
    </row>
  </sheetData>
  <sheetProtection algorithmName="SHA-512" hashValue="5eK2yr2mSmbtutXLa0oAn/zpKzzAsUc4WW13OLNkS+jqA+RysqyvvAbZnuf64JV65D9X3ZBPdEUdiWSglS7xZA==" saltValue="RJNA6NboSuFwzX7Oh8R3jw==" spinCount="100000" sheet="1" objects="1" scenarios="1"/>
  <pageMargins left="0.39370078740157483" right="0.39370078740157483" top="0.39370078740157483" bottom="0.39370078740157483" header="0" footer="0"/>
  <pageSetup paperSize="9" scale="97" fitToHeight="0" orientation="portrait" r:id="rId1"/>
  <headerFooter>
    <oddHeader xml:space="preserve">&amp;LALB - PROVIZORNÍ MENZA&amp;RUNIVERZITA KARLOVA   </oddHeader>
    <oddFooter>&amp;LALB_MENZA&amp;CStrana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-0.249977111117893"/>
    <pageSetUpPr fitToPage="1"/>
  </sheetPr>
  <dimension ref="B2:BM86"/>
  <sheetViews>
    <sheetView showGridLines="0" view="pageBreakPreview" topLeftCell="A58" zoomScale="70" zoomScaleNormal="100" zoomScaleSheetLayoutView="70" workbookViewId="0">
      <selection activeCell="V73" sqref="V73"/>
    </sheetView>
  </sheetViews>
  <sheetFormatPr defaultRowHeight="10"/>
  <cols>
    <col min="1" max="1" width="8.33203125" style="32" customWidth="1"/>
    <col min="2" max="2" width="1.6640625" style="32" customWidth="1"/>
    <col min="3" max="3" width="4.109375" style="32" customWidth="1"/>
    <col min="4" max="4" width="4.33203125" style="32" customWidth="1"/>
    <col min="5" max="5" width="17.109375" style="32" customWidth="1"/>
    <col min="6" max="6" width="100.77734375" style="32" customWidth="1"/>
    <col min="7" max="7" width="8.6640625" style="32" customWidth="1"/>
    <col min="8" max="8" width="11.109375" style="32" customWidth="1"/>
    <col min="9" max="9" width="14.109375" style="32" customWidth="1"/>
    <col min="10" max="10" width="23.44140625" style="32" customWidth="1"/>
    <col min="11" max="11" width="15.44140625" style="32" hidden="1" customWidth="1"/>
    <col min="12" max="12" width="9.33203125" style="32" customWidth="1"/>
    <col min="13" max="13" width="10.77734375" style="32" hidden="1" customWidth="1"/>
    <col min="14" max="14" width="9.33203125" style="32" hidden="1"/>
    <col min="15" max="20" width="14.109375" style="32" hidden="1" customWidth="1"/>
    <col min="21" max="21" width="16.33203125" style="32" hidden="1" customWidth="1"/>
    <col min="22" max="22" width="12.33203125" style="32" customWidth="1"/>
    <col min="23" max="23" width="16.33203125" style="32" customWidth="1"/>
    <col min="24" max="24" width="12.33203125" style="32" customWidth="1"/>
    <col min="25" max="25" width="15" style="32" customWidth="1"/>
    <col min="26" max="26" width="11" style="32" customWidth="1"/>
    <col min="27" max="27" width="15" style="32" customWidth="1"/>
    <col min="28" max="28" width="16.33203125" style="32" customWidth="1"/>
    <col min="29" max="29" width="11" style="32" customWidth="1"/>
    <col min="30" max="30" width="15" style="32" customWidth="1"/>
    <col min="31" max="31" width="16.33203125" style="32" customWidth="1"/>
    <col min="32" max="43" width="8.88671875" style="32"/>
    <col min="44" max="65" width="9.33203125" style="32" hidden="1"/>
    <col min="66" max="16384" width="8.88671875" style="32"/>
  </cols>
  <sheetData>
    <row r="2" spans="2:46" ht="37" customHeight="1" thickBot="1">
      <c r="L2" s="1214" t="s">
        <v>4</v>
      </c>
      <c r="M2" s="1215"/>
      <c r="N2" s="1215"/>
      <c r="O2" s="1215"/>
      <c r="P2" s="1215"/>
      <c r="Q2" s="1215"/>
      <c r="R2" s="1215"/>
      <c r="S2" s="1215"/>
      <c r="T2" s="1215"/>
      <c r="U2" s="1215"/>
      <c r="V2" s="1215"/>
      <c r="AT2" s="569" t="s">
        <v>66</v>
      </c>
    </row>
    <row r="3" spans="2:46" ht="7" customHeight="1">
      <c r="B3" s="208"/>
      <c r="C3" s="209"/>
      <c r="D3" s="210"/>
      <c r="E3" s="210"/>
      <c r="F3" s="210"/>
      <c r="G3" s="210"/>
      <c r="H3" s="210"/>
      <c r="I3" s="210"/>
      <c r="J3" s="211"/>
      <c r="K3" s="571"/>
      <c r="L3" s="213"/>
      <c r="AT3" s="569" t="s">
        <v>58</v>
      </c>
    </row>
    <row r="4" spans="2:46" ht="25" customHeight="1">
      <c r="B4" s="213"/>
      <c r="C4" s="214"/>
      <c r="D4" s="215" t="s">
        <v>69</v>
      </c>
      <c r="E4" s="212"/>
      <c r="F4" s="212"/>
      <c r="G4" s="212"/>
      <c r="H4" s="212"/>
      <c r="I4" s="212"/>
      <c r="J4" s="216"/>
      <c r="L4" s="213"/>
      <c r="M4" s="875" t="s">
        <v>9</v>
      </c>
      <c r="AT4" s="569" t="s">
        <v>2</v>
      </c>
    </row>
    <row r="5" spans="2:46" ht="7" customHeight="1">
      <c r="B5" s="213"/>
      <c r="C5" s="214"/>
      <c r="D5" s="212"/>
      <c r="E5" s="212"/>
      <c r="F5" s="212"/>
      <c r="G5" s="212"/>
      <c r="H5" s="212"/>
      <c r="I5" s="212"/>
      <c r="J5" s="216"/>
      <c r="L5" s="213"/>
    </row>
    <row r="6" spans="2:46" ht="12" customHeight="1">
      <c r="B6" s="213"/>
      <c r="C6" s="214"/>
      <c r="D6" s="236" t="s">
        <v>12</v>
      </c>
      <c r="E6" s="212"/>
      <c r="F6" s="212"/>
      <c r="G6" s="212"/>
      <c r="H6" s="212"/>
      <c r="I6" s="212"/>
      <c r="J6" s="216"/>
      <c r="L6" s="213"/>
    </row>
    <row r="7" spans="2:46" ht="16.5" customHeight="1">
      <c r="B7" s="213"/>
      <c r="C7" s="214"/>
      <c r="D7" s="212"/>
      <c r="E7" s="1294" t="str">
        <f>'Rekapitulace stavby'!K6</f>
        <v>Provizorní menza - UK Albertov</v>
      </c>
      <c r="F7" s="1295"/>
      <c r="G7" s="1295"/>
      <c r="H7" s="1295"/>
      <c r="I7" s="212"/>
      <c r="J7" s="216"/>
      <c r="L7" s="213"/>
    </row>
    <row r="8" spans="2:46" s="594" customFormat="1" ht="12" customHeight="1">
      <c r="B8" s="597"/>
      <c r="C8" s="589"/>
      <c r="D8" s="236" t="s">
        <v>70</v>
      </c>
      <c r="E8" s="590"/>
      <c r="F8" s="590"/>
      <c r="G8" s="590"/>
      <c r="H8" s="590"/>
      <c r="I8" s="590"/>
      <c r="J8" s="593"/>
      <c r="L8" s="597"/>
    </row>
    <row r="9" spans="2:46" s="594" customFormat="1" ht="37" customHeight="1">
      <c r="B9" s="597"/>
      <c r="C9" s="589"/>
      <c r="D9" s="590"/>
      <c r="E9" s="1202" t="s">
        <v>1683</v>
      </c>
      <c r="F9" s="1195"/>
      <c r="G9" s="1195"/>
      <c r="H9" s="1195"/>
      <c r="I9" s="590"/>
      <c r="J9" s="593"/>
      <c r="L9" s="597"/>
    </row>
    <row r="10" spans="2:46" s="594" customFormat="1">
      <c r="B10" s="597"/>
      <c r="C10" s="589"/>
      <c r="D10" s="590"/>
      <c r="E10" s="590"/>
      <c r="F10" s="590"/>
      <c r="G10" s="590"/>
      <c r="H10" s="590"/>
      <c r="I10" s="590"/>
      <c r="J10" s="593"/>
      <c r="L10" s="597"/>
    </row>
    <row r="11" spans="2:46" s="594" customFormat="1" ht="12" customHeight="1">
      <c r="B11" s="597"/>
      <c r="C11" s="589"/>
      <c r="D11" s="236" t="s">
        <v>13</v>
      </c>
      <c r="E11" s="590"/>
      <c r="F11" s="580" t="s">
        <v>1</v>
      </c>
      <c r="G11" s="590"/>
      <c r="H11" s="590"/>
      <c r="I11" s="236" t="s">
        <v>14</v>
      </c>
      <c r="J11" s="876" t="s">
        <v>1</v>
      </c>
      <c r="L11" s="597"/>
    </row>
    <row r="12" spans="2:46" s="594" customFormat="1" ht="12" customHeight="1">
      <c r="B12" s="597"/>
      <c r="C12" s="589"/>
      <c r="D12" s="236" t="s">
        <v>15</v>
      </c>
      <c r="E12" s="590"/>
      <c r="F12" s="580" t="s">
        <v>16</v>
      </c>
      <c r="G12" s="590"/>
      <c r="H12" s="590"/>
      <c r="I12" s="236" t="s">
        <v>17</v>
      </c>
      <c r="J12" s="877" t="str">
        <f>'Rekapitulace stavby'!AN8</f>
        <v>vyplň</v>
      </c>
      <c r="L12" s="597"/>
    </row>
    <row r="13" spans="2:46" s="594" customFormat="1" ht="10.9" customHeight="1">
      <c r="B13" s="597"/>
      <c r="C13" s="589"/>
      <c r="D13" s="590"/>
      <c r="E13" s="590"/>
      <c r="F13" s="590"/>
      <c r="G13" s="590"/>
      <c r="H13" s="590"/>
      <c r="I13" s="590"/>
      <c r="J13" s="593"/>
      <c r="L13" s="597"/>
    </row>
    <row r="14" spans="2:46" s="594" customFormat="1" ht="12" customHeight="1">
      <c r="B14" s="597"/>
      <c r="C14" s="589"/>
      <c r="D14" s="236" t="s">
        <v>18</v>
      </c>
      <c r="E14" s="590"/>
      <c r="F14" s="590"/>
      <c r="G14" s="590"/>
      <c r="H14" s="590"/>
      <c r="I14" s="236" t="s">
        <v>19</v>
      </c>
      <c r="J14" s="876">
        <f>'Rekapitulace stavby'!AN10</f>
        <v>216208</v>
      </c>
      <c r="L14" s="597"/>
    </row>
    <row r="15" spans="2:46" s="594" customFormat="1" ht="18" customHeight="1">
      <c r="B15" s="597"/>
      <c r="C15" s="589"/>
      <c r="D15" s="590"/>
      <c r="E15" s="580" t="s">
        <v>20</v>
      </c>
      <c r="F15" s="590"/>
      <c r="G15" s="590"/>
      <c r="H15" s="590"/>
      <c r="I15" s="236" t="s">
        <v>21</v>
      </c>
      <c r="J15" s="876" t="str">
        <f>'Rekapitulace stavby'!AN11</f>
        <v>CZ00216208</v>
      </c>
      <c r="L15" s="597"/>
    </row>
    <row r="16" spans="2:46" s="594" customFormat="1" ht="7" customHeight="1">
      <c r="B16" s="597"/>
      <c r="C16" s="589"/>
      <c r="D16" s="590"/>
      <c r="E16" s="590"/>
      <c r="F16" s="590"/>
      <c r="G16" s="590"/>
      <c r="H16" s="590"/>
      <c r="I16" s="590"/>
      <c r="J16" s="593"/>
      <c r="L16" s="597"/>
    </row>
    <row r="17" spans="2:12" s="594" customFormat="1" ht="12" customHeight="1">
      <c r="B17" s="597"/>
      <c r="C17" s="589"/>
      <c r="D17" s="236" t="s">
        <v>22</v>
      </c>
      <c r="E17" s="590"/>
      <c r="F17" s="590"/>
      <c r="G17" s="590"/>
      <c r="H17" s="590"/>
      <c r="I17" s="236" t="s">
        <v>19</v>
      </c>
      <c r="J17" s="876" t="str">
        <f>'Rekapitulace stavby'!AN13</f>
        <v>vyplň</v>
      </c>
      <c r="L17" s="597"/>
    </row>
    <row r="18" spans="2:12" s="594" customFormat="1" ht="18" customHeight="1">
      <c r="B18" s="597"/>
      <c r="C18" s="589"/>
      <c r="D18" s="590"/>
      <c r="E18" s="1309" t="str">
        <f>'Rekapitulace stavby'!E14</f>
        <v>VYPLŇ - bude vybrán ve výběrovém řízení</v>
      </c>
      <c r="F18" s="1309"/>
      <c r="G18" s="1309"/>
      <c r="H18" s="1309"/>
      <c r="I18" s="236" t="s">
        <v>21</v>
      </c>
      <c r="J18" s="876" t="str">
        <f>'Rekapitulace stavby'!AN14</f>
        <v>vyplň</v>
      </c>
      <c r="L18" s="597"/>
    </row>
    <row r="19" spans="2:12" s="594" customFormat="1" ht="7" customHeight="1">
      <c r="B19" s="597"/>
      <c r="C19" s="589"/>
      <c r="D19" s="590"/>
      <c r="E19" s="590"/>
      <c r="F19" s="590"/>
      <c r="G19" s="590"/>
      <c r="H19" s="590"/>
      <c r="I19" s="590"/>
      <c r="J19" s="593"/>
      <c r="L19" s="597"/>
    </row>
    <row r="20" spans="2:12" s="594" customFormat="1" ht="12" customHeight="1">
      <c r="B20" s="597"/>
      <c r="C20" s="589"/>
      <c r="D20" s="236" t="s">
        <v>24</v>
      </c>
      <c r="E20" s="590"/>
      <c r="F20" s="590"/>
      <c r="G20" s="590"/>
      <c r="H20" s="590"/>
      <c r="I20" s="236" t="s">
        <v>19</v>
      </c>
      <c r="J20" s="876">
        <f>'Rekapitulace stavby'!AN16</f>
        <v>25917234</v>
      </c>
      <c r="L20" s="597"/>
    </row>
    <row r="21" spans="2:12" s="594" customFormat="1" ht="18" customHeight="1">
      <c r="B21" s="597"/>
      <c r="C21" s="589"/>
      <c r="D21" s="590"/>
      <c r="E21" s="580" t="s">
        <v>25</v>
      </c>
      <c r="F21" s="590"/>
      <c r="G21" s="590"/>
      <c r="H21" s="590"/>
      <c r="I21" s="236" t="s">
        <v>21</v>
      </c>
      <c r="J21" s="876" t="str">
        <f>'Rekapitulace stavby'!AN17</f>
        <v>CZ25917234</v>
      </c>
      <c r="L21" s="597"/>
    </row>
    <row r="22" spans="2:12" s="594" customFormat="1" ht="7" customHeight="1">
      <c r="B22" s="597"/>
      <c r="C22" s="589"/>
      <c r="D22" s="590"/>
      <c r="E22" s="590"/>
      <c r="F22" s="590"/>
      <c r="G22" s="590"/>
      <c r="H22" s="590"/>
      <c r="I22" s="590"/>
      <c r="J22" s="593"/>
      <c r="L22" s="597"/>
    </row>
    <row r="23" spans="2:12" s="594" customFormat="1" ht="12" customHeight="1">
      <c r="B23" s="597"/>
      <c r="C23" s="589"/>
      <c r="D23" s="236" t="s">
        <v>27</v>
      </c>
      <c r="E23" s="590"/>
      <c r="F23" s="590"/>
      <c r="G23" s="590"/>
      <c r="H23" s="590"/>
      <c r="I23" s="236" t="s">
        <v>19</v>
      </c>
      <c r="J23" s="876" t="str">
        <f>IF('Rekapitulace stavby'!AN19="","",'Rekapitulace stavby'!AN19)</f>
        <v/>
      </c>
      <c r="L23" s="597"/>
    </row>
    <row r="24" spans="2:12" s="594" customFormat="1" ht="18" customHeight="1">
      <c r="B24" s="597"/>
      <c r="C24" s="589"/>
      <c r="D24" s="590"/>
      <c r="E24" s="580" t="s">
        <v>1121</v>
      </c>
      <c r="F24" s="590"/>
      <c r="G24" s="590"/>
      <c r="H24" s="590"/>
      <c r="I24" s="236" t="s">
        <v>21</v>
      </c>
      <c r="J24" s="876" t="str">
        <f>IF('Rekapitulace stavby'!AN20="","",'Rekapitulace stavby'!AN20)</f>
        <v/>
      </c>
      <c r="L24" s="597"/>
    </row>
    <row r="25" spans="2:12" s="594" customFormat="1" ht="7" customHeight="1">
      <c r="B25" s="597"/>
      <c r="C25" s="589"/>
      <c r="D25" s="590"/>
      <c r="E25" s="590"/>
      <c r="F25" s="590"/>
      <c r="G25" s="590"/>
      <c r="H25" s="590"/>
      <c r="I25" s="590"/>
      <c r="J25" s="593"/>
      <c r="L25" s="597"/>
    </row>
    <row r="26" spans="2:12" s="594" customFormat="1" ht="12" customHeight="1">
      <c r="B26" s="597"/>
      <c r="C26" s="589"/>
      <c r="D26" s="236" t="s">
        <v>28</v>
      </c>
      <c r="E26" s="590"/>
      <c r="F26" s="590"/>
      <c r="G26" s="590"/>
      <c r="H26" s="590"/>
      <c r="I26" s="590"/>
      <c r="J26" s="593"/>
      <c r="L26" s="597"/>
    </row>
    <row r="27" spans="2:12" s="882" customFormat="1" ht="16.5" customHeight="1">
      <c r="B27" s="878"/>
      <c r="C27" s="879"/>
      <c r="D27" s="880"/>
      <c r="E27" s="1310" t="s">
        <v>1</v>
      </c>
      <c r="F27" s="1310"/>
      <c r="G27" s="1310"/>
      <c r="H27" s="1310"/>
      <c r="I27" s="880"/>
      <c r="J27" s="881"/>
      <c r="L27" s="878"/>
    </row>
    <row r="28" spans="2:12" s="594" customFormat="1" ht="7" customHeight="1">
      <c r="B28" s="597"/>
      <c r="C28" s="589"/>
      <c r="D28" s="590"/>
      <c r="E28" s="590"/>
      <c r="F28" s="590"/>
      <c r="G28" s="590"/>
      <c r="H28" s="590"/>
      <c r="I28" s="590"/>
      <c r="J28" s="593"/>
      <c r="L28" s="597"/>
    </row>
    <row r="29" spans="2:12" s="594" customFormat="1" ht="7" customHeight="1">
      <c r="B29" s="597"/>
      <c r="C29" s="589"/>
      <c r="D29" s="883"/>
      <c r="E29" s="883"/>
      <c r="F29" s="883"/>
      <c r="G29" s="883"/>
      <c r="H29" s="883"/>
      <c r="I29" s="883"/>
      <c r="J29" s="884"/>
      <c r="K29" s="883"/>
      <c r="L29" s="597"/>
    </row>
    <row r="30" spans="2:12" s="594" customFormat="1" ht="25.4" customHeight="1">
      <c r="B30" s="597"/>
      <c r="C30" s="589"/>
      <c r="D30" s="233" t="s">
        <v>29</v>
      </c>
      <c r="E30" s="590"/>
      <c r="F30" s="590"/>
      <c r="G30" s="590"/>
      <c r="H30" s="590"/>
      <c r="I30" s="590"/>
      <c r="J30" s="885">
        <f>ROUND(J81, 2)</f>
        <v>0</v>
      </c>
      <c r="L30" s="597"/>
    </row>
    <row r="31" spans="2:12" s="594" customFormat="1" ht="7" customHeight="1">
      <c r="B31" s="597"/>
      <c r="C31" s="589"/>
      <c r="D31" s="883"/>
      <c r="E31" s="883"/>
      <c r="F31" s="883"/>
      <c r="G31" s="883"/>
      <c r="H31" s="883"/>
      <c r="I31" s="883"/>
      <c r="J31" s="884"/>
      <c r="K31" s="883"/>
      <c r="L31" s="597"/>
    </row>
    <row r="32" spans="2:12" s="594" customFormat="1" ht="14.5" customHeight="1">
      <c r="B32" s="597"/>
      <c r="C32" s="589"/>
      <c r="D32" s="590"/>
      <c r="E32" s="590"/>
      <c r="F32" s="886" t="s">
        <v>31</v>
      </c>
      <c r="G32" s="590"/>
      <c r="H32" s="590"/>
      <c r="I32" s="886" t="s">
        <v>30</v>
      </c>
      <c r="J32" s="887" t="s">
        <v>32</v>
      </c>
      <c r="L32" s="597"/>
    </row>
    <row r="33" spans="2:12" s="594" customFormat="1" ht="14.5" customHeight="1">
      <c r="B33" s="597"/>
      <c r="C33" s="589"/>
      <c r="D33" s="236" t="s">
        <v>33</v>
      </c>
      <c r="E33" s="236" t="s">
        <v>34</v>
      </c>
      <c r="F33" s="888">
        <f>ROUND((SUM(BE81:BE85)),  2)</f>
        <v>0</v>
      </c>
      <c r="G33" s="590"/>
      <c r="H33" s="590"/>
      <c r="I33" s="889">
        <v>0.21</v>
      </c>
      <c r="J33" s="890">
        <f>ROUND(((SUM(BE81:BE85))*I33),  2)</f>
        <v>0</v>
      </c>
      <c r="L33" s="597"/>
    </row>
    <row r="34" spans="2:12" s="594" customFormat="1" ht="14.5" customHeight="1">
      <c r="B34" s="597"/>
      <c r="C34" s="589"/>
      <c r="D34" s="590"/>
      <c r="E34" s="236" t="s">
        <v>35</v>
      </c>
      <c r="F34" s="888">
        <f>ROUND((SUM(BF81:BF85)),  2)</f>
        <v>0</v>
      </c>
      <c r="G34" s="590"/>
      <c r="H34" s="590"/>
      <c r="I34" s="889">
        <v>0.15</v>
      </c>
      <c r="J34" s="890">
        <f>ROUND(((SUM(BF81:BF85))*I34),  2)</f>
        <v>0</v>
      </c>
      <c r="L34" s="597"/>
    </row>
    <row r="35" spans="2:12" s="594" customFormat="1" ht="14.5" hidden="1" customHeight="1">
      <c r="B35" s="597"/>
      <c r="C35" s="589"/>
      <c r="D35" s="590"/>
      <c r="E35" s="236" t="s">
        <v>36</v>
      </c>
      <c r="F35" s="888">
        <f>ROUND((SUM(BG81:BG85)),  2)</f>
        <v>0</v>
      </c>
      <c r="G35" s="590"/>
      <c r="H35" s="590"/>
      <c r="I35" s="889">
        <v>0.21</v>
      </c>
      <c r="J35" s="890">
        <f>0</f>
        <v>0</v>
      </c>
      <c r="L35" s="597"/>
    </row>
    <row r="36" spans="2:12" s="594" customFormat="1" ht="14.5" hidden="1" customHeight="1">
      <c r="B36" s="597"/>
      <c r="C36" s="589"/>
      <c r="D36" s="590"/>
      <c r="E36" s="236" t="s">
        <v>37</v>
      </c>
      <c r="F36" s="888">
        <f>ROUND((SUM(BH81:BH85)),  2)</f>
        <v>0</v>
      </c>
      <c r="G36" s="590"/>
      <c r="H36" s="590"/>
      <c r="I36" s="889">
        <v>0.15</v>
      </c>
      <c r="J36" s="890">
        <f>0</f>
        <v>0</v>
      </c>
      <c r="L36" s="597"/>
    </row>
    <row r="37" spans="2:12" s="594" customFormat="1" ht="14.5" hidden="1" customHeight="1">
      <c r="B37" s="597"/>
      <c r="C37" s="589"/>
      <c r="D37" s="590"/>
      <c r="E37" s="236" t="s">
        <v>38</v>
      </c>
      <c r="F37" s="888">
        <f>ROUND((SUM(BI81:BI85)),  2)</f>
        <v>0</v>
      </c>
      <c r="G37" s="590"/>
      <c r="H37" s="590"/>
      <c r="I37" s="889">
        <v>0</v>
      </c>
      <c r="J37" s="890">
        <f>0</f>
        <v>0</v>
      </c>
      <c r="L37" s="597"/>
    </row>
    <row r="38" spans="2:12" s="594" customFormat="1" ht="7" customHeight="1">
      <c r="B38" s="597"/>
      <c r="C38" s="589"/>
      <c r="D38" s="590"/>
      <c r="E38" s="590"/>
      <c r="F38" s="590"/>
      <c r="G38" s="590"/>
      <c r="H38" s="590"/>
      <c r="I38" s="590"/>
      <c r="J38" s="593"/>
      <c r="L38" s="597"/>
    </row>
    <row r="39" spans="2:12" s="594" customFormat="1" ht="25.4" customHeight="1">
      <c r="B39" s="597"/>
      <c r="C39" s="891"/>
      <c r="D39" s="240" t="s">
        <v>39</v>
      </c>
      <c r="E39" s="627"/>
      <c r="F39" s="627"/>
      <c r="G39" s="242" t="s">
        <v>40</v>
      </c>
      <c r="H39" s="243" t="s">
        <v>41</v>
      </c>
      <c r="I39" s="627"/>
      <c r="J39" s="892">
        <f>SUM(J30:J37)</f>
        <v>0</v>
      </c>
      <c r="K39" s="893"/>
      <c r="L39" s="597"/>
    </row>
    <row r="40" spans="2:12" s="594" customFormat="1" ht="14.5" customHeight="1" thickBot="1">
      <c r="B40" s="894"/>
      <c r="C40" s="609"/>
      <c r="D40" s="610"/>
      <c r="E40" s="610"/>
      <c r="F40" s="610"/>
      <c r="G40" s="610"/>
      <c r="H40" s="610"/>
      <c r="I40" s="610"/>
      <c r="J40" s="612"/>
      <c r="K40" s="613"/>
      <c r="L40" s="597"/>
    </row>
    <row r="43" spans="2:12" ht="10.5" thickBot="1"/>
    <row r="44" spans="2:12" s="594" customFormat="1" ht="7" customHeight="1">
      <c r="B44" s="895"/>
      <c r="C44" s="614"/>
      <c r="D44" s="615"/>
      <c r="E44" s="615"/>
      <c r="F44" s="615"/>
      <c r="G44" s="615"/>
      <c r="H44" s="615"/>
      <c r="I44" s="615"/>
      <c r="J44" s="617"/>
      <c r="K44" s="618"/>
      <c r="L44" s="597"/>
    </row>
    <row r="45" spans="2:12" s="594" customFormat="1" ht="25" customHeight="1">
      <c r="B45" s="597"/>
      <c r="C45" s="262" t="s">
        <v>71</v>
      </c>
      <c r="D45" s="590"/>
      <c r="E45" s="590"/>
      <c r="F45" s="590"/>
      <c r="G45" s="590"/>
      <c r="H45" s="590"/>
      <c r="I45" s="590"/>
      <c r="J45" s="593"/>
      <c r="L45" s="597"/>
    </row>
    <row r="46" spans="2:12" s="594" customFormat="1" ht="7" customHeight="1">
      <c r="B46" s="597"/>
      <c r="C46" s="589"/>
      <c r="D46" s="590"/>
      <c r="E46" s="590"/>
      <c r="F46" s="590"/>
      <c r="G46" s="590"/>
      <c r="H46" s="590"/>
      <c r="I46" s="590"/>
      <c r="J46" s="593"/>
      <c r="L46" s="597"/>
    </row>
    <row r="47" spans="2:12" s="594" customFormat="1" ht="12" customHeight="1">
      <c r="B47" s="597"/>
      <c r="C47" s="896" t="s">
        <v>12</v>
      </c>
      <c r="D47" s="590"/>
      <c r="E47" s="590"/>
      <c r="F47" s="590"/>
      <c r="G47" s="590"/>
      <c r="H47" s="590"/>
      <c r="I47" s="590"/>
      <c r="J47" s="593"/>
      <c r="L47" s="597"/>
    </row>
    <row r="48" spans="2:12" s="594" customFormat="1" ht="16.5" customHeight="1">
      <c r="B48" s="597"/>
      <c r="C48" s="589"/>
      <c r="D48" s="590"/>
      <c r="E48" s="1294" t="str">
        <f>E7</f>
        <v>Provizorní menza - UK Albertov</v>
      </c>
      <c r="F48" s="1295"/>
      <c r="G48" s="1295"/>
      <c r="H48" s="1295"/>
      <c r="I48" s="590"/>
      <c r="J48" s="593"/>
      <c r="L48" s="597"/>
    </row>
    <row r="49" spans="2:47" s="594" customFormat="1" ht="12" customHeight="1">
      <c r="B49" s="597"/>
      <c r="C49" s="896" t="s">
        <v>70</v>
      </c>
      <c r="D49" s="590"/>
      <c r="E49" s="590"/>
      <c r="F49" s="590"/>
      <c r="G49" s="590"/>
      <c r="H49" s="590"/>
      <c r="I49" s="590"/>
      <c r="J49" s="593"/>
      <c r="L49" s="597"/>
    </row>
    <row r="50" spans="2:47" s="594" customFormat="1" ht="16.5" customHeight="1">
      <c r="B50" s="597"/>
      <c r="C50" s="589"/>
      <c r="D50" s="590"/>
      <c r="E50" s="1202" t="str">
        <f>E9</f>
        <v>09 - D.1.4d - ZAŘÍZENÍ PRO VYTÁPĚNÍ STAVEB</v>
      </c>
      <c r="F50" s="1195"/>
      <c r="G50" s="1195"/>
      <c r="H50" s="1195"/>
      <c r="I50" s="590"/>
      <c r="J50" s="593"/>
      <c r="L50" s="597"/>
    </row>
    <row r="51" spans="2:47" s="594" customFormat="1" ht="7" customHeight="1">
      <c r="B51" s="597"/>
      <c r="C51" s="589"/>
      <c r="D51" s="590"/>
      <c r="E51" s="590"/>
      <c r="F51" s="590"/>
      <c r="G51" s="590"/>
      <c r="H51" s="590"/>
      <c r="I51" s="590"/>
      <c r="J51" s="593"/>
      <c r="L51" s="597"/>
    </row>
    <row r="52" spans="2:47" s="594" customFormat="1" ht="12" customHeight="1">
      <c r="B52" s="597"/>
      <c r="C52" s="896" t="s">
        <v>15</v>
      </c>
      <c r="D52" s="590"/>
      <c r="E52" s="590"/>
      <c r="F52" s="580" t="str">
        <f>F12</f>
        <v>Konvent sester Alžbětinek. č. 1564/4,</v>
      </c>
      <c r="G52" s="590"/>
      <c r="H52" s="590"/>
      <c r="I52" s="236" t="s">
        <v>17</v>
      </c>
      <c r="J52" s="877" t="str">
        <f>IF(J12="","",J12)</f>
        <v>vyplň</v>
      </c>
      <c r="L52" s="597"/>
    </row>
    <row r="53" spans="2:47" s="594" customFormat="1" ht="7" customHeight="1">
      <c r="B53" s="597"/>
      <c r="C53" s="589"/>
      <c r="D53" s="590"/>
      <c r="E53" s="590"/>
      <c r="F53" s="590"/>
      <c r="G53" s="590"/>
      <c r="H53" s="590"/>
      <c r="I53" s="590"/>
      <c r="J53" s="593"/>
      <c r="L53" s="597"/>
    </row>
    <row r="54" spans="2:47" s="594" customFormat="1" ht="13.75" customHeight="1">
      <c r="B54" s="597"/>
      <c r="C54" s="896" t="s">
        <v>18</v>
      </c>
      <c r="D54" s="590"/>
      <c r="E54" s="590"/>
      <c r="F54" s="580" t="str">
        <f>E15</f>
        <v>UNIVERZITA KARLOVA, OVOCNÝ TRH 560/5, 113 36 PRAHA</v>
      </c>
      <c r="G54" s="590"/>
      <c r="H54" s="590"/>
      <c r="I54" s="236" t="s">
        <v>24</v>
      </c>
      <c r="J54" s="897" t="str">
        <f>E21</f>
        <v>JIKA CZ, Ing Jiří Slánský</v>
      </c>
      <c r="L54" s="597"/>
    </row>
    <row r="55" spans="2:47" s="594" customFormat="1" ht="13.75" customHeight="1">
      <c r="B55" s="597"/>
      <c r="C55" s="896" t="s">
        <v>22</v>
      </c>
      <c r="D55" s="590"/>
      <c r="E55" s="590"/>
      <c r="F55" s="580" t="str">
        <f>IF(E18="","",E18)</f>
        <v>VYPLŇ - bude vybrán ve výběrovém řízení</v>
      </c>
      <c r="G55" s="590"/>
      <c r="H55" s="590"/>
      <c r="I55" s="236" t="s">
        <v>27</v>
      </c>
      <c r="J55" s="897" t="str">
        <f>E24</f>
        <v>Ondřej Zikán</v>
      </c>
      <c r="L55" s="597"/>
    </row>
    <row r="56" spans="2:47" s="594" customFormat="1" ht="10.4" customHeight="1">
      <c r="B56" s="597"/>
      <c r="C56" s="589"/>
      <c r="D56" s="590"/>
      <c r="E56" s="590"/>
      <c r="F56" s="590"/>
      <c r="G56" s="590"/>
      <c r="H56" s="590"/>
      <c r="I56" s="590"/>
      <c r="J56" s="593"/>
      <c r="L56" s="597"/>
    </row>
    <row r="57" spans="2:47" s="594" customFormat="1" ht="29.25" customHeight="1">
      <c r="B57" s="597"/>
      <c r="C57" s="265" t="s">
        <v>72</v>
      </c>
      <c r="D57" s="898"/>
      <c r="E57" s="898"/>
      <c r="F57" s="898"/>
      <c r="G57" s="898"/>
      <c r="H57" s="898"/>
      <c r="I57" s="898"/>
      <c r="J57" s="899" t="s">
        <v>73</v>
      </c>
      <c r="K57" s="900"/>
      <c r="L57" s="597"/>
    </row>
    <row r="58" spans="2:47" s="594" customFormat="1" ht="10.4" customHeight="1">
      <c r="B58" s="597"/>
      <c r="C58" s="589"/>
      <c r="D58" s="590"/>
      <c r="E58" s="590"/>
      <c r="F58" s="590"/>
      <c r="G58" s="590"/>
      <c r="H58" s="590"/>
      <c r="I58" s="590"/>
      <c r="J58" s="593"/>
      <c r="L58" s="597"/>
    </row>
    <row r="59" spans="2:47" s="594" customFormat="1" ht="22.9" customHeight="1">
      <c r="B59" s="597"/>
      <c r="C59" s="269" t="s">
        <v>74</v>
      </c>
      <c r="D59" s="590"/>
      <c r="E59" s="590"/>
      <c r="F59" s="590"/>
      <c r="G59" s="590"/>
      <c r="H59" s="590"/>
      <c r="I59" s="590"/>
      <c r="J59" s="885">
        <f>J81</f>
        <v>0</v>
      </c>
      <c r="L59" s="597"/>
      <c r="AU59" s="569" t="s">
        <v>75</v>
      </c>
    </row>
    <row r="60" spans="2:47" s="277" customFormat="1" ht="25" customHeight="1">
      <c r="B60" s="270"/>
      <c r="C60" s="271"/>
      <c r="D60" s="272" t="s">
        <v>83</v>
      </c>
      <c r="E60" s="273"/>
      <c r="F60" s="273"/>
      <c r="G60" s="273"/>
      <c r="H60" s="273"/>
      <c r="I60" s="273"/>
      <c r="J60" s="901">
        <f>J82</f>
        <v>0</v>
      </c>
      <c r="L60" s="270"/>
    </row>
    <row r="61" spans="2:47" s="285" customFormat="1" ht="19.899999999999999" customHeight="1">
      <c r="B61" s="278"/>
      <c r="C61" s="279"/>
      <c r="D61" s="280" t="s">
        <v>867</v>
      </c>
      <c r="E61" s="281"/>
      <c r="F61" s="281"/>
      <c r="G61" s="281"/>
      <c r="H61" s="281"/>
      <c r="I61" s="281"/>
      <c r="J61" s="902">
        <f>J83</f>
        <v>0</v>
      </c>
      <c r="L61" s="278"/>
    </row>
    <row r="62" spans="2:47" s="594" customFormat="1" ht="21.75" customHeight="1">
      <c r="B62" s="597"/>
      <c r="C62" s="589"/>
      <c r="D62" s="590"/>
      <c r="E62" s="590"/>
      <c r="F62" s="590"/>
      <c r="G62" s="590"/>
      <c r="H62" s="590"/>
      <c r="I62" s="590"/>
      <c r="J62" s="593"/>
      <c r="L62" s="597"/>
    </row>
    <row r="63" spans="2:47" s="594" customFormat="1" ht="7" customHeight="1" thickBot="1">
      <c r="B63" s="894"/>
      <c r="C63" s="609"/>
      <c r="D63" s="610"/>
      <c r="E63" s="610"/>
      <c r="F63" s="610"/>
      <c r="G63" s="610"/>
      <c r="H63" s="610"/>
      <c r="I63" s="610"/>
      <c r="J63" s="612"/>
      <c r="K63" s="613"/>
      <c r="L63" s="597"/>
    </row>
    <row r="66" spans="2:20" ht="10.5" thickBot="1"/>
    <row r="67" spans="2:20" s="594" customFormat="1" ht="7" customHeight="1">
      <c r="B67" s="895"/>
      <c r="C67" s="614"/>
      <c r="D67" s="615"/>
      <c r="E67" s="615"/>
      <c r="F67" s="615"/>
      <c r="G67" s="615"/>
      <c r="H67" s="615"/>
      <c r="I67" s="615"/>
      <c r="J67" s="617"/>
      <c r="K67" s="618"/>
      <c r="L67" s="597"/>
    </row>
    <row r="68" spans="2:20" s="594" customFormat="1" ht="25" customHeight="1">
      <c r="B68" s="597"/>
      <c r="C68" s="262" t="s">
        <v>86</v>
      </c>
      <c r="D68" s="590"/>
      <c r="E68" s="590"/>
      <c r="F68" s="590"/>
      <c r="G68" s="590"/>
      <c r="H68" s="590"/>
      <c r="I68" s="590"/>
      <c r="J68" s="593"/>
      <c r="L68" s="597"/>
    </row>
    <row r="69" spans="2:20" s="594" customFormat="1" ht="7" customHeight="1">
      <c r="B69" s="597"/>
      <c r="C69" s="589"/>
      <c r="D69" s="590"/>
      <c r="E69" s="590"/>
      <c r="F69" s="590"/>
      <c r="G69" s="590"/>
      <c r="H69" s="590"/>
      <c r="I69" s="590"/>
      <c r="J69" s="593"/>
      <c r="L69" s="597"/>
    </row>
    <row r="70" spans="2:20" s="594" customFormat="1" ht="12" customHeight="1">
      <c r="B70" s="597"/>
      <c r="C70" s="896" t="s">
        <v>12</v>
      </c>
      <c r="D70" s="590"/>
      <c r="E70" s="590"/>
      <c r="F70" s="590"/>
      <c r="G70" s="590"/>
      <c r="H70" s="590"/>
      <c r="I70" s="590"/>
      <c r="J70" s="593"/>
      <c r="L70" s="597"/>
    </row>
    <row r="71" spans="2:20" s="594" customFormat="1" ht="16.5" customHeight="1">
      <c r="B71" s="597"/>
      <c r="C71" s="589"/>
      <c r="D71" s="590"/>
      <c r="E71" s="1294" t="str">
        <f>E7</f>
        <v>Provizorní menza - UK Albertov</v>
      </c>
      <c r="F71" s="1295"/>
      <c r="G71" s="1295"/>
      <c r="H71" s="1295"/>
      <c r="I71" s="590"/>
      <c r="J71" s="593"/>
      <c r="L71" s="597"/>
    </row>
    <row r="72" spans="2:20" s="594" customFormat="1" ht="12" customHeight="1">
      <c r="B72" s="597"/>
      <c r="C72" s="896" t="s">
        <v>70</v>
      </c>
      <c r="D72" s="590"/>
      <c r="E72" s="590"/>
      <c r="F72" s="590"/>
      <c r="G72" s="590"/>
      <c r="H72" s="590"/>
      <c r="I72" s="590"/>
      <c r="J72" s="593"/>
      <c r="L72" s="597"/>
    </row>
    <row r="73" spans="2:20" s="594" customFormat="1" ht="16.5" customHeight="1">
      <c r="B73" s="597"/>
      <c r="C73" s="589"/>
      <c r="D73" s="590"/>
      <c r="E73" s="1202" t="str">
        <f>E9</f>
        <v>09 - D.1.4d - ZAŘÍZENÍ PRO VYTÁPĚNÍ STAVEB</v>
      </c>
      <c r="F73" s="1195"/>
      <c r="G73" s="1195"/>
      <c r="H73" s="1195"/>
      <c r="I73" s="590"/>
      <c r="J73" s="593"/>
      <c r="L73" s="597"/>
    </row>
    <row r="74" spans="2:20" s="594" customFormat="1" ht="7" customHeight="1">
      <c r="B74" s="597"/>
      <c r="C74" s="589"/>
      <c r="D74" s="590"/>
      <c r="E74" s="590"/>
      <c r="F74" s="590"/>
      <c r="G74" s="590"/>
      <c r="H74" s="590"/>
      <c r="I74" s="590"/>
      <c r="J74" s="593"/>
      <c r="L74" s="597"/>
    </row>
    <row r="75" spans="2:20" s="594" customFormat="1" ht="12" customHeight="1">
      <c r="B75" s="597"/>
      <c r="C75" s="896" t="s">
        <v>15</v>
      </c>
      <c r="D75" s="590"/>
      <c r="E75" s="590"/>
      <c r="F75" s="580" t="str">
        <f>F12</f>
        <v>Konvent sester Alžbětinek. č. 1564/4,</v>
      </c>
      <c r="G75" s="590"/>
      <c r="H75" s="590"/>
      <c r="I75" s="236" t="s">
        <v>17</v>
      </c>
      <c r="J75" s="877" t="str">
        <f>IF(J12="","",J12)</f>
        <v>vyplň</v>
      </c>
      <c r="L75" s="597"/>
    </row>
    <row r="76" spans="2:20" s="594" customFormat="1" ht="7" customHeight="1">
      <c r="B76" s="597"/>
      <c r="C76" s="589"/>
      <c r="D76" s="590"/>
      <c r="E76" s="590"/>
      <c r="F76" s="590"/>
      <c r="G76" s="590"/>
      <c r="H76" s="590"/>
      <c r="I76" s="590"/>
      <c r="J76" s="593"/>
      <c r="L76" s="597"/>
    </row>
    <row r="77" spans="2:20" s="594" customFormat="1" ht="13.75" customHeight="1">
      <c r="B77" s="597"/>
      <c r="C77" s="896" t="s">
        <v>18</v>
      </c>
      <c r="D77" s="590"/>
      <c r="E77" s="590"/>
      <c r="F77" s="580" t="str">
        <f>E15</f>
        <v>UNIVERZITA KARLOVA, OVOCNÝ TRH 560/5, 113 36 PRAHA</v>
      </c>
      <c r="G77" s="590"/>
      <c r="H77" s="590"/>
      <c r="I77" s="236" t="s">
        <v>24</v>
      </c>
      <c r="J77" s="897" t="str">
        <f>E21</f>
        <v>JIKA CZ, Ing Jiří Slánský</v>
      </c>
      <c r="L77" s="597"/>
    </row>
    <row r="78" spans="2:20" s="594" customFormat="1" ht="13.75" customHeight="1">
      <c r="B78" s="597"/>
      <c r="C78" s="896" t="s">
        <v>22</v>
      </c>
      <c r="D78" s="590"/>
      <c r="E78" s="590"/>
      <c r="F78" s="580" t="str">
        <f>IF(E18="","",E18)</f>
        <v>VYPLŇ - bude vybrán ve výběrovém řízení</v>
      </c>
      <c r="G78" s="590"/>
      <c r="H78" s="590"/>
      <c r="I78" s="236" t="s">
        <v>27</v>
      </c>
      <c r="J78" s="897" t="str">
        <f>E24</f>
        <v>Ondřej Zikán</v>
      </c>
      <c r="L78" s="597"/>
    </row>
    <row r="79" spans="2:20" s="594" customFormat="1" ht="10.4" customHeight="1">
      <c r="B79" s="597"/>
      <c r="C79" s="589"/>
      <c r="D79" s="590"/>
      <c r="E79" s="590"/>
      <c r="F79" s="590"/>
      <c r="G79" s="590"/>
      <c r="H79" s="590"/>
      <c r="I79" s="590"/>
      <c r="J79" s="593"/>
      <c r="L79" s="597"/>
    </row>
    <row r="80" spans="2:20" s="906" customFormat="1" ht="29.25" customHeight="1">
      <c r="B80" s="905"/>
      <c r="C80" s="420" t="s">
        <v>87</v>
      </c>
      <c r="D80" s="421" t="s">
        <v>47</v>
      </c>
      <c r="E80" s="421" t="s">
        <v>43</v>
      </c>
      <c r="F80" s="421" t="s">
        <v>44</v>
      </c>
      <c r="G80" s="421" t="s">
        <v>88</v>
      </c>
      <c r="H80" s="421" t="s">
        <v>89</v>
      </c>
      <c r="I80" s="421" t="s">
        <v>90</v>
      </c>
      <c r="J80" s="422" t="s">
        <v>73</v>
      </c>
      <c r="K80" s="904" t="s">
        <v>91</v>
      </c>
      <c r="L80" s="905"/>
      <c r="M80" s="291" t="s">
        <v>1</v>
      </c>
      <c r="N80" s="292" t="s">
        <v>33</v>
      </c>
      <c r="O80" s="292" t="s">
        <v>92</v>
      </c>
      <c r="P80" s="292" t="s">
        <v>93</v>
      </c>
      <c r="Q80" s="292" t="s">
        <v>94</v>
      </c>
      <c r="R80" s="292" t="s">
        <v>95</v>
      </c>
      <c r="S80" s="292" t="s">
        <v>96</v>
      </c>
      <c r="T80" s="293" t="s">
        <v>97</v>
      </c>
    </row>
    <row r="81" spans="2:65" s="594" customFormat="1" ht="22.9" customHeight="1">
      <c r="B81" s="597"/>
      <c r="C81" s="295" t="s">
        <v>98</v>
      </c>
      <c r="D81" s="590"/>
      <c r="E81" s="590"/>
      <c r="F81" s="590"/>
      <c r="G81" s="590"/>
      <c r="H81" s="590"/>
      <c r="I81" s="590"/>
      <c r="J81" s="907">
        <f>BK81</f>
        <v>0</v>
      </c>
      <c r="L81" s="597"/>
      <c r="M81" s="908"/>
      <c r="N81" s="883"/>
      <c r="O81" s="883"/>
      <c r="P81" s="909">
        <f>P82</f>
        <v>0</v>
      </c>
      <c r="Q81" s="883"/>
      <c r="R81" s="909">
        <f>R82</f>
        <v>0</v>
      </c>
      <c r="S81" s="883"/>
      <c r="T81" s="910">
        <f>T82</f>
        <v>0</v>
      </c>
      <c r="AT81" s="569" t="s">
        <v>49</v>
      </c>
      <c r="AU81" s="569" t="s">
        <v>75</v>
      </c>
      <c r="BK81" s="300">
        <f>BK82</f>
        <v>0</v>
      </c>
    </row>
    <row r="82" spans="2:65" s="914" customFormat="1" ht="25.9" customHeight="1">
      <c r="B82" s="915"/>
      <c r="C82" s="911"/>
      <c r="D82" s="303" t="s">
        <v>49</v>
      </c>
      <c r="E82" s="304" t="s">
        <v>355</v>
      </c>
      <c r="F82" s="304" t="s">
        <v>356</v>
      </c>
      <c r="G82" s="912"/>
      <c r="H82" s="912"/>
      <c r="I82" s="912"/>
      <c r="J82" s="913">
        <f>BK82</f>
        <v>0</v>
      </c>
      <c r="L82" s="915"/>
      <c r="M82" s="916"/>
      <c r="N82" s="912"/>
      <c r="O82" s="912"/>
      <c r="P82" s="917">
        <f>P83</f>
        <v>0</v>
      </c>
      <c r="Q82" s="912"/>
      <c r="R82" s="917">
        <f>R83</f>
        <v>0</v>
      </c>
      <c r="S82" s="912"/>
      <c r="T82" s="918">
        <f>T83</f>
        <v>0</v>
      </c>
      <c r="AR82" s="312" t="s">
        <v>58</v>
      </c>
      <c r="AT82" s="313" t="s">
        <v>49</v>
      </c>
      <c r="AU82" s="313" t="s">
        <v>50</v>
      </c>
      <c r="AY82" s="312" t="s">
        <v>101</v>
      </c>
      <c r="BK82" s="314">
        <f>BK83</f>
        <v>0</v>
      </c>
    </row>
    <row r="83" spans="2:65" s="914" customFormat="1" ht="22.9" customHeight="1">
      <c r="B83" s="915"/>
      <c r="C83" s="911"/>
      <c r="D83" s="303" t="s">
        <v>49</v>
      </c>
      <c r="E83" s="315" t="s">
        <v>868</v>
      </c>
      <c r="F83" s="315" t="s">
        <v>869</v>
      </c>
      <c r="G83" s="912"/>
      <c r="H83" s="912"/>
      <c r="I83" s="912"/>
      <c r="J83" s="919">
        <f>BK83</f>
        <v>0</v>
      </c>
      <c r="L83" s="915"/>
      <c r="M83" s="916"/>
      <c r="N83" s="912"/>
      <c r="O83" s="912"/>
      <c r="P83" s="917">
        <f>SUM(P84:P85)</f>
        <v>0</v>
      </c>
      <c r="Q83" s="912"/>
      <c r="R83" s="917">
        <f>SUM(R84:R85)</f>
        <v>0</v>
      </c>
      <c r="S83" s="912"/>
      <c r="T83" s="918">
        <f>SUM(T84:T85)</f>
        <v>0</v>
      </c>
      <c r="AR83" s="312" t="s">
        <v>58</v>
      </c>
      <c r="AT83" s="313" t="s">
        <v>49</v>
      </c>
      <c r="AU83" s="313" t="s">
        <v>56</v>
      </c>
      <c r="AY83" s="312" t="s">
        <v>101</v>
      </c>
      <c r="BK83" s="314">
        <f>SUM(BK84:BK85)</f>
        <v>0</v>
      </c>
    </row>
    <row r="84" spans="2:65" s="594" customFormat="1" ht="16.5" customHeight="1">
      <c r="B84" s="597"/>
      <c r="C84" s="920" t="s">
        <v>56</v>
      </c>
      <c r="D84" s="921" t="s">
        <v>103</v>
      </c>
      <c r="E84" s="922" t="s">
        <v>870</v>
      </c>
      <c r="F84" s="923" t="s">
        <v>871</v>
      </c>
      <c r="G84" s="924" t="s">
        <v>106</v>
      </c>
      <c r="H84" s="925">
        <v>1</v>
      </c>
      <c r="I84" s="926">
        <f>'D.1.4d - ZAŘÍZENÍ PRO VYT...'!P91</f>
        <v>0</v>
      </c>
      <c r="J84" s="927">
        <f>ROUND(I84*H84,2)</f>
        <v>0</v>
      </c>
      <c r="K84" s="928" t="s">
        <v>1</v>
      </c>
      <c r="L84" s="597"/>
      <c r="M84" s="929" t="s">
        <v>1</v>
      </c>
      <c r="N84" s="579" t="s">
        <v>34</v>
      </c>
      <c r="O84" s="930">
        <v>0</v>
      </c>
      <c r="P84" s="930">
        <f>O84*H84</f>
        <v>0</v>
      </c>
      <c r="Q84" s="930">
        <v>0</v>
      </c>
      <c r="R84" s="930">
        <f>Q84*H84</f>
        <v>0</v>
      </c>
      <c r="S84" s="930">
        <v>0</v>
      </c>
      <c r="T84" s="931">
        <f>S84*H84</f>
        <v>0</v>
      </c>
      <c r="AR84" s="569" t="s">
        <v>152</v>
      </c>
      <c r="AT84" s="569" t="s">
        <v>103</v>
      </c>
      <c r="AU84" s="569" t="s">
        <v>58</v>
      </c>
      <c r="AY84" s="569" t="s">
        <v>101</v>
      </c>
      <c r="BE84" s="932">
        <f>IF(N84="základní",J84,0)</f>
        <v>0</v>
      </c>
      <c r="BF84" s="932">
        <f>IF(N84="snížená",J84,0)</f>
        <v>0</v>
      </c>
      <c r="BG84" s="932">
        <f>IF(N84="zákl. přenesená",J84,0)</f>
        <v>0</v>
      </c>
      <c r="BH84" s="932">
        <f>IF(N84="sníž. přenesená",J84,0)</f>
        <v>0</v>
      </c>
      <c r="BI84" s="932">
        <f>IF(N84="nulová",J84,0)</f>
        <v>0</v>
      </c>
      <c r="BJ84" s="569" t="s">
        <v>56</v>
      </c>
      <c r="BK84" s="932">
        <f>ROUND(I84*H84,2)</f>
        <v>0</v>
      </c>
      <c r="BL84" s="569" t="s">
        <v>152</v>
      </c>
      <c r="BM84" s="569" t="s">
        <v>872</v>
      </c>
    </row>
    <row r="85" spans="2:65" s="594" customFormat="1" ht="10.5" thickBot="1">
      <c r="B85" s="597"/>
      <c r="C85" s="609"/>
      <c r="D85" s="413" t="s">
        <v>108</v>
      </c>
      <c r="E85" s="610"/>
      <c r="F85" s="933" t="s">
        <v>871</v>
      </c>
      <c r="G85" s="610"/>
      <c r="H85" s="610"/>
      <c r="I85" s="610"/>
      <c r="J85" s="612"/>
      <c r="L85" s="597"/>
      <c r="M85" s="934"/>
      <c r="N85" s="935"/>
      <c r="O85" s="935"/>
      <c r="P85" s="935"/>
      <c r="Q85" s="935"/>
      <c r="R85" s="935"/>
      <c r="S85" s="935"/>
      <c r="T85" s="936"/>
      <c r="AT85" s="569" t="s">
        <v>108</v>
      </c>
      <c r="AU85" s="569" t="s">
        <v>58</v>
      </c>
    </row>
    <row r="86" spans="2:65" s="594" customFormat="1" ht="7" customHeight="1">
      <c r="B86" s="894"/>
      <c r="C86" s="613"/>
      <c r="D86" s="613"/>
      <c r="E86" s="613"/>
      <c r="F86" s="613"/>
      <c r="G86" s="613"/>
      <c r="H86" s="613"/>
      <c r="I86" s="613"/>
      <c r="J86" s="613"/>
      <c r="K86" s="613"/>
      <c r="L86" s="597"/>
    </row>
  </sheetData>
  <sheetProtection algorithmName="SHA-512" hashValue="Jk18pFT0cXSiK7rvMeKrl+CUwImqoSqa8GnaaM8gUYuzntzS+n8fmMffrsFEyH4kstKKO8/5CS0fpjF9ihk5Mw==" saltValue="fecWnyWA9nQgupAUiurQXA==" spinCount="100000" sheet="1" objects="1" scenarios="1"/>
  <autoFilter ref="C80:K85" xr:uid="{00000000-0009-0000-0000-000009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65" fitToHeight="0" orientation="portrait" r:id="rId1"/>
  <headerFooter>
    <oddHeader xml:space="preserve">&amp;LALB - PROVIZORNÍ MENZA&amp;RUNIVERZITA KARLOVA   </oddHeader>
    <oddFooter>&amp;LALB_MENZA&amp;CStrana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B7CD0-184B-49DD-876C-7C409D5C0841}">
  <sheetPr>
    <tabColor theme="9" tint="-0.249977111117893"/>
    <pageSetUpPr fitToPage="1"/>
  </sheetPr>
  <dimension ref="A1:BN172"/>
  <sheetViews>
    <sheetView showGridLines="0" view="pageBreakPreview" zoomScale="115" zoomScaleNormal="85" zoomScaleSheetLayoutView="115" workbookViewId="0">
      <pane ySplit="1" topLeftCell="A161" activePane="bottomLeft" state="frozen"/>
      <selection activeCell="AS86" sqref="AS86"/>
      <selection pane="bottomLeft" activeCell="AC161" sqref="AC161"/>
    </sheetView>
  </sheetViews>
  <sheetFormatPr defaultRowHeight="12"/>
  <cols>
    <col min="1" max="1" width="7.44140625" style="94" customWidth="1"/>
    <col min="2" max="2" width="1.44140625" style="94" customWidth="1"/>
    <col min="3" max="3" width="3.6640625" style="94" customWidth="1"/>
    <col min="4" max="4" width="3.88671875" style="94" customWidth="1"/>
    <col min="5" max="5" width="15.21875" style="94" customWidth="1"/>
    <col min="6" max="7" width="9.88671875" style="94" customWidth="1"/>
    <col min="8" max="8" width="11.109375" style="94" customWidth="1"/>
    <col min="9" max="9" width="6.21875" style="94" customWidth="1"/>
    <col min="10" max="10" width="4.5546875" style="94" customWidth="1"/>
    <col min="11" max="11" width="10.21875" style="94" customWidth="1"/>
    <col min="12" max="12" width="10.6640625" style="94" customWidth="1"/>
    <col min="13" max="14" width="5.33203125" style="94" customWidth="1"/>
    <col min="15" max="15" width="1.77734375" style="94" customWidth="1"/>
    <col min="16" max="16" width="11.109375" style="94" customWidth="1"/>
    <col min="17" max="17" width="3.6640625" style="94" customWidth="1"/>
    <col min="18" max="18" width="1.44140625" style="94" customWidth="1"/>
    <col min="19" max="19" width="7.21875" style="94" customWidth="1"/>
    <col min="20" max="20" width="26.33203125" style="94" hidden="1" customWidth="1"/>
    <col min="21" max="21" width="14.5546875" style="94" hidden="1" customWidth="1"/>
    <col min="22" max="22" width="11" style="94" hidden="1" customWidth="1"/>
    <col min="23" max="23" width="14.5546875" style="94" hidden="1" customWidth="1"/>
    <col min="24" max="24" width="10.77734375" style="94" hidden="1" customWidth="1"/>
    <col min="25" max="25" width="13.33203125" style="94" hidden="1" customWidth="1"/>
    <col min="26" max="26" width="9.77734375" style="94" hidden="1" customWidth="1"/>
    <col min="27" max="27" width="13.33203125" style="94" hidden="1" customWidth="1"/>
    <col min="28" max="28" width="14.5546875" style="94" hidden="1" customWidth="1"/>
    <col min="29" max="29" width="9.77734375" style="94" customWidth="1"/>
    <col min="30" max="30" width="13.33203125" style="94" customWidth="1"/>
    <col min="31" max="31" width="14.5546875" style="94" customWidth="1"/>
    <col min="32" max="67" width="0" style="94" hidden="1" customWidth="1"/>
    <col min="68" max="16384" width="8.88671875" style="94"/>
  </cols>
  <sheetData>
    <row r="1" spans="1:66" ht="21.75" customHeight="1">
      <c r="A1" s="90"/>
      <c r="B1" s="91"/>
      <c r="C1" s="91"/>
      <c r="D1" s="92" t="s">
        <v>1107</v>
      </c>
      <c r="E1" s="91"/>
      <c r="F1" s="93" t="s">
        <v>1108</v>
      </c>
      <c r="G1" s="93"/>
      <c r="H1" s="1372" t="s">
        <v>1109</v>
      </c>
      <c r="I1" s="1372"/>
      <c r="J1" s="1372"/>
      <c r="K1" s="1372"/>
      <c r="L1" s="93" t="s">
        <v>1110</v>
      </c>
      <c r="M1" s="91"/>
      <c r="N1" s="91"/>
      <c r="O1" s="92" t="s">
        <v>1111</v>
      </c>
      <c r="P1" s="91"/>
      <c r="Q1" s="91"/>
      <c r="R1" s="91"/>
      <c r="S1" s="93" t="s">
        <v>1112</v>
      </c>
      <c r="T1" s="93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</row>
    <row r="2" spans="1:66" ht="37" customHeight="1" thickBot="1">
      <c r="C2" s="1373" t="s">
        <v>1113</v>
      </c>
      <c r="D2" s="1374"/>
      <c r="E2" s="1374"/>
      <c r="F2" s="1374"/>
      <c r="G2" s="1374"/>
      <c r="H2" s="1374"/>
      <c r="I2" s="1374"/>
      <c r="J2" s="1374"/>
      <c r="K2" s="1374"/>
      <c r="L2" s="1374"/>
      <c r="M2" s="1374"/>
      <c r="N2" s="1374"/>
      <c r="O2" s="1374"/>
      <c r="P2" s="1374"/>
      <c r="Q2" s="1374"/>
      <c r="S2" s="1375" t="s">
        <v>4</v>
      </c>
      <c r="T2" s="1376"/>
      <c r="U2" s="1376"/>
      <c r="V2" s="1376"/>
      <c r="W2" s="1376"/>
      <c r="X2" s="1376"/>
      <c r="Y2" s="1376"/>
      <c r="Z2" s="1376"/>
      <c r="AA2" s="1376"/>
      <c r="AB2" s="1376"/>
      <c r="AC2" s="1376"/>
      <c r="AT2" s="95" t="s">
        <v>1114</v>
      </c>
    </row>
    <row r="3" spans="1:66" ht="7" customHeight="1">
      <c r="B3" s="96"/>
      <c r="C3" s="187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9"/>
      <c r="AT3" s="95" t="s">
        <v>58</v>
      </c>
    </row>
    <row r="4" spans="1:66" ht="37" customHeight="1">
      <c r="B4" s="97"/>
      <c r="C4" s="1368" t="s">
        <v>1115</v>
      </c>
      <c r="D4" s="1369"/>
      <c r="E4" s="1369"/>
      <c r="F4" s="1369"/>
      <c r="G4" s="1369"/>
      <c r="H4" s="1369"/>
      <c r="I4" s="1369"/>
      <c r="J4" s="1369"/>
      <c r="K4" s="1369"/>
      <c r="L4" s="1369"/>
      <c r="M4" s="1369"/>
      <c r="N4" s="1369"/>
      <c r="O4" s="1369"/>
      <c r="P4" s="1369"/>
      <c r="Q4" s="1369"/>
      <c r="R4" s="190"/>
      <c r="T4" s="98" t="s">
        <v>9</v>
      </c>
      <c r="AT4" s="95" t="s">
        <v>2</v>
      </c>
    </row>
    <row r="5" spans="1:66" ht="7" customHeight="1">
      <c r="B5" s="97"/>
      <c r="C5" s="191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0"/>
    </row>
    <row r="6" spans="1:66" ht="25.4" customHeight="1">
      <c r="B6" s="97"/>
      <c r="C6" s="191"/>
      <c r="D6" s="170" t="s">
        <v>12</v>
      </c>
      <c r="E6" s="192"/>
      <c r="F6" s="1357" t="str">
        <f>'[4]Rekapitulace stavby'!K6</f>
        <v>PROVIZORNÍ MENZA - UK ALBERTOV</v>
      </c>
      <c r="G6" s="1358"/>
      <c r="H6" s="1358"/>
      <c r="I6" s="1358"/>
      <c r="J6" s="1358"/>
      <c r="K6" s="1358"/>
      <c r="L6" s="1358"/>
      <c r="M6" s="1358"/>
      <c r="N6" s="1358"/>
      <c r="O6" s="1358"/>
      <c r="P6" s="1358"/>
      <c r="Q6" s="192"/>
      <c r="R6" s="190"/>
    </row>
    <row r="7" spans="1:66" s="99" customFormat="1" ht="32.9" customHeight="1">
      <c r="B7" s="100"/>
      <c r="C7" s="164"/>
      <c r="D7" s="193" t="s">
        <v>70</v>
      </c>
      <c r="E7" s="165"/>
      <c r="F7" s="1377" t="s">
        <v>1116</v>
      </c>
      <c r="G7" s="1343"/>
      <c r="H7" s="1343"/>
      <c r="I7" s="1343"/>
      <c r="J7" s="1343"/>
      <c r="K7" s="1343"/>
      <c r="L7" s="1343"/>
      <c r="M7" s="1343"/>
      <c r="N7" s="1343"/>
      <c r="O7" s="1343"/>
      <c r="P7" s="1343"/>
      <c r="Q7" s="165"/>
      <c r="R7" s="166"/>
    </row>
    <row r="8" spans="1:66" s="99" customFormat="1" ht="14.5" customHeight="1">
      <c r="B8" s="100"/>
      <c r="C8" s="164"/>
      <c r="D8" s="170" t="s">
        <v>1117</v>
      </c>
      <c r="E8" s="165"/>
      <c r="F8" s="169" t="s">
        <v>1</v>
      </c>
      <c r="G8" s="165"/>
      <c r="H8" s="165"/>
      <c r="I8" s="165"/>
      <c r="J8" s="165"/>
      <c r="K8" s="165"/>
      <c r="L8" s="165"/>
      <c r="M8" s="170" t="s">
        <v>14</v>
      </c>
      <c r="N8" s="165"/>
      <c r="O8" s="169" t="s">
        <v>1</v>
      </c>
      <c r="P8" s="165"/>
      <c r="Q8" s="165"/>
      <c r="R8" s="166"/>
    </row>
    <row r="9" spans="1:66" s="99" customFormat="1" ht="14.5" customHeight="1">
      <c r="B9" s="100"/>
      <c r="C9" s="164"/>
      <c r="D9" s="170" t="s">
        <v>15</v>
      </c>
      <c r="E9" s="165"/>
      <c r="F9" s="169" t="s">
        <v>1118</v>
      </c>
      <c r="G9" s="165"/>
      <c r="H9" s="165"/>
      <c r="I9" s="165"/>
      <c r="J9" s="165"/>
      <c r="K9" s="165"/>
      <c r="L9" s="165"/>
      <c r="M9" s="170" t="s">
        <v>17</v>
      </c>
      <c r="N9" s="165"/>
      <c r="O9" s="1344" t="str">
        <f>'Rekapitulace stavby'!AN8</f>
        <v>vyplň</v>
      </c>
      <c r="P9" s="1344"/>
      <c r="Q9" s="165"/>
      <c r="R9" s="166"/>
    </row>
    <row r="10" spans="1:66" s="99" customFormat="1" ht="10.9" customHeight="1">
      <c r="B10" s="100"/>
      <c r="C10" s="164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6"/>
    </row>
    <row r="11" spans="1:66" s="99" customFormat="1" ht="14.5" customHeight="1">
      <c r="B11" s="100"/>
      <c r="C11" s="164"/>
      <c r="D11" s="170" t="s">
        <v>1119</v>
      </c>
      <c r="E11" s="165"/>
      <c r="F11" s="165" t="str">
        <f>'Rekapitulace stavby'!E11</f>
        <v>UNIVERZITA KARLOVA, OVOCNÝ TRH 560/5, 113 36 PRAHA</v>
      </c>
      <c r="G11" s="165"/>
      <c r="H11" s="165"/>
      <c r="I11" s="165"/>
      <c r="J11" s="165"/>
      <c r="K11" s="165"/>
      <c r="L11" s="165"/>
      <c r="M11" s="170" t="s">
        <v>19</v>
      </c>
      <c r="N11" s="165"/>
      <c r="O11" s="1345">
        <f>'Rekapitulace stavby'!AN10</f>
        <v>216208</v>
      </c>
      <c r="P11" s="1345"/>
      <c r="Q11" s="165"/>
      <c r="R11" s="166"/>
    </row>
    <row r="12" spans="1:66" s="99" customFormat="1" ht="18" customHeight="1">
      <c r="B12" s="100"/>
      <c r="C12" s="164"/>
      <c r="D12" s="165"/>
      <c r="E12" s="169" t="str">
        <f>IF('[4]Rekapitulace stavby'!E11="","",'[4]Rekapitulace stavby'!E11)</f>
        <v xml:space="preserve"> </v>
      </c>
      <c r="F12" s="165"/>
      <c r="G12" s="165"/>
      <c r="H12" s="165"/>
      <c r="I12" s="165"/>
      <c r="J12" s="165"/>
      <c r="K12" s="165"/>
      <c r="L12" s="165"/>
      <c r="M12" s="170" t="s">
        <v>21</v>
      </c>
      <c r="N12" s="165"/>
      <c r="O12" s="1345" t="str">
        <f>'Rekapitulace stavby'!AN11</f>
        <v>CZ00216208</v>
      </c>
      <c r="P12" s="1345"/>
      <c r="Q12" s="165"/>
      <c r="R12" s="166"/>
    </row>
    <row r="13" spans="1:66" s="99" customFormat="1" ht="7" customHeight="1">
      <c r="B13" s="100"/>
      <c r="C13" s="164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6"/>
    </row>
    <row r="14" spans="1:66" s="99" customFormat="1" ht="14.5" customHeight="1">
      <c r="B14" s="100"/>
      <c r="C14" s="164"/>
      <c r="D14" s="170" t="s">
        <v>1120</v>
      </c>
      <c r="E14" s="165"/>
      <c r="F14" s="165" t="str">
        <f>'Rekapitulace stavby'!E14</f>
        <v>VYPLŇ - bude vybrán ve výběrovém řízení</v>
      </c>
      <c r="G14" s="165"/>
      <c r="H14" s="165"/>
      <c r="I14" s="165"/>
      <c r="J14" s="165"/>
      <c r="K14" s="165"/>
      <c r="L14" s="165"/>
      <c r="M14" s="170" t="s">
        <v>19</v>
      </c>
      <c r="N14" s="165"/>
      <c r="O14" s="1345" t="str">
        <f>IF('[4]Rekapitulace stavby'!AN13="","",'[4]Rekapitulace stavby'!AN13)</f>
        <v/>
      </c>
      <c r="P14" s="1345"/>
      <c r="Q14" s="165"/>
      <c r="R14" s="166"/>
    </row>
    <row r="15" spans="1:66" s="99" customFormat="1" ht="18" customHeight="1">
      <c r="B15" s="100"/>
      <c r="C15" s="164"/>
      <c r="D15" s="165"/>
      <c r="E15" s="169" t="str">
        <f>IF('[4]Rekapitulace stavby'!E14="","",'[4]Rekapitulace stavby'!E14)</f>
        <v xml:space="preserve"> </v>
      </c>
      <c r="F15" s="165"/>
      <c r="G15" s="165"/>
      <c r="H15" s="165"/>
      <c r="I15" s="165"/>
      <c r="J15" s="165"/>
      <c r="K15" s="165"/>
      <c r="L15" s="165"/>
      <c r="M15" s="170" t="s">
        <v>21</v>
      </c>
      <c r="N15" s="165"/>
      <c r="O15" s="1345" t="str">
        <f>IF('[4]Rekapitulace stavby'!AN14="","",'[4]Rekapitulace stavby'!AN14)</f>
        <v/>
      </c>
      <c r="P15" s="1345"/>
      <c r="Q15" s="165"/>
      <c r="R15" s="166"/>
    </row>
    <row r="16" spans="1:66" s="99" customFormat="1" ht="7" customHeight="1">
      <c r="B16" s="100"/>
      <c r="C16" s="164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6"/>
    </row>
    <row r="17" spans="2:18" s="99" customFormat="1" ht="14.5" customHeight="1">
      <c r="B17" s="100"/>
      <c r="C17" s="164"/>
      <c r="D17" s="170" t="s">
        <v>24</v>
      </c>
      <c r="E17" s="165"/>
      <c r="F17" s="165" t="str">
        <f>'Rekapitulace stavby'!E17</f>
        <v>JIKA CZ, Ing Jiří Slánský</v>
      </c>
      <c r="G17" s="165"/>
      <c r="H17" s="165"/>
      <c r="I17" s="165"/>
      <c r="J17" s="165"/>
      <c r="K17" s="165"/>
      <c r="L17" s="165"/>
      <c r="M17" s="170" t="s">
        <v>19</v>
      </c>
      <c r="N17" s="165"/>
      <c r="O17" s="1345">
        <f>'Rekapitulace stavby'!AN16</f>
        <v>25917234</v>
      </c>
      <c r="P17" s="1345"/>
      <c r="Q17" s="165"/>
      <c r="R17" s="166"/>
    </row>
    <row r="18" spans="2:18" s="99" customFormat="1" ht="18" customHeight="1">
      <c r="B18" s="100"/>
      <c r="C18" s="164"/>
      <c r="D18" s="165"/>
      <c r="E18" s="169"/>
      <c r="F18" s="165"/>
      <c r="G18" s="165"/>
      <c r="H18" s="165"/>
      <c r="I18" s="165"/>
      <c r="J18" s="165"/>
      <c r="K18" s="165"/>
      <c r="L18" s="165"/>
      <c r="M18" s="170" t="s">
        <v>21</v>
      </c>
      <c r="N18" s="165"/>
      <c r="O18" s="1345" t="str">
        <f>'Rekapitulace stavby'!AN17</f>
        <v>CZ25917234</v>
      </c>
      <c r="P18" s="1345"/>
      <c r="Q18" s="165"/>
      <c r="R18" s="166"/>
    </row>
    <row r="19" spans="2:18" s="99" customFormat="1" ht="7" customHeight="1">
      <c r="B19" s="100"/>
      <c r="C19" s="164"/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6"/>
    </row>
    <row r="20" spans="2:18" s="99" customFormat="1" ht="14.5" customHeight="1">
      <c r="B20" s="100"/>
      <c r="C20" s="164"/>
      <c r="D20" s="170" t="s">
        <v>27</v>
      </c>
      <c r="E20" s="165"/>
      <c r="F20" s="165" t="s">
        <v>1121</v>
      </c>
      <c r="G20" s="165"/>
      <c r="H20" s="165"/>
      <c r="I20" s="165"/>
      <c r="J20" s="165"/>
      <c r="K20" s="165"/>
      <c r="L20" s="165"/>
      <c r="M20" s="170" t="s">
        <v>19</v>
      </c>
      <c r="N20" s="165"/>
      <c r="O20" s="1345" t="str">
        <f>IF('[4]Rekapitulace stavby'!AN19="","",'[4]Rekapitulace stavby'!AN19)</f>
        <v/>
      </c>
      <c r="P20" s="1345"/>
      <c r="Q20" s="165"/>
      <c r="R20" s="166"/>
    </row>
    <row r="21" spans="2:18" s="99" customFormat="1" ht="18" customHeight="1">
      <c r="B21" s="100"/>
      <c r="C21" s="164"/>
      <c r="D21" s="165"/>
      <c r="E21" s="169" t="str">
        <f>IF('[4]Rekapitulace stavby'!E20="","",'[4]Rekapitulace stavby'!E20)</f>
        <v xml:space="preserve"> </v>
      </c>
      <c r="F21" s="165"/>
      <c r="G21" s="165"/>
      <c r="H21" s="165"/>
      <c r="I21" s="165"/>
      <c r="J21" s="165"/>
      <c r="K21" s="165"/>
      <c r="L21" s="165"/>
      <c r="M21" s="170" t="s">
        <v>21</v>
      </c>
      <c r="N21" s="165"/>
      <c r="O21" s="1345" t="str">
        <f>IF('[4]Rekapitulace stavby'!AN20="","",'[4]Rekapitulace stavby'!AN20)</f>
        <v/>
      </c>
      <c r="P21" s="1345"/>
      <c r="Q21" s="165"/>
      <c r="R21" s="166"/>
    </row>
    <row r="22" spans="2:18" s="99" customFormat="1" ht="7" customHeight="1">
      <c r="B22" s="100"/>
      <c r="C22" s="164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6"/>
    </row>
    <row r="23" spans="2:18" s="99" customFormat="1" ht="14.5" customHeight="1">
      <c r="B23" s="100"/>
      <c r="C23" s="164"/>
      <c r="D23" s="170" t="s">
        <v>28</v>
      </c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6"/>
    </row>
    <row r="24" spans="2:18" s="99" customFormat="1" ht="7" customHeight="1">
      <c r="B24" s="100"/>
      <c r="C24" s="164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6"/>
    </row>
    <row r="25" spans="2:18" s="99" customFormat="1" ht="7" customHeight="1">
      <c r="B25" s="100"/>
      <c r="C25" s="164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65"/>
      <c r="R25" s="166"/>
    </row>
    <row r="26" spans="2:18" s="99" customFormat="1" ht="14.5" customHeight="1">
      <c r="B26" s="100"/>
      <c r="C26" s="164"/>
      <c r="D26" s="194" t="s">
        <v>1122</v>
      </c>
      <c r="E26" s="165"/>
      <c r="F26" s="165"/>
      <c r="G26" s="165"/>
      <c r="H26" s="165"/>
      <c r="I26" s="165"/>
      <c r="J26" s="165"/>
      <c r="K26" s="165"/>
      <c r="L26" s="165"/>
      <c r="M26" s="1371">
        <f>N77</f>
        <v>0</v>
      </c>
      <c r="N26" s="1371"/>
      <c r="O26" s="1371"/>
      <c r="P26" s="1371"/>
      <c r="Q26" s="165"/>
      <c r="R26" s="166"/>
    </row>
    <row r="27" spans="2:18" s="99" customFormat="1" ht="14.5" customHeight="1">
      <c r="B27" s="100"/>
      <c r="C27" s="164"/>
      <c r="D27" s="195" t="s">
        <v>864</v>
      </c>
      <c r="E27" s="165"/>
      <c r="F27" s="165"/>
      <c r="G27" s="165"/>
      <c r="H27" s="165"/>
      <c r="I27" s="165"/>
      <c r="J27" s="165"/>
      <c r="K27" s="165"/>
      <c r="L27" s="165"/>
      <c r="M27" s="1371">
        <f>N86</f>
        <v>0</v>
      </c>
      <c r="N27" s="1371"/>
      <c r="O27" s="1371"/>
      <c r="P27" s="1371"/>
      <c r="Q27" s="165"/>
      <c r="R27" s="166"/>
    </row>
    <row r="28" spans="2:18" s="99" customFormat="1" ht="7" customHeight="1">
      <c r="B28" s="100"/>
      <c r="C28" s="164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6"/>
    </row>
    <row r="29" spans="2:18" s="99" customFormat="1" ht="25.4" customHeight="1">
      <c r="B29" s="100"/>
      <c r="C29" s="164"/>
      <c r="D29" s="196" t="s">
        <v>29</v>
      </c>
      <c r="E29" s="165"/>
      <c r="F29" s="165"/>
      <c r="G29" s="165"/>
      <c r="H29" s="165"/>
      <c r="I29" s="165"/>
      <c r="J29" s="165"/>
      <c r="K29" s="165"/>
      <c r="L29" s="165"/>
      <c r="M29" s="1370">
        <f>ROUND(M26+M27,2)</f>
        <v>0</v>
      </c>
      <c r="N29" s="1343"/>
      <c r="O29" s="1343"/>
      <c r="P29" s="1343"/>
      <c r="Q29" s="165"/>
      <c r="R29" s="166"/>
    </row>
    <row r="30" spans="2:18" s="99" customFormat="1" ht="7" customHeight="1">
      <c r="B30" s="100"/>
      <c r="C30" s="164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65"/>
      <c r="R30" s="166"/>
    </row>
    <row r="31" spans="2:18" s="99" customFormat="1" ht="14.5" customHeight="1">
      <c r="B31" s="100"/>
      <c r="C31" s="164"/>
      <c r="D31" s="197" t="s">
        <v>33</v>
      </c>
      <c r="E31" s="197" t="s">
        <v>34</v>
      </c>
      <c r="F31" s="198">
        <v>0.21</v>
      </c>
      <c r="G31" s="199" t="s">
        <v>1123</v>
      </c>
      <c r="H31" s="1365">
        <f>ROUND((SUM(BE86:BE87)+SUM(BE105:BE167)), 2)</f>
        <v>0</v>
      </c>
      <c r="I31" s="1343"/>
      <c r="J31" s="1343"/>
      <c r="K31" s="165"/>
      <c r="L31" s="165"/>
      <c r="M31" s="1365">
        <f>ROUND(ROUND((SUM(BE86:BE87)+SUM(BE105:BE167)), 2)*F31, 2)</f>
        <v>0</v>
      </c>
      <c r="N31" s="1343"/>
      <c r="O31" s="1343"/>
      <c r="P31" s="1343"/>
      <c r="Q31" s="165"/>
      <c r="R31" s="166"/>
    </row>
    <row r="32" spans="2:18" s="99" customFormat="1" ht="14.5" customHeight="1">
      <c r="B32" s="100"/>
      <c r="C32" s="164"/>
      <c r="D32" s="165"/>
      <c r="E32" s="197" t="s">
        <v>35</v>
      </c>
      <c r="F32" s="198">
        <v>0.15</v>
      </c>
      <c r="G32" s="199" t="s">
        <v>1123</v>
      </c>
      <c r="H32" s="1365">
        <f>ROUND((SUM(BF86:BF87)+SUM(BF105:BF167)), 2)</f>
        <v>0</v>
      </c>
      <c r="I32" s="1343"/>
      <c r="J32" s="1343"/>
      <c r="K32" s="165"/>
      <c r="L32" s="165"/>
      <c r="M32" s="1365">
        <f>ROUND(ROUND((SUM(BF86:BF87)+SUM(BF105:BF167)), 2)*F32, 2)</f>
        <v>0</v>
      </c>
      <c r="N32" s="1343"/>
      <c r="O32" s="1343"/>
      <c r="P32" s="1343"/>
      <c r="Q32" s="165"/>
      <c r="R32" s="166"/>
    </row>
    <row r="33" spans="2:18" s="99" customFormat="1" ht="14.5" hidden="1" customHeight="1">
      <c r="B33" s="100"/>
      <c r="C33" s="164"/>
      <c r="D33" s="165"/>
      <c r="E33" s="197" t="s">
        <v>36</v>
      </c>
      <c r="F33" s="198">
        <v>0.21</v>
      </c>
      <c r="G33" s="199" t="s">
        <v>1123</v>
      </c>
      <c r="H33" s="1365">
        <f>ROUND((SUM(BG86:BG87)+SUM(BG105:BG167)), 2)</f>
        <v>0</v>
      </c>
      <c r="I33" s="1343"/>
      <c r="J33" s="1343"/>
      <c r="K33" s="165"/>
      <c r="L33" s="165"/>
      <c r="M33" s="1365">
        <v>0</v>
      </c>
      <c r="N33" s="1343"/>
      <c r="O33" s="1343"/>
      <c r="P33" s="1343"/>
      <c r="Q33" s="165"/>
      <c r="R33" s="166"/>
    </row>
    <row r="34" spans="2:18" s="99" customFormat="1" ht="14.5" hidden="1" customHeight="1">
      <c r="B34" s="100"/>
      <c r="C34" s="164"/>
      <c r="D34" s="165"/>
      <c r="E34" s="197" t="s">
        <v>37</v>
      </c>
      <c r="F34" s="198">
        <v>0.15</v>
      </c>
      <c r="G34" s="199" t="s">
        <v>1123</v>
      </c>
      <c r="H34" s="1365">
        <f>ROUND((SUM(BH86:BH87)+SUM(BH105:BH167)), 2)</f>
        <v>0</v>
      </c>
      <c r="I34" s="1343"/>
      <c r="J34" s="1343"/>
      <c r="K34" s="165"/>
      <c r="L34" s="165"/>
      <c r="M34" s="1365">
        <v>0</v>
      </c>
      <c r="N34" s="1343"/>
      <c r="O34" s="1343"/>
      <c r="P34" s="1343"/>
      <c r="Q34" s="165"/>
      <c r="R34" s="166"/>
    </row>
    <row r="35" spans="2:18" s="99" customFormat="1" ht="14.5" hidden="1" customHeight="1">
      <c r="B35" s="100"/>
      <c r="C35" s="164"/>
      <c r="D35" s="165"/>
      <c r="E35" s="197" t="s">
        <v>38</v>
      </c>
      <c r="F35" s="198">
        <v>0</v>
      </c>
      <c r="G35" s="199" t="s">
        <v>1123</v>
      </c>
      <c r="H35" s="1365">
        <f>ROUND((SUM(BI86:BI87)+SUM(BI105:BI167)), 2)</f>
        <v>0</v>
      </c>
      <c r="I35" s="1343"/>
      <c r="J35" s="1343"/>
      <c r="K35" s="165"/>
      <c r="L35" s="165"/>
      <c r="M35" s="1365">
        <v>0</v>
      </c>
      <c r="N35" s="1343"/>
      <c r="O35" s="1343"/>
      <c r="P35" s="1343"/>
      <c r="Q35" s="165"/>
      <c r="R35" s="166"/>
    </row>
    <row r="36" spans="2:18" s="99" customFormat="1" ht="7" customHeight="1">
      <c r="B36" s="100"/>
      <c r="C36" s="164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6"/>
    </row>
    <row r="37" spans="2:18" s="99" customFormat="1" ht="25.4" customHeight="1">
      <c r="B37" s="100"/>
      <c r="C37" s="200"/>
      <c r="D37" s="103" t="s">
        <v>39</v>
      </c>
      <c r="E37" s="104"/>
      <c r="F37" s="104"/>
      <c r="G37" s="105" t="s">
        <v>40</v>
      </c>
      <c r="H37" s="106" t="s">
        <v>41</v>
      </c>
      <c r="I37" s="104"/>
      <c r="J37" s="104"/>
      <c r="K37" s="104"/>
      <c r="L37" s="1366">
        <f>SUM(M29:M35)</f>
        <v>0</v>
      </c>
      <c r="M37" s="1366"/>
      <c r="N37" s="1366"/>
      <c r="O37" s="1366"/>
      <c r="P37" s="1367"/>
      <c r="Q37" s="174"/>
      <c r="R37" s="166"/>
    </row>
    <row r="38" spans="2:18">
      <c r="B38" s="97"/>
      <c r="C38" s="191"/>
      <c r="D38" s="192"/>
      <c r="E38" s="192"/>
      <c r="F38" s="192"/>
      <c r="G38" s="192"/>
      <c r="H38" s="192"/>
      <c r="I38" s="192"/>
      <c r="J38" s="192"/>
      <c r="K38" s="192"/>
      <c r="L38" s="192"/>
      <c r="M38" s="192"/>
      <c r="N38" s="192"/>
      <c r="O38" s="192"/>
      <c r="P38" s="192"/>
      <c r="Q38" s="192"/>
      <c r="R38" s="190"/>
    </row>
    <row r="39" spans="2:18" s="99" customFormat="1" ht="13.5">
      <c r="B39" s="100"/>
      <c r="C39" s="164"/>
      <c r="D39" s="107" t="s">
        <v>1124</v>
      </c>
      <c r="E39" s="102"/>
      <c r="F39" s="102"/>
      <c r="G39" s="102"/>
      <c r="H39" s="108"/>
      <c r="I39" s="165"/>
      <c r="J39" s="107" t="s">
        <v>1125</v>
      </c>
      <c r="K39" s="102"/>
      <c r="L39" s="102"/>
      <c r="M39" s="102"/>
      <c r="N39" s="102"/>
      <c r="O39" s="102"/>
      <c r="P39" s="108"/>
      <c r="Q39" s="165"/>
      <c r="R39" s="166"/>
    </row>
    <row r="40" spans="2:18">
      <c r="B40" s="97"/>
      <c r="C40" s="191"/>
      <c r="D40" s="109"/>
      <c r="E40" s="192"/>
      <c r="F40" s="192"/>
      <c r="G40" s="192"/>
      <c r="H40" s="110"/>
      <c r="I40" s="192"/>
      <c r="J40" s="109"/>
      <c r="K40" s="192"/>
      <c r="L40" s="192"/>
      <c r="M40" s="192"/>
      <c r="N40" s="192"/>
      <c r="O40" s="192"/>
      <c r="P40" s="110"/>
      <c r="Q40" s="192"/>
      <c r="R40" s="190"/>
    </row>
    <row r="41" spans="2:18">
      <c r="B41" s="97"/>
      <c r="C41" s="191"/>
      <c r="D41" s="109"/>
      <c r="E41" s="192"/>
      <c r="F41" s="192"/>
      <c r="G41" s="192"/>
      <c r="H41" s="110"/>
      <c r="I41" s="192"/>
      <c r="J41" s="109"/>
      <c r="K41" s="192"/>
      <c r="L41" s="192"/>
      <c r="M41" s="192"/>
      <c r="N41" s="192"/>
      <c r="O41" s="192"/>
      <c r="P41" s="110"/>
      <c r="Q41" s="192"/>
      <c r="R41" s="190"/>
    </row>
    <row r="42" spans="2:18">
      <c r="B42" s="97"/>
      <c r="C42" s="191"/>
      <c r="D42" s="109"/>
      <c r="E42" s="192"/>
      <c r="F42" s="192"/>
      <c r="G42" s="192"/>
      <c r="H42" s="110"/>
      <c r="I42" s="192"/>
      <c r="J42" s="109"/>
      <c r="K42" s="192"/>
      <c r="L42" s="192"/>
      <c r="M42" s="192"/>
      <c r="N42" s="192"/>
      <c r="O42" s="192"/>
      <c r="P42" s="110"/>
      <c r="Q42" s="192"/>
      <c r="R42" s="190"/>
    </row>
    <row r="43" spans="2:18">
      <c r="B43" s="97"/>
      <c r="C43" s="191"/>
      <c r="D43" s="109"/>
      <c r="E43" s="192"/>
      <c r="F43" s="192"/>
      <c r="G43" s="192"/>
      <c r="H43" s="110"/>
      <c r="I43" s="192"/>
      <c r="J43" s="109"/>
      <c r="K43" s="192"/>
      <c r="L43" s="192"/>
      <c r="M43" s="192"/>
      <c r="N43" s="192"/>
      <c r="O43" s="192"/>
      <c r="P43" s="110"/>
      <c r="Q43" s="192"/>
      <c r="R43" s="190"/>
    </row>
    <row r="44" spans="2:18">
      <c r="B44" s="97"/>
      <c r="C44" s="191"/>
      <c r="D44" s="109"/>
      <c r="E44" s="192"/>
      <c r="F44" s="192"/>
      <c r="G44" s="192"/>
      <c r="H44" s="110"/>
      <c r="I44" s="192"/>
      <c r="J44" s="109"/>
      <c r="K44" s="192"/>
      <c r="L44" s="192"/>
      <c r="M44" s="192"/>
      <c r="N44" s="192"/>
      <c r="O44" s="192"/>
      <c r="P44" s="110"/>
      <c r="Q44" s="192"/>
      <c r="R44" s="190"/>
    </row>
    <row r="45" spans="2:18">
      <c r="B45" s="97"/>
      <c r="C45" s="191"/>
      <c r="D45" s="109"/>
      <c r="E45" s="192"/>
      <c r="F45" s="192"/>
      <c r="G45" s="192"/>
      <c r="H45" s="110"/>
      <c r="I45" s="192"/>
      <c r="J45" s="109"/>
      <c r="K45" s="192"/>
      <c r="L45" s="192"/>
      <c r="M45" s="192"/>
      <c r="N45" s="192"/>
      <c r="O45" s="192"/>
      <c r="P45" s="110"/>
      <c r="Q45" s="192"/>
      <c r="R45" s="190"/>
    </row>
    <row r="46" spans="2:18">
      <c r="B46" s="97"/>
      <c r="C46" s="191"/>
      <c r="D46" s="109"/>
      <c r="E46" s="192"/>
      <c r="F46" s="192"/>
      <c r="G46" s="192"/>
      <c r="H46" s="110"/>
      <c r="I46" s="192"/>
      <c r="J46" s="109"/>
      <c r="K46" s="192"/>
      <c r="L46" s="192"/>
      <c r="M46" s="192"/>
      <c r="N46" s="192"/>
      <c r="O46" s="192"/>
      <c r="P46" s="110"/>
      <c r="Q46" s="192"/>
      <c r="R46" s="190"/>
    </row>
    <row r="47" spans="2:18">
      <c r="B47" s="97"/>
      <c r="C47" s="191"/>
      <c r="D47" s="109"/>
      <c r="E47" s="192"/>
      <c r="F47" s="192"/>
      <c r="G47" s="192"/>
      <c r="H47" s="110"/>
      <c r="I47" s="192"/>
      <c r="J47" s="109"/>
      <c r="K47" s="192"/>
      <c r="L47" s="192"/>
      <c r="M47" s="192"/>
      <c r="N47" s="192"/>
      <c r="O47" s="192"/>
      <c r="P47" s="110"/>
      <c r="Q47" s="192"/>
      <c r="R47" s="190"/>
    </row>
    <row r="48" spans="2:18" s="99" customFormat="1" ht="13.5">
      <c r="B48" s="100"/>
      <c r="C48" s="164"/>
      <c r="D48" s="111" t="s">
        <v>1126</v>
      </c>
      <c r="E48" s="112"/>
      <c r="F48" s="112"/>
      <c r="G48" s="113" t="s">
        <v>1127</v>
      </c>
      <c r="H48" s="114"/>
      <c r="I48" s="165"/>
      <c r="J48" s="111" t="s">
        <v>1126</v>
      </c>
      <c r="K48" s="112"/>
      <c r="L48" s="112"/>
      <c r="M48" s="112"/>
      <c r="N48" s="113" t="s">
        <v>1127</v>
      </c>
      <c r="O48" s="112"/>
      <c r="P48" s="114"/>
      <c r="Q48" s="165"/>
      <c r="R48" s="166"/>
    </row>
    <row r="49" spans="2:18">
      <c r="B49" s="97"/>
      <c r="C49" s="19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0"/>
    </row>
    <row r="50" spans="2:18" s="99" customFormat="1" ht="13.5">
      <c r="B50" s="100"/>
      <c r="C50" s="164"/>
      <c r="D50" s="107" t="s">
        <v>1128</v>
      </c>
      <c r="E50" s="102"/>
      <c r="F50" s="102"/>
      <c r="G50" s="102"/>
      <c r="H50" s="108"/>
      <c r="I50" s="165"/>
      <c r="J50" s="107" t="s">
        <v>1129</v>
      </c>
      <c r="K50" s="102"/>
      <c r="L50" s="102"/>
      <c r="M50" s="102"/>
      <c r="N50" s="102"/>
      <c r="O50" s="102"/>
      <c r="P50" s="108"/>
      <c r="Q50" s="165"/>
      <c r="R50" s="166"/>
    </row>
    <row r="51" spans="2:18">
      <c r="B51" s="97"/>
      <c r="C51" s="191"/>
      <c r="D51" s="109"/>
      <c r="E51" s="192"/>
      <c r="F51" s="192"/>
      <c r="G51" s="192"/>
      <c r="H51" s="110"/>
      <c r="I51" s="192"/>
      <c r="J51" s="109"/>
      <c r="K51" s="192"/>
      <c r="L51" s="192"/>
      <c r="M51" s="192"/>
      <c r="N51" s="192"/>
      <c r="O51" s="192"/>
      <c r="P51" s="110"/>
      <c r="Q51" s="192"/>
      <c r="R51" s="190"/>
    </row>
    <row r="52" spans="2:18">
      <c r="B52" s="97"/>
      <c r="C52" s="191"/>
      <c r="D52" s="109"/>
      <c r="E52" s="192"/>
      <c r="F52" s="192"/>
      <c r="G52" s="192"/>
      <c r="H52" s="110"/>
      <c r="I52" s="192"/>
      <c r="J52" s="109"/>
      <c r="K52" s="192"/>
      <c r="L52" s="192"/>
      <c r="M52" s="192"/>
      <c r="N52" s="192"/>
      <c r="O52" s="192"/>
      <c r="P52" s="110"/>
      <c r="Q52" s="192"/>
      <c r="R52" s="190"/>
    </row>
    <row r="53" spans="2:18">
      <c r="B53" s="97"/>
      <c r="C53" s="191"/>
      <c r="D53" s="109"/>
      <c r="E53" s="192"/>
      <c r="F53" s="192"/>
      <c r="G53" s="192"/>
      <c r="H53" s="110"/>
      <c r="I53" s="192"/>
      <c r="J53" s="109"/>
      <c r="K53" s="192"/>
      <c r="L53" s="192"/>
      <c r="M53" s="192"/>
      <c r="N53" s="192"/>
      <c r="O53" s="192"/>
      <c r="P53" s="110"/>
      <c r="Q53" s="192"/>
      <c r="R53" s="190"/>
    </row>
    <row r="54" spans="2:18">
      <c r="B54" s="97"/>
      <c r="C54" s="191"/>
      <c r="D54" s="109"/>
      <c r="E54" s="192"/>
      <c r="F54" s="192"/>
      <c r="G54" s="192"/>
      <c r="H54" s="110"/>
      <c r="I54" s="192"/>
      <c r="J54" s="109"/>
      <c r="K54" s="192"/>
      <c r="L54" s="192"/>
      <c r="M54" s="192"/>
      <c r="N54" s="192"/>
      <c r="O54" s="192"/>
      <c r="P54" s="110"/>
      <c r="Q54" s="192"/>
      <c r="R54" s="190"/>
    </row>
    <row r="55" spans="2:18">
      <c r="B55" s="97"/>
      <c r="C55" s="191"/>
      <c r="D55" s="109"/>
      <c r="E55" s="192"/>
      <c r="F55" s="192"/>
      <c r="G55" s="192"/>
      <c r="H55" s="110"/>
      <c r="I55" s="192"/>
      <c r="J55" s="109"/>
      <c r="K55" s="192"/>
      <c r="L55" s="192"/>
      <c r="M55" s="192"/>
      <c r="N55" s="192"/>
      <c r="O55" s="192"/>
      <c r="P55" s="110"/>
      <c r="Q55" s="192"/>
      <c r="R55" s="190"/>
    </row>
    <row r="56" spans="2:18">
      <c r="B56" s="97"/>
      <c r="C56" s="191"/>
      <c r="D56" s="109"/>
      <c r="E56" s="192"/>
      <c r="F56" s="192"/>
      <c r="G56" s="192"/>
      <c r="H56" s="110"/>
      <c r="I56" s="192"/>
      <c r="J56" s="109"/>
      <c r="K56" s="192"/>
      <c r="L56" s="192"/>
      <c r="M56" s="192"/>
      <c r="N56" s="192"/>
      <c r="O56" s="192"/>
      <c r="P56" s="110"/>
      <c r="Q56" s="192"/>
      <c r="R56" s="190"/>
    </row>
    <row r="57" spans="2:18">
      <c r="B57" s="97"/>
      <c r="C57" s="191"/>
      <c r="D57" s="109"/>
      <c r="E57" s="192"/>
      <c r="F57" s="192"/>
      <c r="G57" s="192"/>
      <c r="H57" s="110"/>
      <c r="I57" s="192"/>
      <c r="J57" s="109"/>
      <c r="K57" s="192"/>
      <c r="L57" s="192"/>
      <c r="M57" s="192"/>
      <c r="N57" s="192"/>
      <c r="O57" s="192"/>
      <c r="P57" s="110"/>
      <c r="Q57" s="192"/>
      <c r="R57" s="190"/>
    </row>
    <row r="58" spans="2:18">
      <c r="B58" s="97"/>
      <c r="C58" s="191"/>
      <c r="D58" s="109"/>
      <c r="E58" s="192"/>
      <c r="F58" s="192"/>
      <c r="G58" s="192"/>
      <c r="H58" s="110"/>
      <c r="I58" s="192"/>
      <c r="J58" s="109"/>
      <c r="K58" s="192"/>
      <c r="L58" s="192"/>
      <c r="M58" s="192"/>
      <c r="N58" s="192"/>
      <c r="O58" s="192"/>
      <c r="P58" s="110"/>
      <c r="Q58" s="192"/>
      <c r="R58" s="190"/>
    </row>
    <row r="59" spans="2:18" s="99" customFormat="1" ht="13.5">
      <c r="B59" s="100"/>
      <c r="C59" s="164"/>
      <c r="D59" s="111" t="s">
        <v>1126</v>
      </c>
      <c r="E59" s="112"/>
      <c r="F59" s="112"/>
      <c r="G59" s="113" t="s">
        <v>1127</v>
      </c>
      <c r="H59" s="114"/>
      <c r="I59" s="165"/>
      <c r="J59" s="111" t="s">
        <v>1126</v>
      </c>
      <c r="K59" s="112"/>
      <c r="L59" s="112"/>
      <c r="M59" s="112"/>
      <c r="N59" s="113" t="s">
        <v>1127</v>
      </c>
      <c r="O59" s="112"/>
      <c r="P59" s="114"/>
      <c r="Q59" s="165"/>
      <c r="R59" s="166"/>
    </row>
    <row r="60" spans="2:18" s="99" customFormat="1" ht="14.5" customHeight="1" thickBot="1">
      <c r="B60" s="115"/>
      <c r="C60" s="201"/>
      <c r="D60" s="202"/>
      <c r="E60" s="202"/>
      <c r="F60" s="202"/>
      <c r="G60" s="202"/>
      <c r="H60" s="202"/>
      <c r="I60" s="202"/>
      <c r="J60" s="202"/>
      <c r="K60" s="202"/>
      <c r="L60" s="202"/>
      <c r="M60" s="202"/>
      <c r="N60" s="202"/>
      <c r="O60" s="202"/>
      <c r="P60" s="202"/>
      <c r="Q60" s="202"/>
      <c r="R60" s="186"/>
    </row>
    <row r="63" spans="2:18" ht="12.5" thickBot="1"/>
    <row r="64" spans="2:18" s="99" customFormat="1" ht="7" customHeight="1">
      <c r="B64" s="118"/>
      <c r="C64" s="171"/>
      <c r="D64" s="172"/>
      <c r="E64" s="172"/>
      <c r="F64" s="172"/>
      <c r="G64" s="172"/>
      <c r="H64" s="172"/>
      <c r="I64" s="172"/>
      <c r="J64" s="172"/>
      <c r="K64" s="172"/>
      <c r="L64" s="172"/>
      <c r="M64" s="172"/>
      <c r="N64" s="172"/>
      <c r="O64" s="172"/>
      <c r="P64" s="172"/>
      <c r="Q64" s="172"/>
      <c r="R64" s="173"/>
    </row>
    <row r="65" spans="2:47" s="99" customFormat="1" ht="37" customHeight="1">
      <c r="B65" s="100"/>
      <c r="C65" s="1368" t="s">
        <v>1130</v>
      </c>
      <c r="D65" s="1369"/>
      <c r="E65" s="1369"/>
      <c r="F65" s="1369"/>
      <c r="G65" s="1369"/>
      <c r="H65" s="1369"/>
      <c r="I65" s="1369"/>
      <c r="J65" s="1369"/>
      <c r="K65" s="1369"/>
      <c r="L65" s="1369"/>
      <c r="M65" s="1369"/>
      <c r="N65" s="1369"/>
      <c r="O65" s="1369"/>
      <c r="P65" s="1369"/>
      <c r="Q65" s="1369"/>
      <c r="R65" s="166"/>
    </row>
    <row r="66" spans="2:47" s="99" customFormat="1" ht="7" customHeight="1">
      <c r="B66" s="100"/>
      <c r="C66" s="164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  <c r="O66" s="165"/>
      <c r="P66" s="165"/>
      <c r="Q66" s="165"/>
      <c r="R66" s="166"/>
    </row>
    <row r="67" spans="2:47" s="99" customFormat="1" ht="30" customHeight="1">
      <c r="B67" s="100"/>
      <c r="C67" s="167" t="s">
        <v>12</v>
      </c>
      <c r="D67" s="165"/>
      <c r="E67" s="165"/>
      <c r="F67" s="1357" t="str">
        <f>F6</f>
        <v>PROVIZORNÍ MENZA - UK ALBERTOV</v>
      </c>
      <c r="G67" s="1358"/>
      <c r="H67" s="1358"/>
      <c r="I67" s="1358"/>
      <c r="J67" s="1358"/>
      <c r="K67" s="1358"/>
      <c r="L67" s="1358"/>
      <c r="M67" s="1358"/>
      <c r="N67" s="1358"/>
      <c r="O67" s="1358"/>
      <c r="P67" s="1358"/>
      <c r="Q67" s="165"/>
      <c r="R67" s="166"/>
    </row>
    <row r="68" spans="2:47" s="99" customFormat="1" ht="37" customHeight="1">
      <c r="B68" s="100"/>
      <c r="C68" s="168" t="s">
        <v>70</v>
      </c>
      <c r="D68" s="165"/>
      <c r="E68" s="165"/>
      <c r="F68" s="1342" t="str">
        <f>F7</f>
        <v>D.1.4d - ZAŘÍZENÍ PRO VYTÁPĚNÍ STAVEB</v>
      </c>
      <c r="G68" s="1343"/>
      <c r="H68" s="1343"/>
      <c r="I68" s="1343"/>
      <c r="J68" s="1343"/>
      <c r="K68" s="1343"/>
      <c r="L68" s="1343"/>
      <c r="M68" s="1343"/>
      <c r="N68" s="1343"/>
      <c r="O68" s="1343"/>
      <c r="P68" s="1343"/>
      <c r="Q68" s="165"/>
      <c r="R68" s="166"/>
    </row>
    <row r="69" spans="2:47" s="99" customFormat="1" ht="7" customHeight="1">
      <c r="B69" s="100"/>
      <c r="C69" s="164"/>
      <c r="D69" s="165"/>
      <c r="E69" s="165"/>
      <c r="F69" s="165"/>
      <c r="G69" s="165"/>
      <c r="H69" s="165"/>
      <c r="I69" s="165"/>
      <c r="J69" s="165"/>
      <c r="K69" s="165"/>
      <c r="L69" s="165"/>
      <c r="M69" s="165"/>
      <c r="N69" s="165"/>
      <c r="O69" s="165"/>
      <c r="P69" s="165"/>
      <c r="Q69" s="165"/>
      <c r="R69" s="166"/>
    </row>
    <row r="70" spans="2:47" s="99" customFormat="1" ht="18" customHeight="1">
      <c r="B70" s="100"/>
      <c r="C70" s="167" t="s">
        <v>15</v>
      </c>
      <c r="D70" s="165"/>
      <c r="E70" s="165"/>
      <c r="F70" s="169" t="str">
        <f>F9</f>
        <v>Konvent ses. Alžbětinek parc. č. 1564/4, k.ú.,N.M.</v>
      </c>
      <c r="G70" s="165"/>
      <c r="H70" s="165"/>
      <c r="I70" s="165"/>
      <c r="J70" s="165"/>
      <c r="K70" s="170" t="s">
        <v>17</v>
      </c>
      <c r="L70" s="165"/>
      <c r="M70" s="1344" t="str">
        <f>IF(O9="","",O9)</f>
        <v>vyplň</v>
      </c>
      <c r="N70" s="1344"/>
      <c r="O70" s="1344"/>
      <c r="P70" s="1344"/>
      <c r="Q70" s="165"/>
      <c r="R70" s="166"/>
    </row>
    <row r="71" spans="2:47" s="99" customFormat="1" ht="7" customHeight="1">
      <c r="B71" s="100"/>
      <c r="C71" s="164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6"/>
    </row>
    <row r="72" spans="2:47" s="99" customFormat="1">
      <c r="B72" s="100"/>
      <c r="C72" s="167" t="s">
        <v>1119</v>
      </c>
      <c r="D72" s="165"/>
      <c r="E72" s="165"/>
      <c r="F72" s="169" t="str">
        <f>E12</f>
        <v xml:space="preserve"> </v>
      </c>
      <c r="G72" s="165"/>
      <c r="H72" s="165"/>
      <c r="I72" s="165"/>
      <c r="J72" s="165"/>
      <c r="K72" s="170" t="s">
        <v>24</v>
      </c>
      <c r="L72" s="165"/>
      <c r="M72" s="1345">
        <f>E18</f>
        <v>0</v>
      </c>
      <c r="N72" s="1345"/>
      <c r="O72" s="1345"/>
      <c r="P72" s="1345"/>
      <c r="Q72" s="1345"/>
      <c r="R72" s="166"/>
    </row>
    <row r="73" spans="2:47" s="99" customFormat="1" ht="14.5" customHeight="1">
      <c r="B73" s="100"/>
      <c r="C73" s="167" t="s">
        <v>1120</v>
      </c>
      <c r="D73" s="165"/>
      <c r="E73" s="165"/>
      <c r="F73" s="169" t="str">
        <f>IF(E15="","",E15)</f>
        <v xml:space="preserve"> </v>
      </c>
      <c r="G73" s="165"/>
      <c r="H73" s="165"/>
      <c r="I73" s="165"/>
      <c r="J73" s="165"/>
      <c r="K73" s="170" t="s">
        <v>27</v>
      </c>
      <c r="L73" s="165"/>
      <c r="M73" s="1345" t="str">
        <f>E21</f>
        <v xml:space="preserve"> </v>
      </c>
      <c r="N73" s="1345"/>
      <c r="O73" s="1345"/>
      <c r="P73" s="1345"/>
      <c r="Q73" s="1345"/>
      <c r="R73" s="166"/>
    </row>
    <row r="74" spans="2:47" s="99" customFormat="1" ht="10.4" customHeight="1">
      <c r="B74" s="100"/>
      <c r="C74" s="164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65"/>
      <c r="O74" s="165"/>
      <c r="P74" s="165"/>
      <c r="Q74" s="165"/>
      <c r="R74" s="166"/>
    </row>
    <row r="75" spans="2:47" s="99" customFormat="1" ht="29.25" customHeight="1">
      <c r="B75" s="100"/>
      <c r="C75" s="1362" t="s">
        <v>1131</v>
      </c>
      <c r="D75" s="1363"/>
      <c r="E75" s="1363"/>
      <c r="F75" s="1363"/>
      <c r="G75" s="1363"/>
      <c r="H75" s="174"/>
      <c r="I75" s="174"/>
      <c r="J75" s="174"/>
      <c r="K75" s="174"/>
      <c r="L75" s="174"/>
      <c r="M75" s="174"/>
      <c r="N75" s="1364" t="s">
        <v>73</v>
      </c>
      <c r="O75" s="1363"/>
      <c r="P75" s="1363"/>
      <c r="Q75" s="1363"/>
      <c r="R75" s="166"/>
    </row>
    <row r="76" spans="2:47" s="99" customFormat="1" ht="10.4" customHeight="1">
      <c r="B76" s="100"/>
      <c r="C76" s="164"/>
      <c r="D76" s="165"/>
      <c r="E76" s="165"/>
      <c r="F76" s="165"/>
      <c r="G76" s="165"/>
      <c r="H76" s="165"/>
      <c r="I76" s="165"/>
      <c r="J76" s="165"/>
      <c r="K76" s="165"/>
      <c r="L76" s="165"/>
      <c r="M76" s="165"/>
      <c r="N76" s="165"/>
      <c r="O76" s="165"/>
      <c r="P76" s="165"/>
      <c r="Q76" s="165"/>
      <c r="R76" s="166"/>
    </row>
    <row r="77" spans="2:47" s="99" customFormat="1" ht="29.25" customHeight="1">
      <c r="B77" s="100"/>
      <c r="C77" s="175" t="s">
        <v>1132</v>
      </c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1359">
        <f>N105</f>
        <v>0</v>
      </c>
      <c r="O77" s="1351"/>
      <c r="P77" s="1351"/>
      <c r="Q77" s="1351"/>
      <c r="R77" s="166"/>
      <c r="AU77" s="95" t="s">
        <v>75</v>
      </c>
    </row>
    <row r="78" spans="2:47" s="122" customFormat="1" ht="25" customHeight="1">
      <c r="B78" s="121"/>
      <c r="C78" s="176"/>
      <c r="D78" s="177" t="s">
        <v>83</v>
      </c>
      <c r="E78" s="178"/>
      <c r="F78" s="178"/>
      <c r="G78" s="178"/>
      <c r="H78" s="178"/>
      <c r="I78" s="178"/>
      <c r="J78" s="178"/>
      <c r="K78" s="178"/>
      <c r="L78" s="178"/>
      <c r="M78" s="178"/>
      <c r="N78" s="1360">
        <f>N106</f>
        <v>0</v>
      </c>
      <c r="O78" s="1361"/>
      <c r="P78" s="1361"/>
      <c r="Q78" s="1361"/>
      <c r="R78" s="179"/>
    </row>
    <row r="79" spans="2:47" s="124" customFormat="1" ht="19.899999999999999" customHeight="1">
      <c r="B79" s="123"/>
      <c r="C79" s="180"/>
      <c r="D79" s="181" t="s">
        <v>1133</v>
      </c>
      <c r="E79" s="182"/>
      <c r="F79" s="182"/>
      <c r="G79" s="182"/>
      <c r="H79" s="182"/>
      <c r="I79" s="182"/>
      <c r="J79" s="182"/>
      <c r="K79" s="182"/>
      <c r="L79" s="182"/>
      <c r="M79" s="182"/>
      <c r="N79" s="1349">
        <f>N107</f>
        <v>0</v>
      </c>
      <c r="O79" s="1350"/>
      <c r="P79" s="1350"/>
      <c r="Q79" s="1350"/>
      <c r="R79" s="183"/>
    </row>
    <row r="80" spans="2:47" s="124" customFormat="1" ht="19.899999999999999" customHeight="1">
      <c r="B80" s="123"/>
      <c r="C80" s="180"/>
      <c r="D80" s="181" t="s">
        <v>1134</v>
      </c>
      <c r="E80" s="182"/>
      <c r="F80" s="182"/>
      <c r="G80" s="182"/>
      <c r="H80" s="182"/>
      <c r="I80" s="182"/>
      <c r="J80" s="182"/>
      <c r="K80" s="182"/>
      <c r="L80" s="182"/>
      <c r="M80" s="182"/>
      <c r="N80" s="1349">
        <f>N116</f>
        <v>0</v>
      </c>
      <c r="O80" s="1350"/>
      <c r="P80" s="1350"/>
      <c r="Q80" s="1350"/>
      <c r="R80" s="183"/>
    </row>
    <row r="81" spans="2:21" s="124" customFormat="1" ht="19.899999999999999" customHeight="1">
      <c r="B81" s="123"/>
      <c r="C81" s="180"/>
      <c r="D81" s="181" t="s">
        <v>1135</v>
      </c>
      <c r="E81" s="182"/>
      <c r="F81" s="182"/>
      <c r="G81" s="182"/>
      <c r="H81" s="182"/>
      <c r="I81" s="182"/>
      <c r="J81" s="182"/>
      <c r="K81" s="182"/>
      <c r="L81" s="182"/>
      <c r="M81" s="182"/>
      <c r="N81" s="1349">
        <f>N126</f>
        <v>0</v>
      </c>
      <c r="O81" s="1350"/>
      <c r="P81" s="1350"/>
      <c r="Q81" s="1350"/>
      <c r="R81" s="183"/>
    </row>
    <row r="82" spans="2:21" s="124" customFormat="1" ht="19.899999999999999" customHeight="1">
      <c r="B82" s="123"/>
      <c r="C82" s="180"/>
      <c r="D82" s="181" t="s">
        <v>1136</v>
      </c>
      <c r="E82" s="182"/>
      <c r="F82" s="182"/>
      <c r="G82" s="182"/>
      <c r="H82" s="182"/>
      <c r="I82" s="182"/>
      <c r="J82" s="182"/>
      <c r="K82" s="182"/>
      <c r="L82" s="182"/>
      <c r="M82" s="182"/>
      <c r="N82" s="1349">
        <f>N131</f>
        <v>0</v>
      </c>
      <c r="O82" s="1350"/>
      <c r="P82" s="1350"/>
      <c r="Q82" s="1350"/>
      <c r="R82" s="183"/>
    </row>
    <row r="83" spans="2:21" s="124" customFormat="1" ht="19.899999999999999" customHeight="1">
      <c r="B83" s="123"/>
      <c r="C83" s="180"/>
      <c r="D83" s="181" t="s">
        <v>1137</v>
      </c>
      <c r="E83" s="182"/>
      <c r="F83" s="182"/>
      <c r="G83" s="182"/>
      <c r="H83" s="182"/>
      <c r="I83" s="182"/>
      <c r="J83" s="182"/>
      <c r="K83" s="182"/>
      <c r="L83" s="182"/>
      <c r="M83" s="182"/>
      <c r="N83" s="1349">
        <f>N144</f>
        <v>0</v>
      </c>
      <c r="O83" s="1350"/>
      <c r="P83" s="1350"/>
      <c r="Q83" s="1350"/>
      <c r="R83" s="183"/>
    </row>
    <row r="84" spans="2:21" s="124" customFormat="1" ht="19.899999999999999" customHeight="1">
      <c r="B84" s="123"/>
      <c r="C84" s="180"/>
      <c r="D84" s="181" t="s">
        <v>1138</v>
      </c>
      <c r="E84" s="182"/>
      <c r="F84" s="182"/>
      <c r="G84" s="182"/>
      <c r="H84" s="182"/>
      <c r="I84" s="182"/>
      <c r="J84" s="182"/>
      <c r="K84" s="182"/>
      <c r="L84" s="182"/>
      <c r="M84" s="182"/>
      <c r="N84" s="1349">
        <f>N159</f>
        <v>0</v>
      </c>
      <c r="O84" s="1350"/>
      <c r="P84" s="1350"/>
      <c r="Q84" s="1350"/>
      <c r="R84" s="183"/>
    </row>
    <row r="85" spans="2:21" s="99" customFormat="1" ht="21.75" customHeight="1">
      <c r="B85" s="100"/>
      <c r="C85" s="164"/>
      <c r="D85" s="165"/>
      <c r="E85" s="165"/>
      <c r="F85" s="165"/>
      <c r="G85" s="165"/>
      <c r="H85" s="165"/>
      <c r="I85" s="165"/>
      <c r="J85" s="165"/>
      <c r="K85" s="165"/>
      <c r="L85" s="165"/>
      <c r="M85" s="165"/>
      <c r="N85" s="165"/>
      <c r="O85" s="165"/>
      <c r="P85" s="165"/>
      <c r="Q85" s="165"/>
      <c r="R85" s="166"/>
    </row>
    <row r="86" spans="2:21" s="99" customFormat="1" ht="29.25" customHeight="1">
      <c r="B86" s="100"/>
      <c r="C86" s="175" t="s">
        <v>1139</v>
      </c>
      <c r="D86" s="165"/>
      <c r="E86" s="165"/>
      <c r="F86" s="165"/>
      <c r="G86" s="165"/>
      <c r="H86" s="165"/>
      <c r="I86" s="165"/>
      <c r="J86" s="165"/>
      <c r="K86" s="165"/>
      <c r="L86" s="165"/>
      <c r="M86" s="165"/>
      <c r="N86" s="1351">
        <v>0</v>
      </c>
      <c r="O86" s="1352"/>
      <c r="P86" s="1352"/>
      <c r="Q86" s="1352"/>
      <c r="R86" s="166"/>
      <c r="T86" s="125"/>
      <c r="U86" s="126" t="s">
        <v>33</v>
      </c>
    </row>
    <row r="87" spans="2:21" s="99" customFormat="1" ht="18" customHeight="1">
      <c r="B87" s="100"/>
      <c r="C87" s="164"/>
      <c r="D87" s="165"/>
      <c r="E87" s="165"/>
      <c r="F87" s="165"/>
      <c r="G87" s="165"/>
      <c r="H87" s="165"/>
      <c r="I87" s="165"/>
      <c r="J87" s="165"/>
      <c r="K87" s="165"/>
      <c r="L87" s="165"/>
      <c r="M87" s="165"/>
      <c r="N87" s="165"/>
      <c r="O87" s="165"/>
      <c r="P87" s="165"/>
      <c r="Q87" s="165"/>
      <c r="R87" s="166"/>
    </row>
    <row r="88" spans="2:21" s="99" customFormat="1" ht="29.25" customHeight="1" thickBot="1">
      <c r="B88" s="100"/>
      <c r="C88" s="184" t="s">
        <v>1140</v>
      </c>
      <c r="D88" s="185"/>
      <c r="E88" s="185"/>
      <c r="F88" s="185"/>
      <c r="G88" s="185"/>
      <c r="H88" s="185"/>
      <c r="I88" s="185"/>
      <c r="J88" s="185"/>
      <c r="K88" s="185"/>
      <c r="L88" s="1353">
        <f>ROUND(SUM(N77+N86),2)</f>
        <v>0</v>
      </c>
      <c r="M88" s="1353"/>
      <c r="N88" s="1353"/>
      <c r="O88" s="1353"/>
      <c r="P88" s="1353"/>
      <c r="Q88" s="1353"/>
      <c r="R88" s="186"/>
    </row>
    <row r="89" spans="2:21" s="99" customFormat="1" ht="7" customHeight="1">
      <c r="B89" s="115"/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7"/>
    </row>
    <row r="91" spans="2:21">
      <c r="P91" s="162">
        <f>N107+N116+N126+N131+N144+N159</f>
        <v>0</v>
      </c>
    </row>
    <row r="93" spans="2:21" s="99" customFormat="1" ht="7" customHeight="1" thickBot="1">
      <c r="B93" s="118"/>
      <c r="C93" s="119"/>
      <c r="D93" s="119"/>
      <c r="E93" s="119"/>
      <c r="F93" s="119"/>
      <c r="G93" s="119"/>
      <c r="H93" s="119"/>
      <c r="I93" s="119"/>
      <c r="J93" s="119"/>
      <c r="K93" s="119"/>
      <c r="L93" s="119"/>
      <c r="M93" s="119"/>
      <c r="N93" s="119"/>
      <c r="O93" s="119"/>
      <c r="P93" s="119"/>
      <c r="Q93" s="119"/>
      <c r="R93" s="120"/>
    </row>
    <row r="94" spans="2:21" s="99" customFormat="1" ht="37" customHeight="1">
      <c r="B94" s="100"/>
      <c r="C94" s="1354" t="s">
        <v>1141</v>
      </c>
      <c r="D94" s="1355"/>
      <c r="E94" s="1355"/>
      <c r="F94" s="1355"/>
      <c r="G94" s="1355"/>
      <c r="H94" s="1355"/>
      <c r="I94" s="1355"/>
      <c r="J94" s="1355"/>
      <c r="K94" s="1355"/>
      <c r="L94" s="1355"/>
      <c r="M94" s="1355"/>
      <c r="N94" s="1355"/>
      <c r="O94" s="1355"/>
      <c r="P94" s="1355"/>
      <c r="Q94" s="1356"/>
      <c r="R94" s="101"/>
    </row>
    <row r="95" spans="2:21" s="99" customFormat="1" ht="7" customHeight="1">
      <c r="B95" s="100"/>
      <c r="C95" s="164"/>
      <c r="D95" s="165"/>
      <c r="E95" s="165"/>
      <c r="F95" s="165"/>
      <c r="G95" s="165"/>
      <c r="H95" s="165"/>
      <c r="I95" s="165"/>
      <c r="J95" s="165"/>
      <c r="K95" s="165"/>
      <c r="L95" s="165"/>
      <c r="M95" s="165"/>
      <c r="N95" s="165"/>
      <c r="O95" s="165"/>
      <c r="P95" s="165"/>
      <c r="Q95" s="166"/>
      <c r="R95" s="101"/>
    </row>
    <row r="96" spans="2:21" s="99" customFormat="1" ht="30" customHeight="1">
      <c r="B96" s="100"/>
      <c r="C96" s="167" t="s">
        <v>12</v>
      </c>
      <c r="D96" s="165"/>
      <c r="E96" s="165"/>
      <c r="F96" s="1357" t="str">
        <f>F6</f>
        <v>PROVIZORNÍ MENZA - UK ALBERTOV</v>
      </c>
      <c r="G96" s="1358"/>
      <c r="H96" s="1358"/>
      <c r="I96" s="1358"/>
      <c r="J96" s="1358"/>
      <c r="K96" s="1358"/>
      <c r="L96" s="1358"/>
      <c r="M96" s="1358"/>
      <c r="N96" s="1358"/>
      <c r="O96" s="1358"/>
      <c r="P96" s="1358"/>
      <c r="Q96" s="166"/>
      <c r="R96" s="101"/>
    </row>
    <row r="97" spans="2:65" s="99" customFormat="1" ht="37" customHeight="1">
      <c r="B97" s="100"/>
      <c r="C97" s="168" t="s">
        <v>70</v>
      </c>
      <c r="D97" s="165"/>
      <c r="E97" s="165"/>
      <c r="F97" s="1342" t="str">
        <f>F7</f>
        <v>D.1.4d - ZAŘÍZENÍ PRO VYTÁPĚNÍ STAVEB</v>
      </c>
      <c r="G97" s="1343"/>
      <c r="H97" s="1343"/>
      <c r="I97" s="1343"/>
      <c r="J97" s="1343"/>
      <c r="K97" s="1343"/>
      <c r="L97" s="1343"/>
      <c r="M97" s="1343"/>
      <c r="N97" s="1343"/>
      <c r="O97" s="1343"/>
      <c r="P97" s="1343"/>
      <c r="Q97" s="166"/>
      <c r="R97" s="101"/>
    </row>
    <row r="98" spans="2:65" s="99" customFormat="1" ht="7" customHeight="1">
      <c r="B98" s="100"/>
      <c r="C98" s="164"/>
      <c r="D98" s="165"/>
      <c r="E98" s="165"/>
      <c r="F98" s="165"/>
      <c r="G98" s="165"/>
      <c r="H98" s="165"/>
      <c r="I98" s="165"/>
      <c r="J98" s="165"/>
      <c r="K98" s="165"/>
      <c r="L98" s="165"/>
      <c r="M98" s="165"/>
      <c r="N98" s="165"/>
      <c r="O98" s="165"/>
      <c r="P98" s="165"/>
      <c r="Q98" s="166"/>
      <c r="R98" s="101"/>
    </row>
    <row r="99" spans="2:65" s="99" customFormat="1" ht="18" customHeight="1">
      <c r="B99" s="100"/>
      <c r="C99" s="167" t="s">
        <v>15</v>
      </c>
      <c r="D99" s="165"/>
      <c r="E99" s="165"/>
      <c r="F99" s="169" t="str">
        <f>F9</f>
        <v>Konvent ses. Alžbětinek parc. č. 1564/4, k.ú.,N.M.</v>
      </c>
      <c r="G99" s="165"/>
      <c r="H99" s="165"/>
      <c r="I99" s="165"/>
      <c r="J99" s="165"/>
      <c r="K99" s="170" t="s">
        <v>17</v>
      </c>
      <c r="L99" s="165"/>
      <c r="M99" s="1344" t="str">
        <f>IF(O9="","",O9)</f>
        <v>vyplň</v>
      </c>
      <c r="N99" s="1344"/>
      <c r="O99" s="1344"/>
      <c r="P99" s="1344"/>
      <c r="Q99" s="166"/>
      <c r="R99" s="101"/>
    </row>
    <row r="100" spans="2:65" s="99" customFormat="1" ht="7" customHeight="1">
      <c r="B100" s="100"/>
      <c r="C100" s="164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  <c r="N100" s="165"/>
      <c r="O100" s="165"/>
      <c r="P100" s="165"/>
      <c r="Q100" s="166"/>
      <c r="R100" s="101"/>
    </row>
    <row r="101" spans="2:65" s="99" customFormat="1">
      <c r="B101" s="100"/>
      <c r="C101" s="167" t="s">
        <v>1119</v>
      </c>
      <c r="D101" s="165"/>
      <c r="E101" s="165"/>
      <c r="F101" s="169" t="str">
        <f>E12</f>
        <v xml:space="preserve"> </v>
      </c>
      <c r="G101" s="165"/>
      <c r="H101" s="165"/>
      <c r="I101" s="165"/>
      <c r="J101" s="165"/>
      <c r="K101" s="170" t="s">
        <v>24</v>
      </c>
      <c r="L101" s="165"/>
      <c r="M101" s="1345">
        <f>E18</f>
        <v>0</v>
      </c>
      <c r="N101" s="1345"/>
      <c r="O101" s="1345"/>
      <c r="P101" s="1345"/>
      <c r="Q101" s="1346"/>
      <c r="R101" s="101"/>
    </row>
    <row r="102" spans="2:65" s="99" customFormat="1" ht="14.5" customHeight="1">
      <c r="B102" s="100"/>
      <c r="C102" s="167" t="s">
        <v>1120</v>
      </c>
      <c r="D102" s="165"/>
      <c r="E102" s="165"/>
      <c r="F102" s="169" t="str">
        <f>IF(E15="","",E15)</f>
        <v xml:space="preserve"> </v>
      </c>
      <c r="G102" s="165"/>
      <c r="H102" s="165"/>
      <c r="I102" s="165"/>
      <c r="J102" s="165"/>
      <c r="K102" s="170" t="s">
        <v>27</v>
      </c>
      <c r="L102" s="165"/>
      <c r="M102" s="1345" t="str">
        <f>E21</f>
        <v xml:space="preserve"> </v>
      </c>
      <c r="N102" s="1345"/>
      <c r="O102" s="1345"/>
      <c r="P102" s="1345"/>
      <c r="Q102" s="1346"/>
      <c r="R102" s="101"/>
    </row>
    <row r="103" spans="2:65" s="99" customFormat="1" ht="10.4" customHeight="1">
      <c r="B103" s="100"/>
      <c r="C103" s="164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6"/>
      <c r="R103" s="101"/>
    </row>
    <row r="104" spans="2:65" s="129" customFormat="1" ht="29.25" customHeight="1">
      <c r="B104" s="127"/>
      <c r="C104" s="990" t="s">
        <v>87</v>
      </c>
      <c r="D104" s="991" t="s">
        <v>47</v>
      </c>
      <c r="E104" s="992" t="s">
        <v>43</v>
      </c>
      <c r="F104" s="1347" t="s">
        <v>44</v>
      </c>
      <c r="G104" s="1347"/>
      <c r="H104" s="1347"/>
      <c r="I104" s="1347"/>
      <c r="J104" s="992" t="s">
        <v>88</v>
      </c>
      <c r="K104" s="992" t="s">
        <v>89</v>
      </c>
      <c r="L104" s="1347" t="s">
        <v>90</v>
      </c>
      <c r="M104" s="1347"/>
      <c r="N104" s="1347" t="s">
        <v>73</v>
      </c>
      <c r="O104" s="1347"/>
      <c r="P104" s="1347"/>
      <c r="Q104" s="1348"/>
      <c r="R104" s="128"/>
      <c r="T104" s="130" t="s">
        <v>1142</v>
      </c>
      <c r="U104" s="131" t="s">
        <v>33</v>
      </c>
      <c r="V104" s="131" t="s">
        <v>92</v>
      </c>
      <c r="W104" s="131" t="s">
        <v>93</v>
      </c>
      <c r="X104" s="131" t="s">
        <v>1143</v>
      </c>
      <c r="Y104" s="131" t="s">
        <v>1144</v>
      </c>
      <c r="Z104" s="131" t="s">
        <v>96</v>
      </c>
      <c r="AA104" s="132" t="s">
        <v>97</v>
      </c>
    </row>
    <row r="105" spans="2:65" s="99" customFormat="1" ht="29.25" customHeight="1">
      <c r="B105" s="100"/>
      <c r="C105" s="993" t="s">
        <v>1122</v>
      </c>
      <c r="D105" s="453"/>
      <c r="E105" s="453"/>
      <c r="F105" s="453"/>
      <c r="G105" s="453"/>
      <c r="H105" s="453"/>
      <c r="I105" s="453"/>
      <c r="J105" s="453"/>
      <c r="K105" s="453"/>
      <c r="L105" s="453"/>
      <c r="M105" s="453"/>
      <c r="N105" s="1333">
        <f>BK105</f>
        <v>0</v>
      </c>
      <c r="O105" s="1334"/>
      <c r="P105" s="1334"/>
      <c r="Q105" s="1335"/>
      <c r="R105" s="101"/>
      <c r="T105" s="133"/>
      <c r="U105" s="102"/>
      <c r="V105" s="102"/>
      <c r="W105" s="134">
        <f>W106</f>
        <v>190.34219999999999</v>
      </c>
      <c r="X105" s="102"/>
      <c r="Y105" s="134">
        <f>Y106</f>
        <v>1.008896</v>
      </c>
      <c r="Z105" s="102"/>
      <c r="AA105" s="135">
        <f>AA106</f>
        <v>0</v>
      </c>
      <c r="AT105" s="95" t="s">
        <v>49</v>
      </c>
      <c r="AU105" s="95" t="s">
        <v>75</v>
      </c>
      <c r="BK105" s="136">
        <f>BK106</f>
        <v>0</v>
      </c>
    </row>
    <row r="106" spans="2:65" s="138" customFormat="1" ht="37.4" customHeight="1">
      <c r="B106" s="137"/>
      <c r="C106" s="994"/>
      <c r="D106" s="995" t="s">
        <v>83</v>
      </c>
      <c r="E106" s="995"/>
      <c r="F106" s="995"/>
      <c r="G106" s="995"/>
      <c r="H106" s="995"/>
      <c r="I106" s="995"/>
      <c r="J106" s="995"/>
      <c r="K106" s="995"/>
      <c r="L106" s="995"/>
      <c r="M106" s="995"/>
      <c r="N106" s="1336">
        <f>BK106</f>
        <v>0</v>
      </c>
      <c r="O106" s="1337"/>
      <c r="P106" s="1337"/>
      <c r="Q106" s="1338"/>
      <c r="R106" s="139"/>
      <c r="T106" s="140"/>
      <c r="W106" s="141">
        <f>W107+W116+W126+W131+W144+W159</f>
        <v>190.34219999999999</v>
      </c>
      <c r="Y106" s="141">
        <f>Y107+Y116+Y126+Y131+Y144+Y159</f>
        <v>1.008896</v>
      </c>
      <c r="AA106" s="142">
        <f>AA107+AA116+AA126+AA131+AA144+AA159</f>
        <v>0</v>
      </c>
      <c r="AR106" s="143" t="s">
        <v>58</v>
      </c>
      <c r="AT106" s="144" t="s">
        <v>49</v>
      </c>
      <c r="AU106" s="144" t="s">
        <v>50</v>
      </c>
      <c r="AY106" s="143" t="s">
        <v>101</v>
      </c>
      <c r="BK106" s="145">
        <f>BK107+BK116+BK126+BK131+BK144+BK159</f>
        <v>0</v>
      </c>
    </row>
    <row r="107" spans="2:65" s="138" customFormat="1" ht="19.899999999999999" customHeight="1">
      <c r="B107" s="137"/>
      <c r="C107" s="994"/>
      <c r="D107" s="996" t="s">
        <v>1133</v>
      </c>
      <c r="E107" s="996"/>
      <c r="F107" s="996"/>
      <c r="G107" s="996"/>
      <c r="H107" s="996"/>
      <c r="I107" s="996"/>
      <c r="J107" s="996"/>
      <c r="K107" s="996"/>
      <c r="L107" s="996"/>
      <c r="M107" s="996"/>
      <c r="N107" s="1339">
        <f>BK107</f>
        <v>0</v>
      </c>
      <c r="O107" s="1340"/>
      <c r="P107" s="1340"/>
      <c r="Q107" s="1341"/>
      <c r="R107" s="139"/>
      <c r="T107" s="140"/>
      <c r="W107" s="141">
        <f>SUM(W108:W115)</f>
        <v>21.4968</v>
      </c>
      <c r="Y107" s="141">
        <f>SUM(Y108:Y115)</f>
        <v>3.5892E-2</v>
      </c>
      <c r="AA107" s="142">
        <f>SUM(AA108:AA115)</f>
        <v>0</v>
      </c>
      <c r="AR107" s="143" t="s">
        <v>58</v>
      </c>
      <c r="AT107" s="144" t="s">
        <v>49</v>
      </c>
      <c r="AU107" s="144" t="s">
        <v>56</v>
      </c>
      <c r="AY107" s="143" t="s">
        <v>101</v>
      </c>
      <c r="BK107" s="145">
        <f>SUM(BK108:BK115)</f>
        <v>0</v>
      </c>
    </row>
    <row r="108" spans="2:65" s="99" customFormat="1" ht="38.25" customHeight="1">
      <c r="B108" s="146"/>
      <c r="C108" s="532" t="s">
        <v>56</v>
      </c>
      <c r="D108" s="533" t="s">
        <v>103</v>
      </c>
      <c r="E108" s="534" t="s">
        <v>1145</v>
      </c>
      <c r="F108" s="1271" t="s">
        <v>1146</v>
      </c>
      <c r="G108" s="1271"/>
      <c r="H108" s="1271"/>
      <c r="I108" s="1271"/>
      <c r="J108" s="535" t="s">
        <v>221</v>
      </c>
      <c r="K108" s="536">
        <v>202.8</v>
      </c>
      <c r="L108" s="1272"/>
      <c r="M108" s="1272"/>
      <c r="N108" s="1273">
        <f>ROUND(L108*K108,2)</f>
        <v>0</v>
      </c>
      <c r="O108" s="1273"/>
      <c r="P108" s="1273"/>
      <c r="Q108" s="1320"/>
      <c r="R108" s="147"/>
      <c r="T108" s="148" t="s">
        <v>1</v>
      </c>
      <c r="U108" s="149" t="s">
        <v>34</v>
      </c>
      <c r="V108" s="150">
        <v>0.106</v>
      </c>
      <c r="W108" s="150">
        <f>V108*K108</f>
        <v>21.4968</v>
      </c>
      <c r="X108" s="150">
        <v>6.0000000000000002E-5</v>
      </c>
      <c r="Y108" s="150">
        <f>X108*K108</f>
        <v>1.2168000000000002E-2</v>
      </c>
      <c r="Z108" s="150">
        <v>0</v>
      </c>
      <c r="AA108" s="151">
        <f>Z108*K108</f>
        <v>0</v>
      </c>
      <c r="AR108" s="95" t="s">
        <v>152</v>
      </c>
      <c r="AT108" s="95" t="s">
        <v>103</v>
      </c>
      <c r="AU108" s="95" t="s">
        <v>58</v>
      </c>
      <c r="AY108" s="95" t="s">
        <v>101</v>
      </c>
      <c r="BE108" s="152">
        <f>IF(U108="základní",N108,0)</f>
        <v>0</v>
      </c>
      <c r="BF108" s="152">
        <f>IF(U108="snížená",N108,0)</f>
        <v>0</v>
      </c>
      <c r="BG108" s="152">
        <f>IF(U108="zákl. přenesená",N108,0)</f>
        <v>0</v>
      </c>
      <c r="BH108" s="152">
        <f>IF(U108="sníž. přenesená",N108,0)</f>
        <v>0</v>
      </c>
      <c r="BI108" s="152">
        <f>IF(U108="nulová",N108,0)</f>
        <v>0</v>
      </c>
      <c r="BJ108" s="95" t="s">
        <v>56</v>
      </c>
      <c r="BK108" s="152">
        <f>ROUND(L108*K108,2)</f>
        <v>0</v>
      </c>
      <c r="BL108" s="95" t="s">
        <v>152</v>
      </c>
      <c r="BM108" s="95" t="s">
        <v>1147</v>
      </c>
    </row>
    <row r="109" spans="2:65" s="154" customFormat="1" ht="16.5" customHeight="1">
      <c r="B109" s="153"/>
      <c r="C109" s="997"/>
      <c r="D109" s="998"/>
      <c r="E109" s="999" t="s">
        <v>1</v>
      </c>
      <c r="F109" s="1330" t="s">
        <v>1148</v>
      </c>
      <c r="G109" s="1331"/>
      <c r="H109" s="1331"/>
      <c r="I109" s="1331"/>
      <c r="J109" s="998"/>
      <c r="K109" s="1000">
        <v>202.8</v>
      </c>
      <c r="L109" s="1009"/>
      <c r="M109" s="1009"/>
      <c r="N109" s="998"/>
      <c r="O109" s="998"/>
      <c r="P109" s="998"/>
      <c r="Q109" s="1001"/>
      <c r="R109" s="156"/>
      <c r="T109" s="157"/>
      <c r="AA109" s="158"/>
      <c r="AT109" s="155" t="s">
        <v>112</v>
      </c>
      <c r="AU109" s="155" t="s">
        <v>58</v>
      </c>
      <c r="AV109" s="154" t="s">
        <v>58</v>
      </c>
      <c r="AW109" s="154" t="s">
        <v>26</v>
      </c>
      <c r="AX109" s="154" t="s">
        <v>56</v>
      </c>
      <c r="AY109" s="155" t="s">
        <v>101</v>
      </c>
    </row>
    <row r="110" spans="2:65" s="99" customFormat="1" ht="25.5" customHeight="1">
      <c r="B110" s="146"/>
      <c r="C110" s="1002" t="s">
        <v>58</v>
      </c>
      <c r="D110" s="1003" t="s">
        <v>178</v>
      </c>
      <c r="E110" s="1004" t="s">
        <v>1149</v>
      </c>
      <c r="F110" s="1325" t="s">
        <v>1150</v>
      </c>
      <c r="G110" s="1325"/>
      <c r="H110" s="1325"/>
      <c r="I110" s="1325"/>
      <c r="J110" s="1005" t="s">
        <v>221</v>
      </c>
      <c r="K110" s="1006">
        <v>78</v>
      </c>
      <c r="L110" s="1319"/>
      <c r="M110" s="1319"/>
      <c r="N110" s="1326">
        <f t="shared" ref="N110:N115" si="0">ROUND(L110*K110,2)</f>
        <v>0</v>
      </c>
      <c r="O110" s="1273"/>
      <c r="P110" s="1273"/>
      <c r="Q110" s="1320"/>
      <c r="R110" s="147"/>
      <c r="T110" s="148" t="s">
        <v>1</v>
      </c>
      <c r="U110" s="149" t="s">
        <v>34</v>
      </c>
      <c r="V110" s="150">
        <v>0</v>
      </c>
      <c r="W110" s="150">
        <f t="shared" ref="W110:W115" si="1">V110*K110</f>
        <v>0</v>
      </c>
      <c r="X110" s="150">
        <v>6.9999999999999994E-5</v>
      </c>
      <c r="Y110" s="150">
        <f t="shared" ref="Y110:Y115" si="2">X110*K110</f>
        <v>5.4599999999999996E-3</v>
      </c>
      <c r="Z110" s="150">
        <v>0</v>
      </c>
      <c r="AA110" s="151">
        <f t="shared" ref="AA110:AA115" si="3">Z110*K110</f>
        <v>0</v>
      </c>
      <c r="AR110" s="95" t="s">
        <v>188</v>
      </c>
      <c r="AT110" s="95" t="s">
        <v>178</v>
      </c>
      <c r="AU110" s="95" t="s">
        <v>58</v>
      </c>
      <c r="AY110" s="95" t="s">
        <v>101</v>
      </c>
      <c r="BE110" s="152">
        <f t="shared" ref="BE110:BE115" si="4">IF(U110="základní",N110,0)</f>
        <v>0</v>
      </c>
      <c r="BF110" s="152">
        <f t="shared" ref="BF110:BF115" si="5">IF(U110="snížená",N110,0)</f>
        <v>0</v>
      </c>
      <c r="BG110" s="152">
        <f t="shared" ref="BG110:BG115" si="6">IF(U110="zákl. přenesená",N110,0)</f>
        <v>0</v>
      </c>
      <c r="BH110" s="152">
        <f t="shared" ref="BH110:BH115" si="7">IF(U110="sníž. přenesená",N110,0)</f>
        <v>0</v>
      </c>
      <c r="BI110" s="152">
        <f t="shared" ref="BI110:BI115" si="8">IF(U110="nulová",N110,0)</f>
        <v>0</v>
      </c>
      <c r="BJ110" s="95" t="s">
        <v>56</v>
      </c>
      <c r="BK110" s="152">
        <f t="shared" ref="BK110:BK115" si="9">ROUND(L110*K110,2)</f>
        <v>0</v>
      </c>
      <c r="BL110" s="95" t="s">
        <v>152</v>
      </c>
      <c r="BM110" s="95" t="s">
        <v>1151</v>
      </c>
    </row>
    <row r="111" spans="2:65" s="99" customFormat="1" ht="25.5" customHeight="1">
      <c r="B111" s="146"/>
      <c r="C111" s="1002" t="s">
        <v>115</v>
      </c>
      <c r="D111" s="1003" t="s">
        <v>178</v>
      </c>
      <c r="E111" s="1004" t="s">
        <v>1152</v>
      </c>
      <c r="F111" s="1325" t="s">
        <v>1153</v>
      </c>
      <c r="G111" s="1325"/>
      <c r="H111" s="1325"/>
      <c r="I111" s="1325"/>
      <c r="J111" s="1005" t="s">
        <v>221</v>
      </c>
      <c r="K111" s="1006">
        <v>23.4</v>
      </c>
      <c r="L111" s="1319"/>
      <c r="M111" s="1319"/>
      <c r="N111" s="1326">
        <f t="shared" si="0"/>
        <v>0</v>
      </c>
      <c r="O111" s="1273"/>
      <c r="P111" s="1273"/>
      <c r="Q111" s="1320"/>
      <c r="R111" s="147"/>
      <c r="T111" s="148" t="s">
        <v>1</v>
      </c>
      <c r="U111" s="149" t="s">
        <v>34</v>
      </c>
      <c r="V111" s="150">
        <v>0</v>
      </c>
      <c r="W111" s="150">
        <f t="shared" si="1"/>
        <v>0</v>
      </c>
      <c r="X111" s="150">
        <v>6.9999999999999994E-5</v>
      </c>
      <c r="Y111" s="150">
        <f t="shared" si="2"/>
        <v>1.6379999999999997E-3</v>
      </c>
      <c r="Z111" s="150">
        <v>0</v>
      </c>
      <c r="AA111" s="151">
        <f t="shared" si="3"/>
        <v>0</v>
      </c>
      <c r="AR111" s="95" t="s">
        <v>188</v>
      </c>
      <c r="AT111" s="95" t="s">
        <v>178</v>
      </c>
      <c r="AU111" s="95" t="s">
        <v>58</v>
      </c>
      <c r="AY111" s="95" t="s">
        <v>101</v>
      </c>
      <c r="BE111" s="152">
        <f t="shared" si="4"/>
        <v>0</v>
      </c>
      <c r="BF111" s="152">
        <f t="shared" si="5"/>
        <v>0</v>
      </c>
      <c r="BG111" s="152">
        <f t="shared" si="6"/>
        <v>0</v>
      </c>
      <c r="BH111" s="152">
        <f t="shared" si="7"/>
        <v>0</v>
      </c>
      <c r="BI111" s="152">
        <f t="shared" si="8"/>
        <v>0</v>
      </c>
      <c r="BJ111" s="95" t="s">
        <v>56</v>
      </c>
      <c r="BK111" s="152">
        <f t="shared" si="9"/>
        <v>0</v>
      </c>
      <c r="BL111" s="95" t="s">
        <v>152</v>
      </c>
      <c r="BM111" s="95" t="s">
        <v>1154</v>
      </c>
    </row>
    <row r="112" spans="2:65" s="99" customFormat="1" ht="25.5" customHeight="1">
      <c r="B112" s="146"/>
      <c r="C112" s="1002" t="s">
        <v>107</v>
      </c>
      <c r="D112" s="1003" t="s">
        <v>178</v>
      </c>
      <c r="E112" s="1004" t="s">
        <v>1155</v>
      </c>
      <c r="F112" s="1325" t="s">
        <v>1156</v>
      </c>
      <c r="G112" s="1325"/>
      <c r="H112" s="1325"/>
      <c r="I112" s="1325"/>
      <c r="J112" s="1005" t="s">
        <v>221</v>
      </c>
      <c r="K112" s="1006">
        <v>39</v>
      </c>
      <c r="L112" s="1319"/>
      <c r="M112" s="1319"/>
      <c r="N112" s="1326">
        <f t="shared" si="0"/>
        <v>0</v>
      </c>
      <c r="O112" s="1273"/>
      <c r="P112" s="1273"/>
      <c r="Q112" s="1320"/>
      <c r="R112" s="147"/>
      <c r="T112" s="148" t="s">
        <v>1</v>
      </c>
      <c r="U112" s="149" t="s">
        <v>34</v>
      </c>
      <c r="V112" s="150">
        <v>0</v>
      </c>
      <c r="W112" s="150">
        <f t="shared" si="1"/>
        <v>0</v>
      </c>
      <c r="X112" s="150">
        <v>1.1E-4</v>
      </c>
      <c r="Y112" s="150">
        <f t="shared" si="2"/>
        <v>4.2900000000000004E-3</v>
      </c>
      <c r="Z112" s="150">
        <v>0</v>
      </c>
      <c r="AA112" s="151">
        <f t="shared" si="3"/>
        <v>0</v>
      </c>
      <c r="AR112" s="95" t="s">
        <v>188</v>
      </c>
      <c r="AT112" s="95" t="s">
        <v>178</v>
      </c>
      <c r="AU112" s="95" t="s">
        <v>58</v>
      </c>
      <c r="AY112" s="95" t="s">
        <v>101</v>
      </c>
      <c r="BE112" s="152">
        <f t="shared" si="4"/>
        <v>0</v>
      </c>
      <c r="BF112" s="152">
        <f t="shared" si="5"/>
        <v>0</v>
      </c>
      <c r="BG112" s="152">
        <f t="shared" si="6"/>
        <v>0</v>
      </c>
      <c r="BH112" s="152">
        <f t="shared" si="7"/>
        <v>0</v>
      </c>
      <c r="BI112" s="152">
        <f t="shared" si="8"/>
        <v>0</v>
      </c>
      <c r="BJ112" s="95" t="s">
        <v>56</v>
      </c>
      <c r="BK112" s="152">
        <f t="shared" si="9"/>
        <v>0</v>
      </c>
      <c r="BL112" s="95" t="s">
        <v>152</v>
      </c>
      <c r="BM112" s="95" t="s">
        <v>1157</v>
      </c>
    </row>
    <row r="113" spans="2:65" s="99" customFormat="1" ht="25.5" customHeight="1">
      <c r="B113" s="146"/>
      <c r="C113" s="1002" t="s">
        <v>124</v>
      </c>
      <c r="D113" s="1003" t="s">
        <v>178</v>
      </c>
      <c r="E113" s="1004" t="s">
        <v>1158</v>
      </c>
      <c r="F113" s="1325" t="s">
        <v>1159</v>
      </c>
      <c r="G113" s="1325"/>
      <c r="H113" s="1325"/>
      <c r="I113" s="1325"/>
      <c r="J113" s="1005" t="s">
        <v>221</v>
      </c>
      <c r="K113" s="1006">
        <v>62.4</v>
      </c>
      <c r="L113" s="1319"/>
      <c r="M113" s="1319"/>
      <c r="N113" s="1326">
        <f t="shared" si="0"/>
        <v>0</v>
      </c>
      <c r="O113" s="1273"/>
      <c r="P113" s="1273"/>
      <c r="Q113" s="1320"/>
      <c r="R113" s="147"/>
      <c r="T113" s="148" t="s">
        <v>1</v>
      </c>
      <c r="U113" s="149" t="s">
        <v>34</v>
      </c>
      <c r="V113" s="150">
        <v>0</v>
      </c>
      <c r="W113" s="150">
        <f t="shared" si="1"/>
        <v>0</v>
      </c>
      <c r="X113" s="150">
        <v>1.3999999999999999E-4</v>
      </c>
      <c r="Y113" s="150">
        <f t="shared" si="2"/>
        <v>8.735999999999999E-3</v>
      </c>
      <c r="Z113" s="150">
        <v>0</v>
      </c>
      <c r="AA113" s="151">
        <f t="shared" si="3"/>
        <v>0</v>
      </c>
      <c r="AR113" s="95" t="s">
        <v>188</v>
      </c>
      <c r="AT113" s="95" t="s">
        <v>178</v>
      </c>
      <c r="AU113" s="95" t="s">
        <v>58</v>
      </c>
      <c r="AY113" s="95" t="s">
        <v>101</v>
      </c>
      <c r="BE113" s="152">
        <f t="shared" si="4"/>
        <v>0</v>
      </c>
      <c r="BF113" s="152">
        <f t="shared" si="5"/>
        <v>0</v>
      </c>
      <c r="BG113" s="152">
        <f t="shared" si="6"/>
        <v>0</v>
      </c>
      <c r="BH113" s="152">
        <f t="shared" si="7"/>
        <v>0</v>
      </c>
      <c r="BI113" s="152">
        <f t="shared" si="8"/>
        <v>0</v>
      </c>
      <c r="BJ113" s="95" t="s">
        <v>56</v>
      </c>
      <c r="BK113" s="152">
        <f t="shared" si="9"/>
        <v>0</v>
      </c>
      <c r="BL113" s="95" t="s">
        <v>152</v>
      </c>
      <c r="BM113" s="95" t="s">
        <v>1160</v>
      </c>
    </row>
    <row r="114" spans="2:65" s="99" customFormat="1" ht="16.5" customHeight="1">
      <c r="B114" s="146"/>
      <c r="C114" s="1002" t="s">
        <v>123</v>
      </c>
      <c r="D114" s="1003" t="s">
        <v>178</v>
      </c>
      <c r="E114" s="1004" t="s">
        <v>1161</v>
      </c>
      <c r="F114" s="1325" t="s">
        <v>1162</v>
      </c>
      <c r="G114" s="1325"/>
      <c r="H114" s="1325"/>
      <c r="I114" s="1325"/>
      <c r="J114" s="1005" t="s">
        <v>173</v>
      </c>
      <c r="K114" s="1006">
        <v>200</v>
      </c>
      <c r="L114" s="1319"/>
      <c r="M114" s="1319"/>
      <c r="N114" s="1326">
        <f t="shared" si="0"/>
        <v>0</v>
      </c>
      <c r="O114" s="1273"/>
      <c r="P114" s="1273"/>
      <c r="Q114" s="1320"/>
      <c r="R114" s="147"/>
      <c r="T114" s="148" t="s">
        <v>1</v>
      </c>
      <c r="U114" s="149" t="s">
        <v>34</v>
      </c>
      <c r="V114" s="150">
        <v>0</v>
      </c>
      <c r="W114" s="150">
        <f t="shared" si="1"/>
        <v>0</v>
      </c>
      <c r="X114" s="150">
        <v>1.0000000000000001E-5</v>
      </c>
      <c r="Y114" s="150">
        <f t="shared" si="2"/>
        <v>2E-3</v>
      </c>
      <c r="Z114" s="150">
        <v>0</v>
      </c>
      <c r="AA114" s="151">
        <f t="shared" si="3"/>
        <v>0</v>
      </c>
      <c r="AR114" s="95" t="s">
        <v>188</v>
      </c>
      <c r="AT114" s="95" t="s">
        <v>178</v>
      </c>
      <c r="AU114" s="95" t="s">
        <v>58</v>
      </c>
      <c r="AY114" s="95" t="s">
        <v>101</v>
      </c>
      <c r="BE114" s="152">
        <f t="shared" si="4"/>
        <v>0</v>
      </c>
      <c r="BF114" s="152">
        <f t="shared" si="5"/>
        <v>0</v>
      </c>
      <c r="BG114" s="152">
        <f t="shared" si="6"/>
        <v>0</v>
      </c>
      <c r="BH114" s="152">
        <f t="shared" si="7"/>
        <v>0</v>
      </c>
      <c r="BI114" s="152">
        <f t="shared" si="8"/>
        <v>0</v>
      </c>
      <c r="BJ114" s="95" t="s">
        <v>56</v>
      </c>
      <c r="BK114" s="152">
        <f t="shared" si="9"/>
        <v>0</v>
      </c>
      <c r="BL114" s="95" t="s">
        <v>152</v>
      </c>
      <c r="BM114" s="95" t="s">
        <v>1163</v>
      </c>
    </row>
    <row r="115" spans="2:65" s="99" customFormat="1" ht="25.5" customHeight="1">
      <c r="B115" s="146"/>
      <c r="C115" s="1002" t="s">
        <v>134</v>
      </c>
      <c r="D115" s="1003" t="s">
        <v>178</v>
      </c>
      <c r="E115" s="1004" t="s">
        <v>1164</v>
      </c>
      <c r="F115" s="1325" t="s">
        <v>1165</v>
      </c>
      <c r="G115" s="1325"/>
      <c r="H115" s="1325"/>
      <c r="I115" s="1325"/>
      <c r="J115" s="1005" t="s">
        <v>173</v>
      </c>
      <c r="K115" s="1006">
        <v>4</v>
      </c>
      <c r="L115" s="1319"/>
      <c r="M115" s="1319"/>
      <c r="N115" s="1326">
        <f t="shared" si="0"/>
        <v>0</v>
      </c>
      <c r="O115" s="1273"/>
      <c r="P115" s="1273"/>
      <c r="Q115" s="1320"/>
      <c r="R115" s="147"/>
      <c r="T115" s="148" t="s">
        <v>1</v>
      </c>
      <c r="U115" s="149" t="s">
        <v>34</v>
      </c>
      <c r="V115" s="150">
        <v>0</v>
      </c>
      <c r="W115" s="150">
        <f t="shared" si="1"/>
        <v>0</v>
      </c>
      <c r="X115" s="150">
        <v>4.0000000000000002E-4</v>
      </c>
      <c r="Y115" s="150">
        <f t="shared" si="2"/>
        <v>1.6000000000000001E-3</v>
      </c>
      <c r="Z115" s="150">
        <v>0</v>
      </c>
      <c r="AA115" s="151">
        <f t="shared" si="3"/>
        <v>0</v>
      </c>
      <c r="AR115" s="95" t="s">
        <v>188</v>
      </c>
      <c r="AT115" s="95" t="s">
        <v>178</v>
      </c>
      <c r="AU115" s="95" t="s">
        <v>58</v>
      </c>
      <c r="AY115" s="95" t="s">
        <v>101</v>
      </c>
      <c r="BE115" s="152">
        <f t="shared" si="4"/>
        <v>0</v>
      </c>
      <c r="BF115" s="152">
        <f t="shared" si="5"/>
        <v>0</v>
      </c>
      <c r="BG115" s="152">
        <f t="shared" si="6"/>
        <v>0</v>
      </c>
      <c r="BH115" s="152">
        <f t="shared" si="7"/>
        <v>0</v>
      </c>
      <c r="BI115" s="152">
        <f t="shared" si="8"/>
        <v>0</v>
      </c>
      <c r="BJ115" s="95" t="s">
        <v>56</v>
      </c>
      <c r="BK115" s="152">
        <f t="shared" si="9"/>
        <v>0</v>
      </c>
      <c r="BL115" s="95" t="s">
        <v>152</v>
      </c>
      <c r="BM115" s="95" t="s">
        <v>1166</v>
      </c>
    </row>
    <row r="116" spans="2:65" s="138" customFormat="1" ht="29.9" customHeight="1">
      <c r="B116" s="137"/>
      <c r="C116" s="994"/>
      <c r="D116" s="996" t="s">
        <v>1134</v>
      </c>
      <c r="E116" s="996"/>
      <c r="F116" s="996"/>
      <c r="G116" s="996"/>
      <c r="H116" s="996"/>
      <c r="I116" s="996"/>
      <c r="J116" s="996"/>
      <c r="K116" s="996"/>
      <c r="L116" s="1010"/>
      <c r="M116" s="1010"/>
      <c r="N116" s="1322">
        <f>BK116</f>
        <v>0</v>
      </c>
      <c r="O116" s="1323"/>
      <c r="P116" s="1323"/>
      <c r="Q116" s="1324"/>
      <c r="R116" s="139"/>
      <c r="T116" s="140"/>
      <c r="W116" s="141">
        <f>SUM(W117:W125)</f>
        <v>51.140999999999991</v>
      </c>
      <c r="Y116" s="141">
        <f>SUM(Y117:Y125)</f>
        <v>0.24854999999999999</v>
      </c>
      <c r="AA116" s="142">
        <f>SUM(AA117:AA125)</f>
        <v>0</v>
      </c>
      <c r="AR116" s="143" t="s">
        <v>58</v>
      </c>
      <c r="AT116" s="144" t="s">
        <v>49</v>
      </c>
      <c r="AU116" s="144" t="s">
        <v>56</v>
      </c>
      <c r="AY116" s="143" t="s">
        <v>101</v>
      </c>
      <c r="BK116" s="145">
        <f>SUM(BK117:BK125)</f>
        <v>0</v>
      </c>
    </row>
    <row r="117" spans="2:65" s="99" customFormat="1" ht="25.5" customHeight="1">
      <c r="B117" s="146"/>
      <c r="C117" s="532" t="s">
        <v>137</v>
      </c>
      <c r="D117" s="533" t="s">
        <v>103</v>
      </c>
      <c r="E117" s="534" t="s">
        <v>1167</v>
      </c>
      <c r="F117" s="1271" t="s">
        <v>1168</v>
      </c>
      <c r="G117" s="1271"/>
      <c r="H117" s="1271"/>
      <c r="I117" s="1271"/>
      <c r="J117" s="535" t="s">
        <v>173</v>
      </c>
      <c r="K117" s="536">
        <v>1</v>
      </c>
      <c r="L117" s="1319"/>
      <c r="M117" s="1319"/>
      <c r="N117" s="1273">
        <f t="shared" ref="N117:N125" si="10">ROUND(L117*K117,2)</f>
        <v>0</v>
      </c>
      <c r="O117" s="1273"/>
      <c r="P117" s="1273"/>
      <c r="Q117" s="1320"/>
      <c r="R117" s="147"/>
      <c r="T117" s="148" t="s">
        <v>1</v>
      </c>
      <c r="U117" s="149" t="s">
        <v>34</v>
      </c>
      <c r="V117" s="150">
        <v>2.988</v>
      </c>
      <c r="W117" s="150">
        <f t="shared" ref="W117:W125" si="11">V117*K117</f>
        <v>2.988</v>
      </c>
      <c r="X117" s="150">
        <v>3.739E-2</v>
      </c>
      <c r="Y117" s="150">
        <f t="shared" ref="Y117:Y125" si="12">X117*K117</f>
        <v>3.739E-2</v>
      </c>
      <c r="Z117" s="150">
        <v>0</v>
      </c>
      <c r="AA117" s="151">
        <f t="shared" ref="AA117:AA125" si="13">Z117*K117</f>
        <v>0</v>
      </c>
      <c r="AR117" s="95" t="s">
        <v>152</v>
      </c>
      <c r="AT117" s="95" t="s">
        <v>103</v>
      </c>
      <c r="AU117" s="95" t="s">
        <v>58</v>
      </c>
      <c r="AY117" s="95" t="s">
        <v>101</v>
      </c>
      <c r="BE117" s="152">
        <f t="shared" ref="BE117:BE125" si="14">IF(U117="základní",N117,0)</f>
        <v>0</v>
      </c>
      <c r="BF117" s="152">
        <f t="shared" ref="BF117:BF125" si="15">IF(U117="snížená",N117,0)</f>
        <v>0</v>
      </c>
      <c r="BG117" s="152">
        <f t="shared" ref="BG117:BG125" si="16">IF(U117="zákl. přenesená",N117,0)</f>
        <v>0</v>
      </c>
      <c r="BH117" s="152">
        <f t="shared" ref="BH117:BH125" si="17">IF(U117="sníž. přenesená",N117,0)</f>
        <v>0</v>
      </c>
      <c r="BI117" s="152">
        <f t="shared" ref="BI117:BI125" si="18">IF(U117="nulová",N117,0)</f>
        <v>0</v>
      </c>
      <c r="BJ117" s="95" t="s">
        <v>56</v>
      </c>
      <c r="BK117" s="152">
        <f t="shared" ref="BK117:BK125" si="19">ROUND(L117*K117,2)</f>
        <v>0</v>
      </c>
      <c r="BL117" s="95" t="s">
        <v>152</v>
      </c>
      <c r="BM117" s="95" t="s">
        <v>1169</v>
      </c>
    </row>
    <row r="118" spans="2:65" s="99" customFormat="1" ht="51" customHeight="1">
      <c r="B118" s="146"/>
      <c r="C118" s="532" t="s">
        <v>142</v>
      </c>
      <c r="D118" s="533" t="s">
        <v>103</v>
      </c>
      <c r="E118" s="534" t="s">
        <v>1170</v>
      </c>
      <c r="F118" s="1271" t="s">
        <v>1171</v>
      </c>
      <c r="G118" s="1271"/>
      <c r="H118" s="1271"/>
      <c r="I118" s="1271"/>
      <c r="J118" s="535" t="s">
        <v>173</v>
      </c>
      <c r="K118" s="536">
        <v>1</v>
      </c>
      <c r="L118" s="1319"/>
      <c r="M118" s="1319"/>
      <c r="N118" s="1273">
        <f t="shared" si="10"/>
        <v>0</v>
      </c>
      <c r="O118" s="1273"/>
      <c r="P118" s="1273"/>
      <c r="Q118" s="1320"/>
      <c r="R118" s="147"/>
      <c r="T118" s="148" t="s">
        <v>1</v>
      </c>
      <c r="U118" s="149" t="s">
        <v>34</v>
      </c>
      <c r="V118" s="150">
        <v>2.988</v>
      </c>
      <c r="W118" s="150">
        <f t="shared" si="11"/>
        <v>2.988</v>
      </c>
      <c r="X118" s="150">
        <v>3.739E-2</v>
      </c>
      <c r="Y118" s="150">
        <f t="shared" si="12"/>
        <v>3.739E-2</v>
      </c>
      <c r="Z118" s="150">
        <v>0</v>
      </c>
      <c r="AA118" s="151">
        <f t="shared" si="13"/>
        <v>0</v>
      </c>
      <c r="AR118" s="95" t="s">
        <v>152</v>
      </c>
      <c r="AT118" s="95" t="s">
        <v>103</v>
      </c>
      <c r="AU118" s="95" t="s">
        <v>58</v>
      </c>
      <c r="AY118" s="95" t="s">
        <v>101</v>
      </c>
      <c r="BE118" s="152">
        <f t="shared" si="14"/>
        <v>0</v>
      </c>
      <c r="BF118" s="152">
        <f t="shared" si="15"/>
        <v>0</v>
      </c>
      <c r="BG118" s="152">
        <f t="shared" si="16"/>
        <v>0</v>
      </c>
      <c r="BH118" s="152">
        <f t="shared" si="17"/>
        <v>0</v>
      </c>
      <c r="BI118" s="152">
        <f t="shared" si="18"/>
        <v>0</v>
      </c>
      <c r="BJ118" s="95" t="s">
        <v>56</v>
      </c>
      <c r="BK118" s="152">
        <f t="shared" si="19"/>
        <v>0</v>
      </c>
      <c r="BL118" s="95" t="s">
        <v>152</v>
      </c>
      <c r="BM118" s="95" t="s">
        <v>1172</v>
      </c>
    </row>
    <row r="119" spans="2:65" s="99" customFormat="1" ht="25.5" customHeight="1">
      <c r="B119" s="146"/>
      <c r="C119" s="532" t="s">
        <v>141</v>
      </c>
      <c r="D119" s="533" t="s">
        <v>103</v>
      </c>
      <c r="E119" s="534" t="s">
        <v>1173</v>
      </c>
      <c r="F119" s="1271" t="s">
        <v>1174</v>
      </c>
      <c r="G119" s="1271"/>
      <c r="H119" s="1271"/>
      <c r="I119" s="1271"/>
      <c r="J119" s="535" t="s">
        <v>173</v>
      </c>
      <c r="K119" s="536">
        <v>1</v>
      </c>
      <c r="L119" s="1319"/>
      <c r="M119" s="1319"/>
      <c r="N119" s="1273">
        <f t="shared" si="10"/>
        <v>0</v>
      </c>
      <c r="O119" s="1273"/>
      <c r="P119" s="1273"/>
      <c r="Q119" s="1320"/>
      <c r="R119" s="147"/>
      <c r="T119" s="148" t="s">
        <v>1</v>
      </c>
      <c r="U119" s="149" t="s">
        <v>34</v>
      </c>
      <c r="V119" s="150">
        <v>4.6310000000000002</v>
      </c>
      <c r="W119" s="150">
        <f t="shared" si="11"/>
        <v>4.6310000000000002</v>
      </c>
      <c r="X119" s="150">
        <v>6.4329999999999998E-2</v>
      </c>
      <c r="Y119" s="150">
        <f t="shared" si="12"/>
        <v>6.4329999999999998E-2</v>
      </c>
      <c r="Z119" s="150">
        <v>0</v>
      </c>
      <c r="AA119" s="151">
        <f t="shared" si="13"/>
        <v>0</v>
      </c>
      <c r="AR119" s="95" t="s">
        <v>152</v>
      </c>
      <c r="AT119" s="95" t="s">
        <v>103</v>
      </c>
      <c r="AU119" s="95" t="s">
        <v>58</v>
      </c>
      <c r="AY119" s="95" t="s">
        <v>101</v>
      </c>
      <c r="BE119" s="152">
        <f t="shared" si="14"/>
        <v>0</v>
      </c>
      <c r="BF119" s="152">
        <f t="shared" si="15"/>
        <v>0</v>
      </c>
      <c r="BG119" s="152">
        <f t="shared" si="16"/>
        <v>0</v>
      </c>
      <c r="BH119" s="152">
        <f t="shared" si="17"/>
        <v>0</v>
      </c>
      <c r="BI119" s="152">
        <f t="shared" si="18"/>
        <v>0</v>
      </c>
      <c r="BJ119" s="95" t="s">
        <v>56</v>
      </c>
      <c r="BK119" s="152">
        <f t="shared" si="19"/>
        <v>0</v>
      </c>
      <c r="BL119" s="95" t="s">
        <v>152</v>
      </c>
      <c r="BM119" s="95" t="s">
        <v>1175</v>
      </c>
    </row>
    <row r="120" spans="2:65" s="99" customFormat="1" ht="16.5" customHeight="1">
      <c r="B120" s="146"/>
      <c r="C120" s="532" t="s">
        <v>149</v>
      </c>
      <c r="D120" s="533" t="s">
        <v>103</v>
      </c>
      <c r="E120" s="534" t="s">
        <v>1176</v>
      </c>
      <c r="F120" s="1271" t="s">
        <v>1177</v>
      </c>
      <c r="G120" s="1271"/>
      <c r="H120" s="1271"/>
      <c r="I120" s="1271"/>
      <c r="J120" s="535" t="s">
        <v>173</v>
      </c>
      <c r="K120" s="536">
        <v>1</v>
      </c>
      <c r="L120" s="1319"/>
      <c r="M120" s="1319"/>
      <c r="N120" s="1273">
        <f t="shared" si="10"/>
        <v>0</v>
      </c>
      <c r="O120" s="1273"/>
      <c r="P120" s="1273"/>
      <c r="Q120" s="1320"/>
      <c r="R120" s="147"/>
      <c r="T120" s="148" t="s">
        <v>1</v>
      </c>
      <c r="U120" s="149" t="s">
        <v>34</v>
      </c>
      <c r="V120" s="150">
        <v>4.6310000000000002</v>
      </c>
      <c r="W120" s="150">
        <f t="shared" si="11"/>
        <v>4.6310000000000002</v>
      </c>
      <c r="X120" s="150">
        <v>6.4329999999999998E-2</v>
      </c>
      <c r="Y120" s="150">
        <f t="shared" si="12"/>
        <v>6.4329999999999998E-2</v>
      </c>
      <c r="Z120" s="150">
        <v>0</v>
      </c>
      <c r="AA120" s="151">
        <f t="shared" si="13"/>
        <v>0</v>
      </c>
      <c r="AR120" s="95" t="s">
        <v>152</v>
      </c>
      <c r="AT120" s="95" t="s">
        <v>103</v>
      </c>
      <c r="AU120" s="95" t="s">
        <v>58</v>
      </c>
      <c r="AY120" s="95" t="s">
        <v>101</v>
      </c>
      <c r="BE120" s="152">
        <f t="shared" si="14"/>
        <v>0</v>
      </c>
      <c r="BF120" s="152">
        <f t="shared" si="15"/>
        <v>0</v>
      </c>
      <c r="BG120" s="152">
        <f t="shared" si="16"/>
        <v>0</v>
      </c>
      <c r="BH120" s="152">
        <f t="shared" si="17"/>
        <v>0</v>
      </c>
      <c r="BI120" s="152">
        <f t="shared" si="18"/>
        <v>0</v>
      </c>
      <c r="BJ120" s="95" t="s">
        <v>56</v>
      </c>
      <c r="BK120" s="152">
        <f t="shared" si="19"/>
        <v>0</v>
      </c>
      <c r="BL120" s="95" t="s">
        <v>152</v>
      </c>
      <c r="BM120" s="95" t="s">
        <v>1178</v>
      </c>
    </row>
    <row r="121" spans="2:65" s="99" customFormat="1" ht="38.25" customHeight="1">
      <c r="B121" s="146"/>
      <c r="C121" s="532" t="s">
        <v>145</v>
      </c>
      <c r="D121" s="533" t="s">
        <v>103</v>
      </c>
      <c r="E121" s="534" t="s">
        <v>1179</v>
      </c>
      <c r="F121" s="1271" t="s">
        <v>1180</v>
      </c>
      <c r="G121" s="1271"/>
      <c r="H121" s="1271"/>
      <c r="I121" s="1271"/>
      <c r="J121" s="535" t="s">
        <v>173</v>
      </c>
      <c r="K121" s="536">
        <v>1</v>
      </c>
      <c r="L121" s="1319"/>
      <c r="M121" s="1319"/>
      <c r="N121" s="1273">
        <f t="shared" si="10"/>
        <v>0</v>
      </c>
      <c r="O121" s="1273"/>
      <c r="P121" s="1273"/>
      <c r="Q121" s="1320"/>
      <c r="R121" s="147"/>
      <c r="T121" s="148" t="s">
        <v>1</v>
      </c>
      <c r="U121" s="149" t="s">
        <v>34</v>
      </c>
      <c r="V121" s="150">
        <v>2.988</v>
      </c>
      <c r="W121" s="150">
        <f t="shared" si="11"/>
        <v>2.988</v>
      </c>
      <c r="X121" s="150">
        <v>0</v>
      </c>
      <c r="Y121" s="150">
        <f t="shared" si="12"/>
        <v>0</v>
      </c>
      <c r="Z121" s="150">
        <v>0</v>
      </c>
      <c r="AA121" s="151">
        <f t="shared" si="13"/>
        <v>0</v>
      </c>
      <c r="AR121" s="95" t="s">
        <v>152</v>
      </c>
      <c r="AT121" s="95" t="s">
        <v>103</v>
      </c>
      <c r="AU121" s="95" t="s">
        <v>58</v>
      </c>
      <c r="AY121" s="95" t="s">
        <v>101</v>
      </c>
      <c r="BE121" s="152">
        <f t="shared" si="14"/>
        <v>0</v>
      </c>
      <c r="BF121" s="152">
        <f t="shared" si="15"/>
        <v>0</v>
      </c>
      <c r="BG121" s="152">
        <f t="shared" si="16"/>
        <v>0</v>
      </c>
      <c r="BH121" s="152">
        <f t="shared" si="17"/>
        <v>0</v>
      </c>
      <c r="BI121" s="152">
        <f t="shared" si="18"/>
        <v>0</v>
      </c>
      <c r="BJ121" s="95" t="s">
        <v>56</v>
      </c>
      <c r="BK121" s="152">
        <f t="shared" si="19"/>
        <v>0</v>
      </c>
      <c r="BL121" s="95" t="s">
        <v>152</v>
      </c>
      <c r="BM121" s="95" t="s">
        <v>1181</v>
      </c>
    </row>
    <row r="122" spans="2:65" s="99" customFormat="1" ht="38.25" customHeight="1" thickBot="1">
      <c r="B122" s="146"/>
      <c r="C122" s="557" t="s">
        <v>158</v>
      </c>
      <c r="D122" s="558" t="s">
        <v>103</v>
      </c>
      <c r="E122" s="559" t="s">
        <v>1182</v>
      </c>
      <c r="F122" s="1293" t="s">
        <v>1183</v>
      </c>
      <c r="G122" s="1293"/>
      <c r="H122" s="1293"/>
      <c r="I122" s="1293"/>
      <c r="J122" s="560" t="s">
        <v>173</v>
      </c>
      <c r="K122" s="561">
        <v>1</v>
      </c>
      <c r="L122" s="1319"/>
      <c r="M122" s="1319"/>
      <c r="N122" s="1284">
        <f t="shared" si="10"/>
        <v>0</v>
      </c>
      <c r="O122" s="1284"/>
      <c r="P122" s="1284"/>
      <c r="Q122" s="1321"/>
      <c r="R122" s="147"/>
      <c r="T122" s="148" t="s">
        <v>1</v>
      </c>
      <c r="U122" s="149" t="s">
        <v>34</v>
      </c>
      <c r="V122" s="150">
        <v>4.6310000000000002</v>
      </c>
      <c r="W122" s="150">
        <f t="shared" si="11"/>
        <v>4.6310000000000002</v>
      </c>
      <c r="X122" s="150">
        <v>3.1829999999999997E-2</v>
      </c>
      <c r="Y122" s="150">
        <f t="shared" si="12"/>
        <v>3.1829999999999997E-2</v>
      </c>
      <c r="Z122" s="150">
        <v>0</v>
      </c>
      <c r="AA122" s="151">
        <f t="shared" si="13"/>
        <v>0</v>
      </c>
      <c r="AR122" s="95" t="s">
        <v>152</v>
      </c>
      <c r="AT122" s="95" t="s">
        <v>103</v>
      </c>
      <c r="AU122" s="95" t="s">
        <v>58</v>
      </c>
      <c r="AY122" s="95" t="s">
        <v>101</v>
      </c>
      <c r="BE122" s="152">
        <f t="shared" si="14"/>
        <v>0</v>
      </c>
      <c r="BF122" s="152">
        <f t="shared" si="15"/>
        <v>0</v>
      </c>
      <c r="BG122" s="152">
        <f t="shared" si="16"/>
        <v>0</v>
      </c>
      <c r="BH122" s="152">
        <f t="shared" si="17"/>
        <v>0</v>
      </c>
      <c r="BI122" s="152">
        <f t="shared" si="18"/>
        <v>0</v>
      </c>
      <c r="BJ122" s="95" t="s">
        <v>56</v>
      </c>
      <c r="BK122" s="152">
        <f t="shared" si="19"/>
        <v>0</v>
      </c>
      <c r="BL122" s="95" t="s">
        <v>152</v>
      </c>
      <c r="BM122" s="95" t="s">
        <v>1184</v>
      </c>
    </row>
    <row r="123" spans="2:65" s="99" customFormat="1" ht="51" customHeight="1">
      <c r="B123" s="146"/>
      <c r="C123" s="552" t="s">
        <v>148</v>
      </c>
      <c r="D123" s="553" t="s">
        <v>103</v>
      </c>
      <c r="E123" s="554" t="s">
        <v>1185</v>
      </c>
      <c r="F123" s="1287" t="s">
        <v>1186</v>
      </c>
      <c r="G123" s="1287"/>
      <c r="H123" s="1287"/>
      <c r="I123" s="1287"/>
      <c r="J123" s="555" t="s">
        <v>173</v>
      </c>
      <c r="K123" s="556">
        <v>1</v>
      </c>
      <c r="L123" s="1319"/>
      <c r="M123" s="1319"/>
      <c r="N123" s="1289">
        <f t="shared" si="10"/>
        <v>0</v>
      </c>
      <c r="O123" s="1289"/>
      <c r="P123" s="1289"/>
      <c r="Q123" s="1332"/>
      <c r="R123" s="147"/>
      <c r="T123" s="148" t="s">
        <v>1</v>
      </c>
      <c r="U123" s="149" t="s">
        <v>34</v>
      </c>
      <c r="V123" s="150">
        <v>7.0709999999999997</v>
      </c>
      <c r="W123" s="150">
        <f t="shared" si="11"/>
        <v>7.0709999999999997</v>
      </c>
      <c r="X123" s="150">
        <v>3.32E-3</v>
      </c>
      <c r="Y123" s="150">
        <f t="shared" si="12"/>
        <v>3.32E-3</v>
      </c>
      <c r="Z123" s="150">
        <v>0</v>
      </c>
      <c r="AA123" s="151">
        <f t="shared" si="13"/>
        <v>0</v>
      </c>
      <c r="AR123" s="95" t="s">
        <v>152</v>
      </c>
      <c r="AT123" s="95" t="s">
        <v>103</v>
      </c>
      <c r="AU123" s="95" t="s">
        <v>58</v>
      </c>
      <c r="AY123" s="95" t="s">
        <v>101</v>
      </c>
      <c r="BE123" s="152">
        <f t="shared" si="14"/>
        <v>0</v>
      </c>
      <c r="BF123" s="152">
        <f t="shared" si="15"/>
        <v>0</v>
      </c>
      <c r="BG123" s="152">
        <f t="shared" si="16"/>
        <v>0</v>
      </c>
      <c r="BH123" s="152">
        <f t="shared" si="17"/>
        <v>0</v>
      </c>
      <c r="BI123" s="152">
        <f t="shared" si="18"/>
        <v>0</v>
      </c>
      <c r="BJ123" s="95" t="s">
        <v>56</v>
      </c>
      <c r="BK123" s="152">
        <f t="shared" si="19"/>
        <v>0</v>
      </c>
      <c r="BL123" s="95" t="s">
        <v>152</v>
      </c>
      <c r="BM123" s="95" t="s">
        <v>1187</v>
      </c>
    </row>
    <row r="124" spans="2:65" s="99" customFormat="1" ht="25.5" customHeight="1">
      <c r="B124" s="146"/>
      <c r="C124" s="532" t="s">
        <v>7</v>
      </c>
      <c r="D124" s="533" t="s">
        <v>103</v>
      </c>
      <c r="E124" s="534" t="s">
        <v>1188</v>
      </c>
      <c r="F124" s="1271" t="s">
        <v>1189</v>
      </c>
      <c r="G124" s="1271"/>
      <c r="H124" s="1271"/>
      <c r="I124" s="1271"/>
      <c r="J124" s="535" t="s">
        <v>173</v>
      </c>
      <c r="K124" s="536">
        <v>1</v>
      </c>
      <c r="L124" s="1319"/>
      <c r="M124" s="1319"/>
      <c r="N124" s="1273">
        <f t="shared" si="10"/>
        <v>0</v>
      </c>
      <c r="O124" s="1273"/>
      <c r="P124" s="1273"/>
      <c r="Q124" s="1320"/>
      <c r="R124" s="147"/>
      <c r="T124" s="148" t="s">
        <v>1</v>
      </c>
      <c r="U124" s="149" t="s">
        <v>34</v>
      </c>
      <c r="V124" s="150">
        <v>7.0709999999999997</v>
      </c>
      <c r="W124" s="150">
        <f t="shared" si="11"/>
        <v>7.0709999999999997</v>
      </c>
      <c r="X124" s="150">
        <v>3.32E-3</v>
      </c>
      <c r="Y124" s="150">
        <f t="shared" si="12"/>
        <v>3.32E-3</v>
      </c>
      <c r="Z124" s="150">
        <v>0</v>
      </c>
      <c r="AA124" s="151">
        <f t="shared" si="13"/>
        <v>0</v>
      </c>
      <c r="AR124" s="95" t="s">
        <v>152</v>
      </c>
      <c r="AT124" s="95" t="s">
        <v>103</v>
      </c>
      <c r="AU124" s="95" t="s">
        <v>58</v>
      </c>
      <c r="AY124" s="95" t="s">
        <v>101</v>
      </c>
      <c r="BE124" s="152">
        <f t="shared" si="14"/>
        <v>0</v>
      </c>
      <c r="BF124" s="152">
        <f t="shared" si="15"/>
        <v>0</v>
      </c>
      <c r="BG124" s="152">
        <f t="shared" si="16"/>
        <v>0</v>
      </c>
      <c r="BH124" s="152">
        <f t="shared" si="17"/>
        <v>0</v>
      </c>
      <c r="BI124" s="152">
        <f t="shared" si="18"/>
        <v>0</v>
      </c>
      <c r="BJ124" s="95" t="s">
        <v>56</v>
      </c>
      <c r="BK124" s="152">
        <f t="shared" si="19"/>
        <v>0</v>
      </c>
      <c r="BL124" s="95" t="s">
        <v>152</v>
      </c>
      <c r="BM124" s="95" t="s">
        <v>1190</v>
      </c>
    </row>
    <row r="125" spans="2:65" s="99" customFormat="1" ht="16.5" customHeight="1">
      <c r="B125" s="146"/>
      <c r="C125" s="532" t="s">
        <v>152</v>
      </c>
      <c r="D125" s="533" t="s">
        <v>103</v>
      </c>
      <c r="E125" s="534" t="s">
        <v>1191</v>
      </c>
      <c r="F125" s="1271" t="s">
        <v>1192</v>
      </c>
      <c r="G125" s="1271"/>
      <c r="H125" s="1271"/>
      <c r="I125" s="1271"/>
      <c r="J125" s="535" t="s">
        <v>173</v>
      </c>
      <c r="K125" s="536">
        <v>2</v>
      </c>
      <c r="L125" s="1319"/>
      <c r="M125" s="1319"/>
      <c r="N125" s="1273">
        <f t="shared" si="10"/>
        <v>0</v>
      </c>
      <c r="O125" s="1273"/>
      <c r="P125" s="1273"/>
      <c r="Q125" s="1320"/>
      <c r="R125" s="147"/>
      <c r="T125" s="148" t="s">
        <v>1</v>
      </c>
      <c r="U125" s="149" t="s">
        <v>34</v>
      </c>
      <c r="V125" s="150">
        <v>7.0709999999999997</v>
      </c>
      <c r="W125" s="150">
        <f t="shared" si="11"/>
        <v>14.141999999999999</v>
      </c>
      <c r="X125" s="150">
        <v>3.32E-3</v>
      </c>
      <c r="Y125" s="150">
        <f t="shared" si="12"/>
        <v>6.6400000000000001E-3</v>
      </c>
      <c r="Z125" s="150">
        <v>0</v>
      </c>
      <c r="AA125" s="151">
        <f t="shared" si="13"/>
        <v>0</v>
      </c>
      <c r="AR125" s="95" t="s">
        <v>152</v>
      </c>
      <c r="AT125" s="95" t="s">
        <v>103</v>
      </c>
      <c r="AU125" s="95" t="s">
        <v>58</v>
      </c>
      <c r="AY125" s="95" t="s">
        <v>101</v>
      </c>
      <c r="BE125" s="152">
        <f t="shared" si="14"/>
        <v>0</v>
      </c>
      <c r="BF125" s="152">
        <f t="shared" si="15"/>
        <v>0</v>
      </c>
      <c r="BG125" s="152">
        <f t="shared" si="16"/>
        <v>0</v>
      </c>
      <c r="BH125" s="152">
        <f t="shared" si="17"/>
        <v>0</v>
      </c>
      <c r="BI125" s="152">
        <f t="shared" si="18"/>
        <v>0</v>
      </c>
      <c r="BJ125" s="95" t="s">
        <v>56</v>
      </c>
      <c r="BK125" s="152">
        <f t="shared" si="19"/>
        <v>0</v>
      </c>
      <c r="BL125" s="95" t="s">
        <v>152</v>
      </c>
      <c r="BM125" s="95" t="s">
        <v>1193</v>
      </c>
    </row>
    <row r="126" spans="2:65" s="138" customFormat="1" ht="29.9" customHeight="1">
      <c r="B126" s="137"/>
      <c r="C126" s="994"/>
      <c r="D126" s="996" t="s">
        <v>1135</v>
      </c>
      <c r="E126" s="996"/>
      <c r="F126" s="996"/>
      <c r="G126" s="996"/>
      <c r="H126" s="996"/>
      <c r="I126" s="996"/>
      <c r="J126" s="996"/>
      <c r="K126" s="996"/>
      <c r="L126" s="1010"/>
      <c r="M126" s="1010"/>
      <c r="N126" s="1322">
        <f>BK126</f>
        <v>0</v>
      </c>
      <c r="O126" s="1323"/>
      <c r="P126" s="1323"/>
      <c r="Q126" s="1324"/>
      <c r="R126" s="139"/>
      <c r="T126" s="140"/>
      <c r="W126" s="141">
        <f>SUM(W127:W130)</f>
        <v>3.5720000000000001</v>
      </c>
      <c r="Y126" s="141">
        <f>SUM(Y127:Y130)</f>
        <v>2.6659999999999996E-2</v>
      </c>
      <c r="AA126" s="142">
        <f>SUM(AA127:AA130)</f>
        <v>0</v>
      </c>
      <c r="AR126" s="143" t="s">
        <v>58</v>
      </c>
      <c r="AT126" s="144" t="s">
        <v>49</v>
      </c>
      <c r="AU126" s="144" t="s">
        <v>56</v>
      </c>
      <c r="AY126" s="143" t="s">
        <v>101</v>
      </c>
      <c r="BK126" s="145">
        <f>SUM(BK127:BK130)</f>
        <v>0</v>
      </c>
    </row>
    <row r="127" spans="2:65" s="99" customFormat="1" ht="38.25" customHeight="1">
      <c r="B127" s="146"/>
      <c r="C127" s="532" t="s">
        <v>182</v>
      </c>
      <c r="D127" s="533" t="s">
        <v>103</v>
      </c>
      <c r="E127" s="534" t="s">
        <v>1194</v>
      </c>
      <c r="F127" s="1271" t="s">
        <v>1195</v>
      </c>
      <c r="G127" s="1271"/>
      <c r="H127" s="1271"/>
      <c r="I127" s="1271"/>
      <c r="J127" s="535" t="s">
        <v>173</v>
      </c>
      <c r="K127" s="536">
        <v>1</v>
      </c>
      <c r="L127" s="1319"/>
      <c r="M127" s="1319"/>
      <c r="N127" s="1273">
        <f>ROUND(L127*K127,2)</f>
        <v>0</v>
      </c>
      <c r="O127" s="1273"/>
      <c r="P127" s="1273"/>
      <c r="Q127" s="1320"/>
      <c r="R127" s="147"/>
      <c r="T127" s="148" t="s">
        <v>1</v>
      </c>
      <c r="U127" s="149" t="s">
        <v>34</v>
      </c>
      <c r="V127" s="150">
        <v>0.25</v>
      </c>
      <c r="W127" s="150">
        <f>V127*K127</f>
        <v>0.25</v>
      </c>
      <c r="X127" s="150">
        <v>6.9699999999999996E-3</v>
      </c>
      <c r="Y127" s="150">
        <f>X127*K127</f>
        <v>6.9699999999999996E-3</v>
      </c>
      <c r="Z127" s="150">
        <v>0</v>
      </c>
      <c r="AA127" s="151">
        <f>Z127*K127</f>
        <v>0</v>
      </c>
      <c r="AR127" s="95" t="s">
        <v>152</v>
      </c>
      <c r="AT127" s="95" t="s">
        <v>103</v>
      </c>
      <c r="AU127" s="95" t="s">
        <v>58</v>
      </c>
      <c r="AY127" s="95" t="s">
        <v>101</v>
      </c>
      <c r="BE127" s="152">
        <f>IF(U127="základní",N127,0)</f>
        <v>0</v>
      </c>
      <c r="BF127" s="152">
        <f>IF(U127="snížená",N127,0)</f>
        <v>0</v>
      </c>
      <c r="BG127" s="152">
        <f>IF(U127="zákl. přenesená",N127,0)</f>
        <v>0</v>
      </c>
      <c r="BH127" s="152">
        <f>IF(U127="sníž. přenesená",N127,0)</f>
        <v>0</v>
      </c>
      <c r="BI127" s="152">
        <f>IF(U127="nulová",N127,0)</f>
        <v>0</v>
      </c>
      <c r="BJ127" s="95" t="s">
        <v>56</v>
      </c>
      <c r="BK127" s="152">
        <f>ROUND(L127*K127,2)</f>
        <v>0</v>
      </c>
      <c r="BL127" s="95" t="s">
        <v>152</v>
      </c>
      <c r="BM127" s="95" t="s">
        <v>1196</v>
      </c>
    </row>
    <row r="128" spans="2:65" s="99" customFormat="1" ht="25.5" customHeight="1">
      <c r="B128" s="146"/>
      <c r="C128" s="532" t="s">
        <v>156</v>
      </c>
      <c r="D128" s="533" t="s">
        <v>103</v>
      </c>
      <c r="E128" s="534" t="s">
        <v>1197</v>
      </c>
      <c r="F128" s="1271" t="s">
        <v>1198</v>
      </c>
      <c r="G128" s="1271"/>
      <c r="H128" s="1271"/>
      <c r="I128" s="1271"/>
      <c r="J128" s="535" t="s">
        <v>173</v>
      </c>
      <c r="K128" s="536">
        <v>1</v>
      </c>
      <c r="L128" s="1319"/>
      <c r="M128" s="1319"/>
      <c r="N128" s="1273">
        <f>ROUND(L128*K128,2)</f>
        <v>0</v>
      </c>
      <c r="O128" s="1273"/>
      <c r="P128" s="1273"/>
      <c r="Q128" s="1320"/>
      <c r="R128" s="147"/>
      <c r="T128" s="148" t="s">
        <v>1</v>
      </c>
      <c r="U128" s="149" t="s">
        <v>34</v>
      </c>
      <c r="V128" s="150">
        <v>0.25</v>
      </c>
      <c r="W128" s="150">
        <f>V128*K128</f>
        <v>0.25</v>
      </c>
      <c r="X128" s="150">
        <v>6.9699999999999996E-3</v>
      </c>
      <c r="Y128" s="150">
        <f>X128*K128</f>
        <v>6.9699999999999996E-3</v>
      </c>
      <c r="Z128" s="150">
        <v>0</v>
      </c>
      <c r="AA128" s="151">
        <f>Z128*K128</f>
        <v>0</v>
      </c>
      <c r="AR128" s="95" t="s">
        <v>152</v>
      </c>
      <c r="AT128" s="95" t="s">
        <v>103</v>
      </c>
      <c r="AU128" s="95" t="s">
        <v>58</v>
      </c>
      <c r="AY128" s="95" t="s">
        <v>101</v>
      </c>
      <c r="BE128" s="152">
        <f>IF(U128="základní",N128,0)</f>
        <v>0</v>
      </c>
      <c r="BF128" s="152">
        <f>IF(U128="snížená",N128,0)</f>
        <v>0</v>
      </c>
      <c r="BG128" s="152">
        <f>IF(U128="zákl. přenesená",N128,0)</f>
        <v>0</v>
      </c>
      <c r="BH128" s="152">
        <f>IF(U128="sníž. přenesená",N128,0)</f>
        <v>0</v>
      </c>
      <c r="BI128" s="152">
        <f>IF(U128="nulová",N128,0)</f>
        <v>0</v>
      </c>
      <c r="BJ128" s="95" t="s">
        <v>56</v>
      </c>
      <c r="BK128" s="152">
        <f>ROUND(L128*K128,2)</f>
        <v>0</v>
      </c>
      <c r="BL128" s="95" t="s">
        <v>152</v>
      </c>
      <c r="BM128" s="95" t="s">
        <v>1199</v>
      </c>
    </row>
    <row r="129" spans="2:65" s="99" customFormat="1" ht="16.5" customHeight="1">
      <c r="B129" s="146"/>
      <c r="C129" s="532" t="s">
        <v>189</v>
      </c>
      <c r="D129" s="533" t="s">
        <v>103</v>
      </c>
      <c r="E129" s="534" t="s">
        <v>1200</v>
      </c>
      <c r="F129" s="1271" t="s">
        <v>1201</v>
      </c>
      <c r="G129" s="1271"/>
      <c r="H129" s="1271"/>
      <c r="I129" s="1271"/>
      <c r="J129" s="535" t="s">
        <v>173</v>
      </c>
      <c r="K129" s="536">
        <v>1</v>
      </c>
      <c r="L129" s="1319"/>
      <c r="M129" s="1319"/>
      <c r="N129" s="1273">
        <f>ROUND(L129*K129,2)</f>
        <v>0</v>
      </c>
      <c r="O129" s="1273"/>
      <c r="P129" s="1273"/>
      <c r="Q129" s="1320"/>
      <c r="R129" s="147"/>
      <c r="T129" s="148" t="s">
        <v>1</v>
      </c>
      <c r="U129" s="149" t="s">
        <v>34</v>
      </c>
      <c r="V129" s="150">
        <v>0.25</v>
      </c>
      <c r="W129" s="150">
        <f>V129*K129</f>
        <v>0.25</v>
      </c>
      <c r="X129" s="150">
        <v>6.9699999999999996E-3</v>
      </c>
      <c r="Y129" s="150">
        <f>X129*K129</f>
        <v>6.9699999999999996E-3</v>
      </c>
      <c r="Z129" s="150">
        <v>0</v>
      </c>
      <c r="AA129" s="151">
        <f>Z129*K129</f>
        <v>0</v>
      </c>
      <c r="AR129" s="95" t="s">
        <v>152</v>
      </c>
      <c r="AT129" s="95" t="s">
        <v>103</v>
      </c>
      <c r="AU129" s="95" t="s">
        <v>58</v>
      </c>
      <c r="AY129" s="95" t="s">
        <v>101</v>
      </c>
      <c r="BE129" s="152">
        <f>IF(U129="základní",N129,0)</f>
        <v>0</v>
      </c>
      <c r="BF129" s="152">
        <f>IF(U129="snížená",N129,0)</f>
        <v>0</v>
      </c>
      <c r="BG129" s="152">
        <f>IF(U129="zákl. přenesená",N129,0)</f>
        <v>0</v>
      </c>
      <c r="BH129" s="152">
        <f>IF(U129="sníž. přenesená",N129,0)</f>
        <v>0</v>
      </c>
      <c r="BI129" s="152">
        <f>IF(U129="nulová",N129,0)</f>
        <v>0</v>
      </c>
      <c r="BJ129" s="95" t="s">
        <v>56</v>
      </c>
      <c r="BK129" s="152">
        <f>ROUND(L129*K129,2)</f>
        <v>0</v>
      </c>
      <c r="BL129" s="95" t="s">
        <v>152</v>
      </c>
      <c r="BM129" s="95" t="s">
        <v>1202</v>
      </c>
    </row>
    <row r="130" spans="2:65" s="99" customFormat="1" ht="16.5" customHeight="1">
      <c r="B130" s="146"/>
      <c r="C130" s="532" t="s">
        <v>162</v>
      </c>
      <c r="D130" s="533" t="s">
        <v>103</v>
      </c>
      <c r="E130" s="534" t="s">
        <v>1203</v>
      </c>
      <c r="F130" s="1271" t="s">
        <v>1204</v>
      </c>
      <c r="G130" s="1271"/>
      <c r="H130" s="1271"/>
      <c r="I130" s="1271"/>
      <c r="J130" s="535" t="s">
        <v>173</v>
      </c>
      <c r="K130" s="536">
        <v>1</v>
      </c>
      <c r="L130" s="1319"/>
      <c r="M130" s="1319"/>
      <c r="N130" s="1273">
        <f>ROUND(L130*K130,2)</f>
        <v>0</v>
      </c>
      <c r="O130" s="1273"/>
      <c r="P130" s="1273"/>
      <c r="Q130" s="1320"/>
      <c r="R130" s="147"/>
      <c r="T130" s="148" t="s">
        <v>1</v>
      </c>
      <c r="U130" s="149" t="s">
        <v>34</v>
      </c>
      <c r="V130" s="150">
        <v>2.8220000000000001</v>
      </c>
      <c r="W130" s="150">
        <f>V130*K130</f>
        <v>2.8220000000000001</v>
      </c>
      <c r="X130" s="150">
        <v>5.7499999999999999E-3</v>
      </c>
      <c r="Y130" s="150">
        <f>X130*K130</f>
        <v>5.7499999999999999E-3</v>
      </c>
      <c r="Z130" s="150">
        <v>0</v>
      </c>
      <c r="AA130" s="151">
        <f>Z130*K130</f>
        <v>0</v>
      </c>
      <c r="AR130" s="95" t="s">
        <v>152</v>
      </c>
      <c r="AT130" s="95" t="s">
        <v>103</v>
      </c>
      <c r="AU130" s="95" t="s">
        <v>58</v>
      </c>
      <c r="AY130" s="95" t="s">
        <v>101</v>
      </c>
      <c r="BE130" s="152">
        <f>IF(U130="základní",N130,0)</f>
        <v>0</v>
      </c>
      <c r="BF130" s="152">
        <f>IF(U130="snížená",N130,0)</f>
        <v>0</v>
      </c>
      <c r="BG130" s="152">
        <f>IF(U130="zákl. přenesená",N130,0)</f>
        <v>0</v>
      </c>
      <c r="BH130" s="152">
        <f>IF(U130="sníž. přenesená",N130,0)</f>
        <v>0</v>
      </c>
      <c r="BI130" s="152">
        <f>IF(U130="nulová",N130,0)</f>
        <v>0</v>
      </c>
      <c r="BJ130" s="95" t="s">
        <v>56</v>
      </c>
      <c r="BK130" s="152">
        <f>ROUND(L130*K130,2)</f>
        <v>0</v>
      </c>
      <c r="BL130" s="95" t="s">
        <v>152</v>
      </c>
      <c r="BM130" s="95" t="s">
        <v>1205</v>
      </c>
    </row>
    <row r="131" spans="2:65" s="138" customFormat="1" ht="29.9" customHeight="1">
      <c r="B131" s="137"/>
      <c r="C131" s="994"/>
      <c r="D131" s="996" t="s">
        <v>1136</v>
      </c>
      <c r="E131" s="996"/>
      <c r="F131" s="996"/>
      <c r="G131" s="996"/>
      <c r="H131" s="996"/>
      <c r="I131" s="996"/>
      <c r="J131" s="996"/>
      <c r="K131" s="996"/>
      <c r="L131" s="1010"/>
      <c r="M131" s="1010"/>
      <c r="N131" s="1322">
        <f>BK131</f>
        <v>0</v>
      </c>
      <c r="O131" s="1323"/>
      <c r="P131" s="1323"/>
      <c r="Q131" s="1324"/>
      <c r="R131" s="139"/>
      <c r="T131" s="140"/>
      <c r="W131" s="141">
        <f>SUM(W132:W143)</f>
        <v>99.798400000000015</v>
      </c>
      <c r="Y131" s="141">
        <f>SUM(Y132:Y143)</f>
        <v>0.16184399999999999</v>
      </c>
      <c r="AA131" s="142">
        <f>SUM(AA132:AA143)</f>
        <v>0</v>
      </c>
      <c r="AR131" s="143" t="s">
        <v>58</v>
      </c>
      <c r="AT131" s="144" t="s">
        <v>49</v>
      </c>
      <c r="AU131" s="144" t="s">
        <v>56</v>
      </c>
      <c r="AY131" s="143" t="s">
        <v>101</v>
      </c>
      <c r="BK131" s="145">
        <f>SUM(BK132:BK143)</f>
        <v>0</v>
      </c>
    </row>
    <row r="132" spans="2:65" s="99" customFormat="1" ht="25.5" customHeight="1">
      <c r="B132" s="146"/>
      <c r="C132" s="532" t="s">
        <v>6</v>
      </c>
      <c r="D132" s="533" t="s">
        <v>103</v>
      </c>
      <c r="E132" s="534" t="s">
        <v>1206</v>
      </c>
      <c r="F132" s="1271" t="s">
        <v>1207</v>
      </c>
      <c r="G132" s="1271"/>
      <c r="H132" s="1271"/>
      <c r="I132" s="1271"/>
      <c r="J132" s="535" t="s">
        <v>221</v>
      </c>
      <c r="K132" s="536">
        <v>72</v>
      </c>
      <c r="L132" s="1319"/>
      <c r="M132" s="1319"/>
      <c r="N132" s="1273">
        <f t="shared" ref="N132:N139" si="20">ROUND(L132*K132,2)</f>
        <v>0</v>
      </c>
      <c r="O132" s="1273"/>
      <c r="P132" s="1273"/>
      <c r="Q132" s="1320"/>
      <c r="R132" s="147"/>
      <c r="T132" s="148" t="s">
        <v>1</v>
      </c>
      <c r="U132" s="149" t="s">
        <v>34</v>
      </c>
      <c r="V132" s="150">
        <v>0.40899999999999997</v>
      </c>
      <c r="W132" s="150">
        <f t="shared" ref="W132:W139" si="21">V132*K132</f>
        <v>29.447999999999997</v>
      </c>
      <c r="X132" s="150">
        <v>4.4999999999999999E-4</v>
      </c>
      <c r="Y132" s="150">
        <f t="shared" ref="Y132:Y139" si="22">X132*K132</f>
        <v>3.2399999999999998E-2</v>
      </c>
      <c r="Z132" s="150">
        <v>0</v>
      </c>
      <c r="AA132" s="151">
        <f t="shared" ref="AA132:AA139" si="23">Z132*K132</f>
        <v>0</v>
      </c>
      <c r="AR132" s="95" t="s">
        <v>152</v>
      </c>
      <c r="AT132" s="95" t="s">
        <v>103</v>
      </c>
      <c r="AU132" s="95" t="s">
        <v>58</v>
      </c>
      <c r="AY132" s="95" t="s">
        <v>101</v>
      </c>
      <c r="BE132" s="152">
        <f t="shared" ref="BE132:BE139" si="24">IF(U132="základní",N132,0)</f>
        <v>0</v>
      </c>
      <c r="BF132" s="152">
        <f t="shared" ref="BF132:BF139" si="25">IF(U132="snížená",N132,0)</f>
        <v>0</v>
      </c>
      <c r="BG132" s="152">
        <f t="shared" ref="BG132:BG139" si="26">IF(U132="zákl. přenesená",N132,0)</f>
        <v>0</v>
      </c>
      <c r="BH132" s="152">
        <f t="shared" ref="BH132:BH139" si="27">IF(U132="sníž. přenesená",N132,0)</f>
        <v>0</v>
      </c>
      <c r="BI132" s="152">
        <f t="shared" ref="BI132:BI139" si="28">IF(U132="nulová",N132,0)</f>
        <v>0</v>
      </c>
      <c r="BJ132" s="95" t="s">
        <v>56</v>
      </c>
      <c r="BK132" s="152">
        <f t="shared" ref="BK132:BK139" si="29">ROUND(L132*K132,2)</f>
        <v>0</v>
      </c>
      <c r="BL132" s="95" t="s">
        <v>152</v>
      </c>
      <c r="BM132" s="95" t="s">
        <v>1208</v>
      </c>
    </row>
    <row r="133" spans="2:65" s="99" customFormat="1" ht="25.5" customHeight="1">
      <c r="B133" s="146"/>
      <c r="C133" s="532" t="s">
        <v>200</v>
      </c>
      <c r="D133" s="533" t="s">
        <v>103</v>
      </c>
      <c r="E133" s="534" t="s">
        <v>1209</v>
      </c>
      <c r="F133" s="1271" t="s">
        <v>1210</v>
      </c>
      <c r="G133" s="1271"/>
      <c r="H133" s="1271"/>
      <c r="I133" s="1271"/>
      <c r="J133" s="535" t="s">
        <v>221</v>
      </c>
      <c r="K133" s="536">
        <v>21.6</v>
      </c>
      <c r="L133" s="1319"/>
      <c r="M133" s="1319"/>
      <c r="N133" s="1273">
        <f t="shared" si="20"/>
        <v>0</v>
      </c>
      <c r="O133" s="1273"/>
      <c r="P133" s="1273"/>
      <c r="Q133" s="1320"/>
      <c r="R133" s="147"/>
      <c r="T133" s="148" t="s">
        <v>1</v>
      </c>
      <c r="U133" s="149" t="s">
        <v>34</v>
      </c>
      <c r="V133" s="150">
        <v>0.41799999999999998</v>
      </c>
      <c r="W133" s="150">
        <f t="shared" si="21"/>
        <v>9.0288000000000004</v>
      </c>
      <c r="X133" s="150">
        <v>5.5999999999999995E-4</v>
      </c>
      <c r="Y133" s="150">
        <f t="shared" si="22"/>
        <v>1.2095999999999999E-2</v>
      </c>
      <c r="Z133" s="150">
        <v>0</v>
      </c>
      <c r="AA133" s="151">
        <f t="shared" si="23"/>
        <v>0</v>
      </c>
      <c r="AR133" s="95" t="s">
        <v>152</v>
      </c>
      <c r="AT133" s="95" t="s">
        <v>103</v>
      </c>
      <c r="AU133" s="95" t="s">
        <v>58</v>
      </c>
      <c r="AY133" s="95" t="s">
        <v>101</v>
      </c>
      <c r="BE133" s="152">
        <f t="shared" si="24"/>
        <v>0</v>
      </c>
      <c r="BF133" s="152">
        <f t="shared" si="25"/>
        <v>0</v>
      </c>
      <c r="BG133" s="152">
        <f t="shared" si="26"/>
        <v>0</v>
      </c>
      <c r="BH133" s="152">
        <f t="shared" si="27"/>
        <v>0</v>
      </c>
      <c r="BI133" s="152">
        <f t="shared" si="28"/>
        <v>0</v>
      </c>
      <c r="BJ133" s="95" t="s">
        <v>56</v>
      </c>
      <c r="BK133" s="152">
        <f t="shared" si="29"/>
        <v>0</v>
      </c>
      <c r="BL133" s="95" t="s">
        <v>152</v>
      </c>
      <c r="BM133" s="95" t="s">
        <v>1211</v>
      </c>
    </row>
    <row r="134" spans="2:65" s="99" customFormat="1" ht="25.5" customHeight="1">
      <c r="B134" s="146"/>
      <c r="C134" s="532" t="s">
        <v>203</v>
      </c>
      <c r="D134" s="533" t="s">
        <v>103</v>
      </c>
      <c r="E134" s="534" t="s">
        <v>1212</v>
      </c>
      <c r="F134" s="1271" t="s">
        <v>1213</v>
      </c>
      <c r="G134" s="1271"/>
      <c r="H134" s="1271"/>
      <c r="I134" s="1271"/>
      <c r="J134" s="535" t="s">
        <v>221</v>
      </c>
      <c r="K134" s="536">
        <v>36</v>
      </c>
      <c r="L134" s="1319"/>
      <c r="M134" s="1319"/>
      <c r="N134" s="1273">
        <f t="shared" si="20"/>
        <v>0</v>
      </c>
      <c r="O134" s="1273"/>
      <c r="P134" s="1273"/>
      <c r="Q134" s="1320"/>
      <c r="R134" s="147"/>
      <c r="T134" s="148" t="s">
        <v>1</v>
      </c>
      <c r="U134" s="149" t="s">
        <v>34</v>
      </c>
      <c r="V134" s="150">
        <v>0.42399999999999999</v>
      </c>
      <c r="W134" s="150">
        <f t="shared" si="21"/>
        <v>15.263999999999999</v>
      </c>
      <c r="X134" s="150">
        <v>6.8999999999999997E-4</v>
      </c>
      <c r="Y134" s="150">
        <f t="shared" si="22"/>
        <v>2.4839999999999997E-2</v>
      </c>
      <c r="Z134" s="150">
        <v>0</v>
      </c>
      <c r="AA134" s="151">
        <f t="shared" si="23"/>
        <v>0</v>
      </c>
      <c r="AR134" s="95" t="s">
        <v>152</v>
      </c>
      <c r="AT134" s="95" t="s">
        <v>103</v>
      </c>
      <c r="AU134" s="95" t="s">
        <v>58</v>
      </c>
      <c r="AY134" s="95" t="s">
        <v>101</v>
      </c>
      <c r="BE134" s="152">
        <f t="shared" si="24"/>
        <v>0</v>
      </c>
      <c r="BF134" s="152">
        <f t="shared" si="25"/>
        <v>0</v>
      </c>
      <c r="BG134" s="152">
        <f t="shared" si="26"/>
        <v>0</v>
      </c>
      <c r="BH134" s="152">
        <f t="shared" si="27"/>
        <v>0</v>
      </c>
      <c r="BI134" s="152">
        <f t="shared" si="28"/>
        <v>0</v>
      </c>
      <c r="BJ134" s="95" t="s">
        <v>56</v>
      </c>
      <c r="BK134" s="152">
        <f t="shared" si="29"/>
        <v>0</v>
      </c>
      <c r="BL134" s="95" t="s">
        <v>152</v>
      </c>
      <c r="BM134" s="95" t="s">
        <v>1214</v>
      </c>
    </row>
    <row r="135" spans="2:65" s="99" customFormat="1" ht="25.5" customHeight="1">
      <c r="B135" s="146"/>
      <c r="C135" s="532" t="s">
        <v>168</v>
      </c>
      <c r="D135" s="533" t="s">
        <v>103</v>
      </c>
      <c r="E135" s="534" t="s">
        <v>1215</v>
      </c>
      <c r="F135" s="1271" t="s">
        <v>1216</v>
      </c>
      <c r="G135" s="1271"/>
      <c r="H135" s="1271"/>
      <c r="I135" s="1271"/>
      <c r="J135" s="535" t="s">
        <v>221</v>
      </c>
      <c r="K135" s="536">
        <v>57.6</v>
      </c>
      <c r="L135" s="1319"/>
      <c r="M135" s="1319"/>
      <c r="N135" s="1273">
        <f t="shared" si="20"/>
        <v>0</v>
      </c>
      <c r="O135" s="1273"/>
      <c r="P135" s="1273"/>
      <c r="Q135" s="1320"/>
      <c r="R135" s="147"/>
      <c r="T135" s="148" t="s">
        <v>1</v>
      </c>
      <c r="U135" s="149" t="s">
        <v>34</v>
      </c>
      <c r="V135" s="150">
        <v>0.435</v>
      </c>
      <c r="W135" s="150">
        <f t="shared" si="21"/>
        <v>25.056000000000001</v>
      </c>
      <c r="X135" s="150">
        <v>1.58E-3</v>
      </c>
      <c r="Y135" s="150">
        <f t="shared" si="22"/>
        <v>9.1008000000000006E-2</v>
      </c>
      <c r="Z135" s="150">
        <v>0</v>
      </c>
      <c r="AA135" s="151">
        <f t="shared" si="23"/>
        <v>0</v>
      </c>
      <c r="AR135" s="95" t="s">
        <v>152</v>
      </c>
      <c r="AT135" s="95" t="s">
        <v>103</v>
      </c>
      <c r="AU135" s="95" t="s">
        <v>58</v>
      </c>
      <c r="AY135" s="95" t="s">
        <v>101</v>
      </c>
      <c r="BE135" s="152">
        <f t="shared" si="24"/>
        <v>0</v>
      </c>
      <c r="BF135" s="152">
        <f t="shared" si="25"/>
        <v>0</v>
      </c>
      <c r="BG135" s="152">
        <f t="shared" si="26"/>
        <v>0</v>
      </c>
      <c r="BH135" s="152">
        <f t="shared" si="27"/>
        <v>0</v>
      </c>
      <c r="BI135" s="152">
        <f t="shared" si="28"/>
        <v>0</v>
      </c>
      <c r="BJ135" s="95" t="s">
        <v>56</v>
      </c>
      <c r="BK135" s="152">
        <f t="shared" si="29"/>
        <v>0</v>
      </c>
      <c r="BL135" s="95" t="s">
        <v>152</v>
      </c>
      <c r="BM135" s="95" t="s">
        <v>1217</v>
      </c>
    </row>
    <row r="136" spans="2:65" s="99" customFormat="1" ht="38.25" customHeight="1">
      <c r="B136" s="146"/>
      <c r="C136" s="532" t="s">
        <v>209</v>
      </c>
      <c r="D136" s="533" t="s">
        <v>103</v>
      </c>
      <c r="E136" s="534" t="s">
        <v>1218</v>
      </c>
      <c r="F136" s="1271" t="s">
        <v>1219</v>
      </c>
      <c r="G136" s="1271"/>
      <c r="H136" s="1271"/>
      <c r="I136" s="1271"/>
      <c r="J136" s="535" t="s">
        <v>173</v>
      </c>
      <c r="K136" s="536">
        <v>6</v>
      </c>
      <c r="L136" s="1319"/>
      <c r="M136" s="1319"/>
      <c r="N136" s="1273">
        <f t="shared" si="20"/>
        <v>0</v>
      </c>
      <c r="O136" s="1273"/>
      <c r="P136" s="1273"/>
      <c r="Q136" s="1320"/>
      <c r="R136" s="147"/>
      <c r="T136" s="148" t="s">
        <v>1</v>
      </c>
      <c r="U136" s="149" t="s">
        <v>34</v>
      </c>
      <c r="V136" s="150">
        <v>0.33500000000000002</v>
      </c>
      <c r="W136" s="150">
        <f t="shared" si="21"/>
        <v>2.0100000000000002</v>
      </c>
      <c r="X136" s="150">
        <v>1.0000000000000001E-5</v>
      </c>
      <c r="Y136" s="150">
        <f t="shared" si="22"/>
        <v>6.0000000000000008E-5</v>
      </c>
      <c r="Z136" s="150">
        <v>0</v>
      </c>
      <c r="AA136" s="151">
        <f t="shared" si="23"/>
        <v>0</v>
      </c>
      <c r="AR136" s="95" t="s">
        <v>152</v>
      </c>
      <c r="AT136" s="95" t="s">
        <v>103</v>
      </c>
      <c r="AU136" s="95" t="s">
        <v>58</v>
      </c>
      <c r="AY136" s="95" t="s">
        <v>101</v>
      </c>
      <c r="BE136" s="152">
        <f t="shared" si="24"/>
        <v>0</v>
      </c>
      <c r="BF136" s="152">
        <f t="shared" si="25"/>
        <v>0</v>
      </c>
      <c r="BG136" s="152">
        <f t="shared" si="26"/>
        <v>0</v>
      </c>
      <c r="BH136" s="152">
        <f t="shared" si="27"/>
        <v>0</v>
      </c>
      <c r="BI136" s="152">
        <f t="shared" si="28"/>
        <v>0</v>
      </c>
      <c r="BJ136" s="95" t="s">
        <v>56</v>
      </c>
      <c r="BK136" s="152">
        <f t="shared" si="29"/>
        <v>0</v>
      </c>
      <c r="BL136" s="95" t="s">
        <v>152</v>
      </c>
      <c r="BM136" s="95" t="s">
        <v>1220</v>
      </c>
    </row>
    <row r="137" spans="2:65" s="99" customFormat="1" ht="38.25" customHeight="1">
      <c r="B137" s="146"/>
      <c r="C137" s="532" t="s">
        <v>174</v>
      </c>
      <c r="D137" s="533" t="s">
        <v>103</v>
      </c>
      <c r="E137" s="534" t="s">
        <v>1221</v>
      </c>
      <c r="F137" s="1271" t="s">
        <v>1222</v>
      </c>
      <c r="G137" s="1271"/>
      <c r="H137" s="1271"/>
      <c r="I137" s="1271"/>
      <c r="J137" s="535" t="s">
        <v>173</v>
      </c>
      <c r="K137" s="536">
        <v>4</v>
      </c>
      <c r="L137" s="1319"/>
      <c r="M137" s="1319"/>
      <c r="N137" s="1273">
        <f t="shared" si="20"/>
        <v>0</v>
      </c>
      <c r="O137" s="1273"/>
      <c r="P137" s="1273"/>
      <c r="Q137" s="1320"/>
      <c r="R137" s="147"/>
      <c r="T137" s="148" t="s">
        <v>1</v>
      </c>
      <c r="U137" s="149" t="s">
        <v>34</v>
      </c>
      <c r="V137" s="150">
        <v>0.35</v>
      </c>
      <c r="W137" s="150">
        <f t="shared" si="21"/>
        <v>1.4</v>
      </c>
      <c r="X137" s="150">
        <v>3.0000000000000001E-5</v>
      </c>
      <c r="Y137" s="150">
        <f t="shared" si="22"/>
        <v>1.2E-4</v>
      </c>
      <c r="Z137" s="150">
        <v>0</v>
      </c>
      <c r="AA137" s="151">
        <f t="shared" si="23"/>
        <v>0</v>
      </c>
      <c r="AR137" s="95" t="s">
        <v>152</v>
      </c>
      <c r="AT137" s="95" t="s">
        <v>103</v>
      </c>
      <c r="AU137" s="95" t="s">
        <v>58</v>
      </c>
      <c r="AY137" s="95" t="s">
        <v>101</v>
      </c>
      <c r="BE137" s="152">
        <f t="shared" si="24"/>
        <v>0</v>
      </c>
      <c r="BF137" s="152">
        <f t="shared" si="25"/>
        <v>0</v>
      </c>
      <c r="BG137" s="152">
        <f t="shared" si="26"/>
        <v>0</v>
      </c>
      <c r="BH137" s="152">
        <f t="shared" si="27"/>
        <v>0</v>
      </c>
      <c r="BI137" s="152">
        <f t="shared" si="28"/>
        <v>0</v>
      </c>
      <c r="BJ137" s="95" t="s">
        <v>56</v>
      </c>
      <c r="BK137" s="152">
        <f t="shared" si="29"/>
        <v>0</v>
      </c>
      <c r="BL137" s="95" t="s">
        <v>152</v>
      </c>
      <c r="BM137" s="95" t="s">
        <v>1223</v>
      </c>
    </row>
    <row r="138" spans="2:65" s="99" customFormat="1" ht="38.25" customHeight="1">
      <c r="B138" s="146"/>
      <c r="C138" s="532" t="s">
        <v>219</v>
      </c>
      <c r="D138" s="533" t="s">
        <v>103</v>
      </c>
      <c r="E138" s="534" t="s">
        <v>1224</v>
      </c>
      <c r="F138" s="1271" t="s">
        <v>1225</v>
      </c>
      <c r="G138" s="1271"/>
      <c r="H138" s="1271"/>
      <c r="I138" s="1271"/>
      <c r="J138" s="535" t="s">
        <v>173</v>
      </c>
      <c r="K138" s="536">
        <v>22</v>
      </c>
      <c r="L138" s="1319"/>
      <c r="M138" s="1319"/>
      <c r="N138" s="1273">
        <f t="shared" si="20"/>
        <v>0</v>
      </c>
      <c r="O138" s="1273"/>
      <c r="P138" s="1273"/>
      <c r="Q138" s="1320"/>
      <c r="R138" s="147"/>
      <c r="T138" s="148" t="s">
        <v>1</v>
      </c>
      <c r="U138" s="149" t="s">
        <v>34</v>
      </c>
      <c r="V138" s="150">
        <v>0.36399999999999999</v>
      </c>
      <c r="W138" s="150">
        <f t="shared" si="21"/>
        <v>8.0079999999999991</v>
      </c>
      <c r="X138" s="150">
        <v>6.0000000000000002E-5</v>
      </c>
      <c r="Y138" s="150">
        <f t="shared" si="22"/>
        <v>1.32E-3</v>
      </c>
      <c r="Z138" s="150">
        <v>0</v>
      </c>
      <c r="AA138" s="151">
        <f t="shared" si="23"/>
        <v>0</v>
      </c>
      <c r="AR138" s="95" t="s">
        <v>152</v>
      </c>
      <c r="AT138" s="95" t="s">
        <v>103</v>
      </c>
      <c r="AU138" s="95" t="s">
        <v>58</v>
      </c>
      <c r="AY138" s="95" t="s">
        <v>101</v>
      </c>
      <c r="BE138" s="152">
        <f t="shared" si="24"/>
        <v>0</v>
      </c>
      <c r="BF138" s="152">
        <f t="shared" si="25"/>
        <v>0</v>
      </c>
      <c r="BG138" s="152">
        <f t="shared" si="26"/>
        <v>0</v>
      </c>
      <c r="BH138" s="152">
        <f t="shared" si="27"/>
        <v>0</v>
      </c>
      <c r="BI138" s="152">
        <f t="shared" si="28"/>
        <v>0</v>
      </c>
      <c r="BJ138" s="95" t="s">
        <v>56</v>
      </c>
      <c r="BK138" s="152">
        <f t="shared" si="29"/>
        <v>0</v>
      </c>
      <c r="BL138" s="95" t="s">
        <v>152</v>
      </c>
      <c r="BM138" s="95" t="s">
        <v>1226</v>
      </c>
    </row>
    <row r="139" spans="2:65" s="99" customFormat="1" ht="25.5" customHeight="1">
      <c r="B139" s="146"/>
      <c r="C139" s="532" t="s">
        <v>181</v>
      </c>
      <c r="D139" s="533" t="s">
        <v>103</v>
      </c>
      <c r="E139" s="534" t="s">
        <v>1227</v>
      </c>
      <c r="F139" s="1271" t="s">
        <v>1228</v>
      </c>
      <c r="G139" s="1271"/>
      <c r="H139" s="1271"/>
      <c r="I139" s="1271"/>
      <c r="J139" s="535" t="s">
        <v>221</v>
      </c>
      <c r="K139" s="536">
        <v>187.2</v>
      </c>
      <c r="L139" s="1319"/>
      <c r="M139" s="1319"/>
      <c r="N139" s="1273">
        <f t="shared" si="20"/>
        <v>0</v>
      </c>
      <c r="O139" s="1273"/>
      <c r="P139" s="1273"/>
      <c r="Q139" s="1320"/>
      <c r="R139" s="147"/>
      <c r="T139" s="148" t="s">
        <v>1</v>
      </c>
      <c r="U139" s="149" t="s">
        <v>34</v>
      </c>
      <c r="V139" s="150">
        <v>3.7999999999999999E-2</v>
      </c>
      <c r="W139" s="150">
        <f t="shared" si="21"/>
        <v>7.113599999999999</v>
      </c>
      <c r="X139" s="150">
        <v>0</v>
      </c>
      <c r="Y139" s="150">
        <f t="shared" si="22"/>
        <v>0</v>
      </c>
      <c r="Z139" s="150">
        <v>0</v>
      </c>
      <c r="AA139" s="151">
        <f t="shared" si="23"/>
        <v>0</v>
      </c>
      <c r="AR139" s="95" t="s">
        <v>152</v>
      </c>
      <c r="AT139" s="95" t="s">
        <v>103</v>
      </c>
      <c r="AU139" s="95" t="s">
        <v>58</v>
      </c>
      <c r="AY139" s="95" t="s">
        <v>101</v>
      </c>
      <c r="BE139" s="152">
        <f t="shared" si="24"/>
        <v>0</v>
      </c>
      <c r="BF139" s="152">
        <f t="shared" si="25"/>
        <v>0</v>
      </c>
      <c r="BG139" s="152">
        <f t="shared" si="26"/>
        <v>0</v>
      </c>
      <c r="BH139" s="152">
        <f t="shared" si="27"/>
        <v>0</v>
      </c>
      <c r="BI139" s="152">
        <f t="shared" si="28"/>
        <v>0</v>
      </c>
      <c r="BJ139" s="95" t="s">
        <v>56</v>
      </c>
      <c r="BK139" s="152">
        <f t="shared" si="29"/>
        <v>0</v>
      </c>
      <c r="BL139" s="95" t="s">
        <v>152</v>
      </c>
      <c r="BM139" s="95" t="s">
        <v>1229</v>
      </c>
    </row>
    <row r="140" spans="2:65" s="154" customFormat="1" ht="16.5" customHeight="1">
      <c r="B140" s="153"/>
      <c r="C140" s="997"/>
      <c r="D140" s="998"/>
      <c r="E140" s="999" t="s">
        <v>1</v>
      </c>
      <c r="F140" s="1330" t="s">
        <v>1230</v>
      </c>
      <c r="G140" s="1331"/>
      <c r="H140" s="1331"/>
      <c r="I140" s="1331"/>
      <c r="J140" s="998"/>
      <c r="K140" s="1000">
        <v>187.2</v>
      </c>
      <c r="L140" s="1009"/>
      <c r="M140" s="1009"/>
      <c r="N140" s="998"/>
      <c r="O140" s="998"/>
      <c r="P140" s="998"/>
      <c r="Q140" s="1001"/>
      <c r="R140" s="156"/>
      <c r="T140" s="157"/>
      <c r="AA140" s="158"/>
      <c r="AT140" s="155" t="s">
        <v>112</v>
      </c>
      <c r="AU140" s="155" t="s">
        <v>58</v>
      </c>
      <c r="AV140" s="154" t="s">
        <v>58</v>
      </c>
      <c r="AW140" s="154" t="s">
        <v>26</v>
      </c>
      <c r="AX140" s="154" t="s">
        <v>56</v>
      </c>
      <c r="AY140" s="155" t="s">
        <v>101</v>
      </c>
    </row>
    <row r="141" spans="2:65" s="99" customFormat="1" ht="25.5" customHeight="1">
      <c r="B141" s="146"/>
      <c r="C141" s="532" t="s">
        <v>230</v>
      </c>
      <c r="D141" s="533" t="s">
        <v>103</v>
      </c>
      <c r="E141" s="534" t="s">
        <v>1231</v>
      </c>
      <c r="F141" s="1271" t="s">
        <v>1232</v>
      </c>
      <c r="G141" s="1271"/>
      <c r="H141" s="1271"/>
      <c r="I141" s="1271"/>
      <c r="J141" s="535" t="s">
        <v>1233</v>
      </c>
      <c r="K141" s="536">
        <v>16</v>
      </c>
      <c r="L141" s="1319"/>
      <c r="M141" s="1319"/>
      <c r="N141" s="1273">
        <f>ROUND(L141*K141,2)</f>
        <v>0</v>
      </c>
      <c r="O141" s="1273"/>
      <c r="P141" s="1273"/>
      <c r="Q141" s="1320"/>
      <c r="R141" s="147"/>
      <c r="T141" s="148" t="s">
        <v>1</v>
      </c>
      <c r="U141" s="149" t="s">
        <v>34</v>
      </c>
      <c r="V141" s="150">
        <v>3.7999999999999999E-2</v>
      </c>
      <c r="W141" s="150">
        <f>V141*K141</f>
        <v>0.60799999999999998</v>
      </c>
      <c r="X141" s="150">
        <v>0</v>
      </c>
      <c r="Y141" s="150">
        <f>X141*K141</f>
        <v>0</v>
      </c>
      <c r="Z141" s="150">
        <v>0</v>
      </c>
      <c r="AA141" s="151">
        <f>Z141*K141</f>
        <v>0</v>
      </c>
      <c r="AR141" s="95" t="s">
        <v>152</v>
      </c>
      <c r="AT141" s="95" t="s">
        <v>103</v>
      </c>
      <c r="AU141" s="95" t="s">
        <v>58</v>
      </c>
      <c r="AY141" s="95" t="s">
        <v>101</v>
      </c>
      <c r="BE141" s="152">
        <f>IF(U141="základní",N141,0)</f>
        <v>0</v>
      </c>
      <c r="BF141" s="152">
        <f>IF(U141="snížená",N141,0)</f>
        <v>0</v>
      </c>
      <c r="BG141" s="152">
        <f>IF(U141="zákl. přenesená",N141,0)</f>
        <v>0</v>
      </c>
      <c r="BH141" s="152">
        <f>IF(U141="sníž. přenesená",N141,0)</f>
        <v>0</v>
      </c>
      <c r="BI141" s="152">
        <f>IF(U141="nulová",N141,0)</f>
        <v>0</v>
      </c>
      <c r="BJ141" s="95" t="s">
        <v>56</v>
      </c>
      <c r="BK141" s="152">
        <f>ROUND(L141*K141,2)</f>
        <v>0</v>
      </c>
      <c r="BL141" s="95" t="s">
        <v>152</v>
      </c>
      <c r="BM141" s="95" t="s">
        <v>1234</v>
      </c>
    </row>
    <row r="142" spans="2:65" s="99" customFormat="1" ht="25.5" customHeight="1">
      <c r="B142" s="146"/>
      <c r="C142" s="532" t="s">
        <v>185</v>
      </c>
      <c r="D142" s="533" t="s">
        <v>103</v>
      </c>
      <c r="E142" s="534" t="s">
        <v>1235</v>
      </c>
      <c r="F142" s="1271" t="s">
        <v>1236</v>
      </c>
      <c r="G142" s="1271"/>
      <c r="H142" s="1271"/>
      <c r="I142" s="1271"/>
      <c r="J142" s="535" t="s">
        <v>1233</v>
      </c>
      <c r="K142" s="536">
        <v>24</v>
      </c>
      <c r="L142" s="1319"/>
      <c r="M142" s="1319"/>
      <c r="N142" s="1273">
        <f>ROUND(L142*K142,2)</f>
        <v>0</v>
      </c>
      <c r="O142" s="1273"/>
      <c r="P142" s="1273"/>
      <c r="Q142" s="1320"/>
      <c r="R142" s="147"/>
      <c r="T142" s="148" t="s">
        <v>1</v>
      </c>
      <c r="U142" s="149" t="s">
        <v>34</v>
      </c>
      <c r="V142" s="150">
        <v>3.7999999999999999E-2</v>
      </c>
      <c r="W142" s="150">
        <f>V142*K142</f>
        <v>0.91199999999999992</v>
      </c>
      <c r="X142" s="150">
        <v>0</v>
      </c>
      <c r="Y142" s="150">
        <f>X142*K142</f>
        <v>0</v>
      </c>
      <c r="Z142" s="150">
        <v>0</v>
      </c>
      <c r="AA142" s="151">
        <f>Z142*K142</f>
        <v>0</v>
      </c>
      <c r="AR142" s="95" t="s">
        <v>152</v>
      </c>
      <c r="AT142" s="95" t="s">
        <v>103</v>
      </c>
      <c r="AU142" s="95" t="s">
        <v>58</v>
      </c>
      <c r="AY142" s="95" t="s">
        <v>101</v>
      </c>
      <c r="BE142" s="152">
        <f>IF(U142="základní",N142,0)</f>
        <v>0</v>
      </c>
      <c r="BF142" s="152">
        <f>IF(U142="snížená",N142,0)</f>
        <v>0</v>
      </c>
      <c r="BG142" s="152">
        <f>IF(U142="zákl. přenesená",N142,0)</f>
        <v>0</v>
      </c>
      <c r="BH142" s="152">
        <f>IF(U142="sníž. přenesená",N142,0)</f>
        <v>0</v>
      </c>
      <c r="BI142" s="152">
        <f>IF(U142="nulová",N142,0)</f>
        <v>0</v>
      </c>
      <c r="BJ142" s="95" t="s">
        <v>56</v>
      </c>
      <c r="BK142" s="152">
        <f>ROUND(L142*K142,2)</f>
        <v>0</v>
      </c>
      <c r="BL142" s="95" t="s">
        <v>152</v>
      </c>
      <c r="BM142" s="95" t="s">
        <v>1237</v>
      </c>
    </row>
    <row r="143" spans="2:65" s="99" customFormat="1" ht="38.25" customHeight="1" thickBot="1">
      <c r="B143" s="146"/>
      <c r="C143" s="557" t="s">
        <v>237</v>
      </c>
      <c r="D143" s="558" t="s">
        <v>103</v>
      </c>
      <c r="E143" s="559" t="s">
        <v>1238</v>
      </c>
      <c r="F143" s="1293" t="s">
        <v>1239</v>
      </c>
      <c r="G143" s="1293"/>
      <c r="H143" s="1293"/>
      <c r="I143" s="1293"/>
      <c r="J143" s="560" t="s">
        <v>1240</v>
      </c>
      <c r="K143" s="561">
        <v>25</v>
      </c>
      <c r="L143" s="1319"/>
      <c r="M143" s="1319"/>
      <c r="N143" s="1284">
        <f>ROUND(L143*K143,2)</f>
        <v>0</v>
      </c>
      <c r="O143" s="1284"/>
      <c r="P143" s="1284"/>
      <c r="Q143" s="1321"/>
      <c r="R143" s="147"/>
      <c r="T143" s="148" t="s">
        <v>1</v>
      </c>
      <c r="U143" s="149" t="s">
        <v>34</v>
      </c>
      <c r="V143" s="150">
        <v>3.7999999999999999E-2</v>
      </c>
      <c r="W143" s="150">
        <f>V143*K143</f>
        <v>0.95</v>
      </c>
      <c r="X143" s="150">
        <v>0</v>
      </c>
      <c r="Y143" s="150">
        <f>X143*K143</f>
        <v>0</v>
      </c>
      <c r="Z143" s="150">
        <v>0</v>
      </c>
      <c r="AA143" s="151">
        <f>Z143*K143</f>
        <v>0</v>
      </c>
      <c r="AR143" s="95" t="s">
        <v>152</v>
      </c>
      <c r="AT143" s="95" t="s">
        <v>103</v>
      </c>
      <c r="AU143" s="95" t="s">
        <v>58</v>
      </c>
      <c r="AY143" s="95" t="s">
        <v>101</v>
      </c>
      <c r="BE143" s="152">
        <f>IF(U143="základní",N143,0)</f>
        <v>0</v>
      </c>
      <c r="BF143" s="152">
        <f>IF(U143="snížená",N143,0)</f>
        <v>0</v>
      </c>
      <c r="BG143" s="152">
        <f>IF(U143="zákl. přenesená",N143,0)</f>
        <v>0</v>
      </c>
      <c r="BH143" s="152">
        <f>IF(U143="sníž. přenesená",N143,0)</f>
        <v>0</v>
      </c>
      <c r="BI143" s="152">
        <f>IF(U143="nulová",N143,0)</f>
        <v>0</v>
      </c>
      <c r="BJ143" s="95" t="s">
        <v>56</v>
      </c>
      <c r="BK143" s="152">
        <f>ROUND(L143*K143,2)</f>
        <v>0</v>
      </c>
      <c r="BL143" s="95" t="s">
        <v>152</v>
      </c>
      <c r="BM143" s="95" t="s">
        <v>1241</v>
      </c>
    </row>
    <row r="144" spans="2:65" s="138" customFormat="1" ht="29.9" customHeight="1">
      <c r="B144" s="137"/>
      <c r="C144" s="1007"/>
      <c r="D144" s="1008" t="s">
        <v>1137</v>
      </c>
      <c r="E144" s="1008"/>
      <c r="F144" s="1008"/>
      <c r="G144" s="1008"/>
      <c r="H144" s="1008"/>
      <c r="I144" s="1008"/>
      <c r="J144" s="1008"/>
      <c r="K144" s="1008"/>
      <c r="L144" s="1011"/>
      <c r="M144" s="1011"/>
      <c r="N144" s="1327">
        <f>BK144</f>
        <v>0</v>
      </c>
      <c r="O144" s="1328"/>
      <c r="P144" s="1328"/>
      <c r="Q144" s="1329"/>
      <c r="R144" s="139"/>
      <c r="T144" s="140"/>
      <c r="W144" s="141">
        <f>SUM(W145:W158)</f>
        <v>6.6219999999999999</v>
      </c>
      <c r="Y144" s="141">
        <f>SUM(Y145:Y158)</f>
        <v>1.9589999999999996E-2</v>
      </c>
      <c r="AA144" s="142">
        <f>SUM(AA145:AA158)</f>
        <v>0</v>
      </c>
      <c r="AR144" s="143" t="s">
        <v>58</v>
      </c>
      <c r="AT144" s="144" t="s">
        <v>49</v>
      </c>
      <c r="AU144" s="144" t="s">
        <v>56</v>
      </c>
      <c r="AY144" s="143" t="s">
        <v>101</v>
      </c>
      <c r="BK144" s="145">
        <f>SUM(BK145:BK158)</f>
        <v>0</v>
      </c>
    </row>
    <row r="145" spans="2:65" s="99" customFormat="1" ht="25.5" customHeight="1">
      <c r="B145" s="146"/>
      <c r="C145" s="532" t="s">
        <v>188</v>
      </c>
      <c r="D145" s="533" t="s">
        <v>103</v>
      </c>
      <c r="E145" s="534" t="s">
        <v>1242</v>
      </c>
      <c r="F145" s="1271" t="s">
        <v>1243</v>
      </c>
      <c r="G145" s="1271"/>
      <c r="H145" s="1271"/>
      <c r="I145" s="1271"/>
      <c r="J145" s="535" t="s">
        <v>173</v>
      </c>
      <c r="K145" s="536">
        <v>4</v>
      </c>
      <c r="L145" s="1319"/>
      <c r="M145" s="1319"/>
      <c r="N145" s="1273">
        <f t="shared" ref="N145:N158" si="30">ROUND(L145*K145,2)</f>
        <v>0</v>
      </c>
      <c r="O145" s="1273"/>
      <c r="P145" s="1273"/>
      <c r="Q145" s="1320"/>
      <c r="R145" s="147"/>
      <c r="T145" s="148" t="s">
        <v>1</v>
      </c>
      <c r="U145" s="149" t="s">
        <v>34</v>
      </c>
      <c r="V145" s="150">
        <v>0.10299999999999999</v>
      </c>
      <c r="W145" s="150">
        <f t="shared" ref="W145:W158" si="31">V145*K145</f>
        <v>0.41199999999999998</v>
      </c>
      <c r="X145" s="150">
        <v>2.4000000000000001E-4</v>
      </c>
      <c r="Y145" s="150">
        <f t="shared" ref="Y145:Y158" si="32">X145*K145</f>
        <v>9.6000000000000002E-4</v>
      </c>
      <c r="Z145" s="150">
        <v>0</v>
      </c>
      <c r="AA145" s="151">
        <f t="shared" ref="AA145:AA158" si="33">Z145*K145</f>
        <v>0</v>
      </c>
      <c r="AR145" s="95" t="s">
        <v>152</v>
      </c>
      <c r="AT145" s="95" t="s">
        <v>103</v>
      </c>
      <c r="AU145" s="95" t="s">
        <v>58</v>
      </c>
      <c r="AY145" s="95" t="s">
        <v>101</v>
      </c>
      <c r="BE145" s="152">
        <f t="shared" ref="BE145:BE158" si="34">IF(U145="základní",N145,0)</f>
        <v>0</v>
      </c>
      <c r="BF145" s="152">
        <f t="shared" ref="BF145:BF158" si="35">IF(U145="snížená",N145,0)</f>
        <v>0</v>
      </c>
      <c r="BG145" s="152">
        <f t="shared" ref="BG145:BG158" si="36">IF(U145="zákl. přenesená",N145,0)</f>
        <v>0</v>
      </c>
      <c r="BH145" s="152">
        <f t="shared" ref="BH145:BH158" si="37">IF(U145="sníž. přenesená",N145,0)</f>
        <v>0</v>
      </c>
      <c r="BI145" s="152">
        <f t="shared" ref="BI145:BI158" si="38">IF(U145="nulová",N145,0)</f>
        <v>0</v>
      </c>
      <c r="BJ145" s="95" t="s">
        <v>56</v>
      </c>
      <c r="BK145" s="152">
        <f t="shared" ref="BK145:BK158" si="39">ROUND(L145*K145,2)</f>
        <v>0</v>
      </c>
      <c r="BL145" s="95" t="s">
        <v>152</v>
      </c>
      <c r="BM145" s="95" t="s">
        <v>1244</v>
      </c>
    </row>
    <row r="146" spans="2:65" s="99" customFormat="1" ht="25.5" customHeight="1">
      <c r="B146" s="146"/>
      <c r="C146" s="532" t="s">
        <v>241</v>
      </c>
      <c r="D146" s="533" t="s">
        <v>103</v>
      </c>
      <c r="E146" s="534" t="s">
        <v>1245</v>
      </c>
      <c r="F146" s="1271" t="s">
        <v>1246</v>
      </c>
      <c r="G146" s="1271"/>
      <c r="H146" s="1271"/>
      <c r="I146" s="1271"/>
      <c r="J146" s="535" t="s">
        <v>173</v>
      </c>
      <c r="K146" s="536">
        <v>2</v>
      </c>
      <c r="L146" s="1319"/>
      <c r="M146" s="1319"/>
      <c r="N146" s="1273">
        <f t="shared" si="30"/>
        <v>0</v>
      </c>
      <c r="O146" s="1273"/>
      <c r="P146" s="1273"/>
      <c r="Q146" s="1320"/>
      <c r="R146" s="147"/>
      <c r="T146" s="148" t="s">
        <v>1</v>
      </c>
      <c r="U146" s="149" t="s">
        <v>34</v>
      </c>
      <c r="V146" s="150">
        <v>0.26800000000000002</v>
      </c>
      <c r="W146" s="150">
        <f t="shared" si="31"/>
        <v>0.53600000000000003</v>
      </c>
      <c r="X146" s="150">
        <v>6.9999999999999999E-4</v>
      </c>
      <c r="Y146" s="150">
        <f t="shared" si="32"/>
        <v>1.4E-3</v>
      </c>
      <c r="Z146" s="150">
        <v>0</v>
      </c>
      <c r="AA146" s="151">
        <f t="shared" si="33"/>
        <v>0</v>
      </c>
      <c r="AR146" s="95" t="s">
        <v>152</v>
      </c>
      <c r="AT146" s="95" t="s">
        <v>103</v>
      </c>
      <c r="AU146" s="95" t="s">
        <v>58</v>
      </c>
      <c r="AY146" s="95" t="s">
        <v>101</v>
      </c>
      <c r="BE146" s="152">
        <f t="shared" si="34"/>
        <v>0</v>
      </c>
      <c r="BF146" s="152">
        <f t="shared" si="35"/>
        <v>0</v>
      </c>
      <c r="BG146" s="152">
        <f t="shared" si="36"/>
        <v>0</v>
      </c>
      <c r="BH146" s="152">
        <f t="shared" si="37"/>
        <v>0</v>
      </c>
      <c r="BI146" s="152">
        <f t="shared" si="38"/>
        <v>0</v>
      </c>
      <c r="BJ146" s="95" t="s">
        <v>56</v>
      </c>
      <c r="BK146" s="152">
        <f t="shared" si="39"/>
        <v>0</v>
      </c>
      <c r="BL146" s="95" t="s">
        <v>152</v>
      </c>
      <c r="BM146" s="95" t="s">
        <v>1247</v>
      </c>
    </row>
    <row r="147" spans="2:65" s="99" customFormat="1" ht="25.5" customHeight="1">
      <c r="B147" s="146"/>
      <c r="C147" s="532" t="s">
        <v>222</v>
      </c>
      <c r="D147" s="533" t="s">
        <v>103</v>
      </c>
      <c r="E147" s="534" t="s">
        <v>1248</v>
      </c>
      <c r="F147" s="1271" t="s">
        <v>1249</v>
      </c>
      <c r="G147" s="1271"/>
      <c r="H147" s="1271"/>
      <c r="I147" s="1271"/>
      <c r="J147" s="535" t="s">
        <v>173</v>
      </c>
      <c r="K147" s="536">
        <v>1</v>
      </c>
      <c r="L147" s="1319"/>
      <c r="M147" s="1319"/>
      <c r="N147" s="1273">
        <f t="shared" si="30"/>
        <v>0</v>
      </c>
      <c r="O147" s="1273"/>
      <c r="P147" s="1273"/>
      <c r="Q147" s="1320"/>
      <c r="R147" s="147"/>
      <c r="T147" s="148" t="s">
        <v>1</v>
      </c>
      <c r="U147" s="149" t="s">
        <v>34</v>
      </c>
      <c r="V147" s="150">
        <v>0.20599999999999999</v>
      </c>
      <c r="W147" s="150">
        <f t="shared" si="31"/>
        <v>0.20599999999999999</v>
      </c>
      <c r="X147" s="150">
        <v>1.8000000000000001E-4</v>
      </c>
      <c r="Y147" s="150">
        <f t="shared" si="32"/>
        <v>1.8000000000000001E-4</v>
      </c>
      <c r="Z147" s="150">
        <v>0</v>
      </c>
      <c r="AA147" s="151">
        <f t="shared" si="33"/>
        <v>0</v>
      </c>
      <c r="AR147" s="95" t="s">
        <v>152</v>
      </c>
      <c r="AT147" s="95" t="s">
        <v>103</v>
      </c>
      <c r="AU147" s="95" t="s">
        <v>58</v>
      </c>
      <c r="AY147" s="95" t="s">
        <v>101</v>
      </c>
      <c r="BE147" s="152">
        <f t="shared" si="34"/>
        <v>0</v>
      </c>
      <c r="BF147" s="152">
        <f t="shared" si="35"/>
        <v>0</v>
      </c>
      <c r="BG147" s="152">
        <f t="shared" si="36"/>
        <v>0</v>
      </c>
      <c r="BH147" s="152">
        <f t="shared" si="37"/>
        <v>0</v>
      </c>
      <c r="BI147" s="152">
        <f t="shared" si="38"/>
        <v>0</v>
      </c>
      <c r="BJ147" s="95" t="s">
        <v>56</v>
      </c>
      <c r="BK147" s="152">
        <f t="shared" si="39"/>
        <v>0</v>
      </c>
      <c r="BL147" s="95" t="s">
        <v>152</v>
      </c>
      <c r="BM147" s="95" t="s">
        <v>1250</v>
      </c>
    </row>
    <row r="148" spans="2:65" s="99" customFormat="1" ht="25.5" customHeight="1">
      <c r="B148" s="146"/>
      <c r="C148" s="532" t="s">
        <v>246</v>
      </c>
      <c r="D148" s="533" t="s">
        <v>103</v>
      </c>
      <c r="E148" s="534" t="s">
        <v>1251</v>
      </c>
      <c r="F148" s="1271" t="s">
        <v>1252</v>
      </c>
      <c r="G148" s="1271"/>
      <c r="H148" s="1271"/>
      <c r="I148" s="1271"/>
      <c r="J148" s="535" t="s">
        <v>173</v>
      </c>
      <c r="K148" s="536">
        <v>1</v>
      </c>
      <c r="L148" s="1319"/>
      <c r="M148" s="1319"/>
      <c r="N148" s="1273">
        <f t="shared" si="30"/>
        <v>0</v>
      </c>
      <c r="O148" s="1273"/>
      <c r="P148" s="1273"/>
      <c r="Q148" s="1320"/>
      <c r="R148" s="147"/>
      <c r="T148" s="148" t="s">
        <v>1</v>
      </c>
      <c r="U148" s="149" t="s">
        <v>34</v>
      </c>
      <c r="V148" s="150">
        <v>0.26800000000000002</v>
      </c>
      <c r="W148" s="150">
        <f t="shared" si="31"/>
        <v>0.26800000000000002</v>
      </c>
      <c r="X148" s="150">
        <v>3.8000000000000002E-4</v>
      </c>
      <c r="Y148" s="150">
        <f t="shared" si="32"/>
        <v>3.8000000000000002E-4</v>
      </c>
      <c r="Z148" s="150">
        <v>0</v>
      </c>
      <c r="AA148" s="151">
        <f t="shared" si="33"/>
        <v>0</v>
      </c>
      <c r="AR148" s="95" t="s">
        <v>152</v>
      </c>
      <c r="AT148" s="95" t="s">
        <v>103</v>
      </c>
      <c r="AU148" s="95" t="s">
        <v>58</v>
      </c>
      <c r="AY148" s="95" t="s">
        <v>101</v>
      </c>
      <c r="BE148" s="152">
        <f t="shared" si="34"/>
        <v>0</v>
      </c>
      <c r="BF148" s="152">
        <f t="shared" si="35"/>
        <v>0</v>
      </c>
      <c r="BG148" s="152">
        <f t="shared" si="36"/>
        <v>0</v>
      </c>
      <c r="BH148" s="152">
        <f t="shared" si="37"/>
        <v>0</v>
      </c>
      <c r="BI148" s="152">
        <f t="shared" si="38"/>
        <v>0</v>
      </c>
      <c r="BJ148" s="95" t="s">
        <v>56</v>
      </c>
      <c r="BK148" s="152">
        <f t="shared" si="39"/>
        <v>0</v>
      </c>
      <c r="BL148" s="95" t="s">
        <v>152</v>
      </c>
      <c r="BM148" s="95" t="s">
        <v>1253</v>
      </c>
    </row>
    <row r="149" spans="2:65" s="99" customFormat="1" ht="25.5" customHeight="1">
      <c r="B149" s="146"/>
      <c r="C149" s="532" t="s">
        <v>228</v>
      </c>
      <c r="D149" s="533" t="s">
        <v>103</v>
      </c>
      <c r="E149" s="534" t="s">
        <v>1254</v>
      </c>
      <c r="F149" s="1271" t="s">
        <v>1255</v>
      </c>
      <c r="G149" s="1271"/>
      <c r="H149" s="1271"/>
      <c r="I149" s="1271"/>
      <c r="J149" s="535" t="s">
        <v>173</v>
      </c>
      <c r="K149" s="536">
        <v>5</v>
      </c>
      <c r="L149" s="1319"/>
      <c r="M149" s="1319"/>
      <c r="N149" s="1273">
        <f t="shared" si="30"/>
        <v>0</v>
      </c>
      <c r="O149" s="1273"/>
      <c r="P149" s="1273"/>
      <c r="Q149" s="1320"/>
      <c r="R149" s="147"/>
      <c r="T149" s="148" t="s">
        <v>1</v>
      </c>
      <c r="U149" s="149" t="s">
        <v>34</v>
      </c>
      <c r="V149" s="150">
        <v>8.2000000000000003E-2</v>
      </c>
      <c r="W149" s="150">
        <f t="shared" si="31"/>
        <v>0.41000000000000003</v>
      </c>
      <c r="X149" s="150">
        <v>2.2000000000000001E-4</v>
      </c>
      <c r="Y149" s="150">
        <f t="shared" si="32"/>
        <v>1.1000000000000001E-3</v>
      </c>
      <c r="Z149" s="150">
        <v>0</v>
      </c>
      <c r="AA149" s="151">
        <f t="shared" si="33"/>
        <v>0</v>
      </c>
      <c r="AR149" s="95" t="s">
        <v>152</v>
      </c>
      <c r="AT149" s="95" t="s">
        <v>103</v>
      </c>
      <c r="AU149" s="95" t="s">
        <v>58</v>
      </c>
      <c r="AY149" s="95" t="s">
        <v>101</v>
      </c>
      <c r="BE149" s="152">
        <f t="shared" si="34"/>
        <v>0</v>
      </c>
      <c r="BF149" s="152">
        <f t="shared" si="35"/>
        <v>0</v>
      </c>
      <c r="BG149" s="152">
        <f t="shared" si="36"/>
        <v>0</v>
      </c>
      <c r="BH149" s="152">
        <f t="shared" si="37"/>
        <v>0</v>
      </c>
      <c r="BI149" s="152">
        <f t="shared" si="38"/>
        <v>0</v>
      </c>
      <c r="BJ149" s="95" t="s">
        <v>56</v>
      </c>
      <c r="BK149" s="152">
        <f t="shared" si="39"/>
        <v>0</v>
      </c>
      <c r="BL149" s="95" t="s">
        <v>152</v>
      </c>
      <c r="BM149" s="95" t="s">
        <v>1256</v>
      </c>
    </row>
    <row r="150" spans="2:65" s="99" customFormat="1" ht="25.5" customHeight="1">
      <c r="B150" s="146"/>
      <c r="C150" s="532" t="s">
        <v>253</v>
      </c>
      <c r="D150" s="533" t="s">
        <v>103</v>
      </c>
      <c r="E150" s="534" t="s">
        <v>1257</v>
      </c>
      <c r="F150" s="1271" t="s">
        <v>1258</v>
      </c>
      <c r="G150" s="1271"/>
      <c r="H150" s="1271"/>
      <c r="I150" s="1271"/>
      <c r="J150" s="535" t="s">
        <v>173</v>
      </c>
      <c r="K150" s="536">
        <v>1</v>
      </c>
      <c r="L150" s="1319"/>
      <c r="M150" s="1319"/>
      <c r="N150" s="1273">
        <f t="shared" si="30"/>
        <v>0</v>
      </c>
      <c r="O150" s="1273"/>
      <c r="P150" s="1273"/>
      <c r="Q150" s="1320"/>
      <c r="R150" s="147"/>
      <c r="T150" s="148" t="s">
        <v>1</v>
      </c>
      <c r="U150" s="149" t="s">
        <v>34</v>
      </c>
      <c r="V150" s="150">
        <v>0.20599999999999999</v>
      </c>
      <c r="W150" s="150">
        <f t="shared" si="31"/>
        <v>0.20599999999999999</v>
      </c>
      <c r="X150" s="150">
        <v>3.3E-4</v>
      </c>
      <c r="Y150" s="150">
        <f t="shared" si="32"/>
        <v>3.3E-4</v>
      </c>
      <c r="Z150" s="150">
        <v>0</v>
      </c>
      <c r="AA150" s="151">
        <f t="shared" si="33"/>
        <v>0</v>
      </c>
      <c r="AR150" s="95" t="s">
        <v>152</v>
      </c>
      <c r="AT150" s="95" t="s">
        <v>103</v>
      </c>
      <c r="AU150" s="95" t="s">
        <v>58</v>
      </c>
      <c r="AY150" s="95" t="s">
        <v>101</v>
      </c>
      <c r="BE150" s="152">
        <f t="shared" si="34"/>
        <v>0</v>
      </c>
      <c r="BF150" s="152">
        <f t="shared" si="35"/>
        <v>0</v>
      </c>
      <c r="BG150" s="152">
        <f t="shared" si="36"/>
        <v>0</v>
      </c>
      <c r="BH150" s="152">
        <f t="shared" si="37"/>
        <v>0</v>
      </c>
      <c r="BI150" s="152">
        <f t="shared" si="38"/>
        <v>0</v>
      </c>
      <c r="BJ150" s="95" t="s">
        <v>56</v>
      </c>
      <c r="BK150" s="152">
        <f t="shared" si="39"/>
        <v>0</v>
      </c>
      <c r="BL150" s="95" t="s">
        <v>152</v>
      </c>
      <c r="BM150" s="95" t="s">
        <v>1259</v>
      </c>
    </row>
    <row r="151" spans="2:65" s="99" customFormat="1" ht="25.5" customHeight="1">
      <c r="B151" s="146"/>
      <c r="C151" s="532" t="s">
        <v>233</v>
      </c>
      <c r="D151" s="533" t="s">
        <v>103</v>
      </c>
      <c r="E151" s="534" t="s">
        <v>1260</v>
      </c>
      <c r="F151" s="1271" t="s">
        <v>1261</v>
      </c>
      <c r="G151" s="1271"/>
      <c r="H151" s="1271"/>
      <c r="I151" s="1271"/>
      <c r="J151" s="535" t="s">
        <v>173</v>
      </c>
      <c r="K151" s="536">
        <v>2</v>
      </c>
      <c r="L151" s="1319"/>
      <c r="M151" s="1319"/>
      <c r="N151" s="1273">
        <f t="shared" si="30"/>
        <v>0</v>
      </c>
      <c r="O151" s="1273"/>
      <c r="P151" s="1273"/>
      <c r="Q151" s="1320"/>
      <c r="R151" s="147"/>
      <c r="T151" s="148" t="s">
        <v>1</v>
      </c>
      <c r="U151" s="149" t="s">
        <v>34</v>
      </c>
      <c r="V151" s="150">
        <v>0.26800000000000002</v>
      </c>
      <c r="W151" s="150">
        <f t="shared" si="31"/>
        <v>0.53600000000000003</v>
      </c>
      <c r="X151" s="150">
        <v>1.24E-3</v>
      </c>
      <c r="Y151" s="150">
        <f t="shared" si="32"/>
        <v>2.48E-3</v>
      </c>
      <c r="Z151" s="150">
        <v>0</v>
      </c>
      <c r="AA151" s="151">
        <f t="shared" si="33"/>
        <v>0</v>
      </c>
      <c r="AR151" s="95" t="s">
        <v>152</v>
      </c>
      <c r="AT151" s="95" t="s">
        <v>103</v>
      </c>
      <c r="AU151" s="95" t="s">
        <v>58</v>
      </c>
      <c r="AY151" s="95" t="s">
        <v>101</v>
      </c>
      <c r="BE151" s="152">
        <f t="shared" si="34"/>
        <v>0</v>
      </c>
      <c r="BF151" s="152">
        <f t="shared" si="35"/>
        <v>0</v>
      </c>
      <c r="BG151" s="152">
        <f t="shared" si="36"/>
        <v>0</v>
      </c>
      <c r="BH151" s="152">
        <f t="shared" si="37"/>
        <v>0</v>
      </c>
      <c r="BI151" s="152">
        <f t="shared" si="38"/>
        <v>0</v>
      </c>
      <c r="BJ151" s="95" t="s">
        <v>56</v>
      </c>
      <c r="BK151" s="152">
        <f t="shared" si="39"/>
        <v>0</v>
      </c>
      <c r="BL151" s="95" t="s">
        <v>152</v>
      </c>
      <c r="BM151" s="95" t="s">
        <v>1262</v>
      </c>
    </row>
    <row r="152" spans="2:65" s="99" customFormat="1" ht="25.5" customHeight="1">
      <c r="B152" s="146"/>
      <c r="C152" s="532" t="s">
        <v>261</v>
      </c>
      <c r="D152" s="533" t="s">
        <v>103</v>
      </c>
      <c r="E152" s="534" t="s">
        <v>1263</v>
      </c>
      <c r="F152" s="1271" t="s">
        <v>1264</v>
      </c>
      <c r="G152" s="1271"/>
      <c r="H152" s="1271"/>
      <c r="I152" s="1271"/>
      <c r="J152" s="535" t="s">
        <v>173</v>
      </c>
      <c r="K152" s="536">
        <v>3</v>
      </c>
      <c r="L152" s="1319"/>
      <c r="M152" s="1319"/>
      <c r="N152" s="1273">
        <f t="shared" si="30"/>
        <v>0</v>
      </c>
      <c r="O152" s="1273"/>
      <c r="P152" s="1273"/>
      <c r="Q152" s="1320"/>
      <c r="R152" s="147"/>
      <c r="T152" s="148" t="s">
        <v>1</v>
      </c>
      <c r="U152" s="149" t="s">
        <v>34</v>
      </c>
      <c r="V152" s="150">
        <v>0.2</v>
      </c>
      <c r="W152" s="150">
        <f t="shared" si="31"/>
        <v>0.60000000000000009</v>
      </c>
      <c r="X152" s="150">
        <v>3.4000000000000002E-4</v>
      </c>
      <c r="Y152" s="150">
        <f t="shared" si="32"/>
        <v>1.0200000000000001E-3</v>
      </c>
      <c r="Z152" s="150">
        <v>0</v>
      </c>
      <c r="AA152" s="151">
        <f t="shared" si="33"/>
        <v>0</v>
      </c>
      <c r="AR152" s="95" t="s">
        <v>152</v>
      </c>
      <c r="AT152" s="95" t="s">
        <v>103</v>
      </c>
      <c r="AU152" s="95" t="s">
        <v>58</v>
      </c>
      <c r="AY152" s="95" t="s">
        <v>101</v>
      </c>
      <c r="BE152" s="152">
        <f t="shared" si="34"/>
        <v>0</v>
      </c>
      <c r="BF152" s="152">
        <f t="shared" si="35"/>
        <v>0</v>
      </c>
      <c r="BG152" s="152">
        <f t="shared" si="36"/>
        <v>0</v>
      </c>
      <c r="BH152" s="152">
        <f t="shared" si="37"/>
        <v>0</v>
      </c>
      <c r="BI152" s="152">
        <f t="shared" si="38"/>
        <v>0</v>
      </c>
      <c r="BJ152" s="95" t="s">
        <v>56</v>
      </c>
      <c r="BK152" s="152">
        <f t="shared" si="39"/>
        <v>0</v>
      </c>
      <c r="BL152" s="95" t="s">
        <v>152</v>
      </c>
      <c r="BM152" s="95" t="s">
        <v>1265</v>
      </c>
    </row>
    <row r="153" spans="2:65" s="99" customFormat="1" ht="25.5" customHeight="1">
      <c r="B153" s="146"/>
      <c r="C153" s="532" t="s">
        <v>236</v>
      </c>
      <c r="D153" s="533" t="s">
        <v>103</v>
      </c>
      <c r="E153" s="534" t="s">
        <v>1266</v>
      </c>
      <c r="F153" s="1271" t="s">
        <v>1267</v>
      </c>
      <c r="G153" s="1271"/>
      <c r="H153" s="1271"/>
      <c r="I153" s="1271"/>
      <c r="J153" s="535" t="s">
        <v>173</v>
      </c>
      <c r="K153" s="536">
        <v>7</v>
      </c>
      <c r="L153" s="1319"/>
      <c r="M153" s="1319"/>
      <c r="N153" s="1273">
        <f t="shared" si="30"/>
        <v>0</v>
      </c>
      <c r="O153" s="1273"/>
      <c r="P153" s="1273"/>
      <c r="Q153" s="1320"/>
      <c r="R153" s="147"/>
      <c r="T153" s="148" t="s">
        <v>1</v>
      </c>
      <c r="U153" s="149" t="s">
        <v>34</v>
      </c>
      <c r="V153" s="150">
        <v>0.26</v>
      </c>
      <c r="W153" s="150">
        <f t="shared" si="31"/>
        <v>1.82</v>
      </c>
      <c r="X153" s="150">
        <v>6.9999999999999999E-4</v>
      </c>
      <c r="Y153" s="150">
        <f t="shared" si="32"/>
        <v>4.8999999999999998E-3</v>
      </c>
      <c r="Z153" s="150">
        <v>0</v>
      </c>
      <c r="AA153" s="151">
        <f t="shared" si="33"/>
        <v>0</v>
      </c>
      <c r="AR153" s="95" t="s">
        <v>152</v>
      </c>
      <c r="AT153" s="95" t="s">
        <v>103</v>
      </c>
      <c r="AU153" s="95" t="s">
        <v>58</v>
      </c>
      <c r="AY153" s="95" t="s">
        <v>101</v>
      </c>
      <c r="BE153" s="152">
        <f t="shared" si="34"/>
        <v>0</v>
      </c>
      <c r="BF153" s="152">
        <f t="shared" si="35"/>
        <v>0</v>
      </c>
      <c r="BG153" s="152">
        <f t="shared" si="36"/>
        <v>0</v>
      </c>
      <c r="BH153" s="152">
        <f t="shared" si="37"/>
        <v>0</v>
      </c>
      <c r="BI153" s="152">
        <f t="shared" si="38"/>
        <v>0</v>
      </c>
      <c r="BJ153" s="95" t="s">
        <v>56</v>
      </c>
      <c r="BK153" s="152">
        <f t="shared" si="39"/>
        <v>0</v>
      </c>
      <c r="BL153" s="95" t="s">
        <v>152</v>
      </c>
      <c r="BM153" s="95" t="s">
        <v>1268</v>
      </c>
    </row>
    <row r="154" spans="2:65" s="99" customFormat="1" ht="38.25" customHeight="1">
      <c r="B154" s="146"/>
      <c r="C154" s="532" t="s">
        <v>270</v>
      </c>
      <c r="D154" s="533" t="s">
        <v>103</v>
      </c>
      <c r="E154" s="534" t="s">
        <v>1269</v>
      </c>
      <c r="F154" s="1271" t="s">
        <v>1270</v>
      </c>
      <c r="G154" s="1271"/>
      <c r="H154" s="1271"/>
      <c r="I154" s="1271"/>
      <c r="J154" s="535" t="s">
        <v>173</v>
      </c>
      <c r="K154" s="536">
        <v>2</v>
      </c>
      <c r="L154" s="1319"/>
      <c r="M154" s="1319"/>
      <c r="N154" s="1273">
        <f t="shared" si="30"/>
        <v>0</v>
      </c>
      <c r="O154" s="1273"/>
      <c r="P154" s="1273"/>
      <c r="Q154" s="1320"/>
      <c r="R154" s="147"/>
      <c r="T154" s="148" t="s">
        <v>1</v>
      </c>
      <c r="U154" s="149" t="s">
        <v>34</v>
      </c>
      <c r="V154" s="150">
        <v>0.38100000000000001</v>
      </c>
      <c r="W154" s="150">
        <f t="shared" si="31"/>
        <v>0.76200000000000001</v>
      </c>
      <c r="X154" s="150">
        <v>5.6999999999999998E-4</v>
      </c>
      <c r="Y154" s="150">
        <f t="shared" si="32"/>
        <v>1.14E-3</v>
      </c>
      <c r="Z154" s="150">
        <v>0</v>
      </c>
      <c r="AA154" s="151">
        <f t="shared" si="33"/>
        <v>0</v>
      </c>
      <c r="AR154" s="95" t="s">
        <v>152</v>
      </c>
      <c r="AT154" s="95" t="s">
        <v>103</v>
      </c>
      <c r="AU154" s="95" t="s">
        <v>58</v>
      </c>
      <c r="AY154" s="95" t="s">
        <v>101</v>
      </c>
      <c r="BE154" s="152">
        <f t="shared" si="34"/>
        <v>0</v>
      </c>
      <c r="BF154" s="152">
        <f t="shared" si="35"/>
        <v>0</v>
      </c>
      <c r="BG154" s="152">
        <f t="shared" si="36"/>
        <v>0</v>
      </c>
      <c r="BH154" s="152">
        <f t="shared" si="37"/>
        <v>0</v>
      </c>
      <c r="BI154" s="152">
        <f t="shared" si="38"/>
        <v>0</v>
      </c>
      <c r="BJ154" s="95" t="s">
        <v>56</v>
      </c>
      <c r="BK154" s="152">
        <f t="shared" si="39"/>
        <v>0</v>
      </c>
      <c r="BL154" s="95" t="s">
        <v>152</v>
      </c>
      <c r="BM154" s="95" t="s">
        <v>1271</v>
      </c>
    </row>
    <row r="155" spans="2:65" s="99" customFormat="1" ht="38.25" customHeight="1">
      <c r="B155" s="146"/>
      <c r="C155" s="532" t="s">
        <v>240</v>
      </c>
      <c r="D155" s="533" t="s">
        <v>103</v>
      </c>
      <c r="E155" s="534" t="s">
        <v>1272</v>
      </c>
      <c r="F155" s="1271" t="s">
        <v>1273</v>
      </c>
      <c r="G155" s="1271"/>
      <c r="H155" s="1271"/>
      <c r="I155" s="1271"/>
      <c r="J155" s="535" t="s">
        <v>173</v>
      </c>
      <c r="K155" s="536">
        <v>2</v>
      </c>
      <c r="L155" s="1319"/>
      <c r="M155" s="1319"/>
      <c r="N155" s="1273">
        <f t="shared" si="30"/>
        <v>0</v>
      </c>
      <c r="O155" s="1273"/>
      <c r="P155" s="1273"/>
      <c r="Q155" s="1320"/>
      <c r="R155" s="147"/>
      <c r="T155" s="148" t="s">
        <v>1</v>
      </c>
      <c r="U155" s="149" t="s">
        <v>34</v>
      </c>
      <c r="V155" s="150">
        <v>0.433</v>
      </c>
      <c r="W155" s="150">
        <f t="shared" si="31"/>
        <v>0.86599999999999999</v>
      </c>
      <c r="X155" s="150">
        <v>1.47E-3</v>
      </c>
      <c r="Y155" s="150">
        <f t="shared" si="32"/>
        <v>2.9399999999999999E-3</v>
      </c>
      <c r="Z155" s="150">
        <v>0</v>
      </c>
      <c r="AA155" s="151">
        <f t="shared" si="33"/>
        <v>0</v>
      </c>
      <c r="AR155" s="95" t="s">
        <v>152</v>
      </c>
      <c r="AT155" s="95" t="s">
        <v>103</v>
      </c>
      <c r="AU155" s="95" t="s">
        <v>58</v>
      </c>
      <c r="AY155" s="95" t="s">
        <v>101</v>
      </c>
      <c r="BE155" s="152">
        <f t="shared" si="34"/>
        <v>0</v>
      </c>
      <c r="BF155" s="152">
        <f t="shared" si="35"/>
        <v>0</v>
      </c>
      <c r="BG155" s="152">
        <f t="shared" si="36"/>
        <v>0</v>
      </c>
      <c r="BH155" s="152">
        <f t="shared" si="37"/>
        <v>0</v>
      </c>
      <c r="BI155" s="152">
        <f t="shared" si="38"/>
        <v>0</v>
      </c>
      <c r="BJ155" s="95" t="s">
        <v>56</v>
      </c>
      <c r="BK155" s="152">
        <f t="shared" si="39"/>
        <v>0</v>
      </c>
      <c r="BL155" s="95" t="s">
        <v>152</v>
      </c>
      <c r="BM155" s="95" t="s">
        <v>1274</v>
      </c>
    </row>
    <row r="156" spans="2:65" s="99" customFormat="1" ht="25.5" customHeight="1">
      <c r="B156" s="146"/>
      <c r="C156" s="1002" t="s">
        <v>278</v>
      </c>
      <c r="D156" s="1003" t="s">
        <v>178</v>
      </c>
      <c r="E156" s="1004" t="s">
        <v>1275</v>
      </c>
      <c r="F156" s="1325" t="s">
        <v>1276</v>
      </c>
      <c r="G156" s="1325"/>
      <c r="H156" s="1325"/>
      <c r="I156" s="1325"/>
      <c r="J156" s="1005" t="s">
        <v>173</v>
      </c>
      <c r="K156" s="1006">
        <v>6</v>
      </c>
      <c r="L156" s="1319"/>
      <c r="M156" s="1319"/>
      <c r="N156" s="1326">
        <f t="shared" si="30"/>
        <v>0</v>
      </c>
      <c r="O156" s="1273"/>
      <c r="P156" s="1273"/>
      <c r="Q156" s="1320"/>
      <c r="R156" s="147"/>
      <c r="T156" s="148" t="s">
        <v>1</v>
      </c>
      <c r="U156" s="149" t="s">
        <v>34</v>
      </c>
      <c r="V156" s="150">
        <v>0</v>
      </c>
      <c r="W156" s="150">
        <f t="shared" si="31"/>
        <v>0</v>
      </c>
      <c r="X156" s="150">
        <v>2.3000000000000001E-4</v>
      </c>
      <c r="Y156" s="150">
        <f t="shared" si="32"/>
        <v>1.3800000000000002E-3</v>
      </c>
      <c r="Z156" s="150">
        <v>0</v>
      </c>
      <c r="AA156" s="151">
        <f t="shared" si="33"/>
        <v>0</v>
      </c>
      <c r="AR156" s="95" t="s">
        <v>188</v>
      </c>
      <c r="AT156" s="95" t="s">
        <v>178</v>
      </c>
      <c r="AU156" s="95" t="s">
        <v>58</v>
      </c>
      <c r="AY156" s="95" t="s">
        <v>101</v>
      </c>
      <c r="BE156" s="152">
        <f t="shared" si="34"/>
        <v>0</v>
      </c>
      <c r="BF156" s="152">
        <f t="shared" si="35"/>
        <v>0</v>
      </c>
      <c r="BG156" s="152">
        <f t="shared" si="36"/>
        <v>0</v>
      </c>
      <c r="BH156" s="152">
        <f t="shared" si="37"/>
        <v>0</v>
      </c>
      <c r="BI156" s="152">
        <f t="shared" si="38"/>
        <v>0</v>
      </c>
      <c r="BJ156" s="95" t="s">
        <v>56</v>
      </c>
      <c r="BK156" s="152">
        <f t="shared" si="39"/>
        <v>0</v>
      </c>
      <c r="BL156" s="95" t="s">
        <v>152</v>
      </c>
      <c r="BM156" s="95" t="s">
        <v>1277</v>
      </c>
    </row>
    <row r="157" spans="2:65" s="99" customFormat="1" ht="38.25" customHeight="1">
      <c r="B157" s="146"/>
      <c r="C157" s="1002" t="s">
        <v>242</v>
      </c>
      <c r="D157" s="1003" t="s">
        <v>178</v>
      </c>
      <c r="E157" s="1004" t="s">
        <v>1278</v>
      </c>
      <c r="F157" s="1325" t="s">
        <v>1279</v>
      </c>
      <c r="G157" s="1325"/>
      <c r="H157" s="1325"/>
      <c r="I157" s="1325"/>
      <c r="J157" s="1005" t="s">
        <v>173</v>
      </c>
      <c r="K157" s="1006">
        <v>3</v>
      </c>
      <c r="L157" s="1319"/>
      <c r="M157" s="1319"/>
      <c r="N157" s="1326">
        <f t="shared" si="30"/>
        <v>0</v>
      </c>
      <c r="O157" s="1273"/>
      <c r="P157" s="1273"/>
      <c r="Q157" s="1320"/>
      <c r="R157" s="147"/>
      <c r="T157" s="148" t="s">
        <v>1</v>
      </c>
      <c r="U157" s="149" t="s">
        <v>34</v>
      </c>
      <c r="V157" s="150">
        <v>0</v>
      </c>
      <c r="W157" s="150">
        <f t="shared" si="31"/>
        <v>0</v>
      </c>
      <c r="X157" s="150">
        <v>2.3000000000000001E-4</v>
      </c>
      <c r="Y157" s="150">
        <f t="shared" si="32"/>
        <v>6.9000000000000008E-4</v>
      </c>
      <c r="Z157" s="150">
        <v>0</v>
      </c>
      <c r="AA157" s="151">
        <f t="shared" si="33"/>
        <v>0</v>
      </c>
      <c r="AR157" s="95" t="s">
        <v>188</v>
      </c>
      <c r="AT157" s="95" t="s">
        <v>178</v>
      </c>
      <c r="AU157" s="95" t="s">
        <v>58</v>
      </c>
      <c r="AY157" s="95" t="s">
        <v>101</v>
      </c>
      <c r="BE157" s="152">
        <f t="shared" si="34"/>
        <v>0</v>
      </c>
      <c r="BF157" s="152">
        <f t="shared" si="35"/>
        <v>0</v>
      </c>
      <c r="BG157" s="152">
        <f t="shared" si="36"/>
        <v>0</v>
      </c>
      <c r="BH157" s="152">
        <f t="shared" si="37"/>
        <v>0</v>
      </c>
      <c r="BI157" s="152">
        <f t="shared" si="38"/>
        <v>0</v>
      </c>
      <c r="BJ157" s="95" t="s">
        <v>56</v>
      </c>
      <c r="BK157" s="152">
        <f t="shared" si="39"/>
        <v>0</v>
      </c>
      <c r="BL157" s="95" t="s">
        <v>152</v>
      </c>
      <c r="BM157" s="95" t="s">
        <v>1280</v>
      </c>
    </row>
    <row r="158" spans="2:65" s="99" customFormat="1" ht="25.5" customHeight="1">
      <c r="B158" s="146"/>
      <c r="C158" s="1002" t="s">
        <v>281</v>
      </c>
      <c r="D158" s="1003" t="s">
        <v>178</v>
      </c>
      <c r="E158" s="1004" t="s">
        <v>1281</v>
      </c>
      <c r="F158" s="1325" t="s">
        <v>1282</v>
      </c>
      <c r="G158" s="1325"/>
      <c r="H158" s="1325"/>
      <c r="I158" s="1325"/>
      <c r="J158" s="1005" t="s">
        <v>173</v>
      </c>
      <c r="K158" s="1006">
        <v>3</v>
      </c>
      <c r="L158" s="1319"/>
      <c r="M158" s="1319"/>
      <c r="N158" s="1326">
        <f t="shared" si="30"/>
        <v>0</v>
      </c>
      <c r="O158" s="1273"/>
      <c r="P158" s="1273"/>
      <c r="Q158" s="1320"/>
      <c r="R158" s="147"/>
      <c r="T158" s="148" t="s">
        <v>1</v>
      </c>
      <c r="U158" s="149" t="s">
        <v>34</v>
      </c>
      <c r="V158" s="150">
        <v>0</v>
      </c>
      <c r="W158" s="150">
        <f t="shared" si="31"/>
        <v>0</v>
      </c>
      <c r="X158" s="150">
        <v>2.3000000000000001E-4</v>
      </c>
      <c r="Y158" s="150">
        <f t="shared" si="32"/>
        <v>6.9000000000000008E-4</v>
      </c>
      <c r="Z158" s="150">
        <v>0</v>
      </c>
      <c r="AA158" s="151">
        <f t="shared" si="33"/>
        <v>0</v>
      </c>
      <c r="AR158" s="95" t="s">
        <v>188</v>
      </c>
      <c r="AT158" s="95" t="s">
        <v>178</v>
      </c>
      <c r="AU158" s="95" t="s">
        <v>58</v>
      </c>
      <c r="AY158" s="95" t="s">
        <v>101</v>
      </c>
      <c r="BE158" s="152">
        <f t="shared" si="34"/>
        <v>0</v>
      </c>
      <c r="BF158" s="152">
        <f t="shared" si="35"/>
        <v>0</v>
      </c>
      <c r="BG158" s="152">
        <f t="shared" si="36"/>
        <v>0</v>
      </c>
      <c r="BH158" s="152">
        <f t="shared" si="37"/>
        <v>0</v>
      </c>
      <c r="BI158" s="152">
        <f t="shared" si="38"/>
        <v>0</v>
      </c>
      <c r="BJ158" s="95" t="s">
        <v>56</v>
      </c>
      <c r="BK158" s="152">
        <f t="shared" si="39"/>
        <v>0</v>
      </c>
      <c r="BL158" s="95" t="s">
        <v>152</v>
      </c>
      <c r="BM158" s="95" t="s">
        <v>1283</v>
      </c>
    </row>
    <row r="159" spans="2:65" s="138" customFormat="1" ht="29.9" customHeight="1">
      <c r="B159" s="137"/>
      <c r="C159" s="994"/>
      <c r="D159" s="996" t="s">
        <v>1138</v>
      </c>
      <c r="E159" s="996"/>
      <c r="F159" s="996"/>
      <c r="G159" s="996"/>
      <c r="H159" s="996"/>
      <c r="I159" s="996"/>
      <c r="J159" s="996"/>
      <c r="K159" s="996"/>
      <c r="L159" s="1010"/>
      <c r="M159" s="1010"/>
      <c r="N159" s="1322">
        <f>BK159</f>
        <v>0</v>
      </c>
      <c r="O159" s="1323"/>
      <c r="P159" s="1323"/>
      <c r="Q159" s="1324"/>
      <c r="R159" s="139"/>
      <c r="T159" s="140"/>
      <c r="W159" s="141">
        <f>SUM(W160:W167)</f>
        <v>7.7119999999999997</v>
      </c>
      <c r="Y159" s="141">
        <f>SUM(Y160:Y167)</f>
        <v>0.51636000000000004</v>
      </c>
      <c r="AA159" s="142">
        <f>SUM(AA160:AA167)</f>
        <v>0</v>
      </c>
      <c r="AR159" s="143" t="s">
        <v>58</v>
      </c>
      <c r="AT159" s="144" t="s">
        <v>49</v>
      </c>
      <c r="AU159" s="144" t="s">
        <v>56</v>
      </c>
      <c r="AY159" s="143" t="s">
        <v>101</v>
      </c>
      <c r="BK159" s="145">
        <f>SUM(BK160:BK167)</f>
        <v>0</v>
      </c>
    </row>
    <row r="160" spans="2:65" s="99" customFormat="1" ht="51" customHeight="1">
      <c r="B160" s="146"/>
      <c r="C160" s="1002" t="s">
        <v>245</v>
      </c>
      <c r="D160" s="1003" t="s">
        <v>178</v>
      </c>
      <c r="E160" s="1004" t="s">
        <v>1284</v>
      </c>
      <c r="F160" s="1325" t="s">
        <v>1285</v>
      </c>
      <c r="G160" s="1325"/>
      <c r="H160" s="1325"/>
      <c r="I160" s="1325"/>
      <c r="J160" s="1005" t="s">
        <v>173</v>
      </c>
      <c r="K160" s="1006">
        <v>5</v>
      </c>
      <c r="L160" s="1319"/>
      <c r="M160" s="1319"/>
      <c r="N160" s="1326">
        <f t="shared" ref="N160:N167" si="40">ROUND(L160*K160,2)</f>
        <v>0</v>
      </c>
      <c r="O160" s="1273"/>
      <c r="P160" s="1273"/>
      <c r="Q160" s="1320"/>
      <c r="R160" s="147"/>
      <c r="T160" s="148" t="s">
        <v>1</v>
      </c>
      <c r="U160" s="149" t="s">
        <v>34</v>
      </c>
      <c r="V160" s="150">
        <v>0</v>
      </c>
      <c r="W160" s="150">
        <f t="shared" ref="W160:W167" si="41">V160*K160</f>
        <v>0</v>
      </c>
      <c r="X160" s="150">
        <v>0</v>
      </c>
      <c r="Y160" s="150">
        <f t="shared" ref="Y160:Y167" si="42">X160*K160</f>
        <v>0</v>
      </c>
      <c r="Z160" s="150">
        <v>0</v>
      </c>
      <c r="AA160" s="151">
        <f t="shared" ref="AA160:AA167" si="43">Z160*K160</f>
        <v>0</v>
      </c>
      <c r="AR160" s="95" t="s">
        <v>188</v>
      </c>
      <c r="AT160" s="95" t="s">
        <v>178</v>
      </c>
      <c r="AU160" s="95" t="s">
        <v>58</v>
      </c>
      <c r="AY160" s="95" t="s">
        <v>101</v>
      </c>
      <c r="BE160" s="152">
        <f t="shared" ref="BE160:BE167" si="44">IF(U160="základní",N160,0)</f>
        <v>0</v>
      </c>
      <c r="BF160" s="152">
        <f t="shared" ref="BF160:BF167" si="45">IF(U160="snížená",N160,0)</f>
        <v>0</v>
      </c>
      <c r="BG160" s="152">
        <f t="shared" ref="BG160:BG167" si="46">IF(U160="zákl. přenesená",N160,0)</f>
        <v>0</v>
      </c>
      <c r="BH160" s="152">
        <f t="shared" ref="BH160:BH167" si="47">IF(U160="sníž. přenesená",N160,0)</f>
        <v>0</v>
      </c>
      <c r="BI160" s="152">
        <f t="shared" ref="BI160:BI167" si="48">IF(U160="nulová",N160,0)</f>
        <v>0</v>
      </c>
      <c r="BJ160" s="95" t="s">
        <v>56</v>
      </c>
      <c r="BK160" s="152">
        <f t="shared" ref="BK160:BK167" si="49">ROUND(L160*K160,2)</f>
        <v>0</v>
      </c>
      <c r="BL160" s="95" t="s">
        <v>152</v>
      </c>
      <c r="BM160" s="95" t="s">
        <v>1286</v>
      </c>
    </row>
    <row r="161" spans="2:65" s="99" customFormat="1" ht="51" customHeight="1">
      <c r="B161" s="146"/>
      <c r="C161" s="1002" t="s">
        <v>286</v>
      </c>
      <c r="D161" s="1003" t="s">
        <v>178</v>
      </c>
      <c r="E161" s="1004" t="s">
        <v>1287</v>
      </c>
      <c r="F161" s="1325" t="s">
        <v>1288</v>
      </c>
      <c r="G161" s="1325"/>
      <c r="H161" s="1325"/>
      <c r="I161" s="1325"/>
      <c r="J161" s="1005" t="s">
        <v>173</v>
      </c>
      <c r="K161" s="1006">
        <v>20</v>
      </c>
      <c r="L161" s="1319"/>
      <c r="M161" s="1319"/>
      <c r="N161" s="1326">
        <f t="shared" si="40"/>
        <v>0</v>
      </c>
      <c r="O161" s="1273"/>
      <c r="P161" s="1273"/>
      <c r="Q161" s="1320"/>
      <c r="R161" s="147"/>
      <c r="T161" s="148" t="s">
        <v>1</v>
      </c>
      <c r="U161" s="149" t="s">
        <v>34</v>
      </c>
      <c r="V161" s="150">
        <v>0</v>
      </c>
      <c r="W161" s="150">
        <f t="shared" si="41"/>
        <v>0</v>
      </c>
      <c r="X161" s="150">
        <v>0</v>
      </c>
      <c r="Y161" s="150">
        <f t="shared" si="42"/>
        <v>0</v>
      </c>
      <c r="Z161" s="150">
        <v>0</v>
      </c>
      <c r="AA161" s="151">
        <f t="shared" si="43"/>
        <v>0</v>
      </c>
      <c r="AR161" s="95" t="s">
        <v>188</v>
      </c>
      <c r="AT161" s="95" t="s">
        <v>178</v>
      </c>
      <c r="AU161" s="95" t="s">
        <v>58</v>
      </c>
      <c r="AY161" s="95" t="s">
        <v>101</v>
      </c>
      <c r="BE161" s="152">
        <f t="shared" si="44"/>
        <v>0</v>
      </c>
      <c r="BF161" s="152">
        <f t="shared" si="45"/>
        <v>0</v>
      </c>
      <c r="BG161" s="152">
        <f t="shared" si="46"/>
        <v>0</v>
      </c>
      <c r="BH161" s="152">
        <f t="shared" si="47"/>
        <v>0</v>
      </c>
      <c r="BI161" s="152">
        <f t="shared" si="48"/>
        <v>0</v>
      </c>
      <c r="BJ161" s="95" t="s">
        <v>56</v>
      </c>
      <c r="BK161" s="152">
        <f t="shared" si="49"/>
        <v>0</v>
      </c>
      <c r="BL161" s="95" t="s">
        <v>152</v>
      </c>
      <c r="BM161" s="95" t="s">
        <v>1289</v>
      </c>
    </row>
    <row r="162" spans="2:65" s="99" customFormat="1" ht="25.5" customHeight="1">
      <c r="B162" s="146"/>
      <c r="C162" s="532" t="s">
        <v>249</v>
      </c>
      <c r="D162" s="533" t="s">
        <v>103</v>
      </c>
      <c r="E162" s="534" t="s">
        <v>1290</v>
      </c>
      <c r="F162" s="1271" t="s">
        <v>1291</v>
      </c>
      <c r="G162" s="1271"/>
      <c r="H162" s="1271"/>
      <c r="I162" s="1271"/>
      <c r="J162" s="535" t="s">
        <v>173</v>
      </c>
      <c r="K162" s="536">
        <v>3</v>
      </c>
      <c r="L162" s="1319"/>
      <c r="M162" s="1319"/>
      <c r="N162" s="1273">
        <f t="shared" si="40"/>
        <v>0</v>
      </c>
      <c r="O162" s="1273"/>
      <c r="P162" s="1273"/>
      <c r="Q162" s="1320"/>
      <c r="R162" s="147"/>
      <c r="T162" s="148" t="s">
        <v>1</v>
      </c>
      <c r="U162" s="149" t="s">
        <v>34</v>
      </c>
      <c r="V162" s="150">
        <v>0.26800000000000002</v>
      </c>
      <c r="W162" s="150">
        <f t="shared" si="41"/>
        <v>0.80400000000000005</v>
      </c>
      <c r="X162" s="150">
        <v>0</v>
      </c>
      <c r="Y162" s="150">
        <f t="shared" si="42"/>
        <v>0</v>
      </c>
      <c r="Z162" s="150">
        <v>0</v>
      </c>
      <c r="AA162" s="151">
        <f t="shared" si="43"/>
        <v>0</v>
      </c>
      <c r="AR162" s="95" t="s">
        <v>152</v>
      </c>
      <c r="AT162" s="95" t="s">
        <v>103</v>
      </c>
      <c r="AU162" s="95" t="s">
        <v>58</v>
      </c>
      <c r="AY162" s="95" t="s">
        <v>101</v>
      </c>
      <c r="BE162" s="152">
        <f t="shared" si="44"/>
        <v>0</v>
      </c>
      <c r="BF162" s="152">
        <f t="shared" si="45"/>
        <v>0</v>
      </c>
      <c r="BG162" s="152">
        <f t="shared" si="46"/>
        <v>0</v>
      </c>
      <c r="BH162" s="152">
        <f t="shared" si="47"/>
        <v>0</v>
      </c>
      <c r="BI162" s="152">
        <f t="shared" si="48"/>
        <v>0</v>
      </c>
      <c r="BJ162" s="95" t="s">
        <v>56</v>
      </c>
      <c r="BK162" s="152">
        <f t="shared" si="49"/>
        <v>0</v>
      </c>
      <c r="BL162" s="95" t="s">
        <v>152</v>
      </c>
      <c r="BM162" s="95" t="s">
        <v>1292</v>
      </c>
    </row>
    <row r="163" spans="2:65" s="99" customFormat="1" ht="38.25" customHeight="1">
      <c r="B163" s="146"/>
      <c r="C163" s="532" t="s">
        <v>293</v>
      </c>
      <c r="D163" s="533" t="s">
        <v>103</v>
      </c>
      <c r="E163" s="534" t="s">
        <v>1293</v>
      </c>
      <c r="F163" s="1271" t="s">
        <v>1294</v>
      </c>
      <c r="G163" s="1271"/>
      <c r="H163" s="1271"/>
      <c r="I163" s="1271"/>
      <c r="J163" s="535" t="s">
        <v>173</v>
      </c>
      <c r="K163" s="536">
        <v>3</v>
      </c>
      <c r="L163" s="1319"/>
      <c r="M163" s="1319"/>
      <c r="N163" s="1273">
        <f t="shared" si="40"/>
        <v>0</v>
      </c>
      <c r="O163" s="1273"/>
      <c r="P163" s="1273"/>
      <c r="Q163" s="1320"/>
      <c r="R163" s="147"/>
      <c r="T163" s="148" t="s">
        <v>1</v>
      </c>
      <c r="U163" s="149" t="s">
        <v>34</v>
      </c>
      <c r="V163" s="150">
        <v>0.33600000000000002</v>
      </c>
      <c r="W163" s="150">
        <f t="shared" si="41"/>
        <v>1.008</v>
      </c>
      <c r="X163" s="150">
        <v>4.684E-2</v>
      </c>
      <c r="Y163" s="150">
        <f t="shared" si="42"/>
        <v>0.14052000000000001</v>
      </c>
      <c r="Z163" s="150">
        <v>0</v>
      </c>
      <c r="AA163" s="151">
        <f t="shared" si="43"/>
        <v>0</v>
      </c>
      <c r="AR163" s="95" t="s">
        <v>152</v>
      </c>
      <c r="AT163" s="95" t="s">
        <v>103</v>
      </c>
      <c r="AU163" s="95" t="s">
        <v>58</v>
      </c>
      <c r="AY163" s="95" t="s">
        <v>101</v>
      </c>
      <c r="BE163" s="152">
        <f t="shared" si="44"/>
        <v>0</v>
      </c>
      <c r="BF163" s="152">
        <f t="shared" si="45"/>
        <v>0</v>
      </c>
      <c r="BG163" s="152">
        <f t="shared" si="46"/>
        <v>0</v>
      </c>
      <c r="BH163" s="152">
        <f t="shared" si="47"/>
        <v>0</v>
      </c>
      <c r="BI163" s="152">
        <f t="shared" si="48"/>
        <v>0</v>
      </c>
      <c r="BJ163" s="95" t="s">
        <v>56</v>
      </c>
      <c r="BK163" s="152">
        <f t="shared" si="49"/>
        <v>0</v>
      </c>
      <c r="BL163" s="95" t="s">
        <v>152</v>
      </c>
      <c r="BM163" s="95" t="s">
        <v>1295</v>
      </c>
    </row>
    <row r="164" spans="2:65" s="99" customFormat="1" ht="16.5" customHeight="1">
      <c r="B164" s="146"/>
      <c r="C164" s="532" t="s">
        <v>252</v>
      </c>
      <c r="D164" s="533" t="s">
        <v>103</v>
      </c>
      <c r="E164" s="534" t="s">
        <v>1296</v>
      </c>
      <c r="F164" s="1271" t="s">
        <v>1297</v>
      </c>
      <c r="G164" s="1271"/>
      <c r="H164" s="1271"/>
      <c r="I164" s="1271"/>
      <c r="J164" s="535" t="s">
        <v>173</v>
      </c>
      <c r="K164" s="536">
        <v>6</v>
      </c>
      <c r="L164" s="1319"/>
      <c r="M164" s="1319"/>
      <c r="N164" s="1273">
        <f t="shared" si="40"/>
        <v>0</v>
      </c>
      <c r="O164" s="1273"/>
      <c r="P164" s="1273"/>
      <c r="Q164" s="1320"/>
      <c r="R164" s="147"/>
      <c r="T164" s="148" t="s">
        <v>1</v>
      </c>
      <c r="U164" s="149" t="s">
        <v>34</v>
      </c>
      <c r="V164" s="150">
        <v>0.33600000000000002</v>
      </c>
      <c r="W164" s="150">
        <f t="shared" si="41"/>
        <v>2.016</v>
      </c>
      <c r="X164" s="150">
        <v>4.684E-2</v>
      </c>
      <c r="Y164" s="150">
        <f t="shared" si="42"/>
        <v>0.28104000000000001</v>
      </c>
      <c r="Z164" s="150">
        <v>0</v>
      </c>
      <c r="AA164" s="151">
        <f t="shared" si="43"/>
        <v>0</v>
      </c>
      <c r="AR164" s="95" t="s">
        <v>152</v>
      </c>
      <c r="AT164" s="95" t="s">
        <v>103</v>
      </c>
      <c r="AU164" s="95" t="s">
        <v>58</v>
      </c>
      <c r="AY164" s="95" t="s">
        <v>101</v>
      </c>
      <c r="BE164" s="152">
        <f t="shared" si="44"/>
        <v>0</v>
      </c>
      <c r="BF164" s="152">
        <f t="shared" si="45"/>
        <v>0</v>
      </c>
      <c r="BG164" s="152">
        <f t="shared" si="46"/>
        <v>0</v>
      </c>
      <c r="BH164" s="152">
        <f t="shared" si="47"/>
        <v>0</v>
      </c>
      <c r="BI164" s="152">
        <f t="shared" si="48"/>
        <v>0</v>
      </c>
      <c r="BJ164" s="95" t="s">
        <v>56</v>
      </c>
      <c r="BK164" s="152">
        <f t="shared" si="49"/>
        <v>0</v>
      </c>
      <c r="BL164" s="95" t="s">
        <v>152</v>
      </c>
      <c r="BM164" s="95" t="s">
        <v>1298</v>
      </c>
    </row>
    <row r="165" spans="2:65" s="99" customFormat="1" ht="51" customHeight="1">
      <c r="B165" s="146"/>
      <c r="C165" s="532" t="s">
        <v>300</v>
      </c>
      <c r="D165" s="533" t="s">
        <v>103</v>
      </c>
      <c r="E165" s="534" t="s">
        <v>1299</v>
      </c>
      <c r="F165" s="1271" t="s">
        <v>1300</v>
      </c>
      <c r="G165" s="1271"/>
      <c r="H165" s="1271"/>
      <c r="I165" s="1271"/>
      <c r="J165" s="535" t="s">
        <v>173</v>
      </c>
      <c r="K165" s="536">
        <v>2</v>
      </c>
      <c r="L165" s="1319"/>
      <c r="M165" s="1319"/>
      <c r="N165" s="1273">
        <f t="shared" si="40"/>
        <v>0</v>
      </c>
      <c r="O165" s="1273"/>
      <c r="P165" s="1273"/>
      <c r="Q165" s="1320"/>
      <c r="R165" s="147"/>
      <c r="T165" s="148" t="s">
        <v>1</v>
      </c>
      <c r="U165" s="149" t="s">
        <v>34</v>
      </c>
      <c r="V165" s="150">
        <v>0.29899999999999999</v>
      </c>
      <c r="W165" s="150">
        <f t="shared" si="41"/>
        <v>0.59799999999999998</v>
      </c>
      <c r="X165" s="150">
        <v>4.7399999999999998E-2</v>
      </c>
      <c r="Y165" s="150">
        <f t="shared" si="42"/>
        <v>9.4799999999999995E-2</v>
      </c>
      <c r="Z165" s="150">
        <v>0</v>
      </c>
      <c r="AA165" s="151">
        <f t="shared" si="43"/>
        <v>0</v>
      </c>
      <c r="AR165" s="95" t="s">
        <v>152</v>
      </c>
      <c r="AT165" s="95" t="s">
        <v>103</v>
      </c>
      <c r="AU165" s="95" t="s">
        <v>58</v>
      </c>
      <c r="AY165" s="95" t="s">
        <v>101</v>
      </c>
      <c r="BE165" s="152">
        <f t="shared" si="44"/>
        <v>0</v>
      </c>
      <c r="BF165" s="152">
        <f t="shared" si="45"/>
        <v>0</v>
      </c>
      <c r="BG165" s="152">
        <f t="shared" si="46"/>
        <v>0</v>
      </c>
      <c r="BH165" s="152">
        <f t="shared" si="47"/>
        <v>0</v>
      </c>
      <c r="BI165" s="152">
        <f t="shared" si="48"/>
        <v>0</v>
      </c>
      <c r="BJ165" s="95" t="s">
        <v>56</v>
      </c>
      <c r="BK165" s="152">
        <f t="shared" si="49"/>
        <v>0</v>
      </c>
      <c r="BL165" s="95" t="s">
        <v>152</v>
      </c>
      <c r="BM165" s="95" t="s">
        <v>1301</v>
      </c>
    </row>
    <row r="166" spans="2:65" s="99" customFormat="1" ht="16.5" customHeight="1">
      <c r="B166" s="146"/>
      <c r="C166" s="532" t="s">
        <v>256</v>
      </c>
      <c r="D166" s="533" t="s">
        <v>103</v>
      </c>
      <c r="E166" s="534" t="s">
        <v>1302</v>
      </c>
      <c r="F166" s="1271" t="s">
        <v>1303</v>
      </c>
      <c r="G166" s="1271"/>
      <c r="H166" s="1271"/>
      <c r="I166" s="1271"/>
      <c r="J166" s="535" t="s">
        <v>173</v>
      </c>
      <c r="K166" s="536">
        <v>3</v>
      </c>
      <c r="L166" s="1319"/>
      <c r="M166" s="1319"/>
      <c r="N166" s="1273">
        <f t="shared" si="40"/>
        <v>0</v>
      </c>
      <c r="O166" s="1273"/>
      <c r="P166" s="1273"/>
      <c r="Q166" s="1320"/>
      <c r="R166" s="147"/>
      <c r="T166" s="148" t="s">
        <v>1</v>
      </c>
      <c r="U166" s="149" t="s">
        <v>34</v>
      </c>
      <c r="V166" s="150">
        <v>6.2E-2</v>
      </c>
      <c r="W166" s="150">
        <f t="shared" si="41"/>
        <v>0.186</v>
      </c>
      <c r="X166" s="150">
        <v>0</v>
      </c>
      <c r="Y166" s="150">
        <f t="shared" si="42"/>
        <v>0</v>
      </c>
      <c r="Z166" s="150">
        <v>0</v>
      </c>
      <c r="AA166" s="151">
        <f t="shared" si="43"/>
        <v>0</v>
      </c>
      <c r="AR166" s="95" t="s">
        <v>152</v>
      </c>
      <c r="AT166" s="95" t="s">
        <v>103</v>
      </c>
      <c r="AU166" s="95" t="s">
        <v>58</v>
      </c>
      <c r="AY166" s="95" t="s">
        <v>101</v>
      </c>
      <c r="BE166" s="152">
        <f t="shared" si="44"/>
        <v>0</v>
      </c>
      <c r="BF166" s="152">
        <f t="shared" si="45"/>
        <v>0</v>
      </c>
      <c r="BG166" s="152">
        <f t="shared" si="46"/>
        <v>0</v>
      </c>
      <c r="BH166" s="152">
        <f t="shared" si="47"/>
        <v>0</v>
      </c>
      <c r="BI166" s="152">
        <f t="shared" si="48"/>
        <v>0</v>
      </c>
      <c r="BJ166" s="95" t="s">
        <v>56</v>
      </c>
      <c r="BK166" s="152">
        <f t="shared" si="49"/>
        <v>0</v>
      </c>
      <c r="BL166" s="95" t="s">
        <v>152</v>
      </c>
      <c r="BM166" s="95" t="s">
        <v>1304</v>
      </c>
    </row>
    <row r="167" spans="2:65" s="99" customFormat="1" ht="16.5" customHeight="1" thickBot="1">
      <c r="B167" s="146"/>
      <c r="C167" s="557" t="s">
        <v>307</v>
      </c>
      <c r="D167" s="558" t="s">
        <v>103</v>
      </c>
      <c r="E167" s="559" t="s">
        <v>1305</v>
      </c>
      <c r="F167" s="1293" t="s">
        <v>1306</v>
      </c>
      <c r="G167" s="1293"/>
      <c r="H167" s="1293"/>
      <c r="I167" s="1293"/>
      <c r="J167" s="560" t="s">
        <v>161</v>
      </c>
      <c r="K167" s="561">
        <v>100</v>
      </c>
      <c r="L167" s="1319"/>
      <c r="M167" s="1319"/>
      <c r="N167" s="1284">
        <f t="shared" si="40"/>
        <v>0</v>
      </c>
      <c r="O167" s="1284"/>
      <c r="P167" s="1284"/>
      <c r="Q167" s="1321"/>
      <c r="R167" s="147"/>
      <c r="T167" s="148" t="s">
        <v>1</v>
      </c>
      <c r="U167" s="159" t="s">
        <v>34</v>
      </c>
      <c r="V167" s="160">
        <v>3.1E-2</v>
      </c>
      <c r="W167" s="160">
        <f t="shared" si="41"/>
        <v>3.1</v>
      </c>
      <c r="X167" s="160">
        <v>0</v>
      </c>
      <c r="Y167" s="160">
        <f t="shared" si="42"/>
        <v>0</v>
      </c>
      <c r="Z167" s="160">
        <v>0</v>
      </c>
      <c r="AA167" s="161">
        <f t="shared" si="43"/>
        <v>0</v>
      </c>
      <c r="AR167" s="95" t="s">
        <v>152</v>
      </c>
      <c r="AT167" s="95" t="s">
        <v>103</v>
      </c>
      <c r="AU167" s="95" t="s">
        <v>58</v>
      </c>
      <c r="AY167" s="95" t="s">
        <v>101</v>
      </c>
      <c r="BE167" s="152">
        <f t="shared" si="44"/>
        <v>0</v>
      </c>
      <c r="BF167" s="152">
        <f t="shared" si="45"/>
        <v>0</v>
      </c>
      <c r="BG167" s="152">
        <f t="shared" si="46"/>
        <v>0</v>
      </c>
      <c r="BH167" s="152">
        <f t="shared" si="47"/>
        <v>0</v>
      </c>
      <c r="BI167" s="152">
        <f t="shared" si="48"/>
        <v>0</v>
      </c>
      <c r="BJ167" s="95" t="s">
        <v>56</v>
      </c>
      <c r="BK167" s="152">
        <f t="shared" si="49"/>
        <v>0</v>
      </c>
      <c r="BL167" s="95" t="s">
        <v>152</v>
      </c>
      <c r="BM167" s="95" t="s">
        <v>1307</v>
      </c>
    </row>
    <row r="168" spans="2:65" s="99" customFormat="1" ht="7" customHeight="1">
      <c r="B168" s="115"/>
      <c r="C168" s="116"/>
      <c r="D168" s="116"/>
      <c r="E168" s="116"/>
      <c r="F168" s="116"/>
      <c r="G168" s="116"/>
      <c r="H168" s="116"/>
      <c r="I168" s="116"/>
      <c r="J168" s="116"/>
      <c r="K168" s="116"/>
      <c r="L168" s="116"/>
      <c r="M168" s="116"/>
      <c r="N168" s="116"/>
      <c r="O168" s="116"/>
      <c r="P168" s="116"/>
      <c r="Q168" s="116"/>
      <c r="R168" s="117"/>
    </row>
    <row r="172" spans="2:65" ht="15.5">
      <c r="D172" s="99"/>
      <c r="E172" s="99"/>
      <c r="F172" s="99"/>
      <c r="G172" s="99"/>
      <c r="H172" s="99"/>
      <c r="I172" s="99"/>
      <c r="J172" s="99"/>
      <c r="K172" s="99"/>
      <c r="L172" s="99"/>
      <c r="M172" s="99"/>
      <c r="N172" s="1318"/>
      <c r="O172" s="1318"/>
      <c r="P172" s="1318"/>
      <c r="Q172" s="1318"/>
    </row>
  </sheetData>
  <sheetProtection algorithmName="SHA-512" hashValue="M1+gr7CLPOa7MF2+qrUG4FR+pCJr/iJZb+K4SWktPXg6CMpNAO6jaNTdbiEoF25nY1RzrvqwXxx2YXwP88gqHw==" saltValue="C8U3ldvFMx9H7O4KhQAj8w==" spinCount="100000" sheet="1" objects="1" scenarios="1"/>
  <mergeCells count="226">
    <mergeCell ref="O9:P9"/>
    <mergeCell ref="O11:P11"/>
    <mergeCell ref="O12:P12"/>
    <mergeCell ref="O14:P14"/>
    <mergeCell ref="O15:P15"/>
    <mergeCell ref="O17:P17"/>
    <mergeCell ref="H1:K1"/>
    <mergeCell ref="C2:Q2"/>
    <mergeCell ref="S2:AC2"/>
    <mergeCell ref="C4:Q4"/>
    <mergeCell ref="F6:P6"/>
    <mergeCell ref="F7:P7"/>
    <mergeCell ref="M29:P29"/>
    <mergeCell ref="H31:J31"/>
    <mergeCell ref="M31:P31"/>
    <mergeCell ref="H32:J32"/>
    <mergeCell ref="M32:P32"/>
    <mergeCell ref="H33:J33"/>
    <mergeCell ref="M33:P33"/>
    <mergeCell ref="O18:P18"/>
    <mergeCell ref="O20:P20"/>
    <mergeCell ref="O21:P21"/>
    <mergeCell ref="M26:P26"/>
    <mergeCell ref="M27:P27"/>
    <mergeCell ref="F67:P67"/>
    <mergeCell ref="F68:P68"/>
    <mergeCell ref="M70:P70"/>
    <mergeCell ref="M72:Q72"/>
    <mergeCell ref="M73:Q73"/>
    <mergeCell ref="C75:G75"/>
    <mergeCell ref="N75:Q75"/>
    <mergeCell ref="H34:J34"/>
    <mergeCell ref="M34:P34"/>
    <mergeCell ref="H35:J35"/>
    <mergeCell ref="M35:P35"/>
    <mergeCell ref="L37:P37"/>
    <mergeCell ref="C65:Q65"/>
    <mergeCell ref="N83:Q83"/>
    <mergeCell ref="N84:Q84"/>
    <mergeCell ref="N86:Q86"/>
    <mergeCell ref="L88:Q88"/>
    <mergeCell ref="C94:Q94"/>
    <mergeCell ref="F96:P96"/>
    <mergeCell ref="N77:Q77"/>
    <mergeCell ref="N78:Q78"/>
    <mergeCell ref="N79:Q79"/>
    <mergeCell ref="N80:Q80"/>
    <mergeCell ref="N81:Q81"/>
    <mergeCell ref="N82:Q82"/>
    <mergeCell ref="N105:Q105"/>
    <mergeCell ref="N106:Q106"/>
    <mergeCell ref="N107:Q107"/>
    <mergeCell ref="F108:I108"/>
    <mergeCell ref="L108:M108"/>
    <mergeCell ref="N108:Q108"/>
    <mergeCell ref="F97:P97"/>
    <mergeCell ref="M99:P99"/>
    <mergeCell ref="M101:Q101"/>
    <mergeCell ref="M102:Q102"/>
    <mergeCell ref="F104:I104"/>
    <mergeCell ref="L104:M104"/>
    <mergeCell ref="N104:Q104"/>
    <mergeCell ref="F112:I112"/>
    <mergeCell ref="L112:M112"/>
    <mergeCell ref="N112:Q112"/>
    <mergeCell ref="F113:I113"/>
    <mergeCell ref="L113:M113"/>
    <mergeCell ref="N113:Q113"/>
    <mergeCell ref="F109:I109"/>
    <mergeCell ref="F110:I110"/>
    <mergeCell ref="L110:M110"/>
    <mergeCell ref="N110:Q110"/>
    <mergeCell ref="F111:I111"/>
    <mergeCell ref="L111:M111"/>
    <mergeCell ref="N111:Q111"/>
    <mergeCell ref="N116:Q116"/>
    <mergeCell ref="F117:I117"/>
    <mergeCell ref="L117:M117"/>
    <mergeCell ref="N117:Q117"/>
    <mergeCell ref="F118:I118"/>
    <mergeCell ref="L118:M118"/>
    <mergeCell ref="N118:Q118"/>
    <mergeCell ref="F114:I114"/>
    <mergeCell ref="L114:M114"/>
    <mergeCell ref="N114:Q114"/>
    <mergeCell ref="F115:I115"/>
    <mergeCell ref="L115:M115"/>
    <mergeCell ref="N115:Q115"/>
    <mergeCell ref="F121:I121"/>
    <mergeCell ref="L121:M121"/>
    <mergeCell ref="N121:Q121"/>
    <mergeCell ref="F122:I122"/>
    <mergeCell ref="L122:M122"/>
    <mergeCell ref="N122:Q122"/>
    <mergeCell ref="F119:I119"/>
    <mergeCell ref="L119:M119"/>
    <mergeCell ref="N119:Q119"/>
    <mergeCell ref="F120:I120"/>
    <mergeCell ref="L120:M120"/>
    <mergeCell ref="N120:Q120"/>
    <mergeCell ref="F125:I125"/>
    <mergeCell ref="L125:M125"/>
    <mergeCell ref="N125:Q125"/>
    <mergeCell ref="N126:Q126"/>
    <mergeCell ref="F127:I127"/>
    <mergeCell ref="L127:M127"/>
    <mergeCell ref="N127:Q127"/>
    <mergeCell ref="F123:I123"/>
    <mergeCell ref="L123:M123"/>
    <mergeCell ref="N123:Q123"/>
    <mergeCell ref="F124:I124"/>
    <mergeCell ref="L124:M124"/>
    <mergeCell ref="N124:Q124"/>
    <mergeCell ref="F130:I130"/>
    <mergeCell ref="L130:M130"/>
    <mergeCell ref="N130:Q130"/>
    <mergeCell ref="N131:Q131"/>
    <mergeCell ref="F132:I132"/>
    <mergeCell ref="L132:M132"/>
    <mergeCell ref="N132:Q132"/>
    <mergeCell ref="F128:I128"/>
    <mergeCell ref="L128:M128"/>
    <mergeCell ref="N128:Q128"/>
    <mergeCell ref="F129:I129"/>
    <mergeCell ref="L129:M129"/>
    <mergeCell ref="N129:Q129"/>
    <mergeCell ref="F135:I135"/>
    <mergeCell ref="L135:M135"/>
    <mergeCell ref="N135:Q135"/>
    <mergeCell ref="F136:I136"/>
    <mergeCell ref="L136:M136"/>
    <mergeCell ref="N136:Q136"/>
    <mergeCell ref="F133:I133"/>
    <mergeCell ref="L133:M133"/>
    <mergeCell ref="N133:Q133"/>
    <mergeCell ref="F134:I134"/>
    <mergeCell ref="L134:M134"/>
    <mergeCell ref="N134:Q134"/>
    <mergeCell ref="F139:I139"/>
    <mergeCell ref="L139:M139"/>
    <mergeCell ref="N139:Q139"/>
    <mergeCell ref="F140:I140"/>
    <mergeCell ref="F141:I141"/>
    <mergeCell ref="L141:M141"/>
    <mergeCell ref="N141:Q141"/>
    <mergeCell ref="F137:I137"/>
    <mergeCell ref="L137:M137"/>
    <mergeCell ref="N137:Q137"/>
    <mergeCell ref="F138:I138"/>
    <mergeCell ref="L138:M138"/>
    <mergeCell ref="N138:Q138"/>
    <mergeCell ref="N144:Q144"/>
    <mergeCell ref="F145:I145"/>
    <mergeCell ref="L145:M145"/>
    <mergeCell ref="N145:Q145"/>
    <mergeCell ref="F146:I146"/>
    <mergeCell ref="L146:M146"/>
    <mergeCell ref="N146:Q146"/>
    <mergeCell ref="F142:I142"/>
    <mergeCell ref="L142:M142"/>
    <mergeCell ref="N142:Q142"/>
    <mergeCell ref="F143:I143"/>
    <mergeCell ref="L143:M143"/>
    <mergeCell ref="N143:Q143"/>
    <mergeCell ref="F149:I149"/>
    <mergeCell ref="L149:M149"/>
    <mergeCell ref="N149:Q149"/>
    <mergeCell ref="F150:I150"/>
    <mergeCell ref="L150:M150"/>
    <mergeCell ref="N150:Q150"/>
    <mergeCell ref="F147:I147"/>
    <mergeCell ref="L147:M147"/>
    <mergeCell ref="N147:Q147"/>
    <mergeCell ref="F148:I148"/>
    <mergeCell ref="L148:M148"/>
    <mergeCell ref="N148:Q148"/>
    <mergeCell ref="F153:I153"/>
    <mergeCell ref="L153:M153"/>
    <mergeCell ref="N153:Q153"/>
    <mergeCell ref="F154:I154"/>
    <mergeCell ref="L154:M154"/>
    <mergeCell ref="N154:Q154"/>
    <mergeCell ref="F151:I151"/>
    <mergeCell ref="L151:M151"/>
    <mergeCell ref="N151:Q151"/>
    <mergeCell ref="F152:I152"/>
    <mergeCell ref="L152:M152"/>
    <mergeCell ref="N152:Q152"/>
    <mergeCell ref="F157:I157"/>
    <mergeCell ref="L157:M157"/>
    <mergeCell ref="N157:Q157"/>
    <mergeCell ref="F158:I158"/>
    <mergeCell ref="L158:M158"/>
    <mergeCell ref="N158:Q158"/>
    <mergeCell ref="F155:I155"/>
    <mergeCell ref="L155:M155"/>
    <mergeCell ref="N155:Q155"/>
    <mergeCell ref="F156:I156"/>
    <mergeCell ref="L156:M156"/>
    <mergeCell ref="N156:Q156"/>
    <mergeCell ref="F162:I162"/>
    <mergeCell ref="L162:M162"/>
    <mergeCell ref="N162:Q162"/>
    <mergeCell ref="F163:I163"/>
    <mergeCell ref="L163:M163"/>
    <mergeCell ref="N163:Q163"/>
    <mergeCell ref="N159:Q159"/>
    <mergeCell ref="F160:I160"/>
    <mergeCell ref="L160:M160"/>
    <mergeCell ref="N160:Q160"/>
    <mergeCell ref="F161:I161"/>
    <mergeCell ref="L161:M161"/>
    <mergeCell ref="N161:Q161"/>
    <mergeCell ref="N172:Q172"/>
    <mergeCell ref="F166:I166"/>
    <mergeCell ref="L166:M166"/>
    <mergeCell ref="N166:Q166"/>
    <mergeCell ref="F167:I167"/>
    <mergeCell ref="L167:M167"/>
    <mergeCell ref="N167:Q167"/>
    <mergeCell ref="F164:I164"/>
    <mergeCell ref="L164:M164"/>
    <mergeCell ref="N164:Q164"/>
    <mergeCell ref="F165:I165"/>
    <mergeCell ref="L165:M165"/>
    <mergeCell ref="N165:Q165"/>
  </mergeCells>
  <hyperlinks>
    <hyperlink ref="F1:G1" location="C2" display="1) Krycí list rozpočtu" xr:uid="{0BB611BE-9288-40FE-BBBC-A1691EFCEBEF}"/>
    <hyperlink ref="H1:K1" location="C86" display="2) Rekapitulace rozpočtu" xr:uid="{5ABF1E9D-2E22-44A4-AB85-7DE6F2728A93}"/>
    <hyperlink ref="L1" location="C115" display="3) Rozpočet" xr:uid="{AD5D7D65-2487-48E3-BF57-2EC334E84359}"/>
    <hyperlink ref="S1:T1" location="'Rekapitulace stavby'!C2" display="Rekapitulace stavby" xr:uid="{02FB8851-B5C4-4832-A2E9-381CDB8B0AE6}"/>
  </hyperlinks>
  <pageMargins left="0.39370078740157483" right="0.39370078740157483" top="0.39370078740157483" bottom="0.39370078740157483" header="0" footer="0"/>
  <pageSetup paperSize="9" fitToHeight="0" orientation="portrait" r:id="rId1"/>
  <headerFooter>
    <oddHeader xml:space="preserve">&amp;LALB - PROVIZORNÍ MENZA&amp;RUNIVERZITA KARLOVA   </oddHeader>
    <oddFooter>&amp;LALB_MENZA&amp;CStrana &amp;P z &amp;N</oddFooter>
  </headerFooter>
  <rowBreaks count="3" manualBreakCount="3">
    <brk id="60" min="2" max="17" man="1"/>
    <brk id="122" min="2" max="16" man="1"/>
    <brk id="143" min="2" max="16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7030A0"/>
    <pageSetUpPr fitToPage="1"/>
  </sheetPr>
  <dimension ref="B2:BM88"/>
  <sheetViews>
    <sheetView showGridLines="0" view="pageBreakPreview" topLeftCell="A79" zoomScale="60" zoomScaleNormal="85" workbookViewId="0">
      <selection activeCell="Z124" sqref="Z124"/>
    </sheetView>
  </sheetViews>
  <sheetFormatPr defaultRowHeight="10"/>
  <cols>
    <col min="1" max="1" width="8.33203125" style="32" customWidth="1"/>
    <col min="2" max="2" width="1.6640625" style="32" customWidth="1"/>
    <col min="3" max="3" width="4.109375" style="32" customWidth="1"/>
    <col min="4" max="4" width="4.33203125" style="32" customWidth="1"/>
    <col min="5" max="5" width="17.109375" style="32" customWidth="1"/>
    <col min="6" max="6" width="100.77734375" style="32" customWidth="1"/>
    <col min="7" max="7" width="8.6640625" style="32" customWidth="1"/>
    <col min="8" max="8" width="11.109375" style="32" customWidth="1"/>
    <col min="9" max="9" width="14.109375" style="32" customWidth="1"/>
    <col min="10" max="10" width="23.44140625" style="32" customWidth="1"/>
    <col min="11" max="11" width="15.44140625" style="32" hidden="1" customWidth="1"/>
    <col min="12" max="12" width="9.33203125" style="32" customWidth="1"/>
    <col min="13" max="13" width="10.77734375" style="32" hidden="1" customWidth="1"/>
    <col min="14" max="14" width="9.33203125" style="32" hidden="1"/>
    <col min="15" max="20" width="14.109375" style="32" hidden="1" customWidth="1"/>
    <col min="21" max="21" width="16.33203125" style="32" hidden="1" customWidth="1"/>
    <col min="22" max="22" width="12.33203125" style="32" customWidth="1"/>
    <col min="23" max="23" width="16.33203125" style="32" customWidth="1"/>
    <col min="24" max="24" width="12.33203125" style="32" customWidth="1"/>
    <col min="25" max="25" width="15" style="32" customWidth="1"/>
    <col min="26" max="26" width="11" style="32" customWidth="1"/>
    <col min="27" max="27" width="15" style="32" customWidth="1"/>
    <col min="28" max="28" width="16.33203125" style="32" customWidth="1"/>
    <col min="29" max="29" width="11" style="32" customWidth="1"/>
    <col min="30" max="30" width="15" style="32" customWidth="1"/>
    <col min="31" max="31" width="16.33203125" style="32" customWidth="1"/>
    <col min="32" max="43" width="8.88671875" style="32"/>
    <col min="44" max="65" width="9.33203125" style="32" hidden="1"/>
    <col min="66" max="16384" width="8.88671875" style="32"/>
  </cols>
  <sheetData>
    <row r="2" spans="2:46" ht="37" customHeight="1" thickBot="1">
      <c r="L2" s="1214" t="s">
        <v>4</v>
      </c>
      <c r="M2" s="1215"/>
      <c r="N2" s="1215"/>
      <c r="O2" s="1215"/>
      <c r="P2" s="1215"/>
      <c r="Q2" s="1215"/>
      <c r="R2" s="1215"/>
      <c r="S2" s="1215"/>
      <c r="T2" s="1215"/>
      <c r="U2" s="1215"/>
      <c r="V2" s="1215"/>
      <c r="AT2" s="569" t="s">
        <v>68</v>
      </c>
    </row>
    <row r="3" spans="2:46" ht="7" customHeight="1">
      <c r="B3" s="208"/>
      <c r="C3" s="209"/>
      <c r="D3" s="210"/>
      <c r="E3" s="210"/>
      <c r="F3" s="210"/>
      <c r="G3" s="210"/>
      <c r="H3" s="210"/>
      <c r="I3" s="210"/>
      <c r="J3" s="211"/>
      <c r="K3" s="571"/>
      <c r="L3" s="213"/>
      <c r="AT3" s="569" t="s">
        <v>58</v>
      </c>
    </row>
    <row r="4" spans="2:46" ht="25" customHeight="1">
      <c r="B4" s="213"/>
      <c r="C4" s="214"/>
      <c r="D4" s="215" t="s">
        <v>69</v>
      </c>
      <c r="E4" s="212"/>
      <c r="F4" s="212"/>
      <c r="G4" s="212"/>
      <c r="H4" s="212"/>
      <c r="I4" s="212"/>
      <c r="J4" s="216"/>
      <c r="L4" s="213"/>
      <c r="M4" s="875" t="s">
        <v>9</v>
      </c>
      <c r="AT4" s="569" t="s">
        <v>2</v>
      </c>
    </row>
    <row r="5" spans="2:46" ht="7" customHeight="1">
      <c r="B5" s="213"/>
      <c r="C5" s="214"/>
      <c r="D5" s="212"/>
      <c r="E5" s="212"/>
      <c r="F5" s="212"/>
      <c r="G5" s="212"/>
      <c r="H5" s="212"/>
      <c r="I5" s="212"/>
      <c r="J5" s="216"/>
      <c r="L5" s="213"/>
    </row>
    <row r="6" spans="2:46" ht="12" customHeight="1">
      <c r="B6" s="213"/>
      <c r="C6" s="214"/>
      <c r="D6" s="236" t="s">
        <v>12</v>
      </c>
      <c r="E6" s="212"/>
      <c r="F6" s="212"/>
      <c r="G6" s="212"/>
      <c r="H6" s="212"/>
      <c r="I6" s="212"/>
      <c r="J6" s="216"/>
      <c r="L6" s="213"/>
    </row>
    <row r="7" spans="2:46" ht="16.5" customHeight="1">
      <c r="B7" s="213"/>
      <c r="C7" s="214"/>
      <c r="D7" s="212"/>
      <c r="E7" s="1294" t="str">
        <f>'Rekapitulace stavby'!K6</f>
        <v>Provizorní menza - UK Albertov</v>
      </c>
      <c r="F7" s="1295"/>
      <c r="G7" s="1295"/>
      <c r="H7" s="1295"/>
      <c r="I7" s="212"/>
      <c r="J7" s="216"/>
      <c r="L7" s="213"/>
    </row>
    <row r="8" spans="2:46" s="594" customFormat="1" ht="12" customHeight="1">
      <c r="B8" s="597"/>
      <c r="C8" s="589"/>
      <c r="D8" s="236" t="s">
        <v>70</v>
      </c>
      <c r="E8" s="590"/>
      <c r="F8" s="590"/>
      <c r="G8" s="590"/>
      <c r="H8" s="590"/>
      <c r="I8" s="590"/>
      <c r="J8" s="593"/>
      <c r="L8" s="597"/>
    </row>
    <row r="9" spans="2:46" s="594" customFormat="1" ht="37" customHeight="1">
      <c r="B9" s="597"/>
      <c r="C9" s="589"/>
      <c r="D9" s="590"/>
      <c r="E9" s="1202" t="s">
        <v>1684</v>
      </c>
      <c r="F9" s="1195"/>
      <c r="G9" s="1195"/>
      <c r="H9" s="1195"/>
      <c r="I9" s="590"/>
      <c r="J9" s="593"/>
      <c r="L9" s="597"/>
    </row>
    <row r="10" spans="2:46" s="594" customFormat="1">
      <c r="B10" s="597"/>
      <c r="C10" s="589"/>
      <c r="D10" s="590"/>
      <c r="E10" s="590"/>
      <c r="F10" s="590"/>
      <c r="G10" s="590"/>
      <c r="H10" s="590"/>
      <c r="I10" s="590"/>
      <c r="J10" s="593"/>
      <c r="L10" s="597"/>
    </row>
    <row r="11" spans="2:46" s="594" customFormat="1" ht="12" customHeight="1">
      <c r="B11" s="597"/>
      <c r="C11" s="589"/>
      <c r="D11" s="236" t="s">
        <v>13</v>
      </c>
      <c r="E11" s="590"/>
      <c r="F11" s="580" t="s">
        <v>1</v>
      </c>
      <c r="G11" s="590"/>
      <c r="H11" s="590"/>
      <c r="I11" s="236" t="s">
        <v>14</v>
      </c>
      <c r="J11" s="876" t="s">
        <v>1</v>
      </c>
      <c r="L11" s="597"/>
    </row>
    <row r="12" spans="2:46" s="594" customFormat="1" ht="12" customHeight="1">
      <c r="B12" s="597"/>
      <c r="C12" s="589"/>
      <c r="D12" s="236" t="s">
        <v>15</v>
      </c>
      <c r="E12" s="590"/>
      <c r="F12" s="580" t="s">
        <v>16</v>
      </c>
      <c r="G12" s="590"/>
      <c r="H12" s="590"/>
      <c r="I12" s="236" t="s">
        <v>17</v>
      </c>
      <c r="J12" s="877" t="str">
        <f>'Rekapitulace stavby'!AN8</f>
        <v>vyplň</v>
      </c>
      <c r="L12" s="597"/>
    </row>
    <row r="13" spans="2:46" s="594" customFormat="1" ht="10.9" customHeight="1">
      <c r="B13" s="597"/>
      <c r="C13" s="589"/>
      <c r="D13" s="590"/>
      <c r="E13" s="590"/>
      <c r="F13" s="590"/>
      <c r="G13" s="590"/>
      <c r="H13" s="590"/>
      <c r="I13" s="590"/>
      <c r="J13" s="593"/>
      <c r="L13" s="597"/>
    </row>
    <row r="14" spans="2:46" s="594" customFormat="1" ht="12" customHeight="1">
      <c r="B14" s="597"/>
      <c r="C14" s="589"/>
      <c r="D14" s="236" t="s">
        <v>18</v>
      </c>
      <c r="E14" s="590"/>
      <c r="F14" s="590"/>
      <c r="G14" s="590"/>
      <c r="H14" s="590"/>
      <c r="I14" s="236" t="s">
        <v>19</v>
      </c>
      <c r="J14" s="876">
        <f>'Rekapitulace stavby'!AN10</f>
        <v>216208</v>
      </c>
      <c r="L14" s="597"/>
    </row>
    <row r="15" spans="2:46" s="594" customFormat="1" ht="18" customHeight="1">
      <c r="B15" s="597"/>
      <c r="C15" s="589"/>
      <c r="D15" s="590"/>
      <c r="E15" s="580" t="s">
        <v>20</v>
      </c>
      <c r="F15" s="590"/>
      <c r="G15" s="590"/>
      <c r="H15" s="590"/>
      <c r="I15" s="236" t="s">
        <v>21</v>
      </c>
      <c r="J15" s="876" t="str">
        <f>'Rekapitulace stavby'!AN11</f>
        <v>CZ00216208</v>
      </c>
      <c r="L15" s="597"/>
    </row>
    <row r="16" spans="2:46" s="594" customFormat="1" ht="7" customHeight="1">
      <c r="B16" s="597"/>
      <c r="C16" s="589"/>
      <c r="D16" s="590"/>
      <c r="E16" s="590"/>
      <c r="F16" s="590"/>
      <c r="G16" s="590"/>
      <c r="H16" s="590"/>
      <c r="I16" s="590"/>
      <c r="J16" s="593"/>
      <c r="L16" s="597"/>
    </row>
    <row r="17" spans="2:12" s="594" customFormat="1" ht="12" customHeight="1">
      <c r="B17" s="597"/>
      <c r="C17" s="589"/>
      <c r="D17" s="236" t="s">
        <v>22</v>
      </c>
      <c r="E17" s="590"/>
      <c r="F17" s="590"/>
      <c r="G17" s="590"/>
      <c r="H17" s="590"/>
      <c r="I17" s="236" t="s">
        <v>19</v>
      </c>
      <c r="J17" s="876" t="str">
        <f>'Rekapitulace stavby'!AN13</f>
        <v>vyplň</v>
      </c>
      <c r="L17" s="597"/>
    </row>
    <row r="18" spans="2:12" s="594" customFormat="1" ht="18" customHeight="1">
      <c r="B18" s="597"/>
      <c r="C18" s="589"/>
      <c r="D18" s="590"/>
      <c r="E18" s="1309" t="str">
        <f>'Rekapitulace stavby'!E14</f>
        <v>VYPLŇ - bude vybrán ve výběrovém řízení</v>
      </c>
      <c r="F18" s="1309"/>
      <c r="G18" s="1309"/>
      <c r="H18" s="1309"/>
      <c r="I18" s="236" t="s">
        <v>21</v>
      </c>
      <c r="J18" s="876" t="str">
        <f>'Rekapitulace stavby'!AN14</f>
        <v>vyplň</v>
      </c>
      <c r="L18" s="597"/>
    </row>
    <row r="19" spans="2:12" s="594" customFormat="1" ht="7" customHeight="1">
      <c r="B19" s="597"/>
      <c r="C19" s="589"/>
      <c r="D19" s="590"/>
      <c r="E19" s="590"/>
      <c r="F19" s="590"/>
      <c r="G19" s="590"/>
      <c r="H19" s="590"/>
      <c r="I19" s="590"/>
      <c r="J19" s="593"/>
      <c r="L19" s="597"/>
    </row>
    <row r="20" spans="2:12" s="594" customFormat="1" ht="12" customHeight="1">
      <c r="B20" s="597"/>
      <c r="C20" s="589"/>
      <c r="D20" s="236" t="s">
        <v>24</v>
      </c>
      <c r="E20" s="590"/>
      <c r="F20" s="590"/>
      <c r="G20" s="590"/>
      <c r="H20" s="590"/>
      <c r="I20" s="236" t="s">
        <v>19</v>
      </c>
      <c r="J20" s="876">
        <f>'Rekapitulace stavby'!AN16</f>
        <v>25917234</v>
      </c>
      <c r="L20" s="597"/>
    </row>
    <row r="21" spans="2:12" s="594" customFormat="1" ht="18" customHeight="1">
      <c r="B21" s="597"/>
      <c r="C21" s="589"/>
      <c r="D21" s="590"/>
      <c r="E21" s="580" t="s">
        <v>25</v>
      </c>
      <c r="F21" s="590"/>
      <c r="G21" s="590"/>
      <c r="H21" s="590"/>
      <c r="I21" s="236" t="s">
        <v>21</v>
      </c>
      <c r="J21" s="876" t="str">
        <f>'Rekapitulace stavby'!AN17</f>
        <v>CZ25917234</v>
      </c>
      <c r="L21" s="597"/>
    </row>
    <row r="22" spans="2:12" s="594" customFormat="1" ht="7" customHeight="1">
      <c r="B22" s="597"/>
      <c r="C22" s="589"/>
      <c r="D22" s="590"/>
      <c r="E22" s="590"/>
      <c r="F22" s="590"/>
      <c r="G22" s="590"/>
      <c r="H22" s="590"/>
      <c r="I22" s="590"/>
      <c r="J22" s="593"/>
      <c r="L22" s="597"/>
    </row>
    <row r="23" spans="2:12" s="594" customFormat="1" ht="12" customHeight="1">
      <c r="B23" s="597"/>
      <c r="C23" s="589"/>
      <c r="D23" s="236" t="s">
        <v>27</v>
      </c>
      <c r="E23" s="590"/>
      <c r="F23" s="590"/>
      <c r="G23" s="590"/>
      <c r="H23" s="590"/>
      <c r="I23" s="236" t="s">
        <v>19</v>
      </c>
      <c r="J23" s="876" t="str">
        <f>IF('Rekapitulace stavby'!AN19="","",'Rekapitulace stavby'!AN19)</f>
        <v/>
      </c>
      <c r="L23" s="597"/>
    </row>
    <row r="24" spans="2:12" s="594" customFormat="1" ht="18" customHeight="1">
      <c r="B24" s="597"/>
      <c r="C24" s="589"/>
      <c r="D24" s="590"/>
      <c r="E24" s="580" t="s">
        <v>2027</v>
      </c>
      <c r="F24" s="590"/>
      <c r="G24" s="590"/>
      <c r="H24" s="590"/>
      <c r="I24" s="236" t="s">
        <v>21</v>
      </c>
      <c r="J24" s="876" t="str">
        <f>IF('Rekapitulace stavby'!AN20="","",'Rekapitulace stavby'!AN20)</f>
        <v/>
      </c>
      <c r="L24" s="597"/>
    </row>
    <row r="25" spans="2:12" s="594" customFormat="1" ht="7" customHeight="1">
      <c r="B25" s="597"/>
      <c r="C25" s="589"/>
      <c r="D25" s="590"/>
      <c r="E25" s="590"/>
      <c r="F25" s="590"/>
      <c r="G25" s="590"/>
      <c r="H25" s="590"/>
      <c r="I25" s="590"/>
      <c r="J25" s="593"/>
      <c r="L25" s="597"/>
    </row>
    <row r="26" spans="2:12" s="594" customFormat="1" ht="12" customHeight="1">
      <c r="B26" s="597"/>
      <c r="C26" s="589"/>
      <c r="D26" s="236" t="s">
        <v>28</v>
      </c>
      <c r="E26" s="590"/>
      <c r="F26" s="590"/>
      <c r="G26" s="590"/>
      <c r="H26" s="590"/>
      <c r="I26" s="590"/>
      <c r="J26" s="593"/>
      <c r="L26" s="597"/>
    </row>
    <row r="27" spans="2:12" s="882" customFormat="1" ht="16.5" customHeight="1">
      <c r="B27" s="878"/>
      <c r="C27" s="879"/>
      <c r="D27" s="880"/>
      <c r="E27" s="1310" t="s">
        <v>1</v>
      </c>
      <c r="F27" s="1310"/>
      <c r="G27" s="1310"/>
      <c r="H27" s="1310"/>
      <c r="I27" s="880"/>
      <c r="J27" s="881"/>
      <c r="L27" s="878"/>
    </row>
    <row r="28" spans="2:12" s="594" customFormat="1" ht="7" customHeight="1">
      <c r="B28" s="597"/>
      <c r="C28" s="589"/>
      <c r="D28" s="590"/>
      <c r="E28" s="590"/>
      <c r="F28" s="590"/>
      <c r="G28" s="590"/>
      <c r="H28" s="590"/>
      <c r="I28" s="590"/>
      <c r="J28" s="593"/>
      <c r="L28" s="597"/>
    </row>
    <row r="29" spans="2:12" s="594" customFormat="1" ht="7" customHeight="1">
      <c r="B29" s="597"/>
      <c r="C29" s="589"/>
      <c r="D29" s="883"/>
      <c r="E29" s="883"/>
      <c r="F29" s="883"/>
      <c r="G29" s="883"/>
      <c r="H29" s="883"/>
      <c r="I29" s="883"/>
      <c r="J29" s="884"/>
      <c r="K29" s="883"/>
      <c r="L29" s="597"/>
    </row>
    <row r="30" spans="2:12" s="594" customFormat="1" ht="25.4" customHeight="1">
      <c r="B30" s="597"/>
      <c r="C30" s="589"/>
      <c r="D30" s="233" t="s">
        <v>29</v>
      </c>
      <c r="E30" s="590"/>
      <c r="F30" s="590"/>
      <c r="G30" s="590"/>
      <c r="H30" s="590"/>
      <c r="I30" s="590"/>
      <c r="J30" s="885">
        <f>ROUND(J81, 2)</f>
        <v>0</v>
      </c>
      <c r="L30" s="597"/>
    </row>
    <row r="31" spans="2:12" s="594" customFormat="1" ht="7" customHeight="1">
      <c r="B31" s="597"/>
      <c r="C31" s="589"/>
      <c r="D31" s="883"/>
      <c r="E31" s="883"/>
      <c r="F31" s="883"/>
      <c r="G31" s="883"/>
      <c r="H31" s="883"/>
      <c r="I31" s="883"/>
      <c r="J31" s="884"/>
      <c r="K31" s="883"/>
      <c r="L31" s="597"/>
    </row>
    <row r="32" spans="2:12" s="594" customFormat="1" ht="14.5" customHeight="1">
      <c r="B32" s="597"/>
      <c r="C32" s="589"/>
      <c r="D32" s="590"/>
      <c r="E32" s="590"/>
      <c r="F32" s="886" t="s">
        <v>31</v>
      </c>
      <c r="G32" s="590"/>
      <c r="H32" s="590"/>
      <c r="I32" s="886" t="s">
        <v>30</v>
      </c>
      <c r="J32" s="887" t="s">
        <v>32</v>
      </c>
      <c r="L32" s="597"/>
    </row>
    <row r="33" spans="2:12" s="594" customFormat="1" ht="14.5" customHeight="1">
      <c r="B33" s="597"/>
      <c r="C33" s="589"/>
      <c r="D33" s="236" t="s">
        <v>33</v>
      </c>
      <c r="E33" s="236" t="s">
        <v>34</v>
      </c>
      <c r="F33" s="888">
        <f>ROUND((SUM(BE81:BE87)),  2)</f>
        <v>0</v>
      </c>
      <c r="G33" s="590"/>
      <c r="H33" s="590"/>
      <c r="I33" s="889">
        <v>0.21</v>
      </c>
      <c r="J33" s="890">
        <f>ROUND(((SUM(BE81:BE87))*I33),  2)</f>
        <v>0</v>
      </c>
      <c r="L33" s="597"/>
    </row>
    <row r="34" spans="2:12" s="594" customFormat="1" ht="14.5" customHeight="1">
      <c r="B34" s="597"/>
      <c r="C34" s="589"/>
      <c r="D34" s="590"/>
      <c r="E34" s="236" t="s">
        <v>35</v>
      </c>
      <c r="F34" s="888">
        <f>ROUND((SUM(BF81:BF87)),  2)</f>
        <v>0</v>
      </c>
      <c r="G34" s="590"/>
      <c r="H34" s="590"/>
      <c r="I34" s="889">
        <v>0.15</v>
      </c>
      <c r="J34" s="890">
        <f>ROUND(((SUM(BF81:BF87))*I34),  2)</f>
        <v>0</v>
      </c>
      <c r="L34" s="597"/>
    </row>
    <row r="35" spans="2:12" s="594" customFormat="1" ht="14.5" hidden="1" customHeight="1">
      <c r="B35" s="597"/>
      <c r="C35" s="589"/>
      <c r="D35" s="590"/>
      <c r="E35" s="236" t="s">
        <v>36</v>
      </c>
      <c r="F35" s="888">
        <f>ROUND((SUM(BG81:BG87)),  2)</f>
        <v>0</v>
      </c>
      <c r="G35" s="590"/>
      <c r="H35" s="590"/>
      <c r="I35" s="889">
        <v>0.21</v>
      </c>
      <c r="J35" s="890">
        <f>0</f>
        <v>0</v>
      </c>
      <c r="L35" s="597"/>
    </row>
    <row r="36" spans="2:12" s="594" customFormat="1" ht="14.5" hidden="1" customHeight="1">
      <c r="B36" s="597"/>
      <c r="C36" s="589"/>
      <c r="D36" s="590"/>
      <c r="E36" s="236" t="s">
        <v>37</v>
      </c>
      <c r="F36" s="888">
        <f>ROUND((SUM(BH81:BH87)),  2)</f>
        <v>0</v>
      </c>
      <c r="G36" s="590"/>
      <c r="H36" s="590"/>
      <c r="I36" s="889">
        <v>0.15</v>
      </c>
      <c r="J36" s="890">
        <f>0</f>
        <v>0</v>
      </c>
      <c r="L36" s="597"/>
    </row>
    <row r="37" spans="2:12" s="594" customFormat="1" ht="14.5" hidden="1" customHeight="1">
      <c r="B37" s="597"/>
      <c r="C37" s="589"/>
      <c r="D37" s="590"/>
      <c r="E37" s="236" t="s">
        <v>38</v>
      </c>
      <c r="F37" s="888">
        <f>ROUND((SUM(BI81:BI87)),  2)</f>
        <v>0</v>
      </c>
      <c r="G37" s="590"/>
      <c r="H37" s="590"/>
      <c r="I37" s="889">
        <v>0</v>
      </c>
      <c r="J37" s="890">
        <f>0</f>
        <v>0</v>
      </c>
      <c r="L37" s="597"/>
    </row>
    <row r="38" spans="2:12" s="594" customFormat="1" ht="7" customHeight="1">
      <c r="B38" s="597"/>
      <c r="C38" s="589"/>
      <c r="D38" s="590"/>
      <c r="E38" s="590"/>
      <c r="F38" s="590"/>
      <c r="G38" s="590"/>
      <c r="H38" s="590"/>
      <c r="I38" s="590"/>
      <c r="J38" s="593"/>
      <c r="L38" s="597"/>
    </row>
    <row r="39" spans="2:12" s="594" customFormat="1" ht="25.4" customHeight="1">
      <c r="B39" s="597"/>
      <c r="C39" s="891"/>
      <c r="D39" s="240" t="s">
        <v>39</v>
      </c>
      <c r="E39" s="627"/>
      <c r="F39" s="627"/>
      <c r="G39" s="242" t="s">
        <v>40</v>
      </c>
      <c r="H39" s="243" t="s">
        <v>41</v>
      </c>
      <c r="I39" s="627"/>
      <c r="J39" s="892">
        <f>SUM(J30:J37)</f>
        <v>0</v>
      </c>
      <c r="K39" s="893"/>
      <c r="L39" s="597"/>
    </row>
    <row r="40" spans="2:12" s="594" customFormat="1" ht="14.5" customHeight="1" thickBot="1">
      <c r="B40" s="894"/>
      <c r="C40" s="609"/>
      <c r="D40" s="610"/>
      <c r="E40" s="610"/>
      <c r="F40" s="610"/>
      <c r="G40" s="610"/>
      <c r="H40" s="610"/>
      <c r="I40" s="610"/>
      <c r="J40" s="612"/>
      <c r="K40" s="613"/>
      <c r="L40" s="597"/>
    </row>
    <row r="43" spans="2:12" ht="10.5" thickBot="1"/>
    <row r="44" spans="2:12" s="594" customFormat="1" ht="7" customHeight="1">
      <c r="B44" s="895"/>
      <c r="C44" s="614"/>
      <c r="D44" s="615"/>
      <c r="E44" s="615"/>
      <c r="F44" s="615"/>
      <c r="G44" s="615"/>
      <c r="H44" s="615"/>
      <c r="I44" s="615"/>
      <c r="J44" s="617"/>
      <c r="K44" s="618"/>
      <c r="L44" s="597"/>
    </row>
    <row r="45" spans="2:12" s="594" customFormat="1" ht="25" customHeight="1">
      <c r="B45" s="597"/>
      <c r="C45" s="262" t="s">
        <v>71</v>
      </c>
      <c r="D45" s="590"/>
      <c r="E45" s="590"/>
      <c r="F45" s="590"/>
      <c r="G45" s="590"/>
      <c r="H45" s="590"/>
      <c r="I45" s="590"/>
      <c r="J45" s="593"/>
      <c r="L45" s="597"/>
    </row>
    <row r="46" spans="2:12" s="594" customFormat="1" ht="7" customHeight="1">
      <c r="B46" s="597"/>
      <c r="C46" s="589"/>
      <c r="D46" s="590"/>
      <c r="E46" s="590"/>
      <c r="F46" s="590"/>
      <c r="G46" s="590"/>
      <c r="H46" s="590"/>
      <c r="I46" s="590"/>
      <c r="J46" s="593"/>
      <c r="L46" s="597"/>
    </row>
    <row r="47" spans="2:12" s="594" customFormat="1" ht="12" customHeight="1">
      <c r="B47" s="597"/>
      <c r="C47" s="896" t="s">
        <v>12</v>
      </c>
      <c r="D47" s="590"/>
      <c r="E47" s="590"/>
      <c r="F47" s="590"/>
      <c r="G47" s="590"/>
      <c r="H47" s="590"/>
      <c r="I47" s="590"/>
      <c r="J47" s="593"/>
      <c r="L47" s="597"/>
    </row>
    <row r="48" spans="2:12" s="594" customFormat="1" ht="16.5" customHeight="1">
      <c r="B48" s="597"/>
      <c r="C48" s="589"/>
      <c r="D48" s="590"/>
      <c r="E48" s="1294" t="str">
        <f>E7</f>
        <v>Provizorní menza - UK Albertov</v>
      </c>
      <c r="F48" s="1295"/>
      <c r="G48" s="1295"/>
      <c r="H48" s="1295"/>
      <c r="I48" s="590"/>
      <c r="J48" s="593"/>
      <c r="L48" s="597"/>
    </row>
    <row r="49" spans="2:47" s="594" customFormat="1" ht="12" customHeight="1">
      <c r="B49" s="597"/>
      <c r="C49" s="896" t="s">
        <v>70</v>
      </c>
      <c r="D49" s="590"/>
      <c r="E49" s="590"/>
      <c r="F49" s="590"/>
      <c r="G49" s="590"/>
      <c r="H49" s="590"/>
      <c r="I49" s="590"/>
      <c r="J49" s="593"/>
      <c r="L49" s="597"/>
    </row>
    <row r="50" spans="2:47" s="594" customFormat="1" ht="16.5" customHeight="1">
      <c r="B50" s="597"/>
      <c r="C50" s="589"/>
      <c r="D50" s="590"/>
      <c r="E50" s="1202" t="str">
        <f>E9</f>
        <v>10 - D.1.4g - ZAŘÍZENÍ ELEKTROINSTALACE</v>
      </c>
      <c r="F50" s="1195"/>
      <c r="G50" s="1195"/>
      <c r="H50" s="1195"/>
      <c r="I50" s="590"/>
      <c r="J50" s="593"/>
      <c r="L50" s="597"/>
    </row>
    <row r="51" spans="2:47" s="594" customFormat="1" ht="7" customHeight="1">
      <c r="B51" s="597"/>
      <c r="C51" s="589"/>
      <c r="D51" s="590"/>
      <c r="E51" s="590"/>
      <c r="F51" s="590"/>
      <c r="G51" s="590"/>
      <c r="H51" s="590"/>
      <c r="I51" s="590"/>
      <c r="J51" s="593"/>
      <c r="L51" s="597"/>
    </row>
    <row r="52" spans="2:47" s="594" customFormat="1" ht="12" customHeight="1">
      <c r="B52" s="597"/>
      <c r="C52" s="896" t="s">
        <v>15</v>
      </c>
      <c r="D52" s="590"/>
      <c r="E52" s="590"/>
      <c r="F52" s="580" t="str">
        <f>F12</f>
        <v>Konvent sester Alžbětinek. č. 1564/4,</v>
      </c>
      <c r="G52" s="590"/>
      <c r="H52" s="590"/>
      <c r="I52" s="236" t="s">
        <v>17</v>
      </c>
      <c r="J52" s="877" t="str">
        <f>IF(J12="","",J12)</f>
        <v>vyplň</v>
      </c>
      <c r="L52" s="597"/>
    </row>
    <row r="53" spans="2:47" s="594" customFormat="1" ht="7" customHeight="1">
      <c r="B53" s="597"/>
      <c r="C53" s="589"/>
      <c r="D53" s="590"/>
      <c r="E53" s="590"/>
      <c r="F53" s="590"/>
      <c r="G53" s="590"/>
      <c r="H53" s="590"/>
      <c r="I53" s="590"/>
      <c r="J53" s="593"/>
      <c r="L53" s="597"/>
    </row>
    <row r="54" spans="2:47" s="594" customFormat="1" ht="13.75" customHeight="1">
      <c r="B54" s="597"/>
      <c r="C54" s="896" t="s">
        <v>18</v>
      </c>
      <c r="D54" s="590"/>
      <c r="E54" s="590"/>
      <c r="F54" s="580" t="str">
        <f>E15</f>
        <v>UNIVERZITA KARLOVA, OVOCNÝ TRH 560/5, 113 36 PRAHA</v>
      </c>
      <c r="G54" s="590"/>
      <c r="H54" s="590"/>
      <c r="I54" s="236" t="s">
        <v>24</v>
      </c>
      <c r="J54" s="897" t="str">
        <f>E21</f>
        <v>JIKA CZ, Ing Jiří Slánský</v>
      </c>
      <c r="L54" s="597"/>
    </row>
    <row r="55" spans="2:47" s="594" customFormat="1" ht="13.75" customHeight="1">
      <c r="B55" s="597"/>
      <c r="C55" s="896" t="s">
        <v>22</v>
      </c>
      <c r="D55" s="590"/>
      <c r="E55" s="590"/>
      <c r="F55" s="580" t="str">
        <f>IF(E18="","",E18)</f>
        <v>VYPLŇ - bude vybrán ve výběrovém řízení</v>
      </c>
      <c r="G55" s="590"/>
      <c r="H55" s="590"/>
      <c r="I55" s="236" t="s">
        <v>27</v>
      </c>
      <c r="J55" s="897" t="str">
        <f>E24</f>
        <v>Jaroslav pištora</v>
      </c>
      <c r="L55" s="597"/>
    </row>
    <row r="56" spans="2:47" s="594" customFormat="1" ht="10.4" customHeight="1">
      <c r="B56" s="597"/>
      <c r="C56" s="589"/>
      <c r="D56" s="590"/>
      <c r="E56" s="590"/>
      <c r="F56" s="590"/>
      <c r="G56" s="590"/>
      <c r="H56" s="590"/>
      <c r="I56" s="590"/>
      <c r="J56" s="593"/>
      <c r="L56" s="597"/>
    </row>
    <row r="57" spans="2:47" s="594" customFormat="1" ht="29.25" customHeight="1">
      <c r="B57" s="597"/>
      <c r="C57" s="265" t="s">
        <v>72</v>
      </c>
      <c r="D57" s="898"/>
      <c r="E57" s="898"/>
      <c r="F57" s="898"/>
      <c r="G57" s="898"/>
      <c r="H57" s="898"/>
      <c r="I57" s="898"/>
      <c r="J57" s="899" t="s">
        <v>73</v>
      </c>
      <c r="K57" s="900"/>
      <c r="L57" s="597"/>
    </row>
    <row r="58" spans="2:47" s="594" customFormat="1" ht="10.4" customHeight="1">
      <c r="B58" s="597"/>
      <c r="C58" s="589"/>
      <c r="D58" s="590"/>
      <c r="E58" s="590"/>
      <c r="F58" s="590"/>
      <c r="G58" s="590"/>
      <c r="H58" s="590"/>
      <c r="I58" s="590"/>
      <c r="J58" s="593"/>
      <c r="L58" s="597"/>
    </row>
    <row r="59" spans="2:47" s="594" customFormat="1" ht="22.9" customHeight="1">
      <c r="B59" s="597"/>
      <c r="C59" s="269" t="s">
        <v>74</v>
      </c>
      <c r="D59" s="590"/>
      <c r="E59" s="590"/>
      <c r="F59" s="590"/>
      <c r="G59" s="590"/>
      <c r="H59" s="590"/>
      <c r="I59" s="590"/>
      <c r="J59" s="885">
        <f>J81</f>
        <v>0</v>
      </c>
      <c r="L59" s="597"/>
      <c r="AU59" s="569" t="s">
        <v>75</v>
      </c>
    </row>
    <row r="60" spans="2:47" s="277" customFormat="1" ht="25" customHeight="1">
      <c r="B60" s="270"/>
      <c r="C60" s="271"/>
      <c r="D60" s="272" t="s">
        <v>83</v>
      </c>
      <c r="E60" s="273"/>
      <c r="F60" s="273"/>
      <c r="G60" s="273"/>
      <c r="H60" s="273"/>
      <c r="I60" s="273"/>
      <c r="J60" s="901">
        <f>J82</f>
        <v>0</v>
      </c>
      <c r="L60" s="270"/>
    </row>
    <row r="61" spans="2:47" s="285" customFormat="1" ht="19.899999999999999" customHeight="1">
      <c r="B61" s="278"/>
      <c r="C61" s="279"/>
      <c r="D61" s="280" t="s">
        <v>873</v>
      </c>
      <c r="E61" s="281"/>
      <c r="F61" s="281"/>
      <c r="G61" s="281"/>
      <c r="H61" s="281"/>
      <c r="I61" s="281"/>
      <c r="J61" s="902">
        <f>J83</f>
        <v>0</v>
      </c>
      <c r="L61" s="278"/>
    </row>
    <row r="62" spans="2:47" s="594" customFormat="1" ht="21.75" customHeight="1">
      <c r="B62" s="597"/>
      <c r="C62" s="589"/>
      <c r="D62" s="590"/>
      <c r="E62" s="590"/>
      <c r="F62" s="590"/>
      <c r="G62" s="590"/>
      <c r="H62" s="590"/>
      <c r="I62" s="590"/>
      <c r="J62" s="593"/>
      <c r="L62" s="597"/>
    </row>
    <row r="63" spans="2:47" s="594" customFormat="1" ht="7" customHeight="1" thickBot="1">
      <c r="B63" s="894"/>
      <c r="C63" s="609"/>
      <c r="D63" s="610"/>
      <c r="E63" s="610"/>
      <c r="F63" s="610"/>
      <c r="G63" s="610"/>
      <c r="H63" s="610"/>
      <c r="I63" s="610"/>
      <c r="J63" s="612"/>
      <c r="K63" s="613"/>
      <c r="L63" s="597"/>
    </row>
    <row r="66" spans="2:20" ht="10.5" thickBot="1"/>
    <row r="67" spans="2:20" s="594" customFormat="1" ht="7" customHeight="1">
      <c r="B67" s="895"/>
      <c r="C67" s="614"/>
      <c r="D67" s="615"/>
      <c r="E67" s="615"/>
      <c r="F67" s="615"/>
      <c r="G67" s="615"/>
      <c r="H67" s="615"/>
      <c r="I67" s="615"/>
      <c r="J67" s="617"/>
      <c r="K67" s="618"/>
      <c r="L67" s="597"/>
    </row>
    <row r="68" spans="2:20" s="594" customFormat="1" ht="25" customHeight="1">
      <c r="B68" s="597"/>
      <c r="C68" s="262" t="s">
        <v>86</v>
      </c>
      <c r="D68" s="590"/>
      <c r="E68" s="590"/>
      <c r="F68" s="590"/>
      <c r="G68" s="590"/>
      <c r="H68" s="590"/>
      <c r="I68" s="590"/>
      <c r="J68" s="593"/>
      <c r="L68" s="597"/>
    </row>
    <row r="69" spans="2:20" s="594" customFormat="1" ht="7" customHeight="1">
      <c r="B69" s="597"/>
      <c r="C69" s="589"/>
      <c r="D69" s="590"/>
      <c r="E69" s="590"/>
      <c r="F69" s="590"/>
      <c r="G69" s="590"/>
      <c r="H69" s="590"/>
      <c r="I69" s="590"/>
      <c r="J69" s="593"/>
      <c r="L69" s="597"/>
    </row>
    <row r="70" spans="2:20" s="594" customFormat="1" ht="12" customHeight="1">
      <c r="B70" s="597"/>
      <c r="C70" s="896" t="s">
        <v>12</v>
      </c>
      <c r="D70" s="590"/>
      <c r="E70" s="590"/>
      <c r="F70" s="590"/>
      <c r="G70" s="590"/>
      <c r="H70" s="590"/>
      <c r="I70" s="590"/>
      <c r="J70" s="593"/>
      <c r="L70" s="597"/>
    </row>
    <row r="71" spans="2:20" s="594" customFormat="1" ht="16.5" customHeight="1">
      <c r="B71" s="597"/>
      <c r="C71" s="589"/>
      <c r="D71" s="590"/>
      <c r="E71" s="1294" t="str">
        <f>E7</f>
        <v>Provizorní menza - UK Albertov</v>
      </c>
      <c r="F71" s="1295"/>
      <c r="G71" s="1295"/>
      <c r="H71" s="1295"/>
      <c r="I71" s="590"/>
      <c r="J71" s="593"/>
      <c r="L71" s="597"/>
    </row>
    <row r="72" spans="2:20" s="594" customFormat="1" ht="12" customHeight="1">
      <c r="B72" s="597"/>
      <c r="C72" s="896" t="s">
        <v>70</v>
      </c>
      <c r="D72" s="590"/>
      <c r="E72" s="590"/>
      <c r="F72" s="590"/>
      <c r="G72" s="590"/>
      <c r="H72" s="590"/>
      <c r="I72" s="590"/>
      <c r="J72" s="593"/>
      <c r="L72" s="597"/>
    </row>
    <row r="73" spans="2:20" s="594" customFormat="1" ht="16.5" customHeight="1">
      <c r="B73" s="597"/>
      <c r="C73" s="589"/>
      <c r="D73" s="590"/>
      <c r="E73" s="1202" t="str">
        <f>E9</f>
        <v>10 - D.1.4g - ZAŘÍZENÍ ELEKTROINSTALACE</v>
      </c>
      <c r="F73" s="1195"/>
      <c r="G73" s="1195"/>
      <c r="H73" s="1195"/>
      <c r="I73" s="590"/>
      <c r="J73" s="593"/>
      <c r="L73" s="597"/>
    </row>
    <row r="74" spans="2:20" s="594" customFormat="1" ht="7" customHeight="1">
      <c r="B74" s="597"/>
      <c r="C74" s="589"/>
      <c r="D74" s="590"/>
      <c r="E74" s="590"/>
      <c r="F74" s="590"/>
      <c r="G74" s="590"/>
      <c r="H74" s="590"/>
      <c r="I74" s="590"/>
      <c r="J74" s="593"/>
      <c r="L74" s="597"/>
    </row>
    <row r="75" spans="2:20" s="594" customFormat="1" ht="12" customHeight="1">
      <c r="B75" s="597"/>
      <c r="C75" s="896" t="s">
        <v>15</v>
      </c>
      <c r="D75" s="590"/>
      <c r="E75" s="590"/>
      <c r="F75" s="580" t="str">
        <f>F12</f>
        <v>Konvent sester Alžbětinek. č. 1564/4,</v>
      </c>
      <c r="G75" s="590"/>
      <c r="H75" s="590"/>
      <c r="I75" s="236" t="s">
        <v>17</v>
      </c>
      <c r="J75" s="877" t="str">
        <f>IF(J12="","",J12)</f>
        <v>vyplň</v>
      </c>
      <c r="L75" s="597"/>
    </row>
    <row r="76" spans="2:20" s="594" customFormat="1" ht="7" customHeight="1">
      <c r="B76" s="597"/>
      <c r="C76" s="589"/>
      <c r="D76" s="590"/>
      <c r="E76" s="590"/>
      <c r="F76" s="590"/>
      <c r="G76" s="590"/>
      <c r="H76" s="590"/>
      <c r="I76" s="590"/>
      <c r="J76" s="593"/>
      <c r="L76" s="597"/>
    </row>
    <row r="77" spans="2:20" s="594" customFormat="1" ht="13.75" customHeight="1">
      <c r="B77" s="597"/>
      <c r="C77" s="896" t="s">
        <v>18</v>
      </c>
      <c r="D77" s="590"/>
      <c r="E77" s="590"/>
      <c r="F77" s="580" t="str">
        <f>E15</f>
        <v>UNIVERZITA KARLOVA, OVOCNÝ TRH 560/5, 113 36 PRAHA</v>
      </c>
      <c r="G77" s="590"/>
      <c r="H77" s="590"/>
      <c r="I77" s="236" t="s">
        <v>24</v>
      </c>
      <c r="J77" s="897" t="str">
        <f>E21</f>
        <v>JIKA CZ, Ing Jiří Slánský</v>
      </c>
      <c r="L77" s="597"/>
    </row>
    <row r="78" spans="2:20" s="594" customFormat="1" ht="13.75" customHeight="1">
      <c r="B78" s="597"/>
      <c r="C78" s="896" t="s">
        <v>22</v>
      </c>
      <c r="D78" s="590"/>
      <c r="E78" s="590"/>
      <c r="F78" s="580" t="str">
        <f>IF(E18="","",E18)</f>
        <v>VYPLŇ - bude vybrán ve výběrovém řízení</v>
      </c>
      <c r="G78" s="590"/>
      <c r="H78" s="590"/>
      <c r="I78" s="236" t="s">
        <v>27</v>
      </c>
      <c r="J78" s="897" t="str">
        <f>E24</f>
        <v>Jaroslav pištora</v>
      </c>
      <c r="L78" s="597"/>
    </row>
    <row r="79" spans="2:20" s="594" customFormat="1" ht="10.4" customHeight="1">
      <c r="B79" s="597"/>
      <c r="C79" s="589"/>
      <c r="D79" s="590"/>
      <c r="E79" s="590"/>
      <c r="F79" s="590"/>
      <c r="G79" s="590"/>
      <c r="H79" s="590"/>
      <c r="I79" s="590"/>
      <c r="J79" s="593"/>
      <c r="L79" s="597"/>
    </row>
    <row r="80" spans="2:20" s="906" customFormat="1" ht="29.25" customHeight="1">
      <c r="B80" s="905"/>
      <c r="C80" s="420" t="s">
        <v>87</v>
      </c>
      <c r="D80" s="421" t="s">
        <v>47</v>
      </c>
      <c r="E80" s="421" t="s">
        <v>43</v>
      </c>
      <c r="F80" s="421" t="s">
        <v>44</v>
      </c>
      <c r="G80" s="421" t="s">
        <v>88</v>
      </c>
      <c r="H80" s="421" t="s">
        <v>89</v>
      </c>
      <c r="I80" s="421" t="s">
        <v>90</v>
      </c>
      <c r="J80" s="422" t="s">
        <v>73</v>
      </c>
      <c r="K80" s="904" t="s">
        <v>91</v>
      </c>
      <c r="L80" s="905"/>
      <c r="M80" s="291" t="s">
        <v>1</v>
      </c>
      <c r="N80" s="292" t="s">
        <v>33</v>
      </c>
      <c r="O80" s="292" t="s">
        <v>92</v>
      </c>
      <c r="P80" s="292" t="s">
        <v>93</v>
      </c>
      <c r="Q80" s="292" t="s">
        <v>94</v>
      </c>
      <c r="R80" s="292" t="s">
        <v>95</v>
      </c>
      <c r="S80" s="292" t="s">
        <v>96</v>
      </c>
      <c r="T80" s="293" t="s">
        <v>97</v>
      </c>
    </row>
    <row r="81" spans="2:65" s="594" customFormat="1" ht="22.9" customHeight="1">
      <c r="B81" s="597"/>
      <c r="C81" s="295" t="s">
        <v>98</v>
      </c>
      <c r="D81" s="590"/>
      <c r="E81" s="590"/>
      <c r="F81" s="590"/>
      <c r="G81" s="590"/>
      <c r="H81" s="590"/>
      <c r="I81" s="590"/>
      <c r="J81" s="907">
        <f>BK81</f>
        <v>0</v>
      </c>
      <c r="L81" s="597"/>
      <c r="M81" s="908"/>
      <c r="N81" s="883"/>
      <c r="O81" s="883"/>
      <c r="P81" s="909">
        <f>P82</f>
        <v>0</v>
      </c>
      <c r="Q81" s="883"/>
      <c r="R81" s="909">
        <f>R82</f>
        <v>0</v>
      </c>
      <c r="S81" s="883"/>
      <c r="T81" s="910">
        <f>T82</f>
        <v>0</v>
      </c>
      <c r="AT81" s="569" t="s">
        <v>49</v>
      </c>
      <c r="AU81" s="569" t="s">
        <v>75</v>
      </c>
      <c r="BK81" s="300">
        <f>BK82</f>
        <v>0</v>
      </c>
    </row>
    <row r="82" spans="2:65" s="914" customFormat="1" ht="25.9" customHeight="1">
      <c r="B82" s="915"/>
      <c r="C82" s="911"/>
      <c r="D82" s="303" t="s">
        <v>49</v>
      </c>
      <c r="E82" s="304" t="s">
        <v>355</v>
      </c>
      <c r="F82" s="304" t="s">
        <v>356</v>
      </c>
      <c r="G82" s="912"/>
      <c r="H82" s="912"/>
      <c r="I82" s="912"/>
      <c r="J82" s="913">
        <f>BK82</f>
        <v>0</v>
      </c>
      <c r="L82" s="915"/>
      <c r="M82" s="916"/>
      <c r="N82" s="912"/>
      <c r="O82" s="912"/>
      <c r="P82" s="917">
        <f>P83</f>
        <v>0</v>
      </c>
      <c r="Q82" s="912"/>
      <c r="R82" s="917">
        <f>R83</f>
        <v>0</v>
      </c>
      <c r="S82" s="912"/>
      <c r="T82" s="918">
        <f>T83</f>
        <v>0</v>
      </c>
      <c r="AR82" s="312" t="s">
        <v>58</v>
      </c>
      <c r="AT82" s="313" t="s">
        <v>49</v>
      </c>
      <c r="AU82" s="313" t="s">
        <v>50</v>
      </c>
      <c r="AY82" s="312" t="s">
        <v>101</v>
      </c>
      <c r="BK82" s="314">
        <f>BK83</f>
        <v>0</v>
      </c>
    </row>
    <row r="83" spans="2:65" s="914" customFormat="1" ht="22.9" customHeight="1">
      <c r="B83" s="915"/>
      <c r="C83" s="911"/>
      <c r="D83" s="303" t="s">
        <v>49</v>
      </c>
      <c r="E83" s="315" t="s">
        <v>357</v>
      </c>
      <c r="F83" s="315" t="s">
        <v>874</v>
      </c>
      <c r="G83" s="912"/>
      <c r="H83" s="912"/>
      <c r="I83" s="912"/>
      <c r="J83" s="919">
        <f>BK83</f>
        <v>0</v>
      </c>
      <c r="L83" s="915"/>
      <c r="M83" s="916"/>
      <c r="N83" s="912"/>
      <c r="O83" s="912"/>
      <c r="P83" s="917">
        <f>SUM(P84:P87)</f>
        <v>0</v>
      </c>
      <c r="Q83" s="912"/>
      <c r="R83" s="917">
        <f>SUM(R84:R87)</f>
        <v>0</v>
      </c>
      <c r="S83" s="912"/>
      <c r="T83" s="918">
        <f>SUM(T84:T87)</f>
        <v>0</v>
      </c>
      <c r="AR83" s="312" t="s">
        <v>58</v>
      </c>
      <c r="AT83" s="313" t="s">
        <v>49</v>
      </c>
      <c r="AU83" s="313" t="s">
        <v>56</v>
      </c>
      <c r="AY83" s="312" t="s">
        <v>101</v>
      </c>
      <c r="BK83" s="314">
        <f>SUM(BK84:BK87)</f>
        <v>0</v>
      </c>
    </row>
    <row r="84" spans="2:65" s="594" customFormat="1" ht="16.5" customHeight="1">
      <c r="B84" s="597"/>
      <c r="C84" s="920" t="s">
        <v>56</v>
      </c>
      <c r="D84" s="921" t="s">
        <v>103</v>
      </c>
      <c r="E84" s="922" t="s">
        <v>875</v>
      </c>
      <c r="F84" s="923" t="s">
        <v>1106</v>
      </c>
      <c r="G84" s="924" t="s">
        <v>106</v>
      </c>
      <c r="H84" s="925">
        <v>1</v>
      </c>
      <c r="I84" s="926">
        <f>'D.2.3.4 - PRIPOJKA ELEKTRO'!I68</f>
        <v>0</v>
      </c>
      <c r="J84" s="927">
        <f>ROUND(I84*H84,2)</f>
        <v>0</v>
      </c>
      <c r="K84" s="928" t="s">
        <v>1</v>
      </c>
      <c r="L84" s="597"/>
      <c r="M84" s="929" t="s">
        <v>1</v>
      </c>
      <c r="N84" s="579" t="s">
        <v>34</v>
      </c>
      <c r="O84" s="930">
        <v>0</v>
      </c>
      <c r="P84" s="930">
        <f>O84*H84</f>
        <v>0</v>
      </c>
      <c r="Q84" s="930">
        <v>0</v>
      </c>
      <c r="R84" s="930">
        <f>Q84*H84</f>
        <v>0</v>
      </c>
      <c r="S84" s="930">
        <v>0</v>
      </c>
      <c r="T84" s="931">
        <f>S84*H84</f>
        <v>0</v>
      </c>
      <c r="AR84" s="569" t="s">
        <v>152</v>
      </c>
      <c r="AT84" s="569" t="s">
        <v>103</v>
      </c>
      <c r="AU84" s="569" t="s">
        <v>58</v>
      </c>
      <c r="AY84" s="569" t="s">
        <v>101</v>
      </c>
      <c r="BE84" s="932">
        <f>IF(N84="základní",J84,0)</f>
        <v>0</v>
      </c>
      <c r="BF84" s="932">
        <f>IF(N84="snížená",J84,0)</f>
        <v>0</v>
      </c>
      <c r="BG84" s="932">
        <f>IF(N84="zákl. přenesená",J84,0)</f>
        <v>0</v>
      </c>
      <c r="BH84" s="932">
        <f>IF(N84="sníž. přenesená",J84,0)</f>
        <v>0</v>
      </c>
      <c r="BI84" s="932">
        <f>IF(N84="nulová",J84,0)</f>
        <v>0</v>
      </c>
      <c r="BJ84" s="569" t="s">
        <v>56</v>
      </c>
      <c r="BK84" s="932">
        <f>ROUND(I84*H84,2)</f>
        <v>0</v>
      </c>
      <c r="BL84" s="569" t="s">
        <v>152</v>
      </c>
      <c r="BM84" s="569" t="s">
        <v>876</v>
      </c>
    </row>
    <row r="85" spans="2:65" s="594" customFormat="1">
      <c r="B85" s="597"/>
      <c r="C85" s="589"/>
      <c r="D85" s="333" t="s">
        <v>108</v>
      </c>
      <c r="E85" s="590"/>
      <c r="F85" s="938" t="s">
        <v>1106</v>
      </c>
      <c r="G85" s="590"/>
      <c r="H85" s="590"/>
      <c r="I85" s="590"/>
      <c r="J85" s="593"/>
      <c r="L85" s="597"/>
      <c r="M85" s="1012"/>
      <c r="N85" s="590"/>
      <c r="O85" s="590"/>
      <c r="P85" s="590"/>
      <c r="Q85" s="590"/>
      <c r="R85" s="590"/>
      <c r="S85" s="590"/>
      <c r="T85" s="1013"/>
      <c r="AT85" s="569" t="s">
        <v>108</v>
      </c>
      <c r="AU85" s="569" t="s">
        <v>58</v>
      </c>
    </row>
    <row r="86" spans="2:65" s="594" customFormat="1" ht="16.5" customHeight="1">
      <c r="B86" s="597"/>
      <c r="C86" s="920" t="s">
        <v>58</v>
      </c>
      <c r="D86" s="921" t="s">
        <v>103</v>
      </c>
      <c r="E86" s="922" t="s">
        <v>877</v>
      </c>
      <c r="F86" s="923" t="s">
        <v>1913</v>
      </c>
      <c r="G86" s="924" t="s">
        <v>106</v>
      </c>
      <c r="H86" s="925">
        <v>1</v>
      </c>
      <c r="I86" s="926">
        <f>'D.1.4g - ELEKTROINSTALACE'!I138</f>
        <v>0</v>
      </c>
      <c r="J86" s="927">
        <f>ROUND(I86*H86,2)</f>
        <v>0</v>
      </c>
      <c r="K86" s="928" t="s">
        <v>1</v>
      </c>
      <c r="L86" s="597"/>
      <c r="M86" s="929" t="s">
        <v>1</v>
      </c>
      <c r="N86" s="579" t="s">
        <v>34</v>
      </c>
      <c r="O86" s="930">
        <v>0</v>
      </c>
      <c r="P86" s="930">
        <f>O86*H86</f>
        <v>0</v>
      </c>
      <c r="Q86" s="930">
        <v>0</v>
      </c>
      <c r="R86" s="930">
        <f>Q86*H86</f>
        <v>0</v>
      </c>
      <c r="S86" s="930">
        <v>0</v>
      </c>
      <c r="T86" s="931">
        <f>S86*H86</f>
        <v>0</v>
      </c>
      <c r="AR86" s="569" t="s">
        <v>152</v>
      </c>
      <c r="AT86" s="569" t="s">
        <v>103</v>
      </c>
      <c r="AU86" s="569" t="s">
        <v>58</v>
      </c>
      <c r="AY86" s="569" t="s">
        <v>101</v>
      </c>
      <c r="BE86" s="932">
        <f>IF(N86="základní",J86,0)</f>
        <v>0</v>
      </c>
      <c r="BF86" s="932">
        <f>IF(N86="snížená",J86,0)</f>
        <v>0</v>
      </c>
      <c r="BG86" s="932">
        <f>IF(N86="zákl. přenesená",J86,0)</f>
        <v>0</v>
      </c>
      <c r="BH86" s="932">
        <f>IF(N86="sníž. přenesená",J86,0)</f>
        <v>0</v>
      </c>
      <c r="BI86" s="932">
        <f>IF(N86="nulová",J86,0)</f>
        <v>0</v>
      </c>
      <c r="BJ86" s="569" t="s">
        <v>56</v>
      </c>
      <c r="BK86" s="932">
        <f>ROUND(I86*H86,2)</f>
        <v>0</v>
      </c>
      <c r="BL86" s="569" t="s">
        <v>152</v>
      </c>
      <c r="BM86" s="569" t="s">
        <v>878</v>
      </c>
    </row>
    <row r="87" spans="2:65" s="594" customFormat="1">
      <c r="B87" s="597"/>
      <c r="C87" s="589"/>
      <c r="D87" s="333" t="s">
        <v>108</v>
      </c>
      <c r="E87" s="590"/>
      <c r="F87" s="938" t="s">
        <v>1913</v>
      </c>
      <c r="G87" s="590"/>
      <c r="H87" s="590"/>
      <c r="I87" s="590"/>
      <c r="J87" s="593"/>
      <c r="L87" s="597"/>
      <c r="M87" s="1012"/>
      <c r="N87" s="590"/>
      <c r="O87" s="590"/>
      <c r="P87" s="590"/>
      <c r="Q87" s="590"/>
      <c r="R87" s="590"/>
      <c r="S87" s="590"/>
      <c r="T87" s="1013"/>
      <c r="AT87" s="569" t="s">
        <v>108</v>
      </c>
      <c r="AU87" s="569" t="s">
        <v>58</v>
      </c>
    </row>
    <row r="88" spans="2:65" s="594" customFormat="1" ht="7" customHeight="1" thickBot="1">
      <c r="B88" s="894"/>
      <c r="C88" s="609"/>
      <c r="D88" s="610"/>
      <c r="E88" s="610"/>
      <c r="F88" s="610"/>
      <c r="G88" s="610"/>
      <c r="H88" s="610"/>
      <c r="I88" s="610"/>
      <c r="J88" s="612"/>
      <c r="K88" s="613"/>
      <c r="L88" s="597"/>
    </row>
  </sheetData>
  <sheetProtection algorithmName="SHA-512" hashValue="B9xm3cIvALQ/9hmYnDo3X/GGODSxarUbiKFA81UlE9wdgs4xoonW79HlyFlCUaBtixuEvKrmtHfHoJNVnKUQhg==" saltValue="QyaGDc8DbYwRSj/jVidBhA==" spinCount="100000" sheet="1" objects="1" scenarios="1"/>
  <autoFilter ref="C80:K87" xr:uid="{00000000-0009-0000-0000-00000A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65" fitToHeight="0" orientation="portrait" r:id="rId1"/>
  <headerFooter>
    <oddHeader xml:space="preserve">&amp;LALB - PROVIZORNÍ MENZA&amp;RUNIVERZITA KARLOVA   </oddHeader>
    <oddFooter>&amp;LALB_MENZA&amp;CStrana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B8A03-DE61-42A2-BE2A-D99C085EA109}">
  <sheetPr>
    <tabColor rgb="FF7030A0"/>
    <pageSetUpPr fitToPage="1"/>
  </sheetPr>
  <dimension ref="A1:I154"/>
  <sheetViews>
    <sheetView view="pageBreakPreview" zoomScale="70" zoomScaleNormal="100" zoomScaleSheetLayoutView="70" workbookViewId="0">
      <selection activeCell="O14" sqref="O14"/>
    </sheetView>
  </sheetViews>
  <sheetFormatPr defaultRowHeight="12.5"/>
  <cols>
    <col min="1" max="1" width="38.109375" style="771" bestFit="1" customWidth="1"/>
    <col min="2" max="2" width="4.33203125" style="771" bestFit="1" customWidth="1"/>
    <col min="3" max="3" width="8.77734375" style="986" bestFit="1" customWidth="1"/>
    <col min="4" max="4" width="10.77734375" style="986" bestFit="1" customWidth="1"/>
    <col min="5" max="5" width="17.5546875" style="986" bestFit="1" customWidth="1"/>
    <col min="6" max="6" width="9.77734375" style="986" bestFit="1" customWidth="1"/>
    <col min="7" max="7" width="17.33203125" style="986" bestFit="1" customWidth="1"/>
    <col min="8" max="8" width="10.77734375" style="986" bestFit="1" customWidth="1"/>
    <col min="9" max="9" width="17.5546875" style="986" bestFit="1" customWidth="1"/>
    <col min="10" max="256" width="8.88671875" style="668"/>
    <col min="257" max="257" width="38.109375" style="668" bestFit="1" customWidth="1"/>
    <col min="258" max="258" width="4.33203125" style="668" bestFit="1" customWidth="1"/>
    <col min="259" max="259" width="8.77734375" style="668" bestFit="1" customWidth="1"/>
    <col min="260" max="260" width="10.77734375" style="668" bestFit="1" customWidth="1"/>
    <col min="261" max="261" width="19.77734375" style="668" bestFit="1" customWidth="1"/>
    <col min="262" max="262" width="9.77734375" style="668" bestFit="1" customWidth="1"/>
    <col min="263" max="263" width="17.33203125" style="668" bestFit="1" customWidth="1"/>
    <col min="264" max="264" width="10.77734375" style="668" bestFit="1" customWidth="1"/>
    <col min="265" max="265" width="19.77734375" style="668" bestFit="1" customWidth="1"/>
    <col min="266" max="512" width="8.88671875" style="668"/>
    <col min="513" max="513" width="38.109375" style="668" bestFit="1" customWidth="1"/>
    <col min="514" max="514" width="4.33203125" style="668" bestFit="1" customWidth="1"/>
    <col min="515" max="515" width="8.77734375" style="668" bestFit="1" customWidth="1"/>
    <col min="516" max="516" width="10.77734375" style="668" bestFit="1" customWidth="1"/>
    <col min="517" max="517" width="19.77734375" style="668" bestFit="1" customWidth="1"/>
    <col min="518" max="518" width="9.77734375" style="668" bestFit="1" customWidth="1"/>
    <col min="519" max="519" width="17.33203125" style="668" bestFit="1" customWidth="1"/>
    <col min="520" max="520" width="10.77734375" style="668" bestFit="1" customWidth="1"/>
    <col min="521" max="521" width="19.77734375" style="668" bestFit="1" customWidth="1"/>
    <col min="522" max="768" width="8.88671875" style="668"/>
    <col min="769" max="769" width="38.109375" style="668" bestFit="1" customWidth="1"/>
    <col min="770" max="770" width="4.33203125" style="668" bestFit="1" customWidth="1"/>
    <col min="771" max="771" width="8.77734375" style="668" bestFit="1" customWidth="1"/>
    <col min="772" max="772" width="10.77734375" style="668" bestFit="1" customWidth="1"/>
    <col min="773" max="773" width="19.77734375" style="668" bestFit="1" customWidth="1"/>
    <col min="774" max="774" width="9.77734375" style="668" bestFit="1" customWidth="1"/>
    <col min="775" max="775" width="17.33203125" style="668" bestFit="1" customWidth="1"/>
    <col min="776" max="776" width="10.77734375" style="668" bestFit="1" customWidth="1"/>
    <col min="777" max="777" width="19.77734375" style="668" bestFit="1" customWidth="1"/>
    <col min="778" max="1024" width="8.88671875" style="668"/>
    <col min="1025" max="1025" width="38.109375" style="668" bestFit="1" customWidth="1"/>
    <col min="1026" max="1026" width="4.33203125" style="668" bestFit="1" customWidth="1"/>
    <col min="1027" max="1027" width="8.77734375" style="668" bestFit="1" customWidth="1"/>
    <col min="1028" max="1028" width="10.77734375" style="668" bestFit="1" customWidth="1"/>
    <col min="1029" max="1029" width="19.77734375" style="668" bestFit="1" customWidth="1"/>
    <col min="1030" max="1030" width="9.77734375" style="668" bestFit="1" customWidth="1"/>
    <col min="1031" max="1031" width="17.33203125" style="668" bestFit="1" customWidth="1"/>
    <col min="1032" max="1032" width="10.77734375" style="668" bestFit="1" customWidth="1"/>
    <col min="1033" max="1033" width="19.77734375" style="668" bestFit="1" customWidth="1"/>
    <col min="1034" max="1280" width="8.88671875" style="668"/>
    <col min="1281" max="1281" width="38.109375" style="668" bestFit="1" customWidth="1"/>
    <col min="1282" max="1282" width="4.33203125" style="668" bestFit="1" customWidth="1"/>
    <col min="1283" max="1283" width="8.77734375" style="668" bestFit="1" customWidth="1"/>
    <col min="1284" max="1284" width="10.77734375" style="668" bestFit="1" customWidth="1"/>
    <col min="1285" max="1285" width="19.77734375" style="668" bestFit="1" customWidth="1"/>
    <col min="1286" max="1286" width="9.77734375" style="668" bestFit="1" customWidth="1"/>
    <col min="1287" max="1287" width="17.33203125" style="668" bestFit="1" customWidth="1"/>
    <col min="1288" max="1288" width="10.77734375" style="668" bestFit="1" customWidth="1"/>
    <col min="1289" max="1289" width="19.77734375" style="668" bestFit="1" customWidth="1"/>
    <col min="1290" max="1536" width="8.88671875" style="668"/>
    <col min="1537" max="1537" width="38.109375" style="668" bestFit="1" customWidth="1"/>
    <col min="1538" max="1538" width="4.33203125" style="668" bestFit="1" customWidth="1"/>
    <col min="1539" max="1539" width="8.77734375" style="668" bestFit="1" customWidth="1"/>
    <col min="1540" max="1540" width="10.77734375" style="668" bestFit="1" customWidth="1"/>
    <col min="1541" max="1541" width="19.77734375" style="668" bestFit="1" customWidth="1"/>
    <col min="1542" max="1542" width="9.77734375" style="668" bestFit="1" customWidth="1"/>
    <col min="1543" max="1543" width="17.33203125" style="668" bestFit="1" customWidth="1"/>
    <col min="1544" max="1544" width="10.77734375" style="668" bestFit="1" customWidth="1"/>
    <col min="1545" max="1545" width="19.77734375" style="668" bestFit="1" customWidth="1"/>
    <col min="1546" max="1792" width="8.88671875" style="668"/>
    <col min="1793" max="1793" width="38.109375" style="668" bestFit="1" customWidth="1"/>
    <col min="1794" max="1794" width="4.33203125" style="668" bestFit="1" customWidth="1"/>
    <col min="1795" max="1795" width="8.77734375" style="668" bestFit="1" customWidth="1"/>
    <col min="1796" max="1796" width="10.77734375" style="668" bestFit="1" customWidth="1"/>
    <col min="1797" max="1797" width="19.77734375" style="668" bestFit="1" customWidth="1"/>
    <col min="1798" max="1798" width="9.77734375" style="668" bestFit="1" customWidth="1"/>
    <col min="1799" max="1799" width="17.33203125" style="668" bestFit="1" customWidth="1"/>
    <col min="1800" max="1800" width="10.77734375" style="668" bestFit="1" customWidth="1"/>
    <col min="1801" max="1801" width="19.77734375" style="668" bestFit="1" customWidth="1"/>
    <col min="1802" max="2048" width="8.88671875" style="668"/>
    <col min="2049" max="2049" width="38.109375" style="668" bestFit="1" customWidth="1"/>
    <col min="2050" max="2050" width="4.33203125" style="668" bestFit="1" customWidth="1"/>
    <col min="2051" max="2051" width="8.77734375" style="668" bestFit="1" customWidth="1"/>
    <col min="2052" max="2052" width="10.77734375" style="668" bestFit="1" customWidth="1"/>
    <col min="2053" max="2053" width="19.77734375" style="668" bestFit="1" customWidth="1"/>
    <col min="2054" max="2054" width="9.77734375" style="668" bestFit="1" customWidth="1"/>
    <col min="2055" max="2055" width="17.33203125" style="668" bestFit="1" customWidth="1"/>
    <col min="2056" max="2056" width="10.77734375" style="668" bestFit="1" customWidth="1"/>
    <col min="2057" max="2057" width="19.77734375" style="668" bestFit="1" customWidth="1"/>
    <col min="2058" max="2304" width="8.88671875" style="668"/>
    <col min="2305" max="2305" width="38.109375" style="668" bestFit="1" customWidth="1"/>
    <col min="2306" max="2306" width="4.33203125" style="668" bestFit="1" customWidth="1"/>
    <col min="2307" max="2307" width="8.77734375" style="668" bestFit="1" customWidth="1"/>
    <col min="2308" max="2308" width="10.77734375" style="668" bestFit="1" customWidth="1"/>
    <col min="2309" max="2309" width="19.77734375" style="668" bestFit="1" customWidth="1"/>
    <col min="2310" max="2310" width="9.77734375" style="668" bestFit="1" customWidth="1"/>
    <col min="2311" max="2311" width="17.33203125" style="668" bestFit="1" customWidth="1"/>
    <col min="2312" max="2312" width="10.77734375" style="668" bestFit="1" customWidth="1"/>
    <col min="2313" max="2313" width="19.77734375" style="668" bestFit="1" customWidth="1"/>
    <col min="2314" max="2560" width="8.88671875" style="668"/>
    <col min="2561" max="2561" width="38.109375" style="668" bestFit="1" customWidth="1"/>
    <col min="2562" max="2562" width="4.33203125" style="668" bestFit="1" customWidth="1"/>
    <col min="2563" max="2563" width="8.77734375" style="668" bestFit="1" customWidth="1"/>
    <col min="2564" max="2564" width="10.77734375" style="668" bestFit="1" customWidth="1"/>
    <col min="2565" max="2565" width="19.77734375" style="668" bestFit="1" customWidth="1"/>
    <col min="2566" max="2566" width="9.77734375" style="668" bestFit="1" customWidth="1"/>
    <col min="2567" max="2567" width="17.33203125" style="668" bestFit="1" customWidth="1"/>
    <col min="2568" max="2568" width="10.77734375" style="668" bestFit="1" customWidth="1"/>
    <col min="2569" max="2569" width="19.77734375" style="668" bestFit="1" customWidth="1"/>
    <col min="2570" max="2816" width="8.88671875" style="668"/>
    <col min="2817" max="2817" width="38.109375" style="668" bestFit="1" customWidth="1"/>
    <col min="2818" max="2818" width="4.33203125" style="668" bestFit="1" customWidth="1"/>
    <col min="2819" max="2819" width="8.77734375" style="668" bestFit="1" customWidth="1"/>
    <col min="2820" max="2820" width="10.77734375" style="668" bestFit="1" customWidth="1"/>
    <col min="2821" max="2821" width="19.77734375" style="668" bestFit="1" customWidth="1"/>
    <col min="2822" max="2822" width="9.77734375" style="668" bestFit="1" customWidth="1"/>
    <col min="2823" max="2823" width="17.33203125" style="668" bestFit="1" customWidth="1"/>
    <col min="2824" max="2824" width="10.77734375" style="668" bestFit="1" customWidth="1"/>
    <col min="2825" max="2825" width="19.77734375" style="668" bestFit="1" customWidth="1"/>
    <col min="2826" max="3072" width="8.88671875" style="668"/>
    <col min="3073" max="3073" width="38.109375" style="668" bestFit="1" customWidth="1"/>
    <col min="3074" max="3074" width="4.33203125" style="668" bestFit="1" customWidth="1"/>
    <col min="3075" max="3075" width="8.77734375" style="668" bestFit="1" customWidth="1"/>
    <col min="3076" max="3076" width="10.77734375" style="668" bestFit="1" customWidth="1"/>
    <col min="3077" max="3077" width="19.77734375" style="668" bestFit="1" customWidth="1"/>
    <col min="3078" max="3078" width="9.77734375" style="668" bestFit="1" customWidth="1"/>
    <col min="3079" max="3079" width="17.33203125" style="668" bestFit="1" customWidth="1"/>
    <col min="3080" max="3080" width="10.77734375" style="668" bestFit="1" customWidth="1"/>
    <col min="3081" max="3081" width="19.77734375" style="668" bestFit="1" customWidth="1"/>
    <col min="3082" max="3328" width="8.88671875" style="668"/>
    <col min="3329" max="3329" width="38.109375" style="668" bestFit="1" customWidth="1"/>
    <col min="3330" max="3330" width="4.33203125" style="668" bestFit="1" customWidth="1"/>
    <col min="3331" max="3331" width="8.77734375" style="668" bestFit="1" customWidth="1"/>
    <col min="3332" max="3332" width="10.77734375" style="668" bestFit="1" customWidth="1"/>
    <col min="3333" max="3333" width="19.77734375" style="668" bestFit="1" customWidth="1"/>
    <col min="3334" max="3334" width="9.77734375" style="668" bestFit="1" customWidth="1"/>
    <col min="3335" max="3335" width="17.33203125" style="668" bestFit="1" customWidth="1"/>
    <col min="3336" max="3336" width="10.77734375" style="668" bestFit="1" customWidth="1"/>
    <col min="3337" max="3337" width="19.77734375" style="668" bestFit="1" customWidth="1"/>
    <col min="3338" max="3584" width="8.88671875" style="668"/>
    <col min="3585" max="3585" width="38.109375" style="668" bestFit="1" customWidth="1"/>
    <col min="3586" max="3586" width="4.33203125" style="668" bestFit="1" customWidth="1"/>
    <col min="3587" max="3587" width="8.77734375" style="668" bestFit="1" customWidth="1"/>
    <col min="3588" max="3588" width="10.77734375" style="668" bestFit="1" customWidth="1"/>
    <col min="3589" max="3589" width="19.77734375" style="668" bestFit="1" customWidth="1"/>
    <col min="3590" max="3590" width="9.77734375" style="668" bestFit="1" customWidth="1"/>
    <col min="3591" max="3591" width="17.33203125" style="668" bestFit="1" customWidth="1"/>
    <col min="3592" max="3592" width="10.77734375" style="668" bestFit="1" customWidth="1"/>
    <col min="3593" max="3593" width="19.77734375" style="668" bestFit="1" customWidth="1"/>
    <col min="3594" max="3840" width="8.88671875" style="668"/>
    <col min="3841" max="3841" width="38.109375" style="668" bestFit="1" customWidth="1"/>
    <col min="3842" max="3842" width="4.33203125" style="668" bestFit="1" customWidth="1"/>
    <col min="3843" max="3843" width="8.77734375" style="668" bestFit="1" customWidth="1"/>
    <col min="3844" max="3844" width="10.77734375" style="668" bestFit="1" customWidth="1"/>
    <col min="3845" max="3845" width="19.77734375" style="668" bestFit="1" customWidth="1"/>
    <col min="3846" max="3846" width="9.77734375" style="668" bestFit="1" customWidth="1"/>
    <col min="3847" max="3847" width="17.33203125" style="668" bestFit="1" customWidth="1"/>
    <col min="3848" max="3848" width="10.77734375" style="668" bestFit="1" customWidth="1"/>
    <col min="3849" max="3849" width="19.77734375" style="668" bestFit="1" customWidth="1"/>
    <col min="3850" max="4096" width="8.88671875" style="668"/>
    <col min="4097" max="4097" width="38.109375" style="668" bestFit="1" customWidth="1"/>
    <col min="4098" max="4098" width="4.33203125" style="668" bestFit="1" customWidth="1"/>
    <col min="4099" max="4099" width="8.77734375" style="668" bestFit="1" customWidth="1"/>
    <col min="4100" max="4100" width="10.77734375" style="668" bestFit="1" customWidth="1"/>
    <col min="4101" max="4101" width="19.77734375" style="668" bestFit="1" customWidth="1"/>
    <col min="4102" max="4102" width="9.77734375" style="668" bestFit="1" customWidth="1"/>
    <col min="4103" max="4103" width="17.33203125" style="668" bestFit="1" customWidth="1"/>
    <col min="4104" max="4104" width="10.77734375" style="668" bestFit="1" customWidth="1"/>
    <col min="4105" max="4105" width="19.77734375" style="668" bestFit="1" customWidth="1"/>
    <col min="4106" max="4352" width="8.88671875" style="668"/>
    <col min="4353" max="4353" width="38.109375" style="668" bestFit="1" customWidth="1"/>
    <col min="4354" max="4354" width="4.33203125" style="668" bestFit="1" customWidth="1"/>
    <col min="4355" max="4355" width="8.77734375" style="668" bestFit="1" customWidth="1"/>
    <col min="4356" max="4356" width="10.77734375" style="668" bestFit="1" customWidth="1"/>
    <col min="4357" max="4357" width="19.77734375" style="668" bestFit="1" customWidth="1"/>
    <col min="4358" max="4358" width="9.77734375" style="668" bestFit="1" customWidth="1"/>
    <col min="4359" max="4359" width="17.33203125" style="668" bestFit="1" customWidth="1"/>
    <col min="4360" max="4360" width="10.77734375" style="668" bestFit="1" customWidth="1"/>
    <col min="4361" max="4361" width="19.77734375" style="668" bestFit="1" customWidth="1"/>
    <col min="4362" max="4608" width="8.88671875" style="668"/>
    <col min="4609" max="4609" width="38.109375" style="668" bestFit="1" customWidth="1"/>
    <col min="4610" max="4610" width="4.33203125" style="668" bestFit="1" customWidth="1"/>
    <col min="4611" max="4611" width="8.77734375" style="668" bestFit="1" customWidth="1"/>
    <col min="4612" max="4612" width="10.77734375" style="668" bestFit="1" customWidth="1"/>
    <col min="4613" max="4613" width="19.77734375" style="668" bestFit="1" customWidth="1"/>
    <col min="4614" max="4614" width="9.77734375" style="668" bestFit="1" customWidth="1"/>
    <col min="4615" max="4615" width="17.33203125" style="668" bestFit="1" customWidth="1"/>
    <col min="4616" max="4616" width="10.77734375" style="668" bestFit="1" customWidth="1"/>
    <col min="4617" max="4617" width="19.77734375" style="668" bestFit="1" customWidth="1"/>
    <col min="4618" max="4864" width="8.88671875" style="668"/>
    <col min="4865" max="4865" width="38.109375" style="668" bestFit="1" customWidth="1"/>
    <col min="4866" max="4866" width="4.33203125" style="668" bestFit="1" customWidth="1"/>
    <col min="4867" max="4867" width="8.77734375" style="668" bestFit="1" customWidth="1"/>
    <col min="4868" max="4868" width="10.77734375" style="668" bestFit="1" customWidth="1"/>
    <col min="4869" max="4869" width="19.77734375" style="668" bestFit="1" customWidth="1"/>
    <col min="4870" max="4870" width="9.77734375" style="668" bestFit="1" customWidth="1"/>
    <col min="4871" max="4871" width="17.33203125" style="668" bestFit="1" customWidth="1"/>
    <col min="4872" max="4872" width="10.77734375" style="668" bestFit="1" customWidth="1"/>
    <col min="4873" max="4873" width="19.77734375" style="668" bestFit="1" customWidth="1"/>
    <col min="4874" max="5120" width="8.88671875" style="668"/>
    <col min="5121" max="5121" width="38.109375" style="668" bestFit="1" customWidth="1"/>
    <col min="5122" max="5122" width="4.33203125" style="668" bestFit="1" customWidth="1"/>
    <col min="5123" max="5123" width="8.77734375" style="668" bestFit="1" customWidth="1"/>
    <col min="5124" max="5124" width="10.77734375" style="668" bestFit="1" customWidth="1"/>
    <col min="5125" max="5125" width="19.77734375" style="668" bestFit="1" customWidth="1"/>
    <col min="5126" max="5126" width="9.77734375" style="668" bestFit="1" customWidth="1"/>
    <col min="5127" max="5127" width="17.33203125" style="668" bestFit="1" customWidth="1"/>
    <col min="5128" max="5128" width="10.77734375" style="668" bestFit="1" customWidth="1"/>
    <col min="5129" max="5129" width="19.77734375" style="668" bestFit="1" customWidth="1"/>
    <col min="5130" max="5376" width="8.88671875" style="668"/>
    <col min="5377" max="5377" width="38.109375" style="668" bestFit="1" customWidth="1"/>
    <col min="5378" max="5378" width="4.33203125" style="668" bestFit="1" customWidth="1"/>
    <col min="5379" max="5379" width="8.77734375" style="668" bestFit="1" customWidth="1"/>
    <col min="5380" max="5380" width="10.77734375" style="668" bestFit="1" customWidth="1"/>
    <col min="5381" max="5381" width="19.77734375" style="668" bestFit="1" customWidth="1"/>
    <col min="5382" max="5382" width="9.77734375" style="668" bestFit="1" customWidth="1"/>
    <col min="5383" max="5383" width="17.33203125" style="668" bestFit="1" customWidth="1"/>
    <col min="5384" max="5384" width="10.77734375" style="668" bestFit="1" customWidth="1"/>
    <col min="5385" max="5385" width="19.77734375" style="668" bestFit="1" customWidth="1"/>
    <col min="5386" max="5632" width="8.88671875" style="668"/>
    <col min="5633" max="5633" width="38.109375" style="668" bestFit="1" customWidth="1"/>
    <col min="5634" max="5634" width="4.33203125" style="668" bestFit="1" customWidth="1"/>
    <col min="5635" max="5635" width="8.77734375" style="668" bestFit="1" customWidth="1"/>
    <col min="5636" max="5636" width="10.77734375" style="668" bestFit="1" customWidth="1"/>
    <col min="5637" max="5637" width="19.77734375" style="668" bestFit="1" customWidth="1"/>
    <col min="5638" max="5638" width="9.77734375" style="668" bestFit="1" customWidth="1"/>
    <col min="5639" max="5639" width="17.33203125" style="668" bestFit="1" customWidth="1"/>
    <col min="5640" max="5640" width="10.77734375" style="668" bestFit="1" customWidth="1"/>
    <col min="5641" max="5641" width="19.77734375" style="668" bestFit="1" customWidth="1"/>
    <col min="5642" max="5888" width="8.88671875" style="668"/>
    <col min="5889" max="5889" width="38.109375" style="668" bestFit="1" customWidth="1"/>
    <col min="5890" max="5890" width="4.33203125" style="668" bestFit="1" customWidth="1"/>
    <col min="5891" max="5891" width="8.77734375" style="668" bestFit="1" customWidth="1"/>
    <col min="5892" max="5892" width="10.77734375" style="668" bestFit="1" customWidth="1"/>
    <col min="5893" max="5893" width="19.77734375" style="668" bestFit="1" customWidth="1"/>
    <col min="5894" max="5894" width="9.77734375" style="668" bestFit="1" customWidth="1"/>
    <col min="5895" max="5895" width="17.33203125" style="668" bestFit="1" customWidth="1"/>
    <col min="5896" max="5896" width="10.77734375" style="668" bestFit="1" customWidth="1"/>
    <col min="5897" max="5897" width="19.77734375" style="668" bestFit="1" customWidth="1"/>
    <col min="5898" max="6144" width="8.88671875" style="668"/>
    <col min="6145" max="6145" width="38.109375" style="668" bestFit="1" customWidth="1"/>
    <col min="6146" max="6146" width="4.33203125" style="668" bestFit="1" customWidth="1"/>
    <col min="6147" max="6147" width="8.77734375" style="668" bestFit="1" customWidth="1"/>
    <col min="6148" max="6148" width="10.77734375" style="668" bestFit="1" customWidth="1"/>
    <col min="6149" max="6149" width="19.77734375" style="668" bestFit="1" customWidth="1"/>
    <col min="6150" max="6150" width="9.77734375" style="668" bestFit="1" customWidth="1"/>
    <col min="6151" max="6151" width="17.33203125" style="668" bestFit="1" customWidth="1"/>
    <col min="6152" max="6152" width="10.77734375" style="668" bestFit="1" customWidth="1"/>
    <col min="6153" max="6153" width="19.77734375" style="668" bestFit="1" customWidth="1"/>
    <col min="6154" max="6400" width="8.88671875" style="668"/>
    <col min="6401" max="6401" width="38.109375" style="668" bestFit="1" customWidth="1"/>
    <col min="6402" max="6402" width="4.33203125" style="668" bestFit="1" customWidth="1"/>
    <col min="6403" max="6403" width="8.77734375" style="668" bestFit="1" customWidth="1"/>
    <col min="6404" max="6404" width="10.77734375" style="668" bestFit="1" customWidth="1"/>
    <col min="6405" max="6405" width="19.77734375" style="668" bestFit="1" customWidth="1"/>
    <col min="6406" max="6406" width="9.77734375" style="668" bestFit="1" customWidth="1"/>
    <col min="6407" max="6407" width="17.33203125" style="668" bestFit="1" customWidth="1"/>
    <col min="6408" max="6408" width="10.77734375" style="668" bestFit="1" customWidth="1"/>
    <col min="6409" max="6409" width="19.77734375" style="668" bestFit="1" customWidth="1"/>
    <col min="6410" max="6656" width="8.88671875" style="668"/>
    <col min="6657" max="6657" width="38.109375" style="668" bestFit="1" customWidth="1"/>
    <col min="6658" max="6658" width="4.33203125" style="668" bestFit="1" customWidth="1"/>
    <col min="6659" max="6659" width="8.77734375" style="668" bestFit="1" customWidth="1"/>
    <col min="6660" max="6660" width="10.77734375" style="668" bestFit="1" customWidth="1"/>
    <col min="6661" max="6661" width="19.77734375" style="668" bestFit="1" customWidth="1"/>
    <col min="6662" max="6662" width="9.77734375" style="668" bestFit="1" customWidth="1"/>
    <col min="6663" max="6663" width="17.33203125" style="668" bestFit="1" customWidth="1"/>
    <col min="6664" max="6664" width="10.77734375" style="668" bestFit="1" customWidth="1"/>
    <col min="6665" max="6665" width="19.77734375" style="668" bestFit="1" customWidth="1"/>
    <col min="6666" max="6912" width="8.88671875" style="668"/>
    <col min="6913" max="6913" width="38.109375" style="668" bestFit="1" customWidth="1"/>
    <col min="6914" max="6914" width="4.33203125" style="668" bestFit="1" customWidth="1"/>
    <col min="6915" max="6915" width="8.77734375" style="668" bestFit="1" customWidth="1"/>
    <col min="6916" max="6916" width="10.77734375" style="668" bestFit="1" customWidth="1"/>
    <col min="6917" max="6917" width="19.77734375" style="668" bestFit="1" customWidth="1"/>
    <col min="6918" max="6918" width="9.77734375" style="668" bestFit="1" customWidth="1"/>
    <col min="6919" max="6919" width="17.33203125" style="668" bestFit="1" customWidth="1"/>
    <col min="6920" max="6920" width="10.77734375" style="668" bestFit="1" customWidth="1"/>
    <col min="6921" max="6921" width="19.77734375" style="668" bestFit="1" customWidth="1"/>
    <col min="6922" max="7168" width="8.88671875" style="668"/>
    <col min="7169" max="7169" width="38.109375" style="668" bestFit="1" customWidth="1"/>
    <col min="7170" max="7170" width="4.33203125" style="668" bestFit="1" customWidth="1"/>
    <col min="7171" max="7171" width="8.77734375" style="668" bestFit="1" customWidth="1"/>
    <col min="7172" max="7172" width="10.77734375" style="668" bestFit="1" customWidth="1"/>
    <col min="7173" max="7173" width="19.77734375" style="668" bestFit="1" customWidth="1"/>
    <col min="7174" max="7174" width="9.77734375" style="668" bestFit="1" customWidth="1"/>
    <col min="7175" max="7175" width="17.33203125" style="668" bestFit="1" customWidth="1"/>
    <col min="7176" max="7176" width="10.77734375" style="668" bestFit="1" customWidth="1"/>
    <col min="7177" max="7177" width="19.77734375" style="668" bestFit="1" customWidth="1"/>
    <col min="7178" max="7424" width="8.88671875" style="668"/>
    <col min="7425" max="7425" width="38.109375" style="668" bestFit="1" customWidth="1"/>
    <col min="7426" max="7426" width="4.33203125" style="668" bestFit="1" customWidth="1"/>
    <col min="7427" max="7427" width="8.77734375" style="668" bestFit="1" customWidth="1"/>
    <col min="7428" max="7428" width="10.77734375" style="668" bestFit="1" customWidth="1"/>
    <col min="7429" max="7429" width="19.77734375" style="668" bestFit="1" customWidth="1"/>
    <col min="7430" max="7430" width="9.77734375" style="668" bestFit="1" customWidth="1"/>
    <col min="7431" max="7431" width="17.33203125" style="668" bestFit="1" customWidth="1"/>
    <col min="7432" max="7432" width="10.77734375" style="668" bestFit="1" customWidth="1"/>
    <col min="7433" max="7433" width="19.77734375" style="668" bestFit="1" customWidth="1"/>
    <col min="7434" max="7680" width="8.88671875" style="668"/>
    <col min="7681" max="7681" width="38.109375" style="668" bestFit="1" customWidth="1"/>
    <col min="7682" max="7682" width="4.33203125" style="668" bestFit="1" customWidth="1"/>
    <col min="7683" max="7683" width="8.77734375" style="668" bestFit="1" customWidth="1"/>
    <col min="7684" max="7684" width="10.77734375" style="668" bestFit="1" customWidth="1"/>
    <col min="7685" max="7685" width="19.77734375" style="668" bestFit="1" customWidth="1"/>
    <col min="7686" max="7686" width="9.77734375" style="668" bestFit="1" customWidth="1"/>
    <col min="7687" max="7687" width="17.33203125" style="668" bestFit="1" customWidth="1"/>
    <col min="7688" max="7688" width="10.77734375" style="668" bestFit="1" customWidth="1"/>
    <col min="7689" max="7689" width="19.77734375" style="668" bestFit="1" customWidth="1"/>
    <col min="7690" max="7936" width="8.88671875" style="668"/>
    <col min="7937" max="7937" width="38.109375" style="668" bestFit="1" customWidth="1"/>
    <col min="7938" max="7938" width="4.33203125" style="668" bestFit="1" customWidth="1"/>
    <col min="7939" max="7939" width="8.77734375" style="668" bestFit="1" customWidth="1"/>
    <col min="7940" max="7940" width="10.77734375" style="668" bestFit="1" customWidth="1"/>
    <col min="7941" max="7941" width="19.77734375" style="668" bestFit="1" customWidth="1"/>
    <col min="7942" max="7942" width="9.77734375" style="668" bestFit="1" customWidth="1"/>
    <col min="7943" max="7943" width="17.33203125" style="668" bestFit="1" customWidth="1"/>
    <col min="7944" max="7944" width="10.77734375" style="668" bestFit="1" customWidth="1"/>
    <col min="7945" max="7945" width="19.77734375" style="668" bestFit="1" customWidth="1"/>
    <col min="7946" max="8192" width="8.88671875" style="668"/>
    <col min="8193" max="8193" width="38.109375" style="668" bestFit="1" customWidth="1"/>
    <col min="8194" max="8194" width="4.33203125" style="668" bestFit="1" customWidth="1"/>
    <col min="8195" max="8195" width="8.77734375" style="668" bestFit="1" customWidth="1"/>
    <col min="8196" max="8196" width="10.77734375" style="668" bestFit="1" customWidth="1"/>
    <col min="8197" max="8197" width="19.77734375" style="668" bestFit="1" customWidth="1"/>
    <col min="8198" max="8198" width="9.77734375" style="668" bestFit="1" customWidth="1"/>
    <col min="8199" max="8199" width="17.33203125" style="668" bestFit="1" customWidth="1"/>
    <col min="8200" max="8200" width="10.77734375" style="668" bestFit="1" customWidth="1"/>
    <col min="8201" max="8201" width="19.77734375" style="668" bestFit="1" customWidth="1"/>
    <col min="8202" max="8448" width="8.88671875" style="668"/>
    <col min="8449" max="8449" width="38.109375" style="668" bestFit="1" customWidth="1"/>
    <col min="8450" max="8450" width="4.33203125" style="668" bestFit="1" customWidth="1"/>
    <col min="8451" max="8451" width="8.77734375" style="668" bestFit="1" customWidth="1"/>
    <col min="8452" max="8452" width="10.77734375" style="668" bestFit="1" customWidth="1"/>
    <col min="8453" max="8453" width="19.77734375" style="668" bestFit="1" customWidth="1"/>
    <col min="8454" max="8454" width="9.77734375" style="668" bestFit="1" customWidth="1"/>
    <col min="8455" max="8455" width="17.33203125" style="668" bestFit="1" customWidth="1"/>
    <col min="8456" max="8456" width="10.77734375" style="668" bestFit="1" customWidth="1"/>
    <col min="8457" max="8457" width="19.77734375" style="668" bestFit="1" customWidth="1"/>
    <col min="8458" max="8704" width="8.88671875" style="668"/>
    <col min="8705" max="8705" width="38.109375" style="668" bestFit="1" customWidth="1"/>
    <col min="8706" max="8706" width="4.33203125" style="668" bestFit="1" customWidth="1"/>
    <col min="8707" max="8707" width="8.77734375" style="668" bestFit="1" customWidth="1"/>
    <col min="8708" max="8708" width="10.77734375" style="668" bestFit="1" customWidth="1"/>
    <col min="8709" max="8709" width="19.77734375" style="668" bestFit="1" customWidth="1"/>
    <col min="8710" max="8710" width="9.77734375" style="668" bestFit="1" customWidth="1"/>
    <col min="8711" max="8711" width="17.33203125" style="668" bestFit="1" customWidth="1"/>
    <col min="8712" max="8712" width="10.77734375" style="668" bestFit="1" customWidth="1"/>
    <col min="8713" max="8713" width="19.77734375" style="668" bestFit="1" customWidth="1"/>
    <col min="8714" max="8960" width="8.88671875" style="668"/>
    <col min="8961" max="8961" width="38.109375" style="668" bestFit="1" customWidth="1"/>
    <col min="8962" max="8962" width="4.33203125" style="668" bestFit="1" customWidth="1"/>
    <col min="8963" max="8963" width="8.77734375" style="668" bestFit="1" customWidth="1"/>
    <col min="8964" max="8964" width="10.77734375" style="668" bestFit="1" customWidth="1"/>
    <col min="8965" max="8965" width="19.77734375" style="668" bestFit="1" customWidth="1"/>
    <col min="8966" max="8966" width="9.77734375" style="668" bestFit="1" customWidth="1"/>
    <col min="8967" max="8967" width="17.33203125" style="668" bestFit="1" customWidth="1"/>
    <col min="8968" max="8968" width="10.77734375" style="668" bestFit="1" customWidth="1"/>
    <col min="8969" max="8969" width="19.77734375" style="668" bestFit="1" customWidth="1"/>
    <col min="8970" max="9216" width="8.88671875" style="668"/>
    <col min="9217" max="9217" width="38.109375" style="668" bestFit="1" customWidth="1"/>
    <col min="9218" max="9218" width="4.33203125" style="668" bestFit="1" customWidth="1"/>
    <col min="9219" max="9219" width="8.77734375" style="668" bestFit="1" customWidth="1"/>
    <col min="9220" max="9220" width="10.77734375" style="668" bestFit="1" customWidth="1"/>
    <col min="9221" max="9221" width="19.77734375" style="668" bestFit="1" customWidth="1"/>
    <col min="9222" max="9222" width="9.77734375" style="668" bestFit="1" customWidth="1"/>
    <col min="9223" max="9223" width="17.33203125" style="668" bestFit="1" customWidth="1"/>
    <col min="9224" max="9224" width="10.77734375" style="668" bestFit="1" customWidth="1"/>
    <col min="9225" max="9225" width="19.77734375" style="668" bestFit="1" customWidth="1"/>
    <col min="9226" max="9472" width="8.88671875" style="668"/>
    <col min="9473" max="9473" width="38.109375" style="668" bestFit="1" customWidth="1"/>
    <col min="9474" max="9474" width="4.33203125" style="668" bestFit="1" customWidth="1"/>
    <col min="9475" max="9475" width="8.77734375" style="668" bestFit="1" customWidth="1"/>
    <col min="9476" max="9476" width="10.77734375" style="668" bestFit="1" customWidth="1"/>
    <col min="9477" max="9477" width="19.77734375" style="668" bestFit="1" customWidth="1"/>
    <col min="9478" max="9478" width="9.77734375" style="668" bestFit="1" customWidth="1"/>
    <col min="9479" max="9479" width="17.33203125" style="668" bestFit="1" customWidth="1"/>
    <col min="9480" max="9480" width="10.77734375" style="668" bestFit="1" customWidth="1"/>
    <col min="9481" max="9481" width="19.77734375" style="668" bestFit="1" customWidth="1"/>
    <col min="9482" max="9728" width="8.88671875" style="668"/>
    <col min="9729" max="9729" width="38.109375" style="668" bestFit="1" customWidth="1"/>
    <col min="9730" max="9730" width="4.33203125" style="668" bestFit="1" customWidth="1"/>
    <col min="9731" max="9731" width="8.77734375" style="668" bestFit="1" customWidth="1"/>
    <col min="9732" max="9732" width="10.77734375" style="668" bestFit="1" customWidth="1"/>
    <col min="9733" max="9733" width="19.77734375" style="668" bestFit="1" customWidth="1"/>
    <col min="9734" max="9734" width="9.77734375" style="668" bestFit="1" customWidth="1"/>
    <col min="9735" max="9735" width="17.33203125" style="668" bestFit="1" customWidth="1"/>
    <col min="9736" max="9736" width="10.77734375" style="668" bestFit="1" customWidth="1"/>
    <col min="9737" max="9737" width="19.77734375" style="668" bestFit="1" customWidth="1"/>
    <col min="9738" max="9984" width="8.88671875" style="668"/>
    <col min="9985" max="9985" width="38.109375" style="668" bestFit="1" customWidth="1"/>
    <col min="9986" max="9986" width="4.33203125" style="668" bestFit="1" customWidth="1"/>
    <col min="9987" max="9987" width="8.77734375" style="668" bestFit="1" customWidth="1"/>
    <col min="9988" max="9988" width="10.77734375" style="668" bestFit="1" customWidth="1"/>
    <col min="9989" max="9989" width="19.77734375" style="668" bestFit="1" customWidth="1"/>
    <col min="9990" max="9990" width="9.77734375" style="668" bestFit="1" customWidth="1"/>
    <col min="9991" max="9991" width="17.33203125" style="668" bestFit="1" customWidth="1"/>
    <col min="9992" max="9992" width="10.77734375" style="668" bestFit="1" customWidth="1"/>
    <col min="9993" max="9993" width="19.77734375" style="668" bestFit="1" customWidth="1"/>
    <col min="9994" max="10240" width="8.88671875" style="668"/>
    <col min="10241" max="10241" width="38.109375" style="668" bestFit="1" customWidth="1"/>
    <col min="10242" max="10242" width="4.33203125" style="668" bestFit="1" customWidth="1"/>
    <col min="10243" max="10243" width="8.77734375" style="668" bestFit="1" customWidth="1"/>
    <col min="10244" max="10244" width="10.77734375" style="668" bestFit="1" customWidth="1"/>
    <col min="10245" max="10245" width="19.77734375" style="668" bestFit="1" customWidth="1"/>
    <col min="10246" max="10246" width="9.77734375" style="668" bestFit="1" customWidth="1"/>
    <col min="10247" max="10247" width="17.33203125" style="668" bestFit="1" customWidth="1"/>
    <col min="10248" max="10248" width="10.77734375" style="668" bestFit="1" customWidth="1"/>
    <col min="10249" max="10249" width="19.77734375" style="668" bestFit="1" customWidth="1"/>
    <col min="10250" max="10496" width="8.88671875" style="668"/>
    <col min="10497" max="10497" width="38.109375" style="668" bestFit="1" customWidth="1"/>
    <col min="10498" max="10498" width="4.33203125" style="668" bestFit="1" customWidth="1"/>
    <col min="10499" max="10499" width="8.77734375" style="668" bestFit="1" customWidth="1"/>
    <col min="10500" max="10500" width="10.77734375" style="668" bestFit="1" customWidth="1"/>
    <col min="10501" max="10501" width="19.77734375" style="668" bestFit="1" customWidth="1"/>
    <col min="10502" max="10502" width="9.77734375" style="668" bestFit="1" customWidth="1"/>
    <col min="10503" max="10503" width="17.33203125" style="668" bestFit="1" customWidth="1"/>
    <col min="10504" max="10504" width="10.77734375" style="668" bestFit="1" customWidth="1"/>
    <col min="10505" max="10505" width="19.77734375" style="668" bestFit="1" customWidth="1"/>
    <col min="10506" max="10752" width="8.88671875" style="668"/>
    <col min="10753" max="10753" width="38.109375" style="668" bestFit="1" customWidth="1"/>
    <col min="10754" max="10754" width="4.33203125" style="668" bestFit="1" customWidth="1"/>
    <col min="10755" max="10755" width="8.77734375" style="668" bestFit="1" customWidth="1"/>
    <col min="10756" max="10756" width="10.77734375" style="668" bestFit="1" customWidth="1"/>
    <col min="10757" max="10757" width="19.77734375" style="668" bestFit="1" customWidth="1"/>
    <col min="10758" max="10758" width="9.77734375" style="668" bestFit="1" customWidth="1"/>
    <col min="10759" max="10759" width="17.33203125" style="668" bestFit="1" customWidth="1"/>
    <col min="10760" max="10760" width="10.77734375" style="668" bestFit="1" customWidth="1"/>
    <col min="10761" max="10761" width="19.77734375" style="668" bestFit="1" customWidth="1"/>
    <col min="10762" max="11008" width="8.88671875" style="668"/>
    <col min="11009" max="11009" width="38.109375" style="668" bestFit="1" customWidth="1"/>
    <col min="11010" max="11010" width="4.33203125" style="668" bestFit="1" customWidth="1"/>
    <col min="11011" max="11011" width="8.77734375" style="668" bestFit="1" customWidth="1"/>
    <col min="11012" max="11012" width="10.77734375" style="668" bestFit="1" customWidth="1"/>
    <col min="11013" max="11013" width="19.77734375" style="668" bestFit="1" customWidth="1"/>
    <col min="11014" max="11014" width="9.77734375" style="668" bestFit="1" customWidth="1"/>
    <col min="11015" max="11015" width="17.33203125" style="668" bestFit="1" customWidth="1"/>
    <col min="11016" max="11016" width="10.77734375" style="668" bestFit="1" customWidth="1"/>
    <col min="11017" max="11017" width="19.77734375" style="668" bestFit="1" customWidth="1"/>
    <col min="11018" max="11264" width="8.88671875" style="668"/>
    <col min="11265" max="11265" width="38.109375" style="668" bestFit="1" customWidth="1"/>
    <col min="11266" max="11266" width="4.33203125" style="668" bestFit="1" customWidth="1"/>
    <col min="11267" max="11267" width="8.77734375" style="668" bestFit="1" customWidth="1"/>
    <col min="11268" max="11268" width="10.77734375" style="668" bestFit="1" customWidth="1"/>
    <col min="11269" max="11269" width="19.77734375" style="668" bestFit="1" customWidth="1"/>
    <col min="11270" max="11270" width="9.77734375" style="668" bestFit="1" customWidth="1"/>
    <col min="11271" max="11271" width="17.33203125" style="668" bestFit="1" customWidth="1"/>
    <col min="11272" max="11272" width="10.77734375" style="668" bestFit="1" customWidth="1"/>
    <col min="11273" max="11273" width="19.77734375" style="668" bestFit="1" customWidth="1"/>
    <col min="11274" max="11520" width="8.88671875" style="668"/>
    <col min="11521" max="11521" width="38.109375" style="668" bestFit="1" customWidth="1"/>
    <col min="11522" max="11522" width="4.33203125" style="668" bestFit="1" customWidth="1"/>
    <col min="11523" max="11523" width="8.77734375" style="668" bestFit="1" customWidth="1"/>
    <col min="11524" max="11524" width="10.77734375" style="668" bestFit="1" customWidth="1"/>
    <col min="11525" max="11525" width="19.77734375" style="668" bestFit="1" customWidth="1"/>
    <col min="11526" max="11526" width="9.77734375" style="668" bestFit="1" customWidth="1"/>
    <col min="11527" max="11527" width="17.33203125" style="668" bestFit="1" customWidth="1"/>
    <col min="11528" max="11528" width="10.77734375" style="668" bestFit="1" customWidth="1"/>
    <col min="11529" max="11529" width="19.77734375" style="668" bestFit="1" customWidth="1"/>
    <col min="11530" max="11776" width="8.88671875" style="668"/>
    <col min="11777" max="11777" width="38.109375" style="668" bestFit="1" customWidth="1"/>
    <col min="11778" max="11778" width="4.33203125" style="668" bestFit="1" customWidth="1"/>
    <col min="11779" max="11779" width="8.77734375" style="668" bestFit="1" customWidth="1"/>
    <col min="11780" max="11780" width="10.77734375" style="668" bestFit="1" customWidth="1"/>
    <col min="11781" max="11781" width="19.77734375" style="668" bestFit="1" customWidth="1"/>
    <col min="11782" max="11782" width="9.77734375" style="668" bestFit="1" customWidth="1"/>
    <col min="11783" max="11783" width="17.33203125" style="668" bestFit="1" customWidth="1"/>
    <col min="11784" max="11784" width="10.77734375" style="668" bestFit="1" customWidth="1"/>
    <col min="11785" max="11785" width="19.77734375" style="668" bestFit="1" customWidth="1"/>
    <col min="11786" max="12032" width="8.88671875" style="668"/>
    <col min="12033" max="12033" width="38.109375" style="668" bestFit="1" customWidth="1"/>
    <col min="12034" max="12034" width="4.33203125" style="668" bestFit="1" customWidth="1"/>
    <col min="12035" max="12035" width="8.77734375" style="668" bestFit="1" customWidth="1"/>
    <col min="12036" max="12036" width="10.77734375" style="668" bestFit="1" customWidth="1"/>
    <col min="12037" max="12037" width="19.77734375" style="668" bestFit="1" customWidth="1"/>
    <col min="12038" max="12038" width="9.77734375" style="668" bestFit="1" customWidth="1"/>
    <col min="12039" max="12039" width="17.33203125" style="668" bestFit="1" customWidth="1"/>
    <col min="12040" max="12040" width="10.77734375" style="668" bestFit="1" customWidth="1"/>
    <col min="12041" max="12041" width="19.77734375" style="668" bestFit="1" customWidth="1"/>
    <col min="12042" max="12288" width="8.88671875" style="668"/>
    <col min="12289" max="12289" width="38.109375" style="668" bestFit="1" customWidth="1"/>
    <col min="12290" max="12290" width="4.33203125" style="668" bestFit="1" customWidth="1"/>
    <col min="12291" max="12291" width="8.77734375" style="668" bestFit="1" customWidth="1"/>
    <col min="12292" max="12292" width="10.77734375" style="668" bestFit="1" customWidth="1"/>
    <col min="12293" max="12293" width="19.77734375" style="668" bestFit="1" customWidth="1"/>
    <col min="12294" max="12294" width="9.77734375" style="668" bestFit="1" customWidth="1"/>
    <col min="12295" max="12295" width="17.33203125" style="668" bestFit="1" customWidth="1"/>
    <col min="12296" max="12296" width="10.77734375" style="668" bestFit="1" customWidth="1"/>
    <col min="12297" max="12297" width="19.77734375" style="668" bestFit="1" customWidth="1"/>
    <col min="12298" max="12544" width="8.88671875" style="668"/>
    <col min="12545" max="12545" width="38.109375" style="668" bestFit="1" customWidth="1"/>
    <col min="12546" max="12546" width="4.33203125" style="668" bestFit="1" customWidth="1"/>
    <col min="12547" max="12547" width="8.77734375" style="668" bestFit="1" customWidth="1"/>
    <col min="12548" max="12548" width="10.77734375" style="668" bestFit="1" customWidth="1"/>
    <col min="12549" max="12549" width="19.77734375" style="668" bestFit="1" customWidth="1"/>
    <col min="12550" max="12550" width="9.77734375" style="668" bestFit="1" customWidth="1"/>
    <col min="12551" max="12551" width="17.33203125" style="668" bestFit="1" customWidth="1"/>
    <col min="12552" max="12552" width="10.77734375" style="668" bestFit="1" customWidth="1"/>
    <col min="12553" max="12553" width="19.77734375" style="668" bestFit="1" customWidth="1"/>
    <col min="12554" max="12800" width="8.88671875" style="668"/>
    <col min="12801" max="12801" width="38.109375" style="668" bestFit="1" customWidth="1"/>
    <col min="12802" max="12802" width="4.33203125" style="668" bestFit="1" customWidth="1"/>
    <col min="12803" max="12803" width="8.77734375" style="668" bestFit="1" customWidth="1"/>
    <col min="12804" max="12804" width="10.77734375" style="668" bestFit="1" customWidth="1"/>
    <col min="12805" max="12805" width="19.77734375" style="668" bestFit="1" customWidth="1"/>
    <col min="12806" max="12806" width="9.77734375" style="668" bestFit="1" customWidth="1"/>
    <col min="12807" max="12807" width="17.33203125" style="668" bestFit="1" customWidth="1"/>
    <col min="12808" max="12808" width="10.77734375" style="668" bestFit="1" customWidth="1"/>
    <col min="12809" max="12809" width="19.77734375" style="668" bestFit="1" customWidth="1"/>
    <col min="12810" max="13056" width="8.88671875" style="668"/>
    <col min="13057" max="13057" width="38.109375" style="668" bestFit="1" customWidth="1"/>
    <col min="13058" max="13058" width="4.33203125" style="668" bestFit="1" customWidth="1"/>
    <col min="13059" max="13059" width="8.77734375" style="668" bestFit="1" customWidth="1"/>
    <col min="13060" max="13060" width="10.77734375" style="668" bestFit="1" customWidth="1"/>
    <col min="13061" max="13061" width="19.77734375" style="668" bestFit="1" customWidth="1"/>
    <col min="13062" max="13062" width="9.77734375" style="668" bestFit="1" customWidth="1"/>
    <col min="13063" max="13063" width="17.33203125" style="668" bestFit="1" customWidth="1"/>
    <col min="13064" max="13064" width="10.77734375" style="668" bestFit="1" customWidth="1"/>
    <col min="13065" max="13065" width="19.77734375" style="668" bestFit="1" customWidth="1"/>
    <col min="13066" max="13312" width="8.88671875" style="668"/>
    <col min="13313" max="13313" width="38.109375" style="668" bestFit="1" customWidth="1"/>
    <col min="13314" max="13314" width="4.33203125" style="668" bestFit="1" customWidth="1"/>
    <col min="13315" max="13315" width="8.77734375" style="668" bestFit="1" customWidth="1"/>
    <col min="13316" max="13316" width="10.77734375" style="668" bestFit="1" customWidth="1"/>
    <col min="13317" max="13317" width="19.77734375" style="668" bestFit="1" customWidth="1"/>
    <col min="13318" max="13318" width="9.77734375" style="668" bestFit="1" customWidth="1"/>
    <col min="13319" max="13319" width="17.33203125" style="668" bestFit="1" customWidth="1"/>
    <col min="13320" max="13320" width="10.77734375" style="668" bestFit="1" customWidth="1"/>
    <col min="13321" max="13321" width="19.77734375" style="668" bestFit="1" customWidth="1"/>
    <col min="13322" max="13568" width="8.88671875" style="668"/>
    <col min="13569" max="13569" width="38.109375" style="668" bestFit="1" customWidth="1"/>
    <col min="13570" max="13570" width="4.33203125" style="668" bestFit="1" customWidth="1"/>
    <col min="13571" max="13571" width="8.77734375" style="668" bestFit="1" customWidth="1"/>
    <col min="13572" max="13572" width="10.77734375" style="668" bestFit="1" customWidth="1"/>
    <col min="13573" max="13573" width="19.77734375" style="668" bestFit="1" customWidth="1"/>
    <col min="13574" max="13574" width="9.77734375" style="668" bestFit="1" customWidth="1"/>
    <col min="13575" max="13575" width="17.33203125" style="668" bestFit="1" customWidth="1"/>
    <col min="13576" max="13576" width="10.77734375" style="668" bestFit="1" customWidth="1"/>
    <col min="13577" max="13577" width="19.77734375" style="668" bestFit="1" customWidth="1"/>
    <col min="13578" max="13824" width="8.88671875" style="668"/>
    <col min="13825" max="13825" width="38.109375" style="668" bestFit="1" customWidth="1"/>
    <col min="13826" max="13826" width="4.33203125" style="668" bestFit="1" customWidth="1"/>
    <col min="13827" max="13827" width="8.77734375" style="668" bestFit="1" customWidth="1"/>
    <col min="13828" max="13828" width="10.77734375" style="668" bestFit="1" customWidth="1"/>
    <col min="13829" max="13829" width="19.77734375" style="668" bestFit="1" customWidth="1"/>
    <col min="13830" max="13830" width="9.77734375" style="668" bestFit="1" customWidth="1"/>
    <col min="13831" max="13831" width="17.33203125" style="668" bestFit="1" customWidth="1"/>
    <col min="13832" max="13832" width="10.77734375" style="668" bestFit="1" customWidth="1"/>
    <col min="13833" max="13833" width="19.77734375" style="668" bestFit="1" customWidth="1"/>
    <col min="13834" max="14080" width="8.88671875" style="668"/>
    <col min="14081" max="14081" width="38.109375" style="668" bestFit="1" customWidth="1"/>
    <col min="14082" max="14082" width="4.33203125" style="668" bestFit="1" customWidth="1"/>
    <col min="14083" max="14083" width="8.77734375" style="668" bestFit="1" customWidth="1"/>
    <col min="14084" max="14084" width="10.77734375" style="668" bestFit="1" customWidth="1"/>
    <col min="14085" max="14085" width="19.77734375" style="668" bestFit="1" customWidth="1"/>
    <col min="14086" max="14086" width="9.77734375" style="668" bestFit="1" customWidth="1"/>
    <col min="14087" max="14087" width="17.33203125" style="668" bestFit="1" customWidth="1"/>
    <col min="14088" max="14088" width="10.77734375" style="668" bestFit="1" customWidth="1"/>
    <col min="14089" max="14089" width="19.77734375" style="668" bestFit="1" customWidth="1"/>
    <col min="14090" max="14336" width="8.88671875" style="668"/>
    <col min="14337" max="14337" width="38.109375" style="668" bestFit="1" customWidth="1"/>
    <col min="14338" max="14338" width="4.33203125" style="668" bestFit="1" customWidth="1"/>
    <col min="14339" max="14339" width="8.77734375" style="668" bestFit="1" customWidth="1"/>
    <col min="14340" max="14340" width="10.77734375" style="668" bestFit="1" customWidth="1"/>
    <col min="14341" max="14341" width="19.77734375" style="668" bestFit="1" customWidth="1"/>
    <col min="14342" max="14342" width="9.77734375" style="668" bestFit="1" customWidth="1"/>
    <col min="14343" max="14343" width="17.33203125" style="668" bestFit="1" customWidth="1"/>
    <col min="14344" max="14344" width="10.77734375" style="668" bestFit="1" customWidth="1"/>
    <col min="14345" max="14345" width="19.77734375" style="668" bestFit="1" customWidth="1"/>
    <col min="14346" max="14592" width="8.88671875" style="668"/>
    <col min="14593" max="14593" width="38.109375" style="668" bestFit="1" customWidth="1"/>
    <col min="14594" max="14594" width="4.33203125" style="668" bestFit="1" customWidth="1"/>
    <col min="14595" max="14595" width="8.77734375" style="668" bestFit="1" customWidth="1"/>
    <col min="14596" max="14596" width="10.77734375" style="668" bestFit="1" customWidth="1"/>
    <col min="14597" max="14597" width="19.77734375" style="668" bestFit="1" customWidth="1"/>
    <col min="14598" max="14598" width="9.77734375" style="668" bestFit="1" customWidth="1"/>
    <col min="14599" max="14599" width="17.33203125" style="668" bestFit="1" customWidth="1"/>
    <col min="14600" max="14600" width="10.77734375" style="668" bestFit="1" customWidth="1"/>
    <col min="14601" max="14601" width="19.77734375" style="668" bestFit="1" customWidth="1"/>
    <col min="14602" max="14848" width="8.88671875" style="668"/>
    <col min="14849" max="14849" width="38.109375" style="668" bestFit="1" customWidth="1"/>
    <col min="14850" max="14850" width="4.33203125" style="668" bestFit="1" customWidth="1"/>
    <col min="14851" max="14851" width="8.77734375" style="668" bestFit="1" customWidth="1"/>
    <col min="14852" max="14852" width="10.77734375" style="668" bestFit="1" customWidth="1"/>
    <col min="14853" max="14853" width="19.77734375" style="668" bestFit="1" customWidth="1"/>
    <col min="14854" max="14854" width="9.77734375" style="668" bestFit="1" customWidth="1"/>
    <col min="14855" max="14855" width="17.33203125" style="668" bestFit="1" customWidth="1"/>
    <col min="14856" max="14856" width="10.77734375" style="668" bestFit="1" customWidth="1"/>
    <col min="14857" max="14857" width="19.77734375" style="668" bestFit="1" customWidth="1"/>
    <col min="14858" max="15104" width="8.88671875" style="668"/>
    <col min="15105" max="15105" width="38.109375" style="668" bestFit="1" customWidth="1"/>
    <col min="15106" max="15106" width="4.33203125" style="668" bestFit="1" customWidth="1"/>
    <col min="15107" max="15107" width="8.77734375" style="668" bestFit="1" customWidth="1"/>
    <col min="15108" max="15108" width="10.77734375" style="668" bestFit="1" customWidth="1"/>
    <col min="15109" max="15109" width="19.77734375" style="668" bestFit="1" customWidth="1"/>
    <col min="15110" max="15110" width="9.77734375" style="668" bestFit="1" customWidth="1"/>
    <col min="15111" max="15111" width="17.33203125" style="668" bestFit="1" customWidth="1"/>
    <col min="15112" max="15112" width="10.77734375" style="668" bestFit="1" customWidth="1"/>
    <col min="15113" max="15113" width="19.77734375" style="668" bestFit="1" customWidth="1"/>
    <col min="15114" max="15360" width="8.88671875" style="668"/>
    <col min="15361" max="15361" width="38.109375" style="668" bestFit="1" customWidth="1"/>
    <col min="15362" max="15362" width="4.33203125" style="668" bestFit="1" customWidth="1"/>
    <col min="15363" max="15363" width="8.77734375" style="668" bestFit="1" customWidth="1"/>
    <col min="15364" max="15364" width="10.77734375" style="668" bestFit="1" customWidth="1"/>
    <col min="15365" max="15365" width="19.77734375" style="668" bestFit="1" customWidth="1"/>
    <col min="15366" max="15366" width="9.77734375" style="668" bestFit="1" customWidth="1"/>
    <col min="15367" max="15367" width="17.33203125" style="668" bestFit="1" customWidth="1"/>
    <col min="15368" max="15368" width="10.77734375" style="668" bestFit="1" customWidth="1"/>
    <col min="15369" max="15369" width="19.77734375" style="668" bestFit="1" customWidth="1"/>
    <col min="15370" max="15616" width="8.88671875" style="668"/>
    <col min="15617" max="15617" width="38.109375" style="668" bestFit="1" customWidth="1"/>
    <col min="15618" max="15618" width="4.33203125" style="668" bestFit="1" customWidth="1"/>
    <col min="15619" max="15619" width="8.77734375" style="668" bestFit="1" customWidth="1"/>
    <col min="15620" max="15620" width="10.77734375" style="668" bestFit="1" customWidth="1"/>
    <col min="15621" max="15621" width="19.77734375" style="668" bestFit="1" customWidth="1"/>
    <col min="15622" max="15622" width="9.77734375" style="668" bestFit="1" customWidth="1"/>
    <col min="15623" max="15623" width="17.33203125" style="668" bestFit="1" customWidth="1"/>
    <col min="15624" max="15624" width="10.77734375" style="668" bestFit="1" customWidth="1"/>
    <col min="15625" max="15625" width="19.77734375" style="668" bestFit="1" customWidth="1"/>
    <col min="15626" max="15872" width="8.88671875" style="668"/>
    <col min="15873" max="15873" width="38.109375" style="668" bestFit="1" customWidth="1"/>
    <col min="15874" max="15874" width="4.33203125" style="668" bestFit="1" customWidth="1"/>
    <col min="15875" max="15875" width="8.77734375" style="668" bestFit="1" customWidth="1"/>
    <col min="15876" max="15876" width="10.77734375" style="668" bestFit="1" customWidth="1"/>
    <col min="15877" max="15877" width="19.77734375" style="668" bestFit="1" customWidth="1"/>
    <col min="15878" max="15878" width="9.77734375" style="668" bestFit="1" customWidth="1"/>
    <col min="15879" max="15879" width="17.33203125" style="668" bestFit="1" customWidth="1"/>
    <col min="15880" max="15880" width="10.77734375" style="668" bestFit="1" customWidth="1"/>
    <col min="15881" max="15881" width="19.77734375" style="668" bestFit="1" customWidth="1"/>
    <col min="15882" max="16128" width="8.88671875" style="668"/>
    <col min="16129" max="16129" width="38.109375" style="668" bestFit="1" customWidth="1"/>
    <col min="16130" max="16130" width="4.33203125" style="668" bestFit="1" customWidth="1"/>
    <col min="16131" max="16131" width="8.77734375" style="668" bestFit="1" customWidth="1"/>
    <col min="16132" max="16132" width="10.77734375" style="668" bestFit="1" customWidth="1"/>
    <col min="16133" max="16133" width="19.77734375" style="668" bestFit="1" customWidth="1"/>
    <col min="16134" max="16134" width="9.77734375" style="668" bestFit="1" customWidth="1"/>
    <col min="16135" max="16135" width="17.33203125" style="668" bestFit="1" customWidth="1"/>
    <col min="16136" max="16136" width="10.77734375" style="668" bestFit="1" customWidth="1"/>
    <col min="16137" max="16137" width="19.77734375" style="668" bestFit="1" customWidth="1"/>
    <col min="16138" max="16384" width="8.88671875" style="668"/>
  </cols>
  <sheetData>
    <row r="1" spans="1:9">
      <c r="A1" s="962" t="s">
        <v>957</v>
      </c>
      <c r="B1" s="963" t="s">
        <v>958</v>
      </c>
      <c r="C1" s="964" t="s">
        <v>959</v>
      </c>
      <c r="D1" s="964" t="s">
        <v>960</v>
      </c>
      <c r="E1" s="964" t="s">
        <v>961</v>
      </c>
      <c r="F1" s="964" t="s">
        <v>962</v>
      </c>
      <c r="G1" s="964" t="s">
        <v>963</v>
      </c>
      <c r="H1" s="964" t="s">
        <v>964</v>
      </c>
      <c r="I1" s="965" t="s">
        <v>965</v>
      </c>
    </row>
    <row r="2" spans="1:9">
      <c r="A2" s="970" t="s">
        <v>1</v>
      </c>
      <c r="B2" s="971" t="s">
        <v>1</v>
      </c>
      <c r="C2" s="972"/>
      <c r="D2" s="972"/>
      <c r="E2" s="972"/>
      <c r="F2" s="972"/>
      <c r="G2" s="972"/>
      <c r="H2" s="972"/>
      <c r="I2" s="973"/>
    </row>
    <row r="3" spans="1:9" ht="14">
      <c r="A3" s="966" t="s">
        <v>966</v>
      </c>
      <c r="B3" s="967" t="s">
        <v>1</v>
      </c>
      <c r="C3" s="968"/>
      <c r="D3" s="968"/>
      <c r="E3" s="968"/>
      <c r="F3" s="968"/>
      <c r="G3" s="968"/>
      <c r="H3" s="968"/>
      <c r="I3" s="969"/>
    </row>
    <row r="4" spans="1:9">
      <c r="A4" s="970" t="s">
        <v>1</v>
      </c>
      <c r="B4" s="971" t="s">
        <v>1</v>
      </c>
      <c r="C4" s="972"/>
      <c r="D4" s="972"/>
      <c r="E4" s="972"/>
      <c r="F4" s="972"/>
      <c r="G4" s="972"/>
      <c r="H4" s="972"/>
      <c r="I4" s="973"/>
    </row>
    <row r="5" spans="1:9">
      <c r="A5" s="974" t="s">
        <v>967</v>
      </c>
      <c r="B5" s="975" t="s">
        <v>1</v>
      </c>
      <c r="C5" s="976"/>
      <c r="D5" s="976"/>
      <c r="E5" s="976"/>
      <c r="F5" s="976"/>
      <c r="G5" s="976"/>
      <c r="H5" s="976"/>
      <c r="I5" s="977"/>
    </row>
    <row r="6" spans="1:9">
      <c r="A6" s="970" t="s">
        <v>968</v>
      </c>
      <c r="B6" s="971" t="s">
        <v>969</v>
      </c>
      <c r="C6" s="972">
        <v>1</v>
      </c>
      <c r="D6" s="987"/>
      <c r="E6" s="972">
        <f>$C6*$D6</f>
        <v>0</v>
      </c>
      <c r="F6" s="987"/>
      <c r="G6" s="972">
        <f>$C6*$F6</f>
        <v>0</v>
      </c>
      <c r="H6" s="972">
        <f>$D6+$F6</f>
        <v>0</v>
      </c>
      <c r="I6" s="973">
        <f>$E6+$G6</f>
        <v>0</v>
      </c>
    </row>
    <row r="7" spans="1:9">
      <c r="A7" s="970" t="s">
        <v>970</v>
      </c>
      <c r="B7" s="971" t="s">
        <v>969</v>
      </c>
      <c r="C7" s="972">
        <v>1</v>
      </c>
      <c r="D7" s="987"/>
      <c r="E7" s="972">
        <f>$C7*$D7</f>
        <v>0</v>
      </c>
      <c r="F7" s="987"/>
      <c r="G7" s="972">
        <f>$C7*$F7</f>
        <v>0</v>
      </c>
      <c r="H7" s="972">
        <f>$D7+$F7</f>
        <v>0</v>
      </c>
      <c r="I7" s="973">
        <f>$E7+$G7</f>
        <v>0</v>
      </c>
    </row>
    <row r="8" spans="1:9">
      <c r="A8" s="970" t="s">
        <v>971</v>
      </c>
      <c r="B8" s="971" t="s">
        <v>969</v>
      </c>
      <c r="C8" s="972">
        <v>1</v>
      </c>
      <c r="D8" s="987"/>
      <c r="E8" s="972">
        <f>$C8*$D8</f>
        <v>0</v>
      </c>
      <c r="F8" s="987"/>
      <c r="G8" s="972">
        <f>$C8*$F8</f>
        <v>0</v>
      </c>
      <c r="H8" s="972">
        <f>$D8+$F8</f>
        <v>0</v>
      </c>
      <c r="I8" s="973">
        <f>$E8+$G8</f>
        <v>0</v>
      </c>
    </row>
    <row r="9" spans="1:9">
      <c r="A9" s="970" t="s">
        <v>972</v>
      </c>
      <c r="B9" s="971" t="s">
        <v>969</v>
      </c>
      <c r="C9" s="972">
        <v>1</v>
      </c>
      <c r="D9" s="987"/>
      <c r="E9" s="972">
        <f>$C9*$D9</f>
        <v>0</v>
      </c>
      <c r="F9" s="987"/>
      <c r="G9" s="972">
        <f>$C9*$F9</f>
        <v>0</v>
      </c>
      <c r="H9" s="972">
        <f>$D9+$F9</f>
        <v>0</v>
      </c>
      <c r="I9" s="973">
        <f>$E9+$G9</f>
        <v>0</v>
      </c>
    </row>
    <row r="10" spans="1:9">
      <c r="A10" s="970" t="s">
        <v>973</v>
      </c>
      <c r="B10" s="971" t="s">
        <v>969</v>
      </c>
      <c r="C10" s="972">
        <v>6</v>
      </c>
      <c r="D10" s="987"/>
      <c r="E10" s="972">
        <f>$C10*$D10</f>
        <v>0</v>
      </c>
      <c r="F10" s="987"/>
      <c r="G10" s="972">
        <f>$C10*$F10</f>
        <v>0</v>
      </c>
      <c r="H10" s="972">
        <f>$D10+$F10</f>
        <v>0</v>
      </c>
      <c r="I10" s="973">
        <f>$E10+$G10</f>
        <v>0</v>
      </c>
    </row>
    <row r="11" spans="1:9">
      <c r="A11" s="970" t="s">
        <v>1</v>
      </c>
      <c r="B11" s="971" t="s">
        <v>1</v>
      </c>
      <c r="C11" s="972"/>
      <c r="D11" s="988"/>
      <c r="E11" s="972"/>
      <c r="F11" s="988"/>
      <c r="G11" s="972"/>
      <c r="H11" s="972"/>
      <c r="I11" s="973"/>
    </row>
    <row r="12" spans="1:9">
      <c r="A12" s="970" t="s">
        <v>974</v>
      </c>
      <c r="B12" s="971" t="s">
        <v>1</v>
      </c>
      <c r="C12" s="972"/>
      <c r="D12" s="988"/>
      <c r="E12" s="972"/>
      <c r="F12" s="988"/>
      <c r="G12" s="972"/>
      <c r="H12" s="972"/>
      <c r="I12" s="973"/>
    </row>
    <row r="13" spans="1:9">
      <c r="A13" s="970" t="s">
        <v>975</v>
      </c>
      <c r="B13" s="971" t="s">
        <v>969</v>
      </c>
      <c r="C13" s="972">
        <v>16</v>
      </c>
      <c r="D13" s="987"/>
      <c r="E13" s="972">
        <f t="shared" ref="E13:E18" si="0">$C13*$D13</f>
        <v>0</v>
      </c>
      <c r="F13" s="987"/>
      <c r="G13" s="972">
        <f t="shared" ref="G13:G18" si="1">$C13*$F13</f>
        <v>0</v>
      </c>
      <c r="H13" s="972">
        <f t="shared" ref="H13:H18" si="2">$D13+$F13</f>
        <v>0</v>
      </c>
      <c r="I13" s="973">
        <f t="shared" ref="I13:I18" si="3">$E13+$G13</f>
        <v>0</v>
      </c>
    </row>
    <row r="14" spans="1:9">
      <c r="A14" s="970" t="s">
        <v>976</v>
      </c>
      <c r="B14" s="971" t="s">
        <v>969</v>
      </c>
      <c r="C14" s="972">
        <v>62</v>
      </c>
      <c r="D14" s="987"/>
      <c r="E14" s="972">
        <f t="shared" si="0"/>
        <v>0</v>
      </c>
      <c r="F14" s="987"/>
      <c r="G14" s="972">
        <f t="shared" si="1"/>
        <v>0</v>
      </c>
      <c r="H14" s="972">
        <f t="shared" si="2"/>
        <v>0</v>
      </c>
      <c r="I14" s="973">
        <f t="shared" si="3"/>
        <v>0</v>
      </c>
    </row>
    <row r="15" spans="1:9">
      <c r="A15" s="970" t="s">
        <v>977</v>
      </c>
      <c r="B15" s="971" t="s">
        <v>969</v>
      </c>
      <c r="C15" s="972">
        <v>2</v>
      </c>
      <c r="D15" s="987"/>
      <c r="E15" s="972">
        <f t="shared" si="0"/>
        <v>0</v>
      </c>
      <c r="F15" s="987"/>
      <c r="G15" s="972">
        <f t="shared" si="1"/>
        <v>0</v>
      </c>
      <c r="H15" s="972">
        <f t="shared" si="2"/>
        <v>0</v>
      </c>
      <c r="I15" s="973">
        <f t="shared" si="3"/>
        <v>0</v>
      </c>
    </row>
    <row r="16" spans="1:9">
      <c r="A16" s="970" t="s">
        <v>978</v>
      </c>
      <c r="B16" s="971" t="s">
        <v>969</v>
      </c>
      <c r="C16" s="972">
        <v>9</v>
      </c>
      <c r="D16" s="987"/>
      <c r="E16" s="972">
        <f t="shared" si="0"/>
        <v>0</v>
      </c>
      <c r="F16" s="987"/>
      <c r="G16" s="972">
        <f t="shared" si="1"/>
        <v>0</v>
      </c>
      <c r="H16" s="972">
        <f t="shared" si="2"/>
        <v>0</v>
      </c>
      <c r="I16" s="973">
        <f t="shared" si="3"/>
        <v>0</v>
      </c>
    </row>
    <row r="17" spans="1:9">
      <c r="A17" s="970" t="s">
        <v>979</v>
      </c>
      <c r="B17" s="971" t="s">
        <v>969</v>
      </c>
      <c r="C17" s="972">
        <v>11</v>
      </c>
      <c r="D17" s="987"/>
      <c r="E17" s="972">
        <f t="shared" si="0"/>
        <v>0</v>
      </c>
      <c r="F17" s="987"/>
      <c r="G17" s="972">
        <f t="shared" si="1"/>
        <v>0</v>
      </c>
      <c r="H17" s="972">
        <f t="shared" si="2"/>
        <v>0</v>
      </c>
      <c r="I17" s="973">
        <f t="shared" si="3"/>
        <v>0</v>
      </c>
    </row>
    <row r="18" spans="1:9">
      <c r="A18" s="970" t="s">
        <v>980</v>
      </c>
      <c r="B18" s="971" t="s">
        <v>969</v>
      </c>
      <c r="C18" s="972">
        <v>4</v>
      </c>
      <c r="D18" s="987"/>
      <c r="E18" s="972">
        <f t="shared" si="0"/>
        <v>0</v>
      </c>
      <c r="F18" s="987"/>
      <c r="G18" s="972">
        <f t="shared" si="1"/>
        <v>0</v>
      </c>
      <c r="H18" s="972">
        <f t="shared" si="2"/>
        <v>0</v>
      </c>
      <c r="I18" s="973">
        <f t="shared" si="3"/>
        <v>0</v>
      </c>
    </row>
    <row r="19" spans="1:9">
      <c r="A19" s="970" t="s">
        <v>1</v>
      </c>
      <c r="B19" s="971" t="s">
        <v>1</v>
      </c>
      <c r="C19" s="1014"/>
      <c r="D19" s="1030"/>
      <c r="E19" s="1014"/>
      <c r="F19" s="1030"/>
      <c r="G19" s="972"/>
      <c r="H19" s="1014"/>
      <c r="I19" s="1015"/>
    </row>
    <row r="20" spans="1:9">
      <c r="A20" s="970" t="s">
        <v>981</v>
      </c>
      <c r="B20" s="971" t="s">
        <v>1</v>
      </c>
      <c r="C20" s="1014"/>
      <c r="D20" s="1030"/>
      <c r="E20" s="1014"/>
      <c r="F20" s="1030"/>
      <c r="G20" s="1014"/>
      <c r="H20" s="1014"/>
      <c r="I20" s="1015"/>
    </row>
    <row r="21" spans="1:9">
      <c r="A21" s="970" t="s">
        <v>982</v>
      </c>
      <c r="B21" s="971" t="s">
        <v>969</v>
      </c>
      <c r="C21" s="972">
        <v>5</v>
      </c>
      <c r="D21" s="987"/>
      <c r="E21" s="972">
        <f>$C21*$D21</f>
        <v>0</v>
      </c>
      <c r="F21" s="987"/>
      <c r="G21" s="972">
        <f>$C21*$F21</f>
        <v>0</v>
      </c>
      <c r="H21" s="972">
        <f>$D21+$F21</f>
        <v>0</v>
      </c>
      <c r="I21" s="973">
        <f>$E21+$G21</f>
        <v>0</v>
      </c>
    </row>
    <row r="22" spans="1:9">
      <c r="A22" s="970" t="s">
        <v>1</v>
      </c>
      <c r="B22" s="971" t="s">
        <v>1</v>
      </c>
      <c r="C22" s="972"/>
      <c r="D22" s="988"/>
      <c r="E22" s="972"/>
      <c r="F22" s="988"/>
      <c r="G22" s="972"/>
      <c r="H22" s="972"/>
      <c r="I22" s="973"/>
    </row>
    <row r="23" spans="1:9">
      <c r="A23" s="970" t="s">
        <v>983</v>
      </c>
      <c r="B23" s="971" t="s">
        <v>969</v>
      </c>
      <c r="C23" s="972">
        <v>30</v>
      </c>
      <c r="D23" s="987"/>
      <c r="E23" s="972">
        <f>$C23*$D23</f>
        <v>0</v>
      </c>
      <c r="F23" s="987"/>
      <c r="G23" s="972">
        <f>$C23*$F23</f>
        <v>0</v>
      </c>
      <c r="H23" s="972">
        <f>$D23+$F23</f>
        <v>0</v>
      </c>
      <c r="I23" s="973">
        <f>$E23+$G23</f>
        <v>0</v>
      </c>
    </row>
    <row r="24" spans="1:9">
      <c r="A24" s="970" t="s">
        <v>1</v>
      </c>
      <c r="B24" s="971" t="s">
        <v>1</v>
      </c>
      <c r="C24" s="972"/>
      <c r="D24" s="988"/>
      <c r="E24" s="972"/>
      <c r="F24" s="988"/>
      <c r="G24" s="972"/>
      <c r="H24" s="972"/>
      <c r="I24" s="973"/>
    </row>
    <row r="25" spans="1:9">
      <c r="A25" s="970" t="s">
        <v>984</v>
      </c>
      <c r="B25" s="971" t="s">
        <v>969</v>
      </c>
      <c r="C25" s="972">
        <v>3</v>
      </c>
      <c r="D25" s="987"/>
      <c r="E25" s="972">
        <f>$C25*$D25</f>
        <v>0</v>
      </c>
      <c r="F25" s="987"/>
      <c r="G25" s="972">
        <f>$C25*$F25</f>
        <v>0</v>
      </c>
      <c r="H25" s="972">
        <f>$D25+$F25</f>
        <v>0</v>
      </c>
      <c r="I25" s="973">
        <f>$E25+$G25</f>
        <v>0</v>
      </c>
    </row>
    <row r="26" spans="1:9">
      <c r="A26" s="970" t="s">
        <v>1</v>
      </c>
      <c r="B26" s="971" t="s">
        <v>1</v>
      </c>
      <c r="C26" s="972"/>
      <c r="D26" s="988"/>
      <c r="E26" s="972"/>
      <c r="F26" s="988"/>
      <c r="G26" s="972"/>
      <c r="H26" s="972"/>
      <c r="I26" s="973"/>
    </row>
    <row r="27" spans="1:9">
      <c r="A27" s="974" t="s">
        <v>985</v>
      </c>
      <c r="B27" s="975" t="s">
        <v>1</v>
      </c>
      <c r="C27" s="976"/>
      <c r="D27" s="989"/>
      <c r="E27" s="976"/>
      <c r="F27" s="989"/>
      <c r="G27" s="976"/>
      <c r="H27" s="976"/>
      <c r="I27" s="977"/>
    </row>
    <row r="28" spans="1:9">
      <c r="A28" s="974" t="s">
        <v>986</v>
      </c>
      <c r="B28" s="975" t="s">
        <v>1</v>
      </c>
      <c r="C28" s="976"/>
      <c r="D28" s="989"/>
      <c r="E28" s="976"/>
      <c r="F28" s="989"/>
      <c r="G28" s="976"/>
      <c r="H28" s="976"/>
      <c r="I28" s="977"/>
    </row>
    <row r="29" spans="1:9">
      <c r="A29" s="970" t="s">
        <v>987</v>
      </c>
      <c r="B29" s="971" t="s">
        <v>221</v>
      </c>
      <c r="C29" s="972">
        <v>40</v>
      </c>
      <c r="D29" s="987"/>
      <c r="E29" s="972">
        <f>$C29*$D29</f>
        <v>0</v>
      </c>
      <c r="F29" s="987"/>
      <c r="G29" s="972">
        <f>$C29*$F29</f>
        <v>0</v>
      </c>
      <c r="H29" s="972">
        <f>$D29+$F29</f>
        <v>0</v>
      </c>
      <c r="I29" s="973">
        <f>$E29+$G29</f>
        <v>0</v>
      </c>
    </row>
    <row r="30" spans="1:9">
      <c r="A30" s="970" t="s">
        <v>988</v>
      </c>
      <c r="B30" s="971" t="s">
        <v>221</v>
      </c>
      <c r="C30" s="972">
        <v>12</v>
      </c>
      <c r="D30" s="987"/>
      <c r="E30" s="972">
        <f>$C30*$D30</f>
        <v>0</v>
      </c>
      <c r="F30" s="987"/>
      <c r="G30" s="972">
        <f>$C30*$F30</f>
        <v>0</v>
      </c>
      <c r="H30" s="972">
        <f>$D30+$F30</f>
        <v>0</v>
      </c>
      <c r="I30" s="973">
        <f>$E30+$G30</f>
        <v>0</v>
      </c>
    </row>
    <row r="31" spans="1:9">
      <c r="A31" s="970" t="s">
        <v>1</v>
      </c>
      <c r="B31" s="971" t="s">
        <v>1</v>
      </c>
      <c r="C31" s="972"/>
      <c r="D31" s="988"/>
      <c r="E31" s="972"/>
      <c r="F31" s="988"/>
      <c r="G31" s="972"/>
      <c r="H31" s="972"/>
      <c r="I31" s="973"/>
    </row>
    <row r="32" spans="1:9">
      <c r="A32" s="974" t="s">
        <v>989</v>
      </c>
      <c r="B32" s="975" t="s">
        <v>1</v>
      </c>
      <c r="C32" s="976"/>
      <c r="D32" s="989"/>
      <c r="E32" s="976"/>
      <c r="F32" s="989"/>
      <c r="G32" s="976"/>
      <c r="H32" s="976"/>
      <c r="I32" s="977"/>
    </row>
    <row r="33" spans="1:9">
      <c r="A33" s="974" t="s">
        <v>990</v>
      </c>
      <c r="B33" s="975" t="s">
        <v>1</v>
      </c>
      <c r="C33" s="976"/>
      <c r="D33" s="989"/>
      <c r="E33" s="976"/>
      <c r="F33" s="989"/>
      <c r="G33" s="976"/>
      <c r="H33" s="976"/>
      <c r="I33" s="977"/>
    </row>
    <row r="34" spans="1:9">
      <c r="A34" s="970" t="s">
        <v>991</v>
      </c>
      <c r="B34" s="971" t="s">
        <v>1</v>
      </c>
      <c r="C34" s="972"/>
      <c r="D34" s="988"/>
      <c r="E34" s="972"/>
      <c r="F34" s="988"/>
      <c r="G34" s="972"/>
      <c r="H34" s="972"/>
      <c r="I34" s="973"/>
    </row>
    <row r="35" spans="1:9">
      <c r="A35" s="970" t="s">
        <v>992</v>
      </c>
      <c r="B35" s="971" t="s">
        <v>221</v>
      </c>
      <c r="C35" s="972">
        <v>80</v>
      </c>
      <c r="D35" s="987"/>
      <c r="E35" s="972">
        <f>$C35*$D35</f>
        <v>0</v>
      </c>
      <c r="F35" s="987"/>
      <c r="G35" s="972">
        <f>$C35*$F35</f>
        <v>0</v>
      </c>
      <c r="H35" s="972">
        <f>$D35+$F35</f>
        <v>0</v>
      </c>
      <c r="I35" s="973">
        <f>$E35+$G35</f>
        <v>0</v>
      </c>
    </row>
    <row r="36" spans="1:9">
      <c r="A36" s="970" t="s">
        <v>993</v>
      </c>
      <c r="B36" s="971" t="s">
        <v>221</v>
      </c>
      <c r="C36" s="972">
        <v>170</v>
      </c>
      <c r="D36" s="987"/>
      <c r="E36" s="972">
        <f>$C36*$D36</f>
        <v>0</v>
      </c>
      <c r="F36" s="987"/>
      <c r="G36" s="972">
        <f>$C36*$F36</f>
        <v>0</v>
      </c>
      <c r="H36" s="972">
        <f>$D36+$F36</f>
        <v>0</v>
      </c>
      <c r="I36" s="973">
        <f>$E36+$G36</f>
        <v>0</v>
      </c>
    </row>
    <row r="37" spans="1:9">
      <c r="A37" s="970" t="s">
        <v>1</v>
      </c>
      <c r="B37" s="971" t="s">
        <v>1</v>
      </c>
      <c r="C37" s="972"/>
      <c r="D37" s="988"/>
      <c r="E37" s="972"/>
      <c r="F37" s="988"/>
      <c r="G37" s="972"/>
      <c r="H37" s="972"/>
      <c r="I37" s="973"/>
    </row>
    <row r="38" spans="1:9">
      <c r="A38" s="970" t="s">
        <v>994</v>
      </c>
      <c r="B38" s="971" t="s">
        <v>221</v>
      </c>
      <c r="C38" s="972">
        <v>800</v>
      </c>
      <c r="D38" s="987"/>
      <c r="E38" s="972">
        <f t="shared" ref="E38:E43" si="4">$C38*$D38</f>
        <v>0</v>
      </c>
      <c r="F38" s="987"/>
      <c r="G38" s="972">
        <f t="shared" ref="G38:G43" si="5">$C38*$F38</f>
        <v>0</v>
      </c>
      <c r="H38" s="972">
        <f t="shared" ref="H38:H43" si="6">$D38+$F38</f>
        <v>0</v>
      </c>
      <c r="I38" s="973">
        <f t="shared" ref="I38:I43" si="7">$E38+$G38</f>
        <v>0</v>
      </c>
    </row>
    <row r="39" spans="1:9">
      <c r="A39" s="970" t="s">
        <v>995</v>
      </c>
      <c r="B39" s="971" t="s">
        <v>221</v>
      </c>
      <c r="C39" s="972">
        <v>1700</v>
      </c>
      <c r="D39" s="987"/>
      <c r="E39" s="972">
        <f t="shared" si="4"/>
        <v>0</v>
      </c>
      <c r="F39" s="987"/>
      <c r="G39" s="972">
        <f t="shared" si="5"/>
        <v>0</v>
      </c>
      <c r="H39" s="972">
        <f t="shared" si="6"/>
        <v>0</v>
      </c>
      <c r="I39" s="973">
        <f t="shared" si="7"/>
        <v>0</v>
      </c>
    </row>
    <row r="40" spans="1:9">
      <c r="A40" s="970" t="s">
        <v>996</v>
      </c>
      <c r="B40" s="971" t="s">
        <v>221</v>
      </c>
      <c r="C40" s="972">
        <v>700</v>
      </c>
      <c r="D40" s="987"/>
      <c r="E40" s="972">
        <f t="shared" si="4"/>
        <v>0</v>
      </c>
      <c r="F40" s="987"/>
      <c r="G40" s="972">
        <f t="shared" si="5"/>
        <v>0</v>
      </c>
      <c r="H40" s="972">
        <f t="shared" si="6"/>
        <v>0</v>
      </c>
      <c r="I40" s="973">
        <f t="shared" si="7"/>
        <v>0</v>
      </c>
    </row>
    <row r="41" spans="1:9">
      <c r="A41" s="970" t="s">
        <v>997</v>
      </c>
      <c r="B41" s="971" t="s">
        <v>221</v>
      </c>
      <c r="C41" s="972">
        <v>160</v>
      </c>
      <c r="D41" s="987"/>
      <c r="E41" s="972">
        <f t="shared" si="4"/>
        <v>0</v>
      </c>
      <c r="F41" s="987"/>
      <c r="G41" s="972">
        <f t="shared" si="5"/>
        <v>0</v>
      </c>
      <c r="H41" s="972">
        <f t="shared" si="6"/>
        <v>0</v>
      </c>
      <c r="I41" s="973">
        <f t="shared" si="7"/>
        <v>0</v>
      </c>
    </row>
    <row r="42" spans="1:9">
      <c r="A42" s="970" t="s">
        <v>998</v>
      </c>
      <c r="B42" s="971" t="s">
        <v>221</v>
      </c>
      <c r="C42" s="972">
        <v>100</v>
      </c>
      <c r="D42" s="987"/>
      <c r="E42" s="972">
        <f t="shared" si="4"/>
        <v>0</v>
      </c>
      <c r="F42" s="987"/>
      <c r="G42" s="972">
        <f t="shared" si="5"/>
        <v>0</v>
      </c>
      <c r="H42" s="972">
        <f t="shared" si="6"/>
        <v>0</v>
      </c>
      <c r="I42" s="973">
        <f t="shared" si="7"/>
        <v>0</v>
      </c>
    </row>
    <row r="43" spans="1:9">
      <c r="A43" s="970" t="s">
        <v>999</v>
      </c>
      <c r="B43" s="971" t="s">
        <v>221</v>
      </c>
      <c r="C43" s="972">
        <v>280</v>
      </c>
      <c r="D43" s="987"/>
      <c r="E43" s="972">
        <f t="shared" si="4"/>
        <v>0</v>
      </c>
      <c r="F43" s="987"/>
      <c r="G43" s="972">
        <f t="shared" si="5"/>
        <v>0</v>
      </c>
      <c r="H43" s="972">
        <f t="shared" si="6"/>
        <v>0</v>
      </c>
      <c r="I43" s="973">
        <f t="shared" si="7"/>
        <v>0</v>
      </c>
    </row>
    <row r="44" spans="1:9">
      <c r="A44" s="970" t="s">
        <v>1</v>
      </c>
      <c r="B44" s="971" t="s">
        <v>1</v>
      </c>
      <c r="C44" s="972"/>
      <c r="D44" s="988"/>
      <c r="E44" s="972"/>
      <c r="F44" s="988"/>
      <c r="G44" s="972"/>
      <c r="H44" s="972"/>
      <c r="I44" s="973"/>
    </row>
    <row r="45" spans="1:9">
      <c r="A45" s="970" t="s">
        <v>1000</v>
      </c>
      <c r="B45" s="971" t="s">
        <v>1</v>
      </c>
      <c r="C45" s="972"/>
      <c r="D45" s="988"/>
      <c r="E45" s="972"/>
      <c r="F45" s="988"/>
      <c r="G45" s="972"/>
      <c r="H45" s="972"/>
      <c r="I45" s="973"/>
    </row>
    <row r="46" spans="1:9">
      <c r="A46" s="970" t="s">
        <v>1001</v>
      </c>
      <c r="B46" s="971" t="s">
        <v>1</v>
      </c>
      <c r="C46" s="972"/>
      <c r="D46" s="988"/>
      <c r="E46" s="972"/>
      <c r="F46" s="988"/>
      <c r="G46" s="972"/>
      <c r="H46" s="972"/>
      <c r="I46" s="973"/>
    </row>
    <row r="47" spans="1:9">
      <c r="A47" s="970" t="s">
        <v>997</v>
      </c>
      <c r="B47" s="971" t="s">
        <v>221</v>
      </c>
      <c r="C47" s="972">
        <v>15</v>
      </c>
      <c r="D47" s="987"/>
      <c r="E47" s="972">
        <f>$C47*$D47</f>
        <v>0</v>
      </c>
      <c r="F47" s="987"/>
      <c r="G47" s="972">
        <f>$C47*$F47</f>
        <v>0</v>
      </c>
      <c r="H47" s="972">
        <f>$D47+$F47</f>
        <v>0</v>
      </c>
      <c r="I47" s="973">
        <f>$E47+$G47</f>
        <v>0</v>
      </c>
    </row>
    <row r="48" spans="1:9">
      <c r="A48" s="970" t="s">
        <v>1</v>
      </c>
      <c r="B48" s="971" t="s">
        <v>1</v>
      </c>
      <c r="C48" s="972"/>
      <c r="D48" s="988"/>
      <c r="E48" s="972"/>
      <c r="F48" s="988"/>
      <c r="G48" s="972"/>
      <c r="H48" s="972"/>
      <c r="I48" s="973"/>
    </row>
    <row r="49" spans="1:9">
      <c r="A49" s="974" t="s">
        <v>1002</v>
      </c>
      <c r="B49" s="975" t="s">
        <v>1</v>
      </c>
      <c r="C49" s="976"/>
      <c r="D49" s="989"/>
      <c r="E49" s="976"/>
      <c r="F49" s="989"/>
      <c r="G49" s="976"/>
      <c r="H49" s="976"/>
      <c r="I49" s="977"/>
    </row>
    <row r="50" spans="1:9">
      <c r="A50" s="970" t="s">
        <v>1003</v>
      </c>
      <c r="B50" s="971" t="s">
        <v>1</v>
      </c>
      <c r="C50" s="972"/>
      <c r="D50" s="988"/>
      <c r="E50" s="972"/>
      <c r="F50" s="988"/>
      <c r="G50" s="972"/>
      <c r="H50" s="972"/>
      <c r="I50" s="973"/>
    </row>
    <row r="51" spans="1:9">
      <c r="A51" s="970" t="s">
        <v>1004</v>
      </c>
      <c r="B51" s="971" t="s">
        <v>221</v>
      </c>
      <c r="C51" s="972">
        <v>100</v>
      </c>
      <c r="D51" s="987"/>
      <c r="E51" s="972">
        <f>$C51*$D51</f>
        <v>0</v>
      </c>
      <c r="F51" s="987"/>
      <c r="G51" s="972">
        <f>$C51*$F51</f>
        <v>0</v>
      </c>
      <c r="H51" s="972">
        <f>$D51+$F51</f>
        <v>0</v>
      </c>
      <c r="I51" s="973">
        <f>$E51+$G51</f>
        <v>0</v>
      </c>
    </row>
    <row r="52" spans="1:9">
      <c r="A52" s="970" t="s">
        <v>1005</v>
      </c>
      <c r="B52" s="971" t="s">
        <v>221</v>
      </c>
      <c r="C52" s="972">
        <v>30</v>
      </c>
      <c r="D52" s="987"/>
      <c r="E52" s="972">
        <f>$C52*$D52</f>
        <v>0</v>
      </c>
      <c r="F52" s="987"/>
      <c r="G52" s="972">
        <f>$C52*$F52</f>
        <v>0</v>
      </c>
      <c r="H52" s="972">
        <f>$D52+$F52</f>
        <v>0</v>
      </c>
      <c r="I52" s="973">
        <f>$E52+$G52</f>
        <v>0</v>
      </c>
    </row>
    <row r="53" spans="1:9">
      <c r="A53" s="970" t="s">
        <v>1006</v>
      </c>
      <c r="B53" s="971" t="s">
        <v>221</v>
      </c>
      <c r="C53" s="972">
        <v>50</v>
      </c>
      <c r="D53" s="987"/>
      <c r="E53" s="972">
        <f>$C53*$D53</f>
        <v>0</v>
      </c>
      <c r="F53" s="987"/>
      <c r="G53" s="972">
        <f>$C53*$F53</f>
        <v>0</v>
      </c>
      <c r="H53" s="972">
        <f>$D53+$F53</f>
        <v>0</v>
      </c>
      <c r="I53" s="973">
        <f>$E53+$G53</f>
        <v>0</v>
      </c>
    </row>
    <row r="54" spans="1:9">
      <c r="A54" s="970" t="s">
        <v>1007</v>
      </c>
      <c r="B54" s="971" t="s">
        <v>221</v>
      </c>
      <c r="C54" s="972">
        <v>60</v>
      </c>
      <c r="D54" s="987"/>
      <c r="E54" s="972">
        <f>$C54*$D54</f>
        <v>0</v>
      </c>
      <c r="F54" s="987"/>
      <c r="G54" s="972">
        <f>$C54*$F54</f>
        <v>0</v>
      </c>
      <c r="H54" s="972">
        <f>$D54+$F54</f>
        <v>0</v>
      </c>
      <c r="I54" s="973">
        <f>$E54+$G54</f>
        <v>0</v>
      </c>
    </row>
    <row r="55" spans="1:9">
      <c r="A55" s="970" t="s">
        <v>1</v>
      </c>
      <c r="B55" s="971" t="s">
        <v>1</v>
      </c>
      <c r="C55" s="972"/>
      <c r="D55" s="988"/>
      <c r="E55" s="972"/>
      <c r="F55" s="988"/>
      <c r="G55" s="972"/>
      <c r="H55" s="972"/>
      <c r="I55" s="973"/>
    </row>
    <row r="56" spans="1:9">
      <c r="A56" s="970" t="s">
        <v>1008</v>
      </c>
      <c r="B56" s="971" t="s">
        <v>1009</v>
      </c>
      <c r="C56" s="972">
        <v>1</v>
      </c>
      <c r="D56" s="987"/>
      <c r="E56" s="972">
        <f>$C56*$D56</f>
        <v>0</v>
      </c>
      <c r="F56" s="987"/>
      <c r="G56" s="972">
        <f>$C56*$F56</f>
        <v>0</v>
      </c>
      <c r="H56" s="972">
        <f>$D56+$F56</f>
        <v>0</v>
      </c>
      <c r="I56" s="973">
        <f>$E56+$G56</f>
        <v>0</v>
      </c>
    </row>
    <row r="57" spans="1:9">
      <c r="A57" s="970" t="s">
        <v>1010</v>
      </c>
      <c r="B57" s="971" t="s">
        <v>1</v>
      </c>
      <c r="C57" s="972"/>
      <c r="D57" s="988"/>
      <c r="E57" s="972"/>
      <c r="F57" s="988"/>
      <c r="G57" s="972"/>
      <c r="H57" s="972"/>
      <c r="I57" s="973"/>
    </row>
    <row r="58" spans="1:9">
      <c r="A58" s="970" t="s">
        <v>1011</v>
      </c>
      <c r="B58" s="971" t="s">
        <v>1</v>
      </c>
      <c r="C58" s="972"/>
      <c r="D58" s="988"/>
      <c r="E58" s="972"/>
      <c r="F58" s="988"/>
      <c r="G58" s="972"/>
      <c r="H58" s="972"/>
      <c r="I58" s="973"/>
    </row>
    <row r="59" spans="1:9">
      <c r="A59" s="970" t="s">
        <v>1012</v>
      </c>
      <c r="B59" s="971" t="s">
        <v>1</v>
      </c>
      <c r="C59" s="972"/>
      <c r="D59" s="988"/>
      <c r="E59" s="972"/>
      <c r="F59" s="988"/>
      <c r="G59" s="972"/>
      <c r="H59" s="972"/>
      <c r="I59" s="973"/>
    </row>
    <row r="60" spans="1:9">
      <c r="A60" s="970" t="s">
        <v>1</v>
      </c>
      <c r="B60" s="971" t="s">
        <v>1</v>
      </c>
      <c r="C60" s="972"/>
      <c r="D60" s="988"/>
      <c r="E60" s="972"/>
      <c r="F60" s="988"/>
      <c r="G60" s="972"/>
      <c r="H60" s="972"/>
      <c r="I60" s="973"/>
    </row>
    <row r="61" spans="1:9">
      <c r="A61" s="970" t="s">
        <v>1013</v>
      </c>
      <c r="B61" s="971" t="s">
        <v>1</v>
      </c>
      <c r="C61" s="972"/>
      <c r="D61" s="988"/>
      <c r="E61" s="972"/>
      <c r="F61" s="988"/>
      <c r="G61" s="972"/>
      <c r="H61" s="972"/>
      <c r="I61" s="973"/>
    </row>
    <row r="62" spans="1:9">
      <c r="A62" s="970" t="s">
        <v>1014</v>
      </c>
      <c r="B62" s="971" t="s">
        <v>969</v>
      </c>
      <c r="C62" s="972">
        <v>3</v>
      </c>
      <c r="D62" s="987"/>
      <c r="E62" s="972">
        <f>$C62*$D62</f>
        <v>0</v>
      </c>
      <c r="F62" s="988"/>
      <c r="G62" s="972">
        <f>$C62*$F62</f>
        <v>0</v>
      </c>
      <c r="H62" s="972">
        <f>$D62+$F62</f>
        <v>0</v>
      </c>
      <c r="I62" s="973">
        <f>$E62+$G62</f>
        <v>0</v>
      </c>
    </row>
    <row r="63" spans="1:9">
      <c r="A63" s="970" t="s">
        <v>1</v>
      </c>
      <c r="B63" s="971" t="s">
        <v>1</v>
      </c>
      <c r="C63" s="972"/>
      <c r="D63" s="988"/>
      <c r="E63" s="972"/>
      <c r="F63" s="988"/>
      <c r="G63" s="972"/>
      <c r="H63" s="972"/>
      <c r="I63" s="973"/>
    </row>
    <row r="64" spans="1:9">
      <c r="A64" s="970" t="s">
        <v>1015</v>
      </c>
      <c r="B64" s="971" t="s">
        <v>1</v>
      </c>
      <c r="C64" s="972"/>
      <c r="D64" s="988"/>
      <c r="E64" s="972"/>
      <c r="F64" s="988"/>
      <c r="G64" s="972"/>
      <c r="H64" s="972"/>
      <c r="I64" s="973"/>
    </row>
    <row r="65" spans="1:9">
      <c r="A65" s="970" t="s">
        <v>1016</v>
      </c>
      <c r="B65" s="971" t="s">
        <v>1</v>
      </c>
      <c r="C65" s="972"/>
      <c r="D65" s="988"/>
      <c r="E65" s="972"/>
      <c r="F65" s="988"/>
      <c r="G65" s="972"/>
      <c r="H65" s="972"/>
      <c r="I65" s="973"/>
    </row>
    <row r="66" spans="1:9">
      <c r="A66" s="970" t="s">
        <v>1017</v>
      </c>
      <c r="B66" s="971" t="s">
        <v>1</v>
      </c>
      <c r="C66" s="972"/>
      <c r="D66" s="988"/>
      <c r="E66" s="972"/>
      <c r="F66" s="988"/>
      <c r="G66" s="972"/>
      <c r="H66" s="972"/>
      <c r="I66" s="973"/>
    </row>
    <row r="67" spans="1:9">
      <c r="A67" s="970" t="s">
        <v>1018</v>
      </c>
      <c r="B67" s="971" t="s">
        <v>1</v>
      </c>
      <c r="C67" s="972"/>
      <c r="D67" s="988"/>
      <c r="E67" s="972"/>
      <c r="F67" s="988"/>
      <c r="G67" s="972"/>
      <c r="H67" s="972"/>
      <c r="I67" s="973"/>
    </row>
    <row r="68" spans="1:9" ht="13" thickBot="1">
      <c r="A68" s="1016" t="s">
        <v>1019</v>
      </c>
      <c r="B68" s="1017" t="s">
        <v>221</v>
      </c>
      <c r="C68" s="1018">
        <v>50</v>
      </c>
      <c r="D68" s="987"/>
      <c r="E68" s="1018">
        <f>$C68*$D68</f>
        <v>0</v>
      </c>
      <c r="F68" s="987"/>
      <c r="G68" s="1018">
        <f>$C68*$F68</f>
        <v>0</v>
      </c>
      <c r="H68" s="1018">
        <f>$D68+$F68</f>
        <v>0</v>
      </c>
      <c r="I68" s="1019">
        <f>$E68+$G68</f>
        <v>0</v>
      </c>
    </row>
    <row r="69" spans="1:9">
      <c r="A69" s="1020" t="s">
        <v>1020</v>
      </c>
      <c r="B69" s="1021" t="s">
        <v>221</v>
      </c>
      <c r="C69" s="1022">
        <v>160</v>
      </c>
      <c r="D69" s="987"/>
      <c r="E69" s="1022">
        <f>$C69*$D69</f>
        <v>0</v>
      </c>
      <c r="F69" s="987"/>
      <c r="G69" s="1022">
        <f>$C69*$F69</f>
        <v>0</v>
      </c>
      <c r="H69" s="1022">
        <f>$D69+$F69</f>
        <v>0</v>
      </c>
      <c r="I69" s="1023">
        <f>$E69+$G69</f>
        <v>0</v>
      </c>
    </row>
    <row r="70" spans="1:9" ht="13" thickBot="1">
      <c r="A70" s="1016" t="s">
        <v>1021</v>
      </c>
      <c r="B70" s="1017" t="s">
        <v>221</v>
      </c>
      <c r="C70" s="1018">
        <v>20</v>
      </c>
      <c r="D70" s="987"/>
      <c r="E70" s="1018">
        <f>$C70*$D70</f>
        <v>0</v>
      </c>
      <c r="F70" s="987"/>
      <c r="G70" s="1018">
        <f>$C70*$F70</f>
        <v>0</v>
      </c>
      <c r="H70" s="1018">
        <f>$D70+$F70</f>
        <v>0</v>
      </c>
      <c r="I70" s="1019">
        <f>$E70+$G70</f>
        <v>0</v>
      </c>
    </row>
    <row r="71" spans="1:9">
      <c r="A71" s="1020" t="s">
        <v>1</v>
      </c>
      <c r="B71" s="1021" t="s">
        <v>1</v>
      </c>
      <c r="C71" s="1022"/>
      <c r="D71" s="1031"/>
      <c r="E71" s="1022"/>
      <c r="F71" s="1031"/>
      <c r="G71" s="1022"/>
      <c r="H71" s="1022"/>
      <c r="I71" s="1023"/>
    </row>
    <row r="72" spans="1:9">
      <c r="A72" s="970" t="s">
        <v>1</v>
      </c>
      <c r="B72" s="971" t="s">
        <v>1</v>
      </c>
      <c r="C72" s="972"/>
      <c r="D72" s="988"/>
      <c r="E72" s="972"/>
      <c r="F72" s="988"/>
      <c r="G72" s="972"/>
      <c r="H72" s="972"/>
      <c r="I72" s="973"/>
    </row>
    <row r="73" spans="1:9">
      <c r="A73" s="970" t="s">
        <v>1022</v>
      </c>
      <c r="B73" s="971" t="s">
        <v>1</v>
      </c>
      <c r="C73" s="972"/>
      <c r="D73" s="988"/>
      <c r="E73" s="972"/>
      <c r="F73" s="988"/>
      <c r="G73" s="972"/>
      <c r="H73" s="972"/>
      <c r="I73" s="973"/>
    </row>
    <row r="74" spans="1:9">
      <c r="A74" s="970" t="s">
        <v>1023</v>
      </c>
      <c r="B74" s="971" t="s">
        <v>1</v>
      </c>
      <c r="C74" s="972"/>
      <c r="D74" s="988"/>
      <c r="E74" s="972"/>
      <c r="F74" s="988"/>
      <c r="G74" s="972"/>
      <c r="H74" s="972"/>
      <c r="I74" s="973"/>
    </row>
    <row r="75" spans="1:9">
      <c r="A75" s="970" t="s">
        <v>1024</v>
      </c>
      <c r="B75" s="971" t="s">
        <v>1009</v>
      </c>
      <c r="C75" s="972">
        <v>1</v>
      </c>
      <c r="D75" s="987"/>
      <c r="E75" s="972">
        <f>$C75*$D75</f>
        <v>0</v>
      </c>
      <c r="F75" s="987"/>
      <c r="G75" s="972">
        <f>$C75*$F75</f>
        <v>0</v>
      </c>
      <c r="H75" s="972">
        <f>$D75+$F75</f>
        <v>0</v>
      </c>
      <c r="I75" s="973">
        <f>$E75+$G75</f>
        <v>0</v>
      </c>
    </row>
    <row r="76" spans="1:9">
      <c r="A76" s="970" t="s">
        <v>1</v>
      </c>
      <c r="B76" s="971" t="s">
        <v>1</v>
      </c>
      <c r="C76" s="972"/>
      <c r="D76" s="988"/>
      <c r="E76" s="972"/>
      <c r="F76" s="988"/>
      <c r="G76" s="972"/>
      <c r="H76" s="972"/>
      <c r="I76" s="973"/>
    </row>
    <row r="77" spans="1:9">
      <c r="A77" s="970" t="s">
        <v>1025</v>
      </c>
      <c r="B77" s="971" t="s">
        <v>1</v>
      </c>
      <c r="C77" s="972"/>
      <c r="D77" s="988"/>
      <c r="E77" s="972"/>
      <c r="F77" s="988"/>
      <c r="G77" s="972"/>
      <c r="H77" s="972"/>
      <c r="I77" s="973"/>
    </row>
    <row r="78" spans="1:9">
      <c r="A78" s="970" t="s">
        <v>1026</v>
      </c>
      <c r="B78" s="971" t="s">
        <v>1</v>
      </c>
      <c r="C78" s="972"/>
      <c r="D78" s="988"/>
      <c r="E78" s="972"/>
      <c r="F78" s="988"/>
      <c r="G78" s="972"/>
      <c r="H78" s="972"/>
      <c r="I78" s="973"/>
    </row>
    <row r="79" spans="1:9">
      <c r="A79" s="970" t="s">
        <v>1027</v>
      </c>
      <c r="B79" s="971" t="s">
        <v>1009</v>
      </c>
      <c r="C79" s="972">
        <v>1</v>
      </c>
      <c r="D79" s="987"/>
      <c r="E79" s="972">
        <f>$C79*$D79</f>
        <v>0</v>
      </c>
      <c r="F79" s="987"/>
      <c r="G79" s="972">
        <f>$C79*$F79</f>
        <v>0</v>
      </c>
      <c r="H79" s="972">
        <f>$D79+$F79</f>
        <v>0</v>
      </c>
      <c r="I79" s="973">
        <f>$E79+$G79</f>
        <v>0</v>
      </c>
    </row>
    <row r="80" spans="1:9">
      <c r="A80" s="970" t="s">
        <v>1</v>
      </c>
      <c r="B80" s="971" t="s">
        <v>1</v>
      </c>
      <c r="C80" s="972"/>
      <c r="D80" s="988"/>
      <c r="E80" s="972"/>
      <c r="F80" s="988"/>
      <c r="G80" s="972"/>
      <c r="H80" s="972"/>
      <c r="I80" s="973"/>
    </row>
    <row r="81" spans="1:9">
      <c r="A81" s="970" t="s">
        <v>1028</v>
      </c>
      <c r="B81" s="971" t="s">
        <v>1</v>
      </c>
      <c r="C81" s="972"/>
      <c r="D81" s="988"/>
      <c r="E81" s="972"/>
      <c r="F81" s="988"/>
      <c r="G81" s="972"/>
      <c r="H81" s="972"/>
      <c r="I81" s="973"/>
    </row>
    <row r="82" spans="1:9">
      <c r="A82" s="970" t="s">
        <v>1029</v>
      </c>
      <c r="B82" s="971" t="s">
        <v>1</v>
      </c>
      <c r="C82" s="972"/>
      <c r="D82" s="988"/>
      <c r="E82" s="972"/>
      <c r="F82" s="988"/>
      <c r="G82" s="972"/>
      <c r="H82" s="972"/>
      <c r="I82" s="973"/>
    </row>
    <row r="83" spans="1:9">
      <c r="A83" s="970" t="s">
        <v>1030</v>
      </c>
      <c r="B83" s="971" t="s">
        <v>1009</v>
      </c>
      <c r="C83" s="972">
        <v>1</v>
      </c>
      <c r="D83" s="987"/>
      <c r="E83" s="972">
        <f>$C83*$D83</f>
        <v>0</v>
      </c>
      <c r="F83" s="987"/>
      <c r="G83" s="972">
        <f>$C83*$F83</f>
        <v>0</v>
      </c>
      <c r="H83" s="972">
        <f>$D83+$F83</f>
        <v>0</v>
      </c>
      <c r="I83" s="973">
        <f>$E83+$G83</f>
        <v>0</v>
      </c>
    </row>
    <row r="84" spans="1:9">
      <c r="A84" s="970" t="s">
        <v>1</v>
      </c>
      <c r="B84" s="971" t="s">
        <v>1</v>
      </c>
      <c r="C84" s="972"/>
      <c r="D84" s="988"/>
      <c r="E84" s="972"/>
      <c r="F84" s="988"/>
      <c r="G84" s="972"/>
      <c r="H84" s="972"/>
      <c r="I84" s="973"/>
    </row>
    <row r="85" spans="1:9">
      <c r="A85" s="970" t="s">
        <v>1031</v>
      </c>
      <c r="B85" s="971" t="s">
        <v>969</v>
      </c>
      <c r="C85" s="972">
        <v>40</v>
      </c>
      <c r="D85" s="987"/>
      <c r="E85" s="972">
        <f>$C85*$D85</f>
        <v>0</v>
      </c>
      <c r="F85" s="987"/>
      <c r="G85" s="972">
        <f>$C85*$F85</f>
        <v>0</v>
      </c>
      <c r="H85" s="972">
        <f>$D85+$F85</f>
        <v>0</v>
      </c>
      <c r="I85" s="973">
        <f>$E85+$G85</f>
        <v>0</v>
      </c>
    </row>
    <row r="86" spans="1:9">
      <c r="A86" s="970" t="s">
        <v>1032</v>
      </c>
      <c r="B86" s="971" t="s">
        <v>1</v>
      </c>
      <c r="C86" s="972"/>
      <c r="D86" s="988"/>
      <c r="E86" s="972"/>
      <c r="F86" s="988"/>
      <c r="G86" s="972"/>
      <c r="H86" s="972"/>
      <c r="I86" s="973"/>
    </row>
    <row r="87" spans="1:9">
      <c r="A87" s="970" t="s">
        <v>1</v>
      </c>
      <c r="B87" s="971" t="s">
        <v>1</v>
      </c>
      <c r="C87" s="972"/>
      <c r="D87" s="988"/>
      <c r="E87" s="972"/>
      <c r="F87" s="988"/>
      <c r="G87" s="972"/>
      <c r="H87" s="972"/>
      <c r="I87" s="973"/>
    </row>
    <row r="88" spans="1:9">
      <c r="A88" s="974" t="s">
        <v>1033</v>
      </c>
      <c r="B88" s="975" t="s">
        <v>1</v>
      </c>
      <c r="C88" s="976"/>
      <c r="D88" s="989"/>
      <c r="E88" s="976"/>
      <c r="F88" s="989"/>
      <c r="G88" s="976"/>
      <c r="H88" s="976"/>
      <c r="I88" s="977"/>
    </row>
    <row r="89" spans="1:9">
      <c r="A89" s="970" t="s">
        <v>1034</v>
      </c>
      <c r="B89" s="971" t="s">
        <v>969</v>
      </c>
      <c r="C89" s="972">
        <v>230</v>
      </c>
      <c r="D89" s="987"/>
      <c r="E89" s="972">
        <f>$C89*$D89</f>
        <v>0</v>
      </c>
      <c r="F89" s="987"/>
      <c r="G89" s="972">
        <f>$C89*$F89</f>
        <v>0</v>
      </c>
      <c r="H89" s="972">
        <f>$D89+$F89</f>
        <v>0</v>
      </c>
      <c r="I89" s="973">
        <f>$E89+$G89</f>
        <v>0</v>
      </c>
    </row>
    <row r="90" spans="1:9">
      <c r="A90" s="970" t="s">
        <v>1035</v>
      </c>
      <c r="B90" s="971" t="s">
        <v>969</v>
      </c>
      <c r="C90" s="972">
        <v>215</v>
      </c>
      <c r="D90" s="987"/>
      <c r="E90" s="972">
        <f>$C90*$D90</f>
        <v>0</v>
      </c>
      <c r="F90" s="987"/>
      <c r="G90" s="972">
        <f>$C90*$F90</f>
        <v>0</v>
      </c>
      <c r="H90" s="972">
        <f>$D90+$F90</f>
        <v>0</v>
      </c>
      <c r="I90" s="973">
        <f>$E90+$G90</f>
        <v>0</v>
      </c>
    </row>
    <row r="91" spans="1:9">
      <c r="A91" s="970" t="s">
        <v>1036</v>
      </c>
      <c r="B91" s="971" t="s">
        <v>969</v>
      </c>
      <c r="C91" s="972">
        <v>140</v>
      </c>
      <c r="D91" s="987"/>
      <c r="E91" s="972">
        <f>$C91*$D91</f>
        <v>0</v>
      </c>
      <c r="F91" s="987"/>
      <c r="G91" s="972">
        <f>$C91*$F91</f>
        <v>0</v>
      </c>
      <c r="H91" s="972">
        <f>$D91+$F91</f>
        <v>0</v>
      </c>
      <c r="I91" s="973">
        <f>$E91+$G91</f>
        <v>0</v>
      </c>
    </row>
    <row r="92" spans="1:9">
      <c r="A92" s="970" t="s">
        <v>1037</v>
      </c>
      <c r="B92" s="971" t="s">
        <v>969</v>
      </c>
      <c r="C92" s="972">
        <v>86</v>
      </c>
      <c r="D92" s="987"/>
      <c r="E92" s="972">
        <f>$C92*$D92</f>
        <v>0</v>
      </c>
      <c r="F92" s="987"/>
      <c r="G92" s="972">
        <f>$C92*$F92</f>
        <v>0</v>
      </c>
      <c r="H92" s="972">
        <f>$D92+$F92</f>
        <v>0</v>
      </c>
      <c r="I92" s="973">
        <f>$E92+$G92</f>
        <v>0</v>
      </c>
    </row>
    <row r="93" spans="1:9">
      <c r="A93" s="970" t="s">
        <v>1</v>
      </c>
      <c r="B93" s="971" t="s">
        <v>1</v>
      </c>
      <c r="C93" s="972"/>
      <c r="D93" s="988"/>
      <c r="E93" s="972"/>
      <c r="F93" s="988"/>
      <c r="G93" s="972"/>
      <c r="H93" s="972"/>
      <c r="I93" s="973"/>
    </row>
    <row r="94" spans="1:9">
      <c r="A94" s="970" t="s">
        <v>1038</v>
      </c>
      <c r="B94" s="971" t="s">
        <v>1</v>
      </c>
      <c r="C94" s="972"/>
      <c r="D94" s="988"/>
      <c r="E94" s="972"/>
      <c r="F94" s="988"/>
      <c r="G94" s="972"/>
      <c r="H94" s="972"/>
      <c r="I94" s="973"/>
    </row>
    <row r="95" spans="1:9">
      <c r="A95" s="970" t="s">
        <v>1039</v>
      </c>
      <c r="B95" s="971" t="s">
        <v>1</v>
      </c>
      <c r="C95" s="972"/>
      <c r="D95" s="988"/>
      <c r="E95" s="972"/>
      <c r="F95" s="988"/>
      <c r="G95" s="972"/>
      <c r="H95" s="972"/>
      <c r="I95" s="973"/>
    </row>
    <row r="96" spans="1:9">
      <c r="A96" s="970" t="s">
        <v>1040</v>
      </c>
      <c r="B96" s="971" t="s">
        <v>1</v>
      </c>
      <c r="C96" s="972"/>
      <c r="D96" s="988"/>
      <c r="E96" s="972"/>
      <c r="F96" s="988"/>
      <c r="G96" s="972"/>
      <c r="H96" s="972"/>
      <c r="I96" s="973"/>
    </row>
    <row r="97" spans="1:9">
      <c r="A97" s="970" t="s">
        <v>1041</v>
      </c>
      <c r="B97" s="971" t="s">
        <v>969</v>
      </c>
      <c r="C97" s="972">
        <v>37</v>
      </c>
      <c r="D97" s="987"/>
      <c r="E97" s="972">
        <f>$C97*$D97</f>
        <v>0</v>
      </c>
      <c r="F97" s="987"/>
      <c r="G97" s="972">
        <f>$C97*$F97</f>
        <v>0</v>
      </c>
      <c r="H97" s="972">
        <f>$D97+$F97</f>
        <v>0</v>
      </c>
      <c r="I97" s="973">
        <f>$E97+$G97</f>
        <v>0</v>
      </c>
    </row>
    <row r="98" spans="1:9">
      <c r="A98" s="970" t="s">
        <v>1042</v>
      </c>
      <c r="B98" s="971" t="s">
        <v>1</v>
      </c>
      <c r="C98" s="972"/>
      <c r="D98" s="988"/>
      <c r="E98" s="972"/>
      <c r="F98" s="988"/>
      <c r="G98" s="972"/>
      <c r="H98" s="972"/>
      <c r="I98" s="973"/>
    </row>
    <row r="99" spans="1:9">
      <c r="A99" s="970" t="s">
        <v>1</v>
      </c>
      <c r="B99" s="971" t="s">
        <v>1</v>
      </c>
      <c r="C99" s="972"/>
      <c r="D99" s="988"/>
      <c r="E99" s="972"/>
      <c r="F99" s="988"/>
      <c r="G99" s="972"/>
      <c r="H99" s="972"/>
      <c r="I99" s="973"/>
    </row>
    <row r="100" spans="1:9">
      <c r="A100" s="970" t="s">
        <v>1043</v>
      </c>
      <c r="B100" s="971" t="s">
        <v>969</v>
      </c>
      <c r="C100" s="972">
        <v>20</v>
      </c>
      <c r="D100" s="987"/>
      <c r="E100" s="972">
        <f>$C100*$D100</f>
        <v>0</v>
      </c>
      <c r="F100" s="987"/>
      <c r="G100" s="972">
        <f>$C100*$F100</f>
        <v>0</v>
      </c>
      <c r="H100" s="972">
        <f>$D100+$F100</f>
        <v>0</v>
      </c>
      <c r="I100" s="973">
        <f>$E100+$G100</f>
        <v>0</v>
      </c>
    </row>
    <row r="101" spans="1:9">
      <c r="A101" s="970" t="s">
        <v>1</v>
      </c>
      <c r="B101" s="971" t="s">
        <v>1</v>
      </c>
      <c r="C101" s="972"/>
      <c r="D101" s="988"/>
      <c r="E101" s="972"/>
      <c r="F101" s="988"/>
      <c r="G101" s="972"/>
      <c r="H101" s="972"/>
      <c r="I101" s="973"/>
    </row>
    <row r="102" spans="1:9">
      <c r="A102" s="970" t="s">
        <v>1</v>
      </c>
      <c r="B102" s="971" t="s">
        <v>1</v>
      </c>
      <c r="C102" s="972"/>
      <c r="D102" s="988"/>
      <c r="E102" s="972"/>
      <c r="F102" s="988"/>
      <c r="G102" s="972"/>
      <c r="H102" s="972"/>
      <c r="I102" s="973"/>
    </row>
    <row r="103" spans="1:9">
      <c r="A103" s="970" t="s">
        <v>1044</v>
      </c>
      <c r="B103" s="971" t="s">
        <v>969</v>
      </c>
      <c r="C103" s="972">
        <v>14</v>
      </c>
      <c r="D103" s="987"/>
      <c r="E103" s="972">
        <f>$C103*$D103</f>
        <v>0</v>
      </c>
      <c r="F103" s="987"/>
      <c r="G103" s="972">
        <f>$C103*$F103</f>
        <v>0</v>
      </c>
      <c r="H103" s="972">
        <f>$D103+$F103</f>
        <v>0</v>
      </c>
      <c r="I103" s="973">
        <f>$E103+$G103</f>
        <v>0</v>
      </c>
    </row>
    <row r="104" spans="1:9">
      <c r="A104" s="970" t="s">
        <v>1</v>
      </c>
      <c r="B104" s="971" t="s">
        <v>1</v>
      </c>
      <c r="C104" s="972"/>
      <c r="D104" s="988"/>
      <c r="E104" s="972"/>
      <c r="F104" s="988"/>
      <c r="G104" s="972"/>
      <c r="H104" s="972"/>
      <c r="I104" s="973"/>
    </row>
    <row r="105" spans="1:9">
      <c r="A105" s="970" t="s">
        <v>1045</v>
      </c>
      <c r="B105" s="971" t="s">
        <v>1</v>
      </c>
      <c r="C105" s="972"/>
      <c r="D105" s="988"/>
      <c r="E105" s="972"/>
      <c r="F105" s="988"/>
      <c r="G105" s="972"/>
      <c r="H105" s="972"/>
      <c r="I105" s="973"/>
    </row>
    <row r="106" spans="1:9">
      <c r="A106" s="970" t="s">
        <v>1046</v>
      </c>
      <c r="B106" s="971" t="s">
        <v>1</v>
      </c>
      <c r="C106" s="972"/>
      <c r="D106" s="988"/>
      <c r="E106" s="972"/>
      <c r="F106" s="988"/>
      <c r="G106" s="972"/>
      <c r="H106" s="972"/>
      <c r="I106" s="973"/>
    </row>
    <row r="107" spans="1:9">
      <c r="A107" s="970" t="s">
        <v>1047</v>
      </c>
      <c r="B107" s="971" t="s">
        <v>969</v>
      </c>
      <c r="C107" s="972">
        <v>65</v>
      </c>
      <c r="D107" s="987"/>
      <c r="E107" s="972">
        <f>$C107*$D107</f>
        <v>0</v>
      </c>
      <c r="F107" s="987"/>
      <c r="G107" s="972">
        <f>$C107*$F107</f>
        <v>0</v>
      </c>
      <c r="H107" s="972">
        <f>$D107+$F107</f>
        <v>0</v>
      </c>
      <c r="I107" s="973">
        <f>$E107+$G107</f>
        <v>0</v>
      </c>
    </row>
    <row r="108" spans="1:9">
      <c r="A108" s="970" t="s">
        <v>1</v>
      </c>
      <c r="B108" s="971" t="s">
        <v>1</v>
      </c>
      <c r="C108" s="972"/>
      <c r="D108" s="988"/>
      <c r="E108" s="972"/>
      <c r="F108" s="988"/>
      <c r="G108" s="972"/>
      <c r="H108" s="972"/>
      <c r="I108" s="973"/>
    </row>
    <row r="109" spans="1:9">
      <c r="A109" s="970" t="s">
        <v>1047</v>
      </c>
      <c r="B109" s="971" t="s">
        <v>1</v>
      </c>
      <c r="C109" s="972"/>
      <c r="D109" s="988"/>
      <c r="E109" s="972"/>
      <c r="F109" s="988"/>
      <c r="G109" s="972"/>
      <c r="H109" s="972"/>
      <c r="I109" s="973"/>
    </row>
    <row r="110" spans="1:9">
      <c r="A110" s="970" t="s">
        <v>1048</v>
      </c>
      <c r="B110" s="971" t="s">
        <v>969</v>
      </c>
      <c r="C110" s="972">
        <v>3</v>
      </c>
      <c r="D110" s="987"/>
      <c r="E110" s="972">
        <f>$C110*$D110</f>
        <v>0</v>
      </c>
      <c r="F110" s="987"/>
      <c r="G110" s="972">
        <f>$C110*$F110</f>
        <v>0</v>
      </c>
      <c r="H110" s="972">
        <f>$D110+$F110</f>
        <v>0</v>
      </c>
      <c r="I110" s="973">
        <f>$E110+$G110</f>
        <v>0</v>
      </c>
    </row>
    <row r="111" spans="1:9">
      <c r="A111" s="970" t="s">
        <v>1</v>
      </c>
      <c r="B111" s="971" t="s">
        <v>1</v>
      </c>
      <c r="C111" s="972"/>
      <c r="D111" s="988"/>
      <c r="E111" s="972"/>
      <c r="F111" s="988"/>
      <c r="G111" s="972"/>
      <c r="H111" s="972"/>
      <c r="I111" s="973"/>
    </row>
    <row r="112" spans="1:9">
      <c r="A112" s="970" t="s">
        <v>1049</v>
      </c>
      <c r="B112" s="971" t="s">
        <v>1</v>
      </c>
      <c r="C112" s="972"/>
      <c r="D112" s="988"/>
      <c r="E112" s="972"/>
      <c r="F112" s="988"/>
      <c r="G112" s="972"/>
      <c r="H112" s="972"/>
      <c r="I112" s="973"/>
    </row>
    <row r="113" spans="1:9">
      <c r="A113" s="970" t="s">
        <v>1050</v>
      </c>
      <c r="B113" s="971" t="s">
        <v>969</v>
      </c>
      <c r="C113" s="972">
        <v>1</v>
      </c>
      <c r="D113" s="987"/>
      <c r="E113" s="972">
        <f>$C113*$D113</f>
        <v>0</v>
      </c>
      <c r="F113" s="987"/>
      <c r="G113" s="972">
        <f>$C113*$F113</f>
        <v>0</v>
      </c>
      <c r="H113" s="972">
        <f>$D113+$F113</f>
        <v>0</v>
      </c>
      <c r="I113" s="973">
        <f>$E113+$G113</f>
        <v>0</v>
      </c>
    </row>
    <row r="114" spans="1:9">
      <c r="A114" s="970" t="s">
        <v>1051</v>
      </c>
      <c r="B114" s="971" t="s">
        <v>969</v>
      </c>
      <c r="C114" s="972">
        <v>2</v>
      </c>
      <c r="D114" s="987"/>
      <c r="E114" s="972">
        <f>$C114*$D114</f>
        <v>0</v>
      </c>
      <c r="F114" s="987"/>
      <c r="G114" s="972">
        <f>$C114*$F114</f>
        <v>0</v>
      </c>
      <c r="H114" s="972">
        <f>$D114+$F114</f>
        <v>0</v>
      </c>
      <c r="I114" s="973">
        <f>$E114+$G114</f>
        <v>0</v>
      </c>
    </row>
    <row r="115" spans="1:9">
      <c r="A115" s="970" t="s">
        <v>1</v>
      </c>
      <c r="B115" s="971" t="s">
        <v>1</v>
      </c>
      <c r="C115" s="972"/>
      <c r="D115" s="988"/>
      <c r="E115" s="972"/>
      <c r="F115" s="988"/>
      <c r="G115" s="972"/>
      <c r="H115" s="972"/>
      <c r="I115" s="973"/>
    </row>
    <row r="116" spans="1:9">
      <c r="A116" s="970" t="s">
        <v>1052</v>
      </c>
      <c r="B116" s="971" t="s">
        <v>1</v>
      </c>
      <c r="C116" s="972"/>
      <c r="D116" s="988"/>
      <c r="E116" s="972"/>
      <c r="F116" s="988"/>
      <c r="G116" s="972"/>
      <c r="H116" s="972"/>
      <c r="I116" s="973"/>
    </row>
    <row r="117" spans="1:9">
      <c r="A117" s="970" t="s">
        <v>1053</v>
      </c>
      <c r="B117" s="971" t="s">
        <v>969</v>
      </c>
      <c r="C117" s="972">
        <v>1</v>
      </c>
      <c r="D117" s="987"/>
      <c r="E117" s="972">
        <f>$C117*$D117</f>
        <v>0</v>
      </c>
      <c r="F117" s="987"/>
      <c r="G117" s="972">
        <f>$C117*$F117</f>
        <v>0</v>
      </c>
      <c r="H117" s="972">
        <f>$D117+$F117</f>
        <v>0</v>
      </c>
      <c r="I117" s="973">
        <f>$E117+$G117</f>
        <v>0</v>
      </c>
    </row>
    <row r="118" spans="1:9">
      <c r="A118" s="970" t="s">
        <v>1</v>
      </c>
      <c r="B118" s="971" t="s">
        <v>1</v>
      </c>
      <c r="C118" s="972"/>
      <c r="D118" s="988"/>
      <c r="E118" s="972"/>
      <c r="F118" s="988"/>
      <c r="G118" s="972"/>
      <c r="H118" s="972"/>
      <c r="I118" s="973"/>
    </row>
    <row r="119" spans="1:9">
      <c r="A119" s="970" t="s">
        <v>1054</v>
      </c>
      <c r="B119" s="971" t="s">
        <v>969</v>
      </c>
      <c r="C119" s="972">
        <v>30</v>
      </c>
      <c r="D119" s="987"/>
      <c r="E119" s="972">
        <f>$C119*$D119</f>
        <v>0</v>
      </c>
      <c r="F119" s="987"/>
      <c r="G119" s="972">
        <f>$C119*$F119</f>
        <v>0</v>
      </c>
      <c r="H119" s="972">
        <f>$D119+$F119</f>
        <v>0</v>
      </c>
      <c r="I119" s="973">
        <f>$E119+$G119</f>
        <v>0</v>
      </c>
    </row>
    <row r="120" spans="1:9">
      <c r="A120" s="970" t="s">
        <v>1</v>
      </c>
      <c r="B120" s="971" t="s">
        <v>1</v>
      </c>
      <c r="C120" s="972"/>
      <c r="D120" s="988"/>
      <c r="E120" s="972"/>
      <c r="F120" s="988"/>
      <c r="G120" s="972"/>
      <c r="H120" s="972"/>
      <c r="I120" s="973"/>
    </row>
    <row r="121" spans="1:9">
      <c r="A121" s="970" t="s">
        <v>1055</v>
      </c>
      <c r="B121" s="971" t="s">
        <v>1</v>
      </c>
      <c r="C121" s="972"/>
      <c r="D121" s="988"/>
      <c r="E121" s="972"/>
      <c r="F121" s="988"/>
      <c r="G121" s="972"/>
      <c r="H121" s="972"/>
      <c r="I121" s="973"/>
    </row>
    <row r="122" spans="1:9">
      <c r="A122" s="970" t="s">
        <v>1056</v>
      </c>
      <c r="B122" s="971" t="s">
        <v>1</v>
      </c>
      <c r="C122" s="972"/>
      <c r="D122" s="988"/>
      <c r="E122" s="972"/>
      <c r="F122" s="988"/>
      <c r="G122" s="972"/>
      <c r="H122" s="972"/>
      <c r="I122" s="973"/>
    </row>
    <row r="123" spans="1:9">
      <c r="A123" s="970" t="s">
        <v>1057</v>
      </c>
      <c r="B123" s="971" t="s">
        <v>221</v>
      </c>
      <c r="C123" s="972">
        <v>6</v>
      </c>
      <c r="D123" s="987"/>
      <c r="E123" s="972">
        <f>$C123*$D123</f>
        <v>0</v>
      </c>
      <c r="F123" s="987"/>
      <c r="G123" s="972">
        <f>$C123*$F123</f>
        <v>0</v>
      </c>
      <c r="H123" s="972">
        <f>$D123+$F123</f>
        <v>0</v>
      </c>
      <c r="I123" s="973">
        <f>$E123+$G123</f>
        <v>0</v>
      </c>
    </row>
    <row r="124" spans="1:9">
      <c r="A124" s="970" t="s">
        <v>1</v>
      </c>
      <c r="B124" s="971" t="s">
        <v>1</v>
      </c>
      <c r="C124" s="972"/>
      <c r="D124" s="988"/>
      <c r="E124" s="972"/>
      <c r="F124" s="988"/>
      <c r="G124" s="972"/>
      <c r="H124" s="972"/>
      <c r="I124" s="973"/>
    </row>
    <row r="125" spans="1:9">
      <c r="A125" s="970" t="s">
        <v>1</v>
      </c>
      <c r="B125" s="971" t="s">
        <v>1</v>
      </c>
      <c r="C125" s="972"/>
      <c r="D125" s="988"/>
      <c r="E125" s="972"/>
      <c r="F125" s="988"/>
      <c r="G125" s="972"/>
      <c r="H125" s="972"/>
      <c r="I125" s="973"/>
    </row>
    <row r="126" spans="1:9">
      <c r="A126" s="974" t="s">
        <v>1058</v>
      </c>
      <c r="B126" s="975" t="s">
        <v>1</v>
      </c>
      <c r="C126" s="976"/>
      <c r="D126" s="989"/>
      <c r="E126" s="976"/>
      <c r="F126" s="989"/>
      <c r="G126" s="976"/>
      <c r="H126" s="976"/>
      <c r="I126" s="977"/>
    </row>
    <row r="127" spans="1:9">
      <c r="A127" s="970" t="s">
        <v>1</v>
      </c>
      <c r="B127" s="971" t="s">
        <v>1</v>
      </c>
      <c r="C127" s="972"/>
      <c r="D127" s="988"/>
      <c r="E127" s="972"/>
      <c r="F127" s="988"/>
      <c r="G127" s="972"/>
      <c r="H127" s="972"/>
      <c r="I127" s="973"/>
    </row>
    <row r="128" spans="1:9">
      <c r="A128" s="970" t="s">
        <v>1059</v>
      </c>
      <c r="B128" s="971" t="s">
        <v>1060</v>
      </c>
      <c r="C128" s="972">
        <v>80</v>
      </c>
      <c r="D128" s="987"/>
      <c r="E128" s="972">
        <f>$C128*$D128</f>
        <v>0</v>
      </c>
      <c r="F128" s="987"/>
      <c r="G128" s="972">
        <f>$C128*$F128</f>
        <v>0</v>
      </c>
      <c r="H128" s="972">
        <f>$D128+$F128</f>
        <v>0</v>
      </c>
      <c r="I128" s="973">
        <f>$E128+$G128</f>
        <v>0</v>
      </c>
    </row>
    <row r="129" spans="1:9">
      <c r="A129" s="970" t="s">
        <v>1</v>
      </c>
      <c r="B129" s="971" t="s">
        <v>1</v>
      </c>
      <c r="C129" s="972"/>
      <c r="D129" s="988"/>
      <c r="E129" s="972"/>
      <c r="F129" s="988"/>
      <c r="G129" s="972"/>
      <c r="H129" s="972"/>
      <c r="I129" s="973"/>
    </row>
    <row r="130" spans="1:9">
      <c r="A130" s="970" t="s">
        <v>1061</v>
      </c>
      <c r="B130" s="971" t="s">
        <v>1060</v>
      </c>
      <c r="C130" s="972">
        <v>20</v>
      </c>
      <c r="D130" s="987"/>
      <c r="E130" s="972">
        <f>$C130*$D130</f>
        <v>0</v>
      </c>
      <c r="F130" s="987"/>
      <c r="G130" s="972">
        <f>$C130*$F130</f>
        <v>0</v>
      </c>
      <c r="H130" s="972">
        <f>$D130+$F130</f>
        <v>0</v>
      </c>
      <c r="I130" s="973">
        <f>$E130+$G130</f>
        <v>0</v>
      </c>
    </row>
    <row r="131" spans="1:9" ht="13" thickBot="1">
      <c r="A131" s="1016" t="s">
        <v>1</v>
      </c>
      <c r="B131" s="1017" t="s">
        <v>1</v>
      </c>
      <c r="C131" s="1018"/>
      <c r="D131" s="1032"/>
      <c r="E131" s="1018"/>
      <c r="F131" s="1032"/>
      <c r="G131" s="1018"/>
      <c r="H131" s="1018"/>
      <c r="I131" s="1019"/>
    </row>
    <row r="132" spans="1:9">
      <c r="A132" s="1024" t="s">
        <v>1062</v>
      </c>
      <c r="B132" s="1025" t="s">
        <v>1</v>
      </c>
      <c r="C132" s="1026"/>
      <c r="D132" s="1033"/>
      <c r="E132" s="1026"/>
      <c r="F132" s="1033"/>
      <c r="G132" s="1026"/>
      <c r="H132" s="1026"/>
      <c r="I132" s="1027"/>
    </row>
    <row r="133" spans="1:9">
      <c r="A133" s="974" t="s">
        <v>1063</v>
      </c>
      <c r="B133" s="975" t="s">
        <v>1</v>
      </c>
      <c r="C133" s="976"/>
      <c r="D133" s="989"/>
      <c r="E133" s="976"/>
      <c r="F133" s="989"/>
      <c r="G133" s="976"/>
      <c r="H133" s="976"/>
      <c r="I133" s="977"/>
    </row>
    <row r="134" spans="1:9">
      <c r="A134" s="970" t="s">
        <v>1064</v>
      </c>
      <c r="B134" s="971" t="s">
        <v>1060</v>
      </c>
      <c r="C134" s="972">
        <v>40</v>
      </c>
      <c r="D134" s="987"/>
      <c r="E134" s="972">
        <f>$C134*$D134</f>
        <v>0</v>
      </c>
      <c r="F134" s="987"/>
      <c r="G134" s="972">
        <f>$C134*$F134</f>
        <v>0</v>
      </c>
      <c r="H134" s="972">
        <f>$D134+$F134</f>
        <v>0</v>
      </c>
      <c r="I134" s="973">
        <f>$E134+$G134</f>
        <v>0</v>
      </c>
    </row>
    <row r="135" spans="1:9">
      <c r="A135" s="970" t="s">
        <v>1065</v>
      </c>
      <c r="B135" s="971" t="s">
        <v>1060</v>
      </c>
      <c r="C135" s="972">
        <v>20</v>
      </c>
      <c r="D135" s="987"/>
      <c r="E135" s="972">
        <f>$C135*$D135</f>
        <v>0</v>
      </c>
      <c r="F135" s="987"/>
      <c r="G135" s="972">
        <f>$C135*$F135</f>
        <v>0</v>
      </c>
      <c r="H135" s="972">
        <f>$D135+$F135</f>
        <v>0</v>
      </c>
      <c r="I135" s="973">
        <f>$E135+$G135</f>
        <v>0</v>
      </c>
    </row>
    <row r="136" spans="1:9">
      <c r="A136" s="970" t="s">
        <v>1066</v>
      </c>
      <c r="B136" s="971" t="s">
        <v>1060</v>
      </c>
      <c r="C136" s="972">
        <v>50</v>
      </c>
      <c r="D136" s="987"/>
      <c r="E136" s="972">
        <f>$C136*$D136</f>
        <v>0</v>
      </c>
      <c r="F136" s="987"/>
      <c r="G136" s="972">
        <f>$C136*$F136</f>
        <v>0</v>
      </c>
      <c r="H136" s="972">
        <f>$D136+$F136</f>
        <v>0</v>
      </c>
      <c r="I136" s="973">
        <f>$E136+$G136</f>
        <v>0</v>
      </c>
    </row>
    <row r="137" spans="1:9">
      <c r="A137" s="970" t="s">
        <v>1</v>
      </c>
      <c r="B137" s="971" t="s">
        <v>1</v>
      </c>
      <c r="C137" s="972"/>
      <c r="D137" s="972"/>
      <c r="E137" s="972"/>
      <c r="F137" s="972"/>
      <c r="G137" s="972"/>
      <c r="H137" s="972"/>
      <c r="I137" s="973"/>
    </row>
    <row r="138" spans="1:9" ht="14">
      <c r="A138" s="966" t="s">
        <v>1067</v>
      </c>
      <c r="B138" s="967" t="s">
        <v>1</v>
      </c>
      <c r="C138" s="968"/>
      <c r="D138" s="968"/>
      <c r="E138" s="968">
        <f>SUM(E6:E136)</f>
        <v>0</v>
      </c>
      <c r="F138" s="968"/>
      <c r="G138" s="968">
        <f t="shared" ref="G138:I138" si="8">SUM(G6:G136)</f>
        <v>0</v>
      </c>
      <c r="H138" s="968"/>
      <c r="I138" s="969">
        <f t="shared" si="8"/>
        <v>0</v>
      </c>
    </row>
    <row r="139" spans="1:9">
      <c r="A139" s="970" t="s">
        <v>1</v>
      </c>
      <c r="B139" s="971" t="s">
        <v>1</v>
      </c>
      <c r="C139" s="972"/>
      <c r="D139" s="972"/>
      <c r="E139" s="972"/>
      <c r="F139" s="972"/>
      <c r="G139" s="972"/>
      <c r="H139" s="972"/>
      <c r="I139" s="973"/>
    </row>
    <row r="140" spans="1:9" ht="13" thickBot="1">
      <c r="A140" s="1016" t="s">
        <v>1</v>
      </c>
      <c r="B140" s="1017" t="s">
        <v>1</v>
      </c>
      <c r="C140" s="1018"/>
      <c r="D140" s="1018"/>
      <c r="E140" s="1018"/>
      <c r="F140" s="1018"/>
      <c r="G140" s="1018"/>
      <c r="H140" s="1018"/>
      <c r="I140" s="1019"/>
    </row>
    <row r="141" spans="1:9">
      <c r="A141" s="1028" t="s">
        <v>1</v>
      </c>
      <c r="B141" s="1028" t="s">
        <v>1</v>
      </c>
      <c r="C141" s="1029"/>
      <c r="D141" s="1029"/>
      <c r="E141" s="1029"/>
      <c r="F141" s="1029"/>
      <c r="G141" s="1029"/>
      <c r="H141" s="1029"/>
      <c r="I141" s="1029"/>
    </row>
    <row r="142" spans="1:9">
      <c r="A142" s="971" t="s">
        <v>1</v>
      </c>
      <c r="B142" s="971" t="s">
        <v>1</v>
      </c>
      <c r="C142" s="972"/>
      <c r="D142" s="972"/>
      <c r="E142" s="972"/>
      <c r="F142" s="972"/>
      <c r="G142" s="972"/>
      <c r="H142" s="972"/>
      <c r="I142" s="972"/>
    </row>
    <row r="143" spans="1:9">
      <c r="A143" s="971" t="s">
        <v>1</v>
      </c>
      <c r="B143" s="971" t="s">
        <v>1</v>
      </c>
      <c r="C143" s="972"/>
      <c r="D143" s="972"/>
      <c r="E143" s="972"/>
      <c r="F143" s="972"/>
      <c r="G143" s="972"/>
      <c r="H143" s="972"/>
      <c r="I143" s="972"/>
    </row>
    <row r="144" spans="1:9">
      <c r="A144" s="971" t="s">
        <v>1</v>
      </c>
      <c r="B144" s="971" t="s">
        <v>1</v>
      </c>
      <c r="C144" s="972"/>
      <c r="D144" s="972"/>
      <c r="E144" s="972"/>
      <c r="F144" s="972"/>
      <c r="G144" s="972"/>
      <c r="H144" s="972"/>
      <c r="I144" s="972"/>
    </row>
    <row r="145" spans="1:9">
      <c r="A145" s="971" t="s">
        <v>1</v>
      </c>
      <c r="B145" s="971" t="s">
        <v>1</v>
      </c>
      <c r="C145" s="972"/>
      <c r="D145" s="972"/>
      <c r="E145" s="972"/>
      <c r="F145" s="972"/>
      <c r="G145" s="972"/>
      <c r="H145" s="972"/>
      <c r="I145" s="972"/>
    </row>
    <row r="146" spans="1:9">
      <c r="A146" s="971" t="s">
        <v>1</v>
      </c>
      <c r="B146" s="971" t="s">
        <v>1</v>
      </c>
      <c r="C146" s="972"/>
      <c r="D146" s="972"/>
      <c r="E146" s="972"/>
      <c r="F146" s="972"/>
      <c r="G146" s="972"/>
      <c r="H146" s="972"/>
      <c r="I146" s="972"/>
    </row>
    <row r="147" spans="1:9">
      <c r="A147" s="971" t="s">
        <v>1</v>
      </c>
      <c r="B147" s="971" t="s">
        <v>1</v>
      </c>
      <c r="C147" s="972"/>
      <c r="D147" s="972"/>
      <c r="E147" s="972"/>
      <c r="F147" s="972"/>
      <c r="G147" s="972"/>
      <c r="H147" s="972"/>
      <c r="I147" s="972"/>
    </row>
    <row r="148" spans="1:9">
      <c r="A148" s="971" t="s">
        <v>1</v>
      </c>
      <c r="B148" s="971" t="s">
        <v>1</v>
      </c>
      <c r="C148" s="972"/>
      <c r="D148" s="972"/>
      <c r="E148" s="972"/>
      <c r="F148" s="972"/>
      <c r="G148" s="972"/>
      <c r="H148" s="972"/>
      <c r="I148" s="972"/>
    </row>
    <row r="149" spans="1:9">
      <c r="A149" s="971" t="s">
        <v>1</v>
      </c>
      <c r="B149" s="971" t="s">
        <v>1</v>
      </c>
      <c r="C149" s="972"/>
      <c r="D149" s="972"/>
      <c r="E149" s="972"/>
      <c r="F149" s="972"/>
      <c r="G149" s="972"/>
      <c r="H149" s="972"/>
      <c r="I149" s="972"/>
    </row>
    <row r="150" spans="1:9">
      <c r="A150" s="971" t="s">
        <v>1</v>
      </c>
      <c r="B150" s="971" t="s">
        <v>1</v>
      </c>
      <c r="C150" s="972"/>
      <c r="D150" s="972"/>
      <c r="E150" s="972"/>
      <c r="F150" s="972"/>
      <c r="G150" s="972"/>
      <c r="H150" s="972"/>
      <c r="I150" s="972"/>
    </row>
    <row r="151" spans="1:9">
      <c r="A151" s="971" t="s">
        <v>1</v>
      </c>
      <c r="B151" s="971" t="s">
        <v>1</v>
      </c>
      <c r="C151" s="972"/>
      <c r="D151" s="972"/>
      <c r="E151" s="972"/>
      <c r="F151" s="972"/>
      <c r="G151" s="972"/>
      <c r="H151" s="972"/>
      <c r="I151" s="972"/>
    </row>
    <row r="152" spans="1:9">
      <c r="A152" s="971" t="s">
        <v>1</v>
      </c>
      <c r="B152" s="971" t="s">
        <v>1</v>
      </c>
      <c r="C152" s="972"/>
      <c r="D152" s="972"/>
      <c r="E152" s="972"/>
      <c r="F152" s="972"/>
      <c r="G152" s="972"/>
      <c r="H152" s="972"/>
      <c r="I152" s="972"/>
    </row>
    <row r="153" spans="1:9">
      <c r="A153" s="971" t="s">
        <v>1</v>
      </c>
      <c r="B153" s="971" t="s">
        <v>1</v>
      </c>
      <c r="C153" s="972"/>
      <c r="D153" s="972"/>
      <c r="E153" s="972"/>
      <c r="F153" s="972"/>
      <c r="G153" s="972"/>
      <c r="H153" s="972"/>
      <c r="I153" s="972"/>
    </row>
    <row r="154" spans="1:9">
      <c r="A154" s="971" t="s">
        <v>1</v>
      </c>
      <c r="B154" s="971" t="s">
        <v>1</v>
      </c>
      <c r="C154" s="972"/>
      <c r="D154" s="972"/>
      <c r="E154" s="972"/>
      <c r="F154" s="972"/>
      <c r="G154" s="972"/>
      <c r="H154" s="972"/>
      <c r="I154" s="972"/>
    </row>
  </sheetData>
  <sheetProtection algorithmName="SHA-512" hashValue="sZLRKmK6AyTEB7VRvEQQ6lhtGXXR1L4MDz20N/0VKWkQFE0KhgarHd5a0GZey1OSGva+JaLz/0NMawJrCzzv4g==" saltValue="aXdcnILaJbDD3vCRPAE89A==" spinCount="100000" sheet="1" objects="1" scenarios="1"/>
  <pageMargins left="0.39370078740157483" right="0.39370078740157483" top="0.39370078740157483" bottom="0.39370078740157483" header="0" footer="0"/>
  <pageSetup paperSize="9" scale="89" fitToHeight="0" orientation="portrait" r:id="rId1"/>
  <headerFooter>
    <oddHeader xml:space="preserve">&amp;LALB - PROVIZORNÍ MENZA&amp;RUNIVERZITA KARLOVA   </oddHeader>
    <oddFooter>&amp;LALB_MENZA&amp;CStrana &amp;P z &amp;N</oddFooter>
  </headerFooter>
  <rowBreaks count="1" manualBreakCount="1">
    <brk id="131" max="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26580-CC64-4E9B-B882-A65DA43F5BEB}">
  <sheetPr>
    <tabColor rgb="FF7030A0"/>
    <pageSetUpPr fitToPage="1"/>
  </sheetPr>
  <dimension ref="A1:L72"/>
  <sheetViews>
    <sheetView view="pageBreakPreview" zoomScale="70" zoomScaleNormal="100" zoomScaleSheetLayoutView="70" workbookViewId="0">
      <selection activeCell="N23" sqref="N23"/>
    </sheetView>
  </sheetViews>
  <sheetFormatPr defaultRowHeight="12.5"/>
  <cols>
    <col min="1" max="1" width="39.44140625" style="771" bestFit="1" customWidth="1"/>
    <col min="2" max="2" width="4.33203125" style="771" bestFit="1" customWidth="1"/>
    <col min="3" max="3" width="7.109375" style="986" bestFit="1" customWidth="1"/>
    <col min="4" max="4" width="9.77734375" style="986" bestFit="1" customWidth="1"/>
    <col min="5" max="5" width="17.33203125" style="986" bestFit="1" customWidth="1"/>
    <col min="6" max="6" width="8.77734375" style="986" bestFit="1" customWidth="1"/>
    <col min="7" max="7" width="15.33203125" style="986" bestFit="1" customWidth="1"/>
    <col min="8" max="8" width="9.77734375" style="986" bestFit="1" customWidth="1"/>
    <col min="9" max="9" width="17.33203125" style="986" bestFit="1" customWidth="1"/>
    <col min="10" max="256" width="8.88671875" style="668"/>
    <col min="257" max="257" width="39.44140625" style="668" bestFit="1" customWidth="1"/>
    <col min="258" max="258" width="4.33203125" style="668" bestFit="1" customWidth="1"/>
    <col min="259" max="259" width="7.109375" style="668" bestFit="1" customWidth="1"/>
    <col min="260" max="260" width="9.77734375" style="668" bestFit="1" customWidth="1"/>
    <col min="261" max="261" width="17.33203125" style="668" bestFit="1" customWidth="1"/>
    <col min="262" max="262" width="8.77734375" style="668" bestFit="1" customWidth="1"/>
    <col min="263" max="263" width="15.33203125" style="668" bestFit="1" customWidth="1"/>
    <col min="264" max="264" width="9.77734375" style="668" bestFit="1" customWidth="1"/>
    <col min="265" max="265" width="17.33203125" style="668" bestFit="1" customWidth="1"/>
    <col min="266" max="512" width="8.88671875" style="668"/>
    <col min="513" max="513" width="39.44140625" style="668" bestFit="1" customWidth="1"/>
    <col min="514" max="514" width="4.33203125" style="668" bestFit="1" customWidth="1"/>
    <col min="515" max="515" width="7.109375" style="668" bestFit="1" customWidth="1"/>
    <col min="516" max="516" width="9.77734375" style="668" bestFit="1" customWidth="1"/>
    <col min="517" max="517" width="17.33203125" style="668" bestFit="1" customWidth="1"/>
    <col min="518" max="518" width="8.77734375" style="668" bestFit="1" customWidth="1"/>
    <col min="519" max="519" width="15.33203125" style="668" bestFit="1" customWidth="1"/>
    <col min="520" max="520" width="9.77734375" style="668" bestFit="1" customWidth="1"/>
    <col min="521" max="521" width="17.33203125" style="668" bestFit="1" customWidth="1"/>
    <col min="522" max="768" width="8.88671875" style="668"/>
    <col min="769" max="769" width="39.44140625" style="668" bestFit="1" customWidth="1"/>
    <col min="770" max="770" width="4.33203125" style="668" bestFit="1" customWidth="1"/>
    <col min="771" max="771" width="7.109375" style="668" bestFit="1" customWidth="1"/>
    <col min="772" max="772" width="9.77734375" style="668" bestFit="1" customWidth="1"/>
    <col min="773" max="773" width="17.33203125" style="668" bestFit="1" customWidth="1"/>
    <col min="774" max="774" width="8.77734375" style="668" bestFit="1" customWidth="1"/>
    <col min="775" max="775" width="15.33203125" style="668" bestFit="1" customWidth="1"/>
    <col min="776" max="776" width="9.77734375" style="668" bestFit="1" customWidth="1"/>
    <col min="777" max="777" width="17.33203125" style="668" bestFit="1" customWidth="1"/>
    <col min="778" max="1024" width="8.88671875" style="668"/>
    <col min="1025" max="1025" width="39.44140625" style="668" bestFit="1" customWidth="1"/>
    <col min="1026" max="1026" width="4.33203125" style="668" bestFit="1" customWidth="1"/>
    <col min="1027" max="1027" width="7.109375" style="668" bestFit="1" customWidth="1"/>
    <col min="1028" max="1028" width="9.77734375" style="668" bestFit="1" customWidth="1"/>
    <col min="1029" max="1029" width="17.33203125" style="668" bestFit="1" customWidth="1"/>
    <col min="1030" max="1030" width="8.77734375" style="668" bestFit="1" customWidth="1"/>
    <col min="1031" max="1031" width="15.33203125" style="668" bestFit="1" customWidth="1"/>
    <col min="1032" max="1032" width="9.77734375" style="668" bestFit="1" customWidth="1"/>
    <col min="1033" max="1033" width="17.33203125" style="668" bestFit="1" customWidth="1"/>
    <col min="1034" max="1280" width="8.88671875" style="668"/>
    <col min="1281" max="1281" width="39.44140625" style="668" bestFit="1" customWidth="1"/>
    <col min="1282" max="1282" width="4.33203125" style="668" bestFit="1" customWidth="1"/>
    <col min="1283" max="1283" width="7.109375" style="668" bestFit="1" customWidth="1"/>
    <col min="1284" max="1284" width="9.77734375" style="668" bestFit="1" customWidth="1"/>
    <col min="1285" max="1285" width="17.33203125" style="668" bestFit="1" customWidth="1"/>
    <col min="1286" max="1286" width="8.77734375" style="668" bestFit="1" customWidth="1"/>
    <col min="1287" max="1287" width="15.33203125" style="668" bestFit="1" customWidth="1"/>
    <col min="1288" max="1288" width="9.77734375" style="668" bestFit="1" customWidth="1"/>
    <col min="1289" max="1289" width="17.33203125" style="668" bestFit="1" customWidth="1"/>
    <col min="1290" max="1536" width="8.88671875" style="668"/>
    <col min="1537" max="1537" width="39.44140625" style="668" bestFit="1" customWidth="1"/>
    <col min="1538" max="1538" width="4.33203125" style="668" bestFit="1" customWidth="1"/>
    <col min="1539" max="1539" width="7.109375" style="668" bestFit="1" customWidth="1"/>
    <col min="1540" max="1540" width="9.77734375" style="668" bestFit="1" customWidth="1"/>
    <col min="1541" max="1541" width="17.33203125" style="668" bestFit="1" customWidth="1"/>
    <col min="1542" max="1542" width="8.77734375" style="668" bestFit="1" customWidth="1"/>
    <col min="1543" max="1543" width="15.33203125" style="668" bestFit="1" customWidth="1"/>
    <col min="1544" max="1544" width="9.77734375" style="668" bestFit="1" customWidth="1"/>
    <col min="1545" max="1545" width="17.33203125" style="668" bestFit="1" customWidth="1"/>
    <col min="1546" max="1792" width="8.88671875" style="668"/>
    <col min="1793" max="1793" width="39.44140625" style="668" bestFit="1" customWidth="1"/>
    <col min="1794" max="1794" width="4.33203125" style="668" bestFit="1" customWidth="1"/>
    <col min="1795" max="1795" width="7.109375" style="668" bestFit="1" customWidth="1"/>
    <col min="1796" max="1796" width="9.77734375" style="668" bestFit="1" customWidth="1"/>
    <col min="1797" max="1797" width="17.33203125" style="668" bestFit="1" customWidth="1"/>
    <col min="1798" max="1798" width="8.77734375" style="668" bestFit="1" customWidth="1"/>
    <col min="1799" max="1799" width="15.33203125" style="668" bestFit="1" customWidth="1"/>
    <col min="1800" max="1800" width="9.77734375" style="668" bestFit="1" customWidth="1"/>
    <col min="1801" max="1801" width="17.33203125" style="668" bestFit="1" customWidth="1"/>
    <col min="1802" max="2048" width="8.88671875" style="668"/>
    <col min="2049" max="2049" width="39.44140625" style="668" bestFit="1" customWidth="1"/>
    <col min="2050" max="2050" width="4.33203125" style="668" bestFit="1" customWidth="1"/>
    <col min="2051" max="2051" width="7.109375" style="668" bestFit="1" customWidth="1"/>
    <col min="2052" max="2052" width="9.77734375" style="668" bestFit="1" customWidth="1"/>
    <col min="2053" max="2053" width="17.33203125" style="668" bestFit="1" customWidth="1"/>
    <col min="2054" max="2054" width="8.77734375" style="668" bestFit="1" customWidth="1"/>
    <col min="2055" max="2055" width="15.33203125" style="668" bestFit="1" customWidth="1"/>
    <col min="2056" max="2056" width="9.77734375" style="668" bestFit="1" customWidth="1"/>
    <col min="2057" max="2057" width="17.33203125" style="668" bestFit="1" customWidth="1"/>
    <col min="2058" max="2304" width="8.88671875" style="668"/>
    <col min="2305" max="2305" width="39.44140625" style="668" bestFit="1" customWidth="1"/>
    <col min="2306" max="2306" width="4.33203125" style="668" bestFit="1" customWidth="1"/>
    <col min="2307" max="2307" width="7.109375" style="668" bestFit="1" customWidth="1"/>
    <col min="2308" max="2308" width="9.77734375" style="668" bestFit="1" customWidth="1"/>
    <col min="2309" max="2309" width="17.33203125" style="668" bestFit="1" customWidth="1"/>
    <col min="2310" max="2310" width="8.77734375" style="668" bestFit="1" customWidth="1"/>
    <col min="2311" max="2311" width="15.33203125" style="668" bestFit="1" customWidth="1"/>
    <col min="2312" max="2312" width="9.77734375" style="668" bestFit="1" customWidth="1"/>
    <col min="2313" max="2313" width="17.33203125" style="668" bestFit="1" customWidth="1"/>
    <col min="2314" max="2560" width="8.88671875" style="668"/>
    <col min="2561" max="2561" width="39.44140625" style="668" bestFit="1" customWidth="1"/>
    <col min="2562" max="2562" width="4.33203125" style="668" bestFit="1" customWidth="1"/>
    <col min="2563" max="2563" width="7.109375" style="668" bestFit="1" customWidth="1"/>
    <col min="2564" max="2564" width="9.77734375" style="668" bestFit="1" customWidth="1"/>
    <col min="2565" max="2565" width="17.33203125" style="668" bestFit="1" customWidth="1"/>
    <col min="2566" max="2566" width="8.77734375" style="668" bestFit="1" customWidth="1"/>
    <col min="2567" max="2567" width="15.33203125" style="668" bestFit="1" customWidth="1"/>
    <col min="2568" max="2568" width="9.77734375" style="668" bestFit="1" customWidth="1"/>
    <col min="2569" max="2569" width="17.33203125" style="668" bestFit="1" customWidth="1"/>
    <col min="2570" max="2816" width="8.88671875" style="668"/>
    <col min="2817" max="2817" width="39.44140625" style="668" bestFit="1" customWidth="1"/>
    <col min="2818" max="2818" width="4.33203125" style="668" bestFit="1" customWidth="1"/>
    <col min="2819" max="2819" width="7.109375" style="668" bestFit="1" customWidth="1"/>
    <col min="2820" max="2820" width="9.77734375" style="668" bestFit="1" customWidth="1"/>
    <col min="2821" max="2821" width="17.33203125" style="668" bestFit="1" customWidth="1"/>
    <col min="2822" max="2822" width="8.77734375" style="668" bestFit="1" customWidth="1"/>
    <col min="2823" max="2823" width="15.33203125" style="668" bestFit="1" customWidth="1"/>
    <col min="2824" max="2824" width="9.77734375" style="668" bestFit="1" customWidth="1"/>
    <col min="2825" max="2825" width="17.33203125" style="668" bestFit="1" customWidth="1"/>
    <col min="2826" max="3072" width="8.88671875" style="668"/>
    <col min="3073" max="3073" width="39.44140625" style="668" bestFit="1" customWidth="1"/>
    <col min="3074" max="3074" width="4.33203125" style="668" bestFit="1" customWidth="1"/>
    <col min="3075" max="3075" width="7.109375" style="668" bestFit="1" customWidth="1"/>
    <col min="3076" max="3076" width="9.77734375" style="668" bestFit="1" customWidth="1"/>
    <col min="3077" max="3077" width="17.33203125" style="668" bestFit="1" customWidth="1"/>
    <col min="3078" max="3078" width="8.77734375" style="668" bestFit="1" customWidth="1"/>
    <col min="3079" max="3079" width="15.33203125" style="668" bestFit="1" customWidth="1"/>
    <col min="3080" max="3080" width="9.77734375" style="668" bestFit="1" customWidth="1"/>
    <col min="3081" max="3081" width="17.33203125" style="668" bestFit="1" customWidth="1"/>
    <col min="3082" max="3328" width="8.88671875" style="668"/>
    <col min="3329" max="3329" width="39.44140625" style="668" bestFit="1" customWidth="1"/>
    <col min="3330" max="3330" width="4.33203125" style="668" bestFit="1" customWidth="1"/>
    <col min="3331" max="3331" width="7.109375" style="668" bestFit="1" customWidth="1"/>
    <col min="3332" max="3332" width="9.77734375" style="668" bestFit="1" customWidth="1"/>
    <col min="3333" max="3333" width="17.33203125" style="668" bestFit="1" customWidth="1"/>
    <col min="3334" max="3334" width="8.77734375" style="668" bestFit="1" customWidth="1"/>
    <col min="3335" max="3335" width="15.33203125" style="668" bestFit="1" customWidth="1"/>
    <col min="3336" max="3336" width="9.77734375" style="668" bestFit="1" customWidth="1"/>
    <col min="3337" max="3337" width="17.33203125" style="668" bestFit="1" customWidth="1"/>
    <col min="3338" max="3584" width="8.88671875" style="668"/>
    <col min="3585" max="3585" width="39.44140625" style="668" bestFit="1" customWidth="1"/>
    <col min="3586" max="3586" width="4.33203125" style="668" bestFit="1" customWidth="1"/>
    <col min="3587" max="3587" width="7.109375" style="668" bestFit="1" customWidth="1"/>
    <col min="3588" max="3588" width="9.77734375" style="668" bestFit="1" customWidth="1"/>
    <col min="3589" max="3589" width="17.33203125" style="668" bestFit="1" customWidth="1"/>
    <col min="3590" max="3590" width="8.77734375" style="668" bestFit="1" customWidth="1"/>
    <col min="3591" max="3591" width="15.33203125" style="668" bestFit="1" customWidth="1"/>
    <col min="3592" max="3592" width="9.77734375" style="668" bestFit="1" customWidth="1"/>
    <col min="3593" max="3593" width="17.33203125" style="668" bestFit="1" customWidth="1"/>
    <col min="3594" max="3840" width="8.88671875" style="668"/>
    <col min="3841" max="3841" width="39.44140625" style="668" bestFit="1" customWidth="1"/>
    <col min="3842" max="3842" width="4.33203125" style="668" bestFit="1" customWidth="1"/>
    <col min="3843" max="3843" width="7.109375" style="668" bestFit="1" customWidth="1"/>
    <col min="3844" max="3844" width="9.77734375" style="668" bestFit="1" customWidth="1"/>
    <col min="3845" max="3845" width="17.33203125" style="668" bestFit="1" customWidth="1"/>
    <col min="3846" max="3846" width="8.77734375" style="668" bestFit="1" customWidth="1"/>
    <col min="3847" max="3847" width="15.33203125" style="668" bestFit="1" customWidth="1"/>
    <col min="3848" max="3848" width="9.77734375" style="668" bestFit="1" customWidth="1"/>
    <col min="3849" max="3849" width="17.33203125" style="668" bestFit="1" customWidth="1"/>
    <col min="3850" max="4096" width="8.88671875" style="668"/>
    <col min="4097" max="4097" width="39.44140625" style="668" bestFit="1" customWidth="1"/>
    <col min="4098" max="4098" width="4.33203125" style="668" bestFit="1" customWidth="1"/>
    <col min="4099" max="4099" width="7.109375" style="668" bestFit="1" customWidth="1"/>
    <col min="4100" max="4100" width="9.77734375" style="668" bestFit="1" customWidth="1"/>
    <col min="4101" max="4101" width="17.33203125" style="668" bestFit="1" customWidth="1"/>
    <col min="4102" max="4102" width="8.77734375" style="668" bestFit="1" customWidth="1"/>
    <col min="4103" max="4103" width="15.33203125" style="668" bestFit="1" customWidth="1"/>
    <col min="4104" max="4104" width="9.77734375" style="668" bestFit="1" customWidth="1"/>
    <col min="4105" max="4105" width="17.33203125" style="668" bestFit="1" customWidth="1"/>
    <col min="4106" max="4352" width="8.88671875" style="668"/>
    <col min="4353" max="4353" width="39.44140625" style="668" bestFit="1" customWidth="1"/>
    <col min="4354" max="4354" width="4.33203125" style="668" bestFit="1" customWidth="1"/>
    <col min="4355" max="4355" width="7.109375" style="668" bestFit="1" customWidth="1"/>
    <col min="4356" max="4356" width="9.77734375" style="668" bestFit="1" customWidth="1"/>
    <col min="4357" max="4357" width="17.33203125" style="668" bestFit="1" customWidth="1"/>
    <col min="4358" max="4358" width="8.77734375" style="668" bestFit="1" customWidth="1"/>
    <col min="4359" max="4359" width="15.33203125" style="668" bestFit="1" customWidth="1"/>
    <col min="4360" max="4360" width="9.77734375" style="668" bestFit="1" customWidth="1"/>
    <col min="4361" max="4361" width="17.33203125" style="668" bestFit="1" customWidth="1"/>
    <col min="4362" max="4608" width="8.88671875" style="668"/>
    <col min="4609" max="4609" width="39.44140625" style="668" bestFit="1" customWidth="1"/>
    <col min="4610" max="4610" width="4.33203125" style="668" bestFit="1" customWidth="1"/>
    <col min="4611" max="4611" width="7.109375" style="668" bestFit="1" customWidth="1"/>
    <col min="4612" max="4612" width="9.77734375" style="668" bestFit="1" customWidth="1"/>
    <col min="4613" max="4613" width="17.33203125" style="668" bestFit="1" customWidth="1"/>
    <col min="4614" max="4614" width="8.77734375" style="668" bestFit="1" customWidth="1"/>
    <col min="4615" max="4615" width="15.33203125" style="668" bestFit="1" customWidth="1"/>
    <col min="4616" max="4616" width="9.77734375" style="668" bestFit="1" customWidth="1"/>
    <col min="4617" max="4617" width="17.33203125" style="668" bestFit="1" customWidth="1"/>
    <col min="4618" max="4864" width="8.88671875" style="668"/>
    <col min="4865" max="4865" width="39.44140625" style="668" bestFit="1" customWidth="1"/>
    <col min="4866" max="4866" width="4.33203125" style="668" bestFit="1" customWidth="1"/>
    <col min="4867" max="4867" width="7.109375" style="668" bestFit="1" customWidth="1"/>
    <col min="4868" max="4868" width="9.77734375" style="668" bestFit="1" customWidth="1"/>
    <col min="4869" max="4869" width="17.33203125" style="668" bestFit="1" customWidth="1"/>
    <col min="4870" max="4870" width="8.77734375" style="668" bestFit="1" customWidth="1"/>
    <col min="4871" max="4871" width="15.33203125" style="668" bestFit="1" customWidth="1"/>
    <col min="4872" max="4872" width="9.77734375" style="668" bestFit="1" customWidth="1"/>
    <col min="4873" max="4873" width="17.33203125" style="668" bestFit="1" customWidth="1"/>
    <col min="4874" max="5120" width="8.88671875" style="668"/>
    <col min="5121" max="5121" width="39.44140625" style="668" bestFit="1" customWidth="1"/>
    <col min="5122" max="5122" width="4.33203125" style="668" bestFit="1" customWidth="1"/>
    <col min="5123" max="5123" width="7.109375" style="668" bestFit="1" customWidth="1"/>
    <col min="5124" max="5124" width="9.77734375" style="668" bestFit="1" customWidth="1"/>
    <col min="5125" max="5125" width="17.33203125" style="668" bestFit="1" customWidth="1"/>
    <col min="5126" max="5126" width="8.77734375" style="668" bestFit="1" customWidth="1"/>
    <col min="5127" max="5127" width="15.33203125" style="668" bestFit="1" customWidth="1"/>
    <col min="5128" max="5128" width="9.77734375" style="668" bestFit="1" customWidth="1"/>
    <col min="5129" max="5129" width="17.33203125" style="668" bestFit="1" customWidth="1"/>
    <col min="5130" max="5376" width="8.88671875" style="668"/>
    <col min="5377" max="5377" width="39.44140625" style="668" bestFit="1" customWidth="1"/>
    <col min="5378" max="5378" width="4.33203125" style="668" bestFit="1" customWidth="1"/>
    <col min="5379" max="5379" width="7.109375" style="668" bestFit="1" customWidth="1"/>
    <col min="5380" max="5380" width="9.77734375" style="668" bestFit="1" customWidth="1"/>
    <col min="5381" max="5381" width="17.33203125" style="668" bestFit="1" customWidth="1"/>
    <col min="5382" max="5382" width="8.77734375" style="668" bestFit="1" customWidth="1"/>
    <col min="5383" max="5383" width="15.33203125" style="668" bestFit="1" customWidth="1"/>
    <col min="5384" max="5384" width="9.77734375" style="668" bestFit="1" customWidth="1"/>
    <col min="5385" max="5385" width="17.33203125" style="668" bestFit="1" customWidth="1"/>
    <col min="5386" max="5632" width="8.88671875" style="668"/>
    <col min="5633" max="5633" width="39.44140625" style="668" bestFit="1" customWidth="1"/>
    <col min="5634" max="5634" width="4.33203125" style="668" bestFit="1" customWidth="1"/>
    <col min="5635" max="5635" width="7.109375" style="668" bestFit="1" customWidth="1"/>
    <col min="5636" max="5636" width="9.77734375" style="668" bestFit="1" customWidth="1"/>
    <col min="5637" max="5637" width="17.33203125" style="668" bestFit="1" customWidth="1"/>
    <col min="5638" max="5638" width="8.77734375" style="668" bestFit="1" customWidth="1"/>
    <col min="5639" max="5639" width="15.33203125" style="668" bestFit="1" customWidth="1"/>
    <col min="5640" max="5640" width="9.77734375" style="668" bestFit="1" customWidth="1"/>
    <col min="5641" max="5641" width="17.33203125" style="668" bestFit="1" customWidth="1"/>
    <col min="5642" max="5888" width="8.88671875" style="668"/>
    <col min="5889" max="5889" width="39.44140625" style="668" bestFit="1" customWidth="1"/>
    <col min="5890" max="5890" width="4.33203125" style="668" bestFit="1" customWidth="1"/>
    <col min="5891" max="5891" width="7.109375" style="668" bestFit="1" customWidth="1"/>
    <col min="5892" max="5892" width="9.77734375" style="668" bestFit="1" customWidth="1"/>
    <col min="5893" max="5893" width="17.33203125" style="668" bestFit="1" customWidth="1"/>
    <col min="5894" max="5894" width="8.77734375" style="668" bestFit="1" customWidth="1"/>
    <col min="5895" max="5895" width="15.33203125" style="668" bestFit="1" customWidth="1"/>
    <col min="5896" max="5896" width="9.77734375" style="668" bestFit="1" customWidth="1"/>
    <col min="5897" max="5897" width="17.33203125" style="668" bestFit="1" customWidth="1"/>
    <col min="5898" max="6144" width="8.88671875" style="668"/>
    <col min="6145" max="6145" width="39.44140625" style="668" bestFit="1" customWidth="1"/>
    <col min="6146" max="6146" width="4.33203125" style="668" bestFit="1" customWidth="1"/>
    <col min="6147" max="6147" width="7.109375" style="668" bestFit="1" customWidth="1"/>
    <col min="6148" max="6148" width="9.77734375" style="668" bestFit="1" customWidth="1"/>
    <col min="6149" max="6149" width="17.33203125" style="668" bestFit="1" customWidth="1"/>
    <col min="6150" max="6150" width="8.77734375" style="668" bestFit="1" customWidth="1"/>
    <col min="6151" max="6151" width="15.33203125" style="668" bestFit="1" customWidth="1"/>
    <col min="6152" max="6152" width="9.77734375" style="668" bestFit="1" customWidth="1"/>
    <col min="6153" max="6153" width="17.33203125" style="668" bestFit="1" customWidth="1"/>
    <col min="6154" max="6400" width="8.88671875" style="668"/>
    <col min="6401" max="6401" width="39.44140625" style="668" bestFit="1" customWidth="1"/>
    <col min="6402" max="6402" width="4.33203125" style="668" bestFit="1" customWidth="1"/>
    <col min="6403" max="6403" width="7.109375" style="668" bestFit="1" customWidth="1"/>
    <col min="6404" max="6404" width="9.77734375" style="668" bestFit="1" customWidth="1"/>
    <col min="6405" max="6405" width="17.33203125" style="668" bestFit="1" customWidth="1"/>
    <col min="6406" max="6406" width="8.77734375" style="668" bestFit="1" customWidth="1"/>
    <col min="6407" max="6407" width="15.33203125" style="668" bestFit="1" customWidth="1"/>
    <col min="6408" max="6408" width="9.77734375" style="668" bestFit="1" customWidth="1"/>
    <col min="6409" max="6409" width="17.33203125" style="668" bestFit="1" customWidth="1"/>
    <col min="6410" max="6656" width="8.88671875" style="668"/>
    <col min="6657" max="6657" width="39.44140625" style="668" bestFit="1" customWidth="1"/>
    <col min="6658" max="6658" width="4.33203125" style="668" bestFit="1" customWidth="1"/>
    <col min="6659" max="6659" width="7.109375" style="668" bestFit="1" customWidth="1"/>
    <col min="6660" max="6660" width="9.77734375" style="668" bestFit="1" customWidth="1"/>
    <col min="6661" max="6661" width="17.33203125" style="668" bestFit="1" customWidth="1"/>
    <col min="6662" max="6662" width="8.77734375" style="668" bestFit="1" customWidth="1"/>
    <col min="6663" max="6663" width="15.33203125" style="668" bestFit="1" customWidth="1"/>
    <col min="6664" max="6664" width="9.77734375" style="668" bestFit="1" customWidth="1"/>
    <col min="6665" max="6665" width="17.33203125" style="668" bestFit="1" customWidth="1"/>
    <col min="6666" max="6912" width="8.88671875" style="668"/>
    <col min="6913" max="6913" width="39.44140625" style="668" bestFit="1" customWidth="1"/>
    <col min="6914" max="6914" width="4.33203125" style="668" bestFit="1" customWidth="1"/>
    <col min="6915" max="6915" width="7.109375" style="668" bestFit="1" customWidth="1"/>
    <col min="6916" max="6916" width="9.77734375" style="668" bestFit="1" customWidth="1"/>
    <col min="6917" max="6917" width="17.33203125" style="668" bestFit="1" customWidth="1"/>
    <col min="6918" max="6918" width="8.77734375" style="668" bestFit="1" customWidth="1"/>
    <col min="6919" max="6919" width="15.33203125" style="668" bestFit="1" customWidth="1"/>
    <col min="6920" max="6920" width="9.77734375" style="668" bestFit="1" customWidth="1"/>
    <col min="6921" max="6921" width="17.33203125" style="668" bestFit="1" customWidth="1"/>
    <col min="6922" max="7168" width="8.88671875" style="668"/>
    <col min="7169" max="7169" width="39.44140625" style="668" bestFit="1" customWidth="1"/>
    <col min="7170" max="7170" width="4.33203125" style="668" bestFit="1" customWidth="1"/>
    <col min="7171" max="7171" width="7.109375" style="668" bestFit="1" customWidth="1"/>
    <col min="7172" max="7172" width="9.77734375" style="668" bestFit="1" customWidth="1"/>
    <col min="7173" max="7173" width="17.33203125" style="668" bestFit="1" customWidth="1"/>
    <col min="7174" max="7174" width="8.77734375" style="668" bestFit="1" customWidth="1"/>
    <col min="7175" max="7175" width="15.33203125" style="668" bestFit="1" customWidth="1"/>
    <col min="7176" max="7176" width="9.77734375" style="668" bestFit="1" customWidth="1"/>
    <col min="7177" max="7177" width="17.33203125" style="668" bestFit="1" customWidth="1"/>
    <col min="7178" max="7424" width="8.88671875" style="668"/>
    <col min="7425" max="7425" width="39.44140625" style="668" bestFit="1" customWidth="1"/>
    <col min="7426" max="7426" width="4.33203125" style="668" bestFit="1" customWidth="1"/>
    <col min="7427" max="7427" width="7.109375" style="668" bestFit="1" customWidth="1"/>
    <col min="7428" max="7428" width="9.77734375" style="668" bestFit="1" customWidth="1"/>
    <col min="7429" max="7429" width="17.33203125" style="668" bestFit="1" customWidth="1"/>
    <col min="7430" max="7430" width="8.77734375" style="668" bestFit="1" customWidth="1"/>
    <col min="7431" max="7431" width="15.33203125" style="668" bestFit="1" customWidth="1"/>
    <col min="7432" max="7432" width="9.77734375" style="668" bestFit="1" customWidth="1"/>
    <col min="7433" max="7433" width="17.33203125" style="668" bestFit="1" customWidth="1"/>
    <col min="7434" max="7680" width="8.88671875" style="668"/>
    <col min="7681" max="7681" width="39.44140625" style="668" bestFit="1" customWidth="1"/>
    <col min="7682" max="7682" width="4.33203125" style="668" bestFit="1" customWidth="1"/>
    <col min="7683" max="7683" width="7.109375" style="668" bestFit="1" customWidth="1"/>
    <col min="7684" max="7684" width="9.77734375" style="668" bestFit="1" customWidth="1"/>
    <col min="7685" max="7685" width="17.33203125" style="668" bestFit="1" customWidth="1"/>
    <col min="7686" max="7686" width="8.77734375" style="668" bestFit="1" customWidth="1"/>
    <col min="7687" max="7687" width="15.33203125" style="668" bestFit="1" customWidth="1"/>
    <col min="7688" max="7688" width="9.77734375" style="668" bestFit="1" customWidth="1"/>
    <col min="7689" max="7689" width="17.33203125" style="668" bestFit="1" customWidth="1"/>
    <col min="7690" max="7936" width="8.88671875" style="668"/>
    <col min="7937" max="7937" width="39.44140625" style="668" bestFit="1" customWidth="1"/>
    <col min="7938" max="7938" width="4.33203125" style="668" bestFit="1" customWidth="1"/>
    <col min="7939" max="7939" width="7.109375" style="668" bestFit="1" customWidth="1"/>
    <col min="7940" max="7940" width="9.77734375" style="668" bestFit="1" customWidth="1"/>
    <col min="7941" max="7941" width="17.33203125" style="668" bestFit="1" customWidth="1"/>
    <col min="7942" max="7942" width="8.77734375" style="668" bestFit="1" customWidth="1"/>
    <col min="7943" max="7943" width="15.33203125" style="668" bestFit="1" customWidth="1"/>
    <col min="7944" max="7944" width="9.77734375" style="668" bestFit="1" customWidth="1"/>
    <col min="7945" max="7945" width="17.33203125" style="668" bestFit="1" customWidth="1"/>
    <col min="7946" max="8192" width="8.88671875" style="668"/>
    <col min="8193" max="8193" width="39.44140625" style="668" bestFit="1" customWidth="1"/>
    <col min="8194" max="8194" width="4.33203125" style="668" bestFit="1" customWidth="1"/>
    <col min="8195" max="8195" width="7.109375" style="668" bestFit="1" customWidth="1"/>
    <col min="8196" max="8196" width="9.77734375" style="668" bestFit="1" customWidth="1"/>
    <col min="8197" max="8197" width="17.33203125" style="668" bestFit="1" customWidth="1"/>
    <col min="8198" max="8198" width="8.77734375" style="668" bestFit="1" customWidth="1"/>
    <col min="8199" max="8199" width="15.33203125" style="668" bestFit="1" customWidth="1"/>
    <col min="8200" max="8200" width="9.77734375" style="668" bestFit="1" customWidth="1"/>
    <col min="8201" max="8201" width="17.33203125" style="668" bestFit="1" customWidth="1"/>
    <col min="8202" max="8448" width="8.88671875" style="668"/>
    <col min="8449" max="8449" width="39.44140625" style="668" bestFit="1" customWidth="1"/>
    <col min="8450" max="8450" width="4.33203125" style="668" bestFit="1" customWidth="1"/>
    <col min="8451" max="8451" width="7.109375" style="668" bestFit="1" customWidth="1"/>
    <col min="8452" max="8452" width="9.77734375" style="668" bestFit="1" customWidth="1"/>
    <col min="8453" max="8453" width="17.33203125" style="668" bestFit="1" customWidth="1"/>
    <col min="8454" max="8454" width="8.77734375" style="668" bestFit="1" customWidth="1"/>
    <col min="8455" max="8455" width="15.33203125" style="668" bestFit="1" customWidth="1"/>
    <col min="8456" max="8456" width="9.77734375" style="668" bestFit="1" customWidth="1"/>
    <col min="8457" max="8457" width="17.33203125" style="668" bestFit="1" customWidth="1"/>
    <col min="8458" max="8704" width="8.88671875" style="668"/>
    <col min="8705" max="8705" width="39.44140625" style="668" bestFit="1" customWidth="1"/>
    <col min="8706" max="8706" width="4.33203125" style="668" bestFit="1" customWidth="1"/>
    <col min="8707" max="8707" width="7.109375" style="668" bestFit="1" customWidth="1"/>
    <col min="8708" max="8708" width="9.77734375" style="668" bestFit="1" customWidth="1"/>
    <col min="8709" max="8709" width="17.33203125" style="668" bestFit="1" customWidth="1"/>
    <col min="8710" max="8710" width="8.77734375" style="668" bestFit="1" customWidth="1"/>
    <col min="8711" max="8711" width="15.33203125" style="668" bestFit="1" customWidth="1"/>
    <col min="8712" max="8712" width="9.77734375" style="668" bestFit="1" customWidth="1"/>
    <col min="8713" max="8713" width="17.33203125" style="668" bestFit="1" customWidth="1"/>
    <col min="8714" max="8960" width="8.88671875" style="668"/>
    <col min="8961" max="8961" width="39.44140625" style="668" bestFit="1" customWidth="1"/>
    <col min="8962" max="8962" width="4.33203125" style="668" bestFit="1" customWidth="1"/>
    <col min="8963" max="8963" width="7.109375" style="668" bestFit="1" customWidth="1"/>
    <col min="8964" max="8964" width="9.77734375" style="668" bestFit="1" customWidth="1"/>
    <col min="8965" max="8965" width="17.33203125" style="668" bestFit="1" customWidth="1"/>
    <col min="8966" max="8966" width="8.77734375" style="668" bestFit="1" customWidth="1"/>
    <col min="8967" max="8967" width="15.33203125" style="668" bestFit="1" customWidth="1"/>
    <col min="8968" max="8968" width="9.77734375" style="668" bestFit="1" customWidth="1"/>
    <col min="8969" max="8969" width="17.33203125" style="668" bestFit="1" customWidth="1"/>
    <col min="8970" max="9216" width="8.88671875" style="668"/>
    <col min="9217" max="9217" width="39.44140625" style="668" bestFit="1" customWidth="1"/>
    <col min="9218" max="9218" width="4.33203125" style="668" bestFit="1" customWidth="1"/>
    <col min="9219" max="9219" width="7.109375" style="668" bestFit="1" customWidth="1"/>
    <col min="9220" max="9220" width="9.77734375" style="668" bestFit="1" customWidth="1"/>
    <col min="9221" max="9221" width="17.33203125" style="668" bestFit="1" customWidth="1"/>
    <col min="9222" max="9222" width="8.77734375" style="668" bestFit="1" customWidth="1"/>
    <col min="9223" max="9223" width="15.33203125" style="668" bestFit="1" customWidth="1"/>
    <col min="9224" max="9224" width="9.77734375" style="668" bestFit="1" customWidth="1"/>
    <col min="9225" max="9225" width="17.33203125" style="668" bestFit="1" customWidth="1"/>
    <col min="9226" max="9472" width="8.88671875" style="668"/>
    <col min="9473" max="9473" width="39.44140625" style="668" bestFit="1" customWidth="1"/>
    <col min="9474" max="9474" width="4.33203125" style="668" bestFit="1" customWidth="1"/>
    <col min="9475" max="9475" width="7.109375" style="668" bestFit="1" customWidth="1"/>
    <col min="9476" max="9476" width="9.77734375" style="668" bestFit="1" customWidth="1"/>
    <col min="9477" max="9477" width="17.33203125" style="668" bestFit="1" customWidth="1"/>
    <col min="9478" max="9478" width="8.77734375" style="668" bestFit="1" customWidth="1"/>
    <col min="9479" max="9479" width="15.33203125" style="668" bestFit="1" customWidth="1"/>
    <col min="9480" max="9480" width="9.77734375" style="668" bestFit="1" customWidth="1"/>
    <col min="9481" max="9481" width="17.33203125" style="668" bestFit="1" customWidth="1"/>
    <col min="9482" max="9728" width="8.88671875" style="668"/>
    <col min="9729" max="9729" width="39.44140625" style="668" bestFit="1" customWidth="1"/>
    <col min="9730" max="9730" width="4.33203125" style="668" bestFit="1" customWidth="1"/>
    <col min="9731" max="9731" width="7.109375" style="668" bestFit="1" customWidth="1"/>
    <col min="9732" max="9732" width="9.77734375" style="668" bestFit="1" customWidth="1"/>
    <col min="9733" max="9733" width="17.33203125" style="668" bestFit="1" customWidth="1"/>
    <col min="9734" max="9734" width="8.77734375" style="668" bestFit="1" customWidth="1"/>
    <col min="9735" max="9735" width="15.33203125" style="668" bestFit="1" customWidth="1"/>
    <col min="9736" max="9736" width="9.77734375" style="668" bestFit="1" customWidth="1"/>
    <col min="9737" max="9737" width="17.33203125" style="668" bestFit="1" customWidth="1"/>
    <col min="9738" max="9984" width="8.88671875" style="668"/>
    <col min="9985" max="9985" width="39.44140625" style="668" bestFit="1" customWidth="1"/>
    <col min="9986" max="9986" width="4.33203125" style="668" bestFit="1" customWidth="1"/>
    <col min="9987" max="9987" width="7.109375" style="668" bestFit="1" customWidth="1"/>
    <col min="9988" max="9988" width="9.77734375" style="668" bestFit="1" customWidth="1"/>
    <col min="9989" max="9989" width="17.33203125" style="668" bestFit="1" customWidth="1"/>
    <col min="9990" max="9990" width="8.77734375" style="668" bestFit="1" customWidth="1"/>
    <col min="9991" max="9991" width="15.33203125" style="668" bestFit="1" customWidth="1"/>
    <col min="9992" max="9992" width="9.77734375" style="668" bestFit="1" customWidth="1"/>
    <col min="9993" max="9993" width="17.33203125" style="668" bestFit="1" customWidth="1"/>
    <col min="9994" max="10240" width="8.88671875" style="668"/>
    <col min="10241" max="10241" width="39.44140625" style="668" bestFit="1" customWidth="1"/>
    <col min="10242" max="10242" width="4.33203125" style="668" bestFit="1" customWidth="1"/>
    <col min="10243" max="10243" width="7.109375" style="668" bestFit="1" customWidth="1"/>
    <col min="10244" max="10244" width="9.77734375" style="668" bestFit="1" customWidth="1"/>
    <col min="10245" max="10245" width="17.33203125" style="668" bestFit="1" customWidth="1"/>
    <col min="10246" max="10246" width="8.77734375" style="668" bestFit="1" customWidth="1"/>
    <col min="10247" max="10247" width="15.33203125" style="668" bestFit="1" customWidth="1"/>
    <col min="10248" max="10248" width="9.77734375" style="668" bestFit="1" customWidth="1"/>
    <col min="10249" max="10249" width="17.33203125" style="668" bestFit="1" customWidth="1"/>
    <col min="10250" max="10496" width="8.88671875" style="668"/>
    <col min="10497" max="10497" width="39.44140625" style="668" bestFit="1" customWidth="1"/>
    <col min="10498" max="10498" width="4.33203125" style="668" bestFit="1" customWidth="1"/>
    <col min="10499" max="10499" width="7.109375" style="668" bestFit="1" customWidth="1"/>
    <col min="10500" max="10500" width="9.77734375" style="668" bestFit="1" customWidth="1"/>
    <col min="10501" max="10501" width="17.33203125" style="668" bestFit="1" customWidth="1"/>
    <col min="10502" max="10502" width="8.77734375" style="668" bestFit="1" customWidth="1"/>
    <col min="10503" max="10503" width="15.33203125" style="668" bestFit="1" customWidth="1"/>
    <col min="10504" max="10504" width="9.77734375" style="668" bestFit="1" customWidth="1"/>
    <col min="10505" max="10505" width="17.33203125" style="668" bestFit="1" customWidth="1"/>
    <col min="10506" max="10752" width="8.88671875" style="668"/>
    <col min="10753" max="10753" width="39.44140625" style="668" bestFit="1" customWidth="1"/>
    <col min="10754" max="10754" width="4.33203125" style="668" bestFit="1" customWidth="1"/>
    <col min="10755" max="10755" width="7.109375" style="668" bestFit="1" customWidth="1"/>
    <col min="10756" max="10756" width="9.77734375" style="668" bestFit="1" customWidth="1"/>
    <col min="10757" max="10757" width="17.33203125" style="668" bestFit="1" customWidth="1"/>
    <col min="10758" max="10758" width="8.77734375" style="668" bestFit="1" customWidth="1"/>
    <col min="10759" max="10759" width="15.33203125" style="668" bestFit="1" customWidth="1"/>
    <col min="10760" max="10760" width="9.77734375" style="668" bestFit="1" customWidth="1"/>
    <col min="10761" max="10761" width="17.33203125" style="668" bestFit="1" customWidth="1"/>
    <col min="10762" max="11008" width="8.88671875" style="668"/>
    <col min="11009" max="11009" width="39.44140625" style="668" bestFit="1" customWidth="1"/>
    <col min="11010" max="11010" width="4.33203125" style="668" bestFit="1" customWidth="1"/>
    <col min="11011" max="11011" width="7.109375" style="668" bestFit="1" customWidth="1"/>
    <col min="11012" max="11012" width="9.77734375" style="668" bestFit="1" customWidth="1"/>
    <col min="11013" max="11013" width="17.33203125" style="668" bestFit="1" customWidth="1"/>
    <col min="11014" max="11014" width="8.77734375" style="668" bestFit="1" customWidth="1"/>
    <col min="11015" max="11015" width="15.33203125" style="668" bestFit="1" customWidth="1"/>
    <col min="11016" max="11016" width="9.77734375" style="668" bestFit="1" customWidth="1"/>
    <col min="11017" max="11017" width="17.33203125" style="668" bestFit="1" customWidth="1"/>
    <col min="11018" max="11264" width="8.88671875" style="668"/>
    <col min="11265" max="11265" width="39.44140625" style="668" bestFit="1" customWidth="1"/>
    <col min="11266" max="11266" width="4.33203125" style="668" bestFit="1" customWidth="1"/>
    <col min="11267" max="11267" width="7.109375" style="668" bestFit="1" customWidth="1"/>
    <col min="11268" max="11268" width="9.77734375" style="668" bestFit="1" customWidth="1"/>
    <col min="11269" max="11269" width="17.33203125" style="668" bestFit="1" customWidth="1"/>
    <col min="11270" max="11270" width="8.77734375" style="668" bestFit="1" customWidth="1"/>
    <col min="11271" max="11271" width="15.33203125" style="668" bestFit="1" customWidth="1"/>
    <col min="11272" max="11272" width="9.77734375" style="668" bestFit="1" customWidth="1"/>
    <col min="11273" max="11273" width="17.33203125" style="668" bestFit="1" customWidth="1"/>
    <col min="11274" max="11520" width="8.88671875" style="668"/>
    <col min="11521" max="11521" width="39.44140625" style="668" bestFit="1" customWidth="1"/>
    <col min="11522" max="11522" width="4.33203125" style="668" bestFit="1" customWidth="1"/>
    <col min="11523" max="11523" width="7.109375" style="668" bestFit="1" customWidth="1"/>
    <col min="11524" max="11524" width="9.77734375" style="668" bestFit="1" customWidth="1"/>
    <col min="11525" max="11525" width="17.33203125" style="668" bestFit="1" customWidth="1"/>
    <col min="11526" max="11526" width="8.77734375" style="668" bestFit="1" customWidth="1"/>
    <col min="11527" max="11527" width="15.33203125" style="668" bestFit="1" customWidth="1"/>
    <col min="11528" max="11528" width="9.77734375" style="668" bestFit="1" customWidth="1"/>
    <col min="11529" max="11529" width="17.33203125" style="668" bestFit="1" customWidth="1"/>
    <col min="11530" max="11776" width="8.88671875" style="668"/>
    <col min="11777" max="11777" width="39.44140625" style="668" bestFit="1" customWidth="1"/>
    <col min="11778" max="11778" width="4.33203125" style="668" bestFit="1" customWidth="1"/>
    <col min="11779" max="11779" width="7.109375" style="668" bestFit="1" customWidth="1"/>
    <col min="11780" max="11780" width="9.77734375" style="668" bestFit="1" customWidth="1"/>
    <col min="11781" max="11781" width="17.33203125" style="668" bestFit="1" customWidth="1"/>
    <col min="11782" max="11782" width="8.77734375" style="668" bestFit="1" customWidth="1"/>
    <col min="11783" max="11783" width="15.33203125" style="668" bestFit="1" customWidth="1"/>
    <col min="11784" max="11784" width="9.77734375" style="668" bestFit="1" customWidth="1"/>
    <col min="11785" max="11785" width="17.33203125" style="668" bestFit="1" customWidth="1"/>
    <col min="11786" max="12032" width="8.88671875" style="668"/>
    <col min="12033" max="12033" width="39.44140625" style="668" bestFit="1" customWidth="1"/>
    <col min="12034" max="12034" width="4.33203125" style="668" bestFit="1" customWidth="1"/>
    <col min="12035" max="12035" width="7.109375" style="668" bestFit="1" customWidth="1"/>
    <col min="12036" max="12036" width="9.77734375" style="668" bestFit="1" customWidth="1"/>
    <col min="12037" max="12037" width="17.33203125" style="668" bestFit="1" customWidth="1"/>
    <col min="12038" max="12038" width="8.77734375" style="668" bestFit="1" customWidth="1"/>
    <col min="12039" max="12039" width="15.33203125" style="668" bestFit="1" customWidth="1"/>
    <col min="12040" max="12040" width="9.77734375" style="668" bestFit="1" customWidth="1"/>
    <col min="12041" max="12041" width="17.33203125" style="668" bestFit="1" customWidth="1"/>
    <col min="12042" max="12288" width="8.88671875" style="668"/>
    <col min="12289" max="12289" width="39.44140625" style="668" bestFit="1" customWidth="1"/>
    <col min="12290" max="12290" width="4.33203125" style="668" bestFit="1" customWidth="1"/>
    <col min="12291" max="12291" width="7.109375" style="668" bestFit="1" customWidth="1"/>
    <col min="12292" max="12292" width="9.77734375" style="668" bestFit="1" customWidth="1"/>
    <col min="12293" max="12293" width="17.33203125" style="668" bestFit="1" customWidth="1"/>
    <col min="12294" max="12294" width="8.77734375" style="668" bestFit="1" customWidth="1"/>
    <col min="12295" max="12295" width="15.33203125" style="668" bestFit="1" customWidth="1"/>
    <col min="12296" max="12296" width="9.77734375" style="668" bestFit="1" customWidth="1"/>
    <col min="12297" max="12297" width="17.33203125" style="668" bestFit="1" customWidth="1"/>
    <col min="12298" max="12544" width="8.88671875" style="668"/>
    <col min="12545" max="12545" width="39.44140625" style="668" bestFit="1" customWidth="1"/>
    <col min="12546" max="12546" width="4.33203125" style="668" bestFit="1" customWidth="1"/>
    <col min="12547" max="12547" width="7.109375" style="668" bestFit="1" customWidth="1"/>
    <col min="12548" max="12548" width="9.77734375" style="668" bestFit="1" customWidth="1"/>
    <col min="12549" max="12549" width="17.33203125" style="668" bestFit="1" customWidth="1"/>
    <col min="12550" max="12550" width="8.77734375" style="668" bestFit="1" customWidth="1"/>
    <col min="12551" max="12551" width="15.33203125" style="668" bestFit="1" customWidth="1"/>
    <col min="12552" max="12552" width="9.77734375" style="668" bestFit="1" customWidth="1"/>
    <col min="12553" max="12553" width="17.33203125" style="668" bestFit="1" customWidth="1"/>
    <col min="12554" max="12800" width="8.88671875" style="668"/>
    <col min="12801" max="12801" width="39.44140625" style="668" bestFit="1" customWidth="1"/>
    <col min="12802" max="12802" width="4.33203125" style="668" bestFit="1" customWidth="1"/>
    <col min="12803" max="12803" width="7.109375" style="668" bestFit="1" customWidth="1"/>
    <col min="12804" max="12804" width="9.77734375" style="668" bestFit="1" customWidth="1"/>
    <col min="12805" max="12805" width="17.33203125" style="668" bestFit="1" customWidth="1"/>
    <col min="12806" max="12806" width="8.77734375" style="668" bestFit="1" customWidth="1"/>
    <col min="12807" max="12807" width="15.33203125" style="668" bestFit="1" customWidth="1"/>
    <col min="12808" max="12808" width="9.77734375" style="668" bestFit="1" customWidth="1"/>
    <col min="12809" max="12809" width="17.33203125" style="668" bestFit="1" customWidth="1"/>
    <col min="12810" max="13056" width="8.88671875" style="668"/>
    <col min="13057" max="13057" width="39.44140625" style="668" bestFit="1" customWidth="1"/>
    <col min="13058" max="13058" width="4.33203125" style="668" bestFit="1" customWidth="1"/>
    <col min="13059" max="13059" width="7.109375" style="668" bestFit="1" customWidth="1"/>
    <col min="13060" max="13060" width="9.77734375" style="668" bestFit="1" customWidth="1"/>
    <col min="13061" max="13061" width="17.33203125" style="668" bestFit="1" customWidth="1"/>
    <col min="13062" max="13062" width="8.77734375" style="668" bestFit="1" customWidth="1"/>
    <col min="13063" max="13063" width="15.33203125" style="668" bestFit="1" customWidth="1"/>
    <col min="13064" max="13064" width="9.77734375" style="668" bestFit="1" customWidth="1"/>
    <col min="13065" max="13065" width="17.33203125" style="668" bestFit="1" customWidth="1"/>
    <col min="13066" max="13312" width="8.88671875" style="668"/>
    <col min="13313" max="13313" width="39.44140625" style="668" bestFit="1" customWidth="1"/>
    <col min="13314" max="13314" width="4.33203125" style="668" bestFit="1" customWidth="1"/>
    <col min="13315" max="13315" width="7.109375" style="668" bestFit="1" customWidth="1"/>
    <col min="13316" max="13316" width="9.77734375" style="668" bestFit="1" customWidth="1"/>
    <col min="13317" max="13317" width="17.33203125" style="668" bestFit="1" customWidth="1"/>
    <col min="13318" max="13318" width="8.77734375" style="668" bestFit="1" customWidth="1"/>
    <col min="13319" max="13319" width="15.33203125" style="668" bestFit="1" customWidth="1"/>
    <col min="13320" max="13320" width="9.77734375" style="668" bestFit="1" customWidth="1"/>
    <col min="13321" max="13321" width="17.33203125" style="668" bestFit="1" customWidth="1"/>
    <col min="13322" max="13568" width="8.88671875" style="668"/>
    <col min="13569" max="13569" width="39.44140625" style="668" bestFit="1" customWidth="1"/>
    <col min="13570" max="13570" width="4.33203125" style="668" bestFit="1" customWidth="1"/>
    <col min="13571" max="13571" width="7.109375" style="668" bestFit="1" customWidth="1"/>
    <col min="13572" max="13572" width="9.77734375" style="668" bestFit="1" customWidth="1"/>
    <col min="13573" max="13573" width="17.33203125" style="668" bestFit="1" customWidth="1"/>
    <col min="13574" max="13574" width="8.77734375" style="668" bestFit="1" customWidth="1"/>
    <col min="13575" max="13575" width="15.33203125" style="668" bestFit="1" customWidth="1"/>
    <col min="13576" max="13576" width="9.77734375" style="668" bestFit="1" customWidth="1"/>
    <col min="13577" max="13577" width="17.33203125" style="668" bestFit="1" customWidth="1"/>
    <col min="13578" max="13824" width="8.88671875" style="668"/>
    <col min="13825" max="13825" width="39.44140625" style="668" bestFit="1" customWidth="1"/>
    <col min="13826" max="13826" width="4.33203125" style="668" bestFit="1" customWidth="1"/>
    <col min="13827" max="13827" width="7.109375" style="668" bestFit="1" customWidth="1"/>
    <col min="13828" max="13828" width="9.77734375" style="668" bestFit="1" customWidth="1"/>
    <col min="13829" max="13829" width="17.33203125" style="668" bestFit="1" customWidth="1"/>
    <col min="13830" max="13830" width="8.77734375" style="668" bestFit="1" customWidth="1"/>
    <col min="13831" max="13831" width="15.33203125" style="668" bestFit="1" customWidth="1"/>
    <col min="13832" max="13832" width="9.77734375" style="668" bestFit="1" customWidth="1"/>
    <col min="13833" max="13833" width="17.33203125" style="668" bestFit="1" customWidth="1"/>
    <col min="13834" max="14080" width="8.88671875" style="668"/>
    <col min="14081" max="14081" width="39.44140625" style="668" bestFit="1" customWidth="1"/>
    <col min="14082" max="14082" width="4.33203125" style="668" bestFit="1" customWidth="1"/>
    <col min="14083" max="14083" width="7.109375" style="668" bestFit="1" customWidth="1"/>
    <col min="14084" max="14084" width="9.77734375" style="668" bestFit="1" customWidth="1"/>
    <col min="14085" max="14085" width="17.33203125" style="668" bestFit="1" customWidth="1"/>
    <col min="14086" max="14086" width="8.77734375" style="668" bestFit="1" customWidth="1"/>
    <col min="14087" max="14087" width="15.33203125" style="668" bestFit="1" customWidth="1"/>
    <col min="14088" max="14088" width="9.77734375" style="668" bestFit="1" customWidth="1"/>
    <col min="14089" max="14089" width="17.33203125" style="668" bestFit="1" customWidth="1"/>
    <col min="14090" max="14336" width="8.88671875" style="668"/>
    <col min="14337" max="14337" width="39.44140625" style="668" bestFit="1" customWidth="1"/>
    <col min="14338" max="14338" width="4.33203125" style="668" bestFit="1" customWidth="1"/>
    <col min="14339" max="14339" width="7.109375" style="668" bestFit="1" customWidth="1"/>
    <col min="14340" max="14340" width="9.77734375" style="668" bestFit="1" customWidth="1"/>
    <col min="14341" max="14341" width="17.33203125" style="668" bestFit="1" customWidth="1"/>
    <col min="14342" max="14342" width="8.77734375" style="668" bestFit="1" customWidth="1"/>
    <col min="14343" max="14343" width="15.33203125" style="668" bestFit="1" customWidth="1"/>
    <col min="14344" max="14344" width="9.77734375" style="668" bestFit="1" customWidth="1"/>
    <col min="14345" max="14345" width="17.33203125" style="668" bestFit="1" customWidth="1"/>
    <col min="14346" max="14592" width="8.88671875" style="668"/>
    <col min="14593" max="14593" width="39.44140625" style="668" bestFit="1" customWidth="1"/>
    <col min="14594" max="14594" width="4.33203125" style="668" bestFit="1" customWidth="1"/>
    <col min="14595" max="14595" width="7.109375" style="668" bestFit="1" customWidth="1"/>
    <col min="14596" max="14596" width="9.77734375" style="668" bestFit="1" customWidth="1"/>
    <col min="14597" max="14597" width="17.33203125" style="668" bestFit="1" customWidth="1"/>
    <col min="14598" max="14598" width="8.77734375" style="668" bestFit="1" customWidth="1"/>
    <col min="14599" max="14599" width="15.33203125" style="668" bestFit="1" customWidth="1"/>
    <col min="14600" max="14600" width="9.77734375" style="668" bestFit="1" customWidth="1"/>
    <col min="14601" max="14601" width="17.33203125" style="668" bestFit="1" customWidth="1"/>
    <col min="14602" max="14848" width="8.88671875" style="668"/>
    <col min="14849" max="14849" width="39.44140625" style="668" bestFit="1" customWidth="1"/>
    <col min="14850" max="14850" width="4.33203125" style="668" bestFit="1" customWidth="1"/>
    <col min="14851" max="14851" width="7.109375" style="668" bestFit="1" customWidth="1"/>
    <col min="14852" max="14852" width="9.77734375" style="668" bestFit="1" customWidth="1"/>
    <col min="14853" max="14853" width="17.33203125" style="668" bestFit="1" customWidth="1"/>
    <col min="14854" max="14854" width="8.77734375" style="668" bestFit="1" customWidth="1"/>
    <col min="14855" max="14855" width="15.33203125" style="668" bestFit="1" customWidth="1"/>
    <col min="14856" max="14856" width="9.77734375" style="668" bestFit="1" customWidth="1"/>
    <col min="14857" max="14857" width="17.33203125" style="668" bestFit="1" customWidth="1"/>
    <col min="14858" max="15104" width="8.88671875" style="668"/>
    <col min="15105" max="15105" width="39.44140625" style="668" bestFit="1" customWidth="1"/>
    <col min="15106" max="15106" width="4.33203125" style="668" bestFit="1" customWidth="1"/>
    <col min="15107" max="15107" width="7.109375" style="668" bestFit="1" customWidth="1"/>
    <col min="15108" max="15108" width="9.77734375" style="668" bestFit="1" customWidth="1"/>
    <col min="15109" max="15109" width="17.33203125" style="668" bestFit="1" customWidth="1"/>
    <col min="15110" max="15110" width="8.77734375" style="668" bestFit="1" customWidth="1"/>
    <col min="15111" max="15111" width="15.33203125" style="668" bestFit="1" customWidth="1"/>
    <col min="15112" max="15112" width="9.77734375" style="668" bestFit="1" customWidth="1"/>
    <col min="15113" max="15113" width="17.33203125" style="668" bestFit="1" customWidth="1"/>
    <col min="15114" max="15360" width="8.88671875" style="668"/>
    <col min="15361" max="15361" width="39.44140625" style="668" bestFit="1" customWidth="1"/>
    <col min="15362" max="15362" width="4.33203125" style="668" bestFit="1" customWidth="1"/>
    <col min="15363" max="15363" width="7.109375" style="668" bestFit="1" customWidth="1"/>
    <col min="15364" max="15364" width="9.77734375" style="668" bestFit="1" customWidth="1"/>
    <col min="15365" max="15365" width="17.33203125" style="668" bestFit="1" customWidth="1"/>
    <col min="15366" max="15366" width="8.77734375" style="668" bestFit="1" customWidth="1"/>
    <col min="15367" max="15367" width="15.33203125" style="668" bestFit="1" customWidth="1"/>
    <col min="15368" max="15368" width="9.77734375" style="668" bestFit="1" customWidth="1"/>
    <col min="15369" max="15369" width="17.33203125" style="668" bestFit="1" customWidth="1"/>
    <col min="15370" max="15616" width="8.88671875" style="668"/>
    <col min="15617" max="15617" width="39.44140625" style="668" bestFit="1" customWidth="1"/>
    <col min="15618" max="15618" width="4.33203125" style="668" bestFit="1" customWidth="1"/>
    <col min="15619" max="15619" width="7.109375" style="668" bestFit="1" customWidth="1"/>
    <col min="15620" max="15620" width="9.77734375" style="668" bestFit="1" customWidth="1"/>
    <col min="15621" max="15621" width="17.33203125" style="668" bestFit="1" customWidth="1"/>
    <col min="15622" max="15622" width="8.77734375" style="668" bestFit="1" customWidth="1"/>
    <col min="15623" max="15623" width="15.33203125" style="668" bestFit="1" customWidth="1"/>
    <col min="15624" max="15624" width="9.77734375" style="668" bestFit="1" customWidth="1"/>
    <col min="15625" max="15625" width="17.33203125" style="668" bestFit="1" customWidth="1"/>
    <col min="15626" max="15872" width="8.88671875" style="668"/>
    <col min="15873" max="15873" width="39.44140625" style="668" bestFit="1" customWidth="1"/>
    <col min="15874" max="15874" width="4.33203125" style="668" bestFit="1" customWidth="1"/>
    <col min="15875" max="15875" width="7.109375" style="668" bestFit="1" customWidth="1"/>
    <col min="15876" max="15876" width="9.77734375" style="668" bestFit="1" customWidth="1"/>
    <col min="15877" max="15877" width="17.33203125" style="668" bestFit="1" customWidth="1"/>
    <col min="15878" max="15878" width="8.77734375" style="668" bestFit="1" customWidth="1"/>
    <col min="15879" max="15879" width="15.33203125" style="668" bestFit="1" customWidth="1"/>
    <col min="15880" max="15880" width="9.77734375" style="668" bestFit="1" customWidth="1"/>
    <col min="15881" max="15881" width="17.33203125" style="668" bestFit="1" customWidth="1"/>
    <col min="15882" max="16128" width="8.88671875" style="668"/>
    <col min="16129" max="16129" width="39.44140625" style="668" bestFit="1" customWidth="1"/>
    <col min="16130" max="16130" width="4.33203125" style="668" bestFit="1" customWidth="1"/>
    <col min="16131" max="16131" width="7.109375" style="668" bestFit="1" customWidth="1"/>
    <col min="16132" max="16132" width="9.77734375" style="668" bestFit="1" customWidth="1"/>
    <col min="16133" max="16133" width="17.33203125" style="668" bestFit="1" customWidth="1"/>
    <col min="16134" max="16134" width="8.77734375" style="668" bestFit="1" customWidth="1"/>
    <col min="16135" max="16135" width="15.33203125" style="668" bestFit="1" customWidth="1"/>
    <col min="16136" max="16136" width="9.77734375" style="668" bestFit="1" customWidth="1"/>
    <col min="16137" max="16137" width="17.33203125" style="668" bestFit="1" customWidth="1"/>
    <col min="16138" max="16384" width="8.88671875" style="668"/>
  </cols>
  <sheetData>
    <row r="1" spans="1:12">
      <c r="A1" s="962" t="s">
        <v>957</v>
      </c>
      <c r="B1" s="963" t="s">
        <v>958</v>
      </c>
      <c r="C1" s="964" t="s">
        <v>959</v>
      </c>
      <c r="D1" s="964" t="s">
        <v>960</v>
      </c>
      <c r="E1" s="964" t="s">
        <v>961</v>
      </c>
      <c r="F1" s="964" t="s">
        <v>962</v>
      </c>
      <c r="G1" s="964" t="s">
        <v>963</v>
      </c>
      <c r="H1" s="964" t="s">
        <v>964</v>
      </c>
      <c r="I1" s="965" t="s">
        <v>965</v>
      </c>
    </row>
    <row r="2" spans="1:12">
      <c r="A2" s="970" t="s">
        <v>1</v>
      </c>
      <c r="B2" s="971" t="s">
        <v>1</v>
      </c>
      <c r="C2" s="972"/>
      <c r="D2" s="972"/>
      <c r="E2" s="972"/>
      <c r="F2" s="972"/>
      <c r="G2" s="972"/>
      <c r="H2" s="972"/>
      <c r="I2" s="973"/>
    </row>
    <row r="3" spans="1:12" ht="14">
      <c r="A3" s="966" t="s">
        <v>1068</v>
      </c>
      <c r="B3" s="967" t="s">
        <v>1</v>
      </c>
      <c r="C3" s="968"/>
      <c r="D3" s="968"/>
      <c r="E3" s="968"/>
      <c r="F3" s="968"/>
      <c r="G3" s="968"/>
      <c r="H3" s="968"/>
      <c r="I3" s="969"/>
    </row>
    <row r="4" spans="1:12">
      <c r="A4" s="970" t="s">
        <v>1</v>
      </c>
      <c r="B4" s="971" t="s">
        <v>1</v>
      </c>
      <c r="C4" s="972"/>
      <c r="D4" s="972"/>
      <c r="E4" s="972"/>
      <c r="F4" s="972"/>
      <c r="G4" s="972"/>
      <c r="H4" s="972"/>
      <c r="I4" s="973"/>
    </row>
    <row r="5" spans="1:12">
      <c r="A5" s="974" t="s">
        <v>1069</v>
      </c>
      <c r="B5" s="975" t="s">
        <v>1</v>
      </c>
      <c r="C5" s="976"/>
      <c r="D5" s="976"/>
      <c r="E5" s="976"/>
      <c r="F5" s="976"/>
      <c r="G5" s="976"/>
      <c r="H5" s="976"/>
      <c r="I5" s="977"/>
    </row>
    <row r="6" spans="1:12" ht="13">
      <c r="A6" s="970" t="s">
        <v>1070</v>
      </c>
      <c r="B6" s="971" t="s">
        <v>221</v>
      </c>
      <c r="C6" s="972">
        <v>220</v>
      </c>
      <c r="D6" s="987"/>
      <c r="E6" s="972">
        <f>$C6*$D6</f>
        <v>0</v>
      </c>
      <c r="F6" s="987"/>
      <c r="G6" s="972">
        <f>$C6*$F6</f>
        <v>0</v>
      </c>
      <c r="H6" s="972">
        <f>$D6+$F6</f>
        <v>0</v>
      </c>
      <c r="I6" s="973">
        <f>$E6+$G6</f>
        <v>0</v>
      </c>
      <c r="L6" s="694"/>
    </row>
    <row r="7" spans="1:12">
      <c r="A7" s="970" t="s">
        <v>1</v>
      </c>
      <c r="B7" s="971" t="s">
        <v>1</v>
      </c>
      <c r="C7" s="972"/>
      <c r="D7" s="988"/>
      <c r="E7" s="972"/>
      <c r="F7" s="988"/>
      <c r="G7" s="972"/>
      <c r="H7" s="972"/>
      <c r="I7" s="973"/>
    </row>
    <row r="8" spans="1:12">
      <c r="A8" s="970" t="s">
        <v>1071</v>
      </c>
      <c r="B8" s="971" t="s">
        <v>221</v>
      </c>
      <c r="C8" s="972">
        <v>50</v>
      </c>
      <c r="D8" s="987"/>
      <c r="E8" s="972">
        <f>$C8*$D8</f>
        <v>0</v>
      </c>
      <c r="F8" s="987"/>
      <c r="G8" s="972">
        <f>$C8*$F8</f>
        <v>0</v>
      </c>
      <c r="H8" s="972">
        <f>$D8+$F8</f>
        <v>0</v>
      </c>
      <c r="I8" s="973">
        <f>$E8+$G8</f>
        <v>0</v>
      </c>
    </row>
    <row r="9" spans="1:12">
      <c r="A9" s="970" t="s">
        <v>1</v>
      </c>
      <c r="B9" s="971" t="s">
        <v>1</v>
      </c>
      <c r="C9" s="972"/>
      <c r="D9" s="988"/>
      <c r="E9" s="972"/>
      <c r="F9" s="988"/>
      <c r="G9" s="972"/>
      <c r="H9" s="972"/>
      <c r="I9" s="973"/>
    </row>
    <row r="10" spans="1:12">
      <c r="A10" s="970" t="s">
        <v>1072</v>
      </c>
      <c r="B10" s="971" t="s">
        <v>1</v>
      </c>
      <c r="C10" s="972"/>
      <c r="D10" s="988"/>
      <c r="E10" s="972"/>
      <c r="F10" s="988"/>
      <c r="G10" s="972"/>
      <c r="H10" s="972"/>
      <c r="I10" s="973"/>
    </row>
    <row r="11" spans="1:12">
      <c r="A11" s="970" t="s">
        <v>1073</v>
      </c>
      <c r="B11" s="971" t="s">
        <v>969</v>
      </c>
      <c r="C11" s="972">
        <v>2</v>
      </c>
      <c r="D11" s="987"/>
      <c r="E11" s="972">
        <f>$C11*$D11</f>
        <v>0</v>
      </c>
      <c r="F11" s="987"/>
      <c r="G11" s="972">
        <f>$C11*$F11</f>
        <v>0</v>
      </c>
      <c r="H11" s="972">
        <f>$D11+$F11</f>
        <v>0</v>
      </c>
      <c r="I11" s="973">
        <f>$E11+$G11</f>
        <v>0</v>
      </c>
    </row>
    <row r="12" spans="1:12">
      <c r="A12" s="970" t="s">
        <v>1</v>
      </c>
      <c r="B12" s="971" t="s">
        <v>1</v>
      </c>
      <c r="C12" s="972"/>
      <c r="D12" s="988"/>
      <c r="E12" s="972"/>
      <c r="F12" s="988"/>
      <c r="G12" s="972"/>
      <c r="H12" s="972"/>
      <c r="I12" s="973"/>
    </row>
    <row r="13" spans="1:12">
      <c r="A13" s="970" t="s">
        <v>1074</v>
      </c>
      <c r="B13" s="971" t="s">
        <v>969</v>
      </c>
      <c r="C13" s="972">
        <v>1</v>
      </c>
      <c r="D13" s="987"/>
      <c r="E13" s="972">
        <f>$C13*$D13</f>
        <v>0</v>
      </c>
      <c r="F13" s="987"/>
      <c r="G13" s="972">
        <f>$C13*$F13</f>
        <v>0</v>
      </c>
      <c r="H13" s="972">
        <f>$D13+$F13</f>
        <v>0</v>
      </c>
      <c r="I13" s="973">
        <f>$E13+$G13</f>
        <v>0</v>
      </c>
    </row>
    <row r="14" spans="1:12">
      <c r="A14" s="970" t="s">
        <v>1</v>
      </c>
      <c r="B14" s="971" t="s">
        <v>1</v>
      </c>
      <c r="C14" s="972"/>
      <c r="D14" s="988"/>
      <c r="E14" s="972"/>
      <c r="F14" s="988"/>
      <c r="G14" s="972"/>
      <c r="H14" s="972"/>
      <c r="I14" s="973"/>
    </row>
    <row r="15" spans="1:12">
      <c r="A15" s="970" t="s">
        <v>1075</v>
      </c>
      <c r="B15" s="971" t="s">
        <v>969</v>
      </c>
      <c r="C15" s="972">
        <v>8</v>
      </c>
      <c r="D15" s="987"/>
      <c r="E15" s="972">
        <f>$C15*$D15</f>
        <v>0</v>
      </c>
      <c r="F15" s="987"/>
      <c r="G15" s="972">
        <f>$C15*$F15</f>
        <v>0</v>
      </c>
      <c r="H15" s="972">
        <f>$D15+$F15</f>
        <v>0</v>
      </c>
      <c r="I15" s="973">
        <f>$E15+$G15</f>
        <v>0</v>
      </c>
    </row>
    <row r="16" spans="1:12">
      <c r="A16" s="970" t="s">
        <v>1</v>
      </c>
      <c r="B16" s="971" t="s">
        <v>1</v>
      </c>
      <c r="C16" s="1014"/>
      <c r="D16" s="1030"/>
      <c r="E16" s="1014"/>
      <c r="F16" s="1030"/>
      <c r="G16" s="1014"/>
      <c r="H16" s="1014"/>
      <c r="I16" s="1015"/>
    </row>
    <row r="17" spans="1:9">
      <c r="A17" s="970" t="s">
        <v>1076</v>
      </c>
      <c r="B17" s="971" t="s">
        <v>969</v>
      </c>
      <c r="C17" s="972">
        <v>6</v>
      </c>
      <c r="D17" s="987"/>
      <c r="E17" s="972">
        <f>$C17*$D17</f>
        <v>0</v>
      </c>
      <c r="F17" s="987"/>
      <c r="G17" s="972">
        <f>$C17*$F17</f>
        <v>0</v>
      </c>
      <c r="H17" s="972">
        <f>$D17+$F17</f>
        <v>0</v>
      </c>
      <c r="I17" s="973">
        <f>$E17+$G17</f>
        <v>0</v>
      </c>
    </row>
    <row r="18" spans="1:9">
      <c r="A18" s="970" t="s">
        <v>1</v>
      </c>
      <c r="B18" s="971" t="s">
        <v>1</v>
      </c>
      <c r="C18" s="972"/>
      <c r="D18" s="987"/>
      <c r="E18" s="972"/>
      <c r="F18" s="987"/>
      <c r="G18" s="972"/>
      <c r="H18" s="972"/>
      <c r="I18" s="973"/>
    </row>
    <row r="19" spans="1:9">
      <c r="A19" s="974" t="s">
        <v>1058</v>
      </c>
      <c r="B19" s="975" t="s">
        <v>1</v>
      </c>
      <c r="C19" s="976"/>
      <c r="D19" s="989"/>
      <c r="E19" s="976"/>
      <c r="F19" s="989"/>
      <c r="G19" s="976"/>
      <c r="H19" s="976"/>
      <c r="I19" s="977"/>
    </row>
    <row r="20" spans="1:9">
      <c r="A20" s="970" t="s">
        <v>1077</v>
      </c>
      <c r="B20" s="971" t="s">
        <v>1060</v>
      </c>
      <c r="C20" s="972">
        <v>8</v>
      </c>
      <c r="D20" s="987"/>
      <c r="E20" s="972">
        <f>$C20*$D20</f>
        <v>0</v>
      </c>
      <c r="F20" s="987"/>
      <c r="G20" s="972">
        <f>$C20*$F20</f>
        <v>0</v>
      </c>
      <c r="H20" s="972">
        <f>$D20+$F20</f>
        <v>0</v>
      </c>
      <c r="I20" s="973">
        <f>$E20+$G20</f>
        <v>0</v>
      </c>
    </row>
    <row r="21" spans="1:9">
      <c r="A21" s="970" t="s">
        <v>1078</v>
      </c>
      <c r="B21" s="971" t="s">
        <v>1060</v>
      </c>
      <c r="C21" s="972">
        <v>4</v>
      </c>
      <c r="D21" s="987"/>
      <c r="E21" s="972">
        <f>$C21*$D21</f>
        <v>0</v>
      </c>
      <c r="F21" s="987"/>
      <c r="G21" s="972">
        <f>$C21*$F21</f>
        <v>0</v>
      </c>
      <c r="H21" s="972">
        <f>$D21+$F21</f>
        <v>0</v>
      </c>
      <c r="I21" s="973">
        <f>$E21+$G21</f>
        <v>0</v>
      </c>
    </row>
    <row r="22" spans="1:9">
      <c r="A22" s="970" t="s">
        <v>1061</v>
      </c>
      <c r="B22" s="971" t="s">
        <v>1060</v>
      </c>
      <c r="C22" s="972">
        <v>4</v>
      </c>
      <c r="D22" s="987"/>
      <c r="E22" s="972">
        <f>$C22*$D22</f>
        <v>0</v>
      </c>
      <c r="F22" s="987"/>
      <c r="G22" s="972">
        <f>$C22*$F22</f>
        <v>0</v>
      </c>
      <c r="H22" s="972">
        <f>$D22+$F22</f>
        <v>0</v>
      </c>
      <c r="I22" s="973">
        <f>$E22+$G22</f>
        <v>0</v>
      </c>
    </row>
    <row r="23" spans="1:9">
      <c r="A23" s="970" t="s">
        <v>1079</v>
      </c>
      <c r="B23" s="971" t="s">
        <v>1060</v>
      </c>
      <c r="C23" s="972">
        <v>6</v>
      </c>
      <c r="D23" s="987"/>
      <c r="E23" s="972">
        <f>$C23*$D23</f>
        <v>0</v>
      </c>
      <c r="F23" s="987"/>
      <c r="G23" s="972">
        <f>$C23*$F23</f>
        <v>0</v>
      </c>
      <c r="H23" s="972">
        <f>$D23+$F23</f>
        <v>0</v>
      </c>
      <c r="I23" s="973">
        <f>$E23+$G23</f>
        <v>0</v>
      </c>
    </row>
    <row r="24" spans="1:9">
      <c r="A24" s="970" t="s">
        <v>1</v>
      </c>
      <c r="B24" s="971" t="s">
        <v>1</v>
      </c>
      <c r="C24" s="972"/>
      <c r="D24" s="988"/>
      <c r="E24" s="972"/>
      <c r="F24" s="988"/>
      <c r="G24" s="972"/>
      <c r="H24" s="972"/>
      <c r="I24" s="973"/>
    </row>
    <row r="25" spans="1:9">
      <c r="A25" s="974" t="s">
        <v>1080</v>
      </c>
      <c r="B25" s="975" t="s">
        <v>1</v>
      </c>
      <c r="C25" s="976"/>
      <c r="D25" s="989"/>
      <c r="E25" s="976"/>
      <c r="F25" s="989"/>
      <c r="G25" s="976"/>
      <c r="H25" s="976"/>
      <c r="I25" s="977"/>
    </row>
    <row r="26" spans="1:9">
      <c r="A26" s="970" t="s">
        <v>1081</v>
      </c>
      <c r="B26" s="971" t="s">
        <v>1060</v>
      </c>
      <c r="C26" s="972">
        <v>10</v>
      </c>
      <c r="D26" s="987"/>
      <c r="E26" s="972">
        <f>$C26*$D26</f>
        <v>0</v>
      </c>
      <c r="F26" s="988"/>
      <c r="G26" s="972">
        <f>$C26*$F26</f>
        <v>0</v>
      </c>
      <c r="H26" s="972">
        <f>$D26+$F26</f>
        <v>0</v>
      </c>
      <c r="I26" s="973">
        <f>$E26+$G26</f>
        <v>0</v>
      </c>
    </row>
    <row r="27" spans="1:9">
      <c r="A27" s="970" t="s">
        <v>1</v>
      </c>
      <c r="B27" s="971" t="s">
        <v>1</v>
      </c>
      <c r="C27" s="972"/>
      <c r="D27" s="988"/>
      <c r="E27" s="972"/>
      <c r="F27" s="988"/>
      <c r="G27" s="972"/>
      <c r="H27" s="972"/>
      <c r="I27" s="973"/>
    </row>
    <row r="28" spans="1:9">
      <c r="A28" s="974" t="s">
        <v>1062</v>
      </c>
      <c r="B28" s="975" t="s">
        <v>1</v>
      </c>
      <c r="C28" s="976"/>
      <c r="D28" s="989"/>
      <c r="E28" s="976"/>
      <c r="F28" s="989"/>
      <c r="G28" s="976"/>
      <c r="H28" s="976"/>
      <c r="I28" s="977"/>
    </row>
    <row r="29" spans="1:9">
      <c r="A29" s="974" t="s">
        <v>1063</v>
      </c>
      <c r="B29" s="975" t="s">
        <v>1</v>
      </c>
      <c r="C29" s="976"/>
      <c r="D29" s="989"/>
      <c r="E29" s="976"/>
      <c r="F29" s="989"/>
      <c r="G29" s="976"/>
      <c r="H29" s="976"/>
      <c r="I29" s="977"/>
    </row>
    <row r="30" spans="1:9">
      <c r="A30" s="970" t="s">
        <v>1064</v>
      </c>
      <c r="B30" s="971" t="s">
        <v>1060</v>
      </c>
      <c r="C30" s="972">
        <v>8</v>
      </c>
      <c r="D30" s="987"/>
      <c r="E30" s="972">
        <f>$C30*$D30</f>
        <v>0</v>
      </c>
      <c r="F30" s="987"/>
      <c r="G30" s="972">
        <f>$C30*$F30</f>
        <v>0</v>
      </c>
      <c r="H30" s="972">
        <f>$D30+$F30</f>
        <v>0</v>
      </c>
      <c r="I30" s="973">
        <f>$E30+$G30</f>
        <v>0</v>
      </c>
    </row>
    <row r="31" spans="1:9">
      <c r="A31" s="970" t="s">
        <v>1065</v>
      </c>
      <c r="B31" s="971" t="s">
        <v>1060</v>
      </c>
      <c r="C31" s="972">
        <v>4</v>
      </c>
      <c r="D31" s="987"/>
      <c r="E31" s="972">
        <f>$C31*$D31</f>
        <v>0</v>
      </c>
      <c r="F31" s="987"/>
      <c r="G31" s="972">
        <f>$C31*$F31</f>
        <v>0</v>
      </c>
      <c r="H31" s="972">
        <f>$D31+$F31</f>
        <v>0</v>
      </c>
      <c r="I31" s="973">
        <f>$E31+$G31</f>
        <v>0</v>
      </c>
    </row>
    <row r="32" spans="1:9">
      <c r="A32" s="970" t="s">
        <v>1066</v>
      </c>
      <c r="B32" s="971" t="s">
        <v>1060</v>
      </c>
      <c r="C32" s="972">
        <v>10</v>
      </c>
      <c r="D32" s="987"/>
      <c r="E32" s="972">
        <f>$C32*$D32</f>
        <v>0</v>
      </c>
      <c r="F32" s="987"/>
      <c r="G32" s="972">
        <f>$C32*$F32</f>
        <v>0</v>
      </c>
      <c r="H32" s="972">
        <f>$D32+$F32</f>
        <v>0</v>
      </c>
      <c r="I32" s="973">
        <f>$E32+$G32</f>
        <v>0</v>
      </c>
    </row>
    <row r="33" spans="1:9" ht="14">
      <c r="A33" s="966" t="s">
        <v>1082</v>
      </c>
      <c r="B33" s="967" t="s">
        <v>1</v>
      </c>
      <c r="C33" s="968"/>
      <c r="D33" s="1034"/>
      <c r="E33" s="968">
        <f>SUM(E6:E32)</f>
        <v>0</v>
      </c>
      <c r="F33" s="1034"/>
      <c r="G33" s="968">
        <f t="shared" ref="G33" si="0">SUM(G6:G32)</f>
        <v>0</v>
      </c>
      <c r="H33" s="968"/>
      <c r="I33" s="969">
        <f t="shared" ref="I33" si="1">SUM(I6:I32)</f>
        <v>0</v>
      </c>
    </row>
    <row r="34" spans="1:9">
      <c r="A34" s="970" t="s">
        <v>1</v>
      </c>
      <c r="B34" s="971" t="s">
        <v>1</v>
      </c>
      <c r="C34" s="972"/>
      <c r="D34" s="988"/>
      <c r="E34" s="972"/>
      <c r="F34" s="988"/>
      <c r="G34" s="972"/>
      <c r="H34" s="972"/>
      <c r="I34" s="973"/>
    </row>
    <row r="35" spans="1:9" ht="14">
      <c r="A35" s="966" t="s">
        <v>102</v>
      </c>
      <c r="B35" s="967" t="s">
        <v>1</v>
      </c>
      <c r="C35" s="968"/>
      <c r="D35" s="1034"/>
      <c r="E35" s="968"/>
      <c r="F35" s="1034"/>
      <c r="G35" s="968"/>
      <c r="H35" s="968"/>
      <c r="I35" s="969"/>
    </row>
    <row r="36" spans="1:9">
      <c r="A36" s="974" t="s">
        <v>1083</v>
      </c>
      <c r="B36" s="975" t="s">
        <v>1</v>
      </c>
      <c r="C36" s="976"/>
      <c r="D36" s="989"/>
      <c r="E36" s="976"/>
      <c r="F36" s="989"/>
      <c r="G36" s="976"/>
      <c r="H36" s="976"/>
      <c r="I36" s="977"/>
    </row>
    <row r="37" spans="1:9">
      <c r="A37" s="974" t="s">
        <v>1084</v>
      </c>
      <c r="B37" s="975" t="s">
        <v>1</v>
      </c>
      <c r="C37" s="976"/>
      <c r="D37" s="989"/>
      <c r="E37" s="976"/>
      <c r="F37" s="989"/>
      <c r="G37" s="976"/>
      <c r="H37" s="976"/>
      <c r="I37" s="977"/>
    </row>
    <row r="38" spans="1:9">
      <c r="A38" s="970" t="s">
        <v>1085</v>
      </c>
      <c r="B38" s="971" t="s">
        <v>1086</v>
      </c>
      <c r="C38" s="972">
        <v>0.1</v>
      </c>
      <c r="D38" s="987"/>
      <c r="E38" s="972">
        <f>$C38*$D38</f>
        <v>0</v>
      </c>
      <c r="F38" s="987"/>
      <c r="G38" s="972">
        <f>$C38*$F38</f>
        <v>0</v>
      </c>
      <c r="H38" s="972">
        <f>$D38+$F38</f>
        <v>0</v>
      </c>
      <c r="I38" s="973">
        <f>$E38+$G38</f>
        <v>0</v>
      </c>
    </row>
    <row r="39" spans="1:9">
      <c r="A39" s="970" t="s">
        <v>1</v>
      </c>
      <c r="B39" s="971" t="s">
        <v>1</v>
      </c>
      <c r="C39" s="972"/>
      <c r="D39" s="988"/>
      <c r="E39" s="972"/>
      <c r="F39" s="988"/>
      <c r="G39" s="972"/>
      <c r="H39" s="972"/>
      <c r="I39" s="973"/>
    </row>
    <row r="40" spans="1:9">
      <c r="A40" s="974" t="s">
        <v>1087</v>
      </c>
      <c r="B40" s="975" t="s">
        <v>1</v>
      </c>
      <c r="C40" s="976"/>
      <c r="D40" s="989"/>
      <c r="E40" s="976"/>
      <c r="F40" s="989"/>
      <c r="G40" s="976"/>
      <c r="H40" s="976"/>
      <c r="I40" s="977"/>
    </row>
    <row r="41" spans="1:9">
      <c r="A41" s="974" t="s">
        <v>1088</v>
      </c>
      <c r="B41" s="975" t="s">
        <v>1</v>
      </c>
      <c r="C41" s="976"/>
      <c r="D41" s="989"/>
      <c r="E41" s="976"/>
      <c r="F41" s="989"/>
      <c r="G41" s="976"/>
      <c r="H41" s="976"/>
      <c r="I41" s="977"/>
    </row>
    <row r="42" spans="1:9">
      <c r="A42" s="970" t="s">
        <v>1089</v>
      </c>
      <c r="B42" s="971" t="s">
        <v>221</v>
      </c>
      <c r="C42" s="972">
        <v>100</v>
      </c>
      <c r="D42" s="987"/>
      <c r="E42" s="972">
        <f>$C42*$D42</f>
        <v>0</v>
      </c>
      <c r="F42" s="987"/>
      <c r="G42" s="972">
        <f>$C42*$F42</f>
        <v>0</v>
      </c>
      <c r="H42" s="972">
        <f>$D42+$F42</f>
        <v>0</v>
      </c>
      <c r="I42" s="973">
        <f>$E42+$G42</f>
        <v>0</v>
      </c>
    </row>
    <row r="43" spans="1:9">
      <c r="A43" s="970" t="s">
        <v>1090</v>
      </c>
      <c r="B43" s="971" t="s">
        <v>1</v>
      </c>
      <c r="C43" s="972"/>
      <c r="D43" s="988"/>
      <c r="E43" s="972"/>
      <c r="F43" s="988"/>
      <c r="G43" s="972"/>
      <c r="H43" s="972"/>
      <c r="I43" s="973"/>
    </row>
    <row r="44" spans="1:9">
      <c r="A44" s="970" t="s">
        <v>1</v>
      </c>
      <c r="B44" s="971" t="s">
        <v>1</v>
      </c>
      <c r="C44" s="972"/>
      <c r="D44" s="988"/>
      <c r="E44" s="972"/>
      <c r="F44" s="988"/>
      <c r="G44" s="972"/>
      <c r="H44" s="972"/>
      <c r="I44" s="973"/>
    </row>
    <row r="45" spans="1:9">
      <c r="A45" s="974" t="s">
        <v>1091</v>
      </c>
      <c r="B45" s="975" t="s">
        <v>1</v>
      </c>
      <c r="C45" s="976"/>
      <c r="D45" s="989"/>
      <c r="E45" s="976"/>
      <c r="F45" s="989"/>
      <c r="G45" s="976"/>
      <c r="H45" s="976"/>
      <c r="I45" s="977"/>
    </row>
    <row r="46" spans="1:9">
      <c r="A46" s="974" t="s">
        <v>1092</v>
      </c>
      <c r="B46" s="975" t="s">
        <v>1</v>
      </c>
      <c r="C46" s="976"/>
      <c r="D46" s="989"/>
      <c r="E46" s="976"/>
      <c r="F46" s="989"/>
      <c r="G46" s="976"/>
      <c r="H46" s="976"/>
      <c r="I46" s="977"/>
    </row>
    <row r="47" spans="1:9">
      <c r="A47" s="974" t="s">
        <v>1093</v>
      </c>
      <c r="B47" s="975" t="s">
        <v>1</v>
      </c>
      <c r="C47" s="976"/>
      <c r="D47" s="989"/>
      <c r="E47" s="976"/>
      <c r="F47" s="989"/>
      <c r="G47" s="976"/>
      <c r="H47" s="976"/>
      <c r="I47" s="977"/>
    </row>
    <row r="48" spans="1:9">
      <c r="A48" s="970" t="s">
        <v>1</v>
      </c>
      <c r="B48" s="971" t="s">
        <v>221</v>
      </c>
      <c r="C48" s="972">
        <v>100</v>
      </c>
      <c r="D48" s="987"/>
      <c r="E48" s="972">
        <f>$C48*$D48</f>
        <v>0</v>
      </c>
      <c r="F48" s="987"/>
      <c r="G48" s="972">
        <f>$C48*$F48</f>
        <v>0</v>
      </c>
      <c r="H48" s="972">
        <f>$D48+$F48</f>
        <v>0</v>
      </c>
      <c r="I48" s="973">
        <f>$E48+$G48</f>
        <v>0</v>
      </c>
    </row>
    <row r="49" spans="1:9">
      <c r="A49" s="970" t="s">
        <v>1</v>
      </c>
      <c r="B49" s="971" t="s">
        <v>1</v>
      </c>
      <c r="C49" s="972"/>
      <c r="D49" s="988"/>
      <c r="E49" s="972"/>
      <c r="F49" s="988"/>
      <c r="G49" s="972"/>
      <c r="H49" s="972"/>
      <c r="I49" s="973"/>
    </row>
    <row r="50" spans="1:9">
      <c r="A50" s="974" t="s">
        <v>1094</v>
      </c>
      <c r="B50" s="975" t="s">
        <v>1</v>
      </c>
      <c r="C50" s="976"/>
      <c r="D50" s="989"/>
      <c r="E50" s="976"/>
      <c r="F50" s="989"/>
      <c r="G50" s="976"/>
      <c r="H50" s="976"/>
      <c r="I50" s="977"/>
    </row>
    <row r="51" spans="1:9">
      <c r="A51" s="970" t="s">
        <v>1095</v>
      </c>
      <c r="B51" s="971" t="s">
        <v>221</v>
      </c>
      <c r="C51" s="972">
        <v>100</v>
      </c>
      <c r="D51" s="987"/>
      <c r="E51" s="972">
        <f>$C51*$D51</f>
        <v>0</v>
      </c>
      <c r="F51" s="987"/>
      <c r="G51" s="972">
        <f>$C51*$F51</f>
        <v>0</v>
      </c>
      <c r="H51" s="972">
        <f>$D51+$F51</f>
        <v>0</v>
      </c>
      <c r="I51" s="973">
        <f>$E51+$G51</f>
        <v>0</v>
      </c>
    </row>
    <row r="52" spans="1:9">
      <c r="A52" s="970" t="s">
        <v>1</v>
      </c>
      <c r="B52" s="971" t="s">
        <v>1</v>
      </c>
      <c r="C52" s="972"/>
      <c r="D52" s="988"/>
      <c r="E52" s="972"/>
      <c r="F52" s="988"/>
      <c r="G52" s="972"/>
      <c r="H52" s="972"/>
      <c r="I52" s="973"/>
    </row>
    <row r="53" spans="1:9">
      <c r="A53" s="974" t="s">
        <v>1096</v>
      </c>
      <c r="B53" s="975" t="s">
        <v>1</v>
      </c>
      <c r="C53" s="976"/>
      <c r="D53" s="989"/>
      <c r="E53" s="976"/>
      <c r="F53" s="989"/>
      <c r="G53" s="976"/>
      <c r="H53" s="976"/>
      <c r="I53" s="977"/>
    </row>
    <row r="54" spans="1:9">
      <c r="A54" s="970" t="s">
        <v>1097</v>
      </c>
      <c r="B54" s="971" t="s">
        <v>221</v>
      </c>
      <c r="C54" s="972">
        <v>20</v>
      </c>
      <c r="D54" s="987"/>
      <c r="E54" s="972">
        <f>$C54*$D54</f>
        <v>0</v>
      </c>
      <c r="F54" s="987"/>
      <c r="G54" s="972">
        <f>$C54*$F54</f>
        <v>0</v>
      </c>
      <c r="H54" s="972">
        <f>$D54+$F54</f>
        <v>0</v>
      </c>
      <c r="I54" s="973">
        <f>$E54+$G54</f>
        <v>0</v>
      </c>
    </row>
    <row r="55" spans="1:9">
      <c r="A55" s="970" t="s">
        <v>1</v>
      </c>
      <c r="B55" s="971" t="s">
        <v>1</v>
      </c>
      <c r="C55" s="972"/>
      <c r="D55" s="988"/>
      <c r="E55" s="972"/>
      <c r="F55" s="988"/>
      <c r="G55" s="972"/>
      <c r="H55" s="972"/>
      <c r="I55" s="973"/>
    </row>
    <row r="56" spans="1:9">
      <c r="A56" s="974" t="s">
        <v>1098</v>
      </c>
      <c r="B56" s="975" t="s">
        <v>1</v>
      </c>
      <c r="C56" s="976"/>
      <c r="D56" s="989"/>
      <c r="E56" s="976"/>
      <c r="F56" s="989"/>
      <c r="G56" s="976"/>
      <c r="H56" s="976"/>
      <c r="I56" s="977"/>
    </row>
    <row r="57" spans="1:9">
      <c r="A57" s="970" t="s">
        <v>1089</v>
      </c>
      <c r="B57" s="971" t="s">
        <v>221</v>
      </c>
      <c r="C57" s="972">
        <v>100</v>
      </c>
      <c r="D57" s="987"/>
      <c r="E57" s="972">
        <f>$C57*$D57</f>
        <v>0</v>
      </c>
      <c r="F57" s="987"/>
      <c r="G57" s="972">
        <f>$C57*$F57</f>
        <v>0</v>
      </c>
      <c r="H57" s="972">
        <f>$D57+$F57</f>
        <v>0</v>
      </c>
      <c r="I57" s="973">
        <f>$E57+$G57</f>
        <v>0</v>
      </c>
    </row>
    <row r="58" spans="1:9">
      <c r="A58" s="970" t="s">
        <v>1099</v>
      </c>
      <c r="B58" s="971" t="s">
        <v>1</v>
      </c>
      <c r="C58" s="972"/>
      <c r="D58" s="988"/>
      <c r="E58" s="972"/>
      <c r="F58" s="988"/>
      <c r="G58" s="972"/>
      <c r="H58" s="972"/>
      <c r="I58" s="973"/>
    </row>
    <row r="59" spans="1:9">
      <c r="A59" s="970" t="s">
        <v>1</v>
      </c>
      <c r="B59" s="971" t="s">
        <v>1</v>
      </c>
      <c r="C59" s="972"/>
      <c r="D59" s="988"/>
      <c r="E59" s="972"/>
      <c r="F59" s="988"/>
      <c r="G59" s="972"/>
      <c r="H59" s="972"/>
      <c r="I59" s="973"/>
    </row>
    <row r="60" spans="1:9">
      <c r="A60" s="974" t="s">
        <v>1100</v>
      </c>
      <c r="B60" s="975" t="s">
        <v>1</v>
      </c>
      <c r="C60" s="976"/>
      <c r="D60" s="989"/>
      <c r="E60" s="976"/>
      <c r="F60" s="989"/>
      <c r="G60" s="976"/>
      <c r="H60" s="976"/>
      <c r="I60" s="977"/>
    </row>
    <row r="61" spans="1:9">
      <c r="A61" s="970" t="s">
        <v>1101</v>
      </c>
      <c r="B61" s="971" t="s">
        <v>111</v>
      </c>
      <c r="C61" s="972">
        <v>2</v>
      </c>
      <c r="D61" s="987"/>
      <c r="E61" s="972">
        <f>$C61*$D61</f>
        <v>0</v>
      </c>
      <c r="F61" s="987"/>
      <c r="G61" s="972">
        <f>$C61*$F61</f>
        <v>0</v>
      </c>
      <c r="H61" s="972">
        <f>$D61+$F61</f>
        <v>0</v>
      </c>
      <c r="I61" s="973">
        <f>$E61+$G61</f>
        <v>0</v>
      </c>
    </row>
    <row r="62" spans="1:9" ht="13" thickBot="1">
      <c r="A62" s="1016" t="s">
        <v>1</v>
      </c>
      <c r="B62" s="1017" t="s">
        <v>1</v>
      </c>
      <c r="C62" s="1018"/>
      <c r="D62" s="1032"/>
      <c r="E62" s="1018"/>
      <c r="F62" s="1032"/>
      <c r="G62" s="1018"/>
      <c r="H62" s="1018"/>
      <c r="I62" s="1019"/>
    </row>
    <row r="63" spans="1:9">
      <c r="A63" s="1024" t="s">
        <v>1102</v>
      </c>
      <c r="B63" s="1025" t="s">
        <v>1</v>
      </c>
      <c r="C63" s="1026"/>
      <c r="D63" s="1033"/>
      <c r="E63" s="1026"/>
      <c r="F63" s="1033"/>
      <c r="G63" s="1026"/>
      <c r="H63" s="1026"/>
      <c r="I63" s="1027"/>
    </row>
    <row r="64" spans="1:9">
      <c r="A64" s="970" t="s">
        <v>1103</v>
      </c>
      <c r="B64" s="971" t="s">
        <v>111</v>
      </c>
      <c r="C64" s="972">
        <v>3</v>
      </c>
      <c r="D64" s="987"/>
      <c r="E64" s="972">
        <f>$C64*$D64</f>
        <v>0</v>
      </c>
      <c r="F64" s="987"/>
      <c r="G64" s="972">
        <f>$C64*$F64</f>
        <v>0</v>
      </c>
      <c r="H64" s="972">
        <f>$D64+$F64</f>
        <v>0</v>
      </c>
      <c r="I64" s="973">
        <f>$E64+$G64</f>
        <v>0</v>
      </c>
    </row>
    <row r="65" spans="1:9" ht="14">
      <c r="A65" s="966" t="s">
        <v>1104</v>
      </c>
      <c r="B65" s="967" t="s">
        <v>1</v>
      </c>
      <c r="C65" s="968"/>
      <c r="D65" s="968"/>
      <c r="E65" s="968">
        <f>SUM(E38:E64)</f>
        <v>0</v>
      </c>
      <c r="F65" s="968"/>
      <c r="G65" s="968"/>
      <c r="H65" s="968"/>
      <c r="I65" s="969">
        <f t="shared" ref="I65" si="2">SUM(I38:I64)</f>
        <v>0</v>
      </c>
    </row>
    <row r="66" spans="1:9">
      <c r="A66" s="970" t="s">
        <v>1</v>
      </c>
      <c r="B66" s="971" t="s">
        <v>1</v>
      </c>
      <c r="C66" s="972"/>
      <c r="D66" s="972"/>
      <c r="E66" s="972"/>
      <c r="F66" s="972"/>
      <c r="G66" s="972"/>
      <c r="H66" s="972"/>
      <c r="I66" s="973"/>
    </row>
    <row r="67" spans="1:9">
      <c r="A67" s="970" t="s">
        <v>1</v>
      </c>
      <c r="B67" s="971" t="s">
        <v>1</v>
      </c>
      <c r="C67" s="972"/>
      <c r="D67" s="972"/>
      <c r="E67" s="972"/>
      <c r="F67" s="972"/>
      <c r="G67" s="972"/>
      <c r="H67" s="972"/>
      <c r="I67" s="973"/>
    </row>
    <row r="68" spans="1:9" ht="14">
      <c r="A68" s="966" t="s">
        <v>1105</v>
      </c>
      <c r="B68" s="967" t="s">
        <v>1</v>
      </c>
      <c r="C68" s="968"/>
      <c r="D68" s="968"/>
      <c r="E68" s="968">
        <f>E65+E33</f>
        <v>0</v>
      </c>
      <c r="F68" s="968"/>
      <c r="G68" s="968">
        <f t="shared" ref="G68" si="3">G33+G65</f>
        <v>0</v>
      </c>
      <c r="H68" s="968"/>
      <c r="I68" s="969">
        <f>I33+I65</f>
        <v>0</v>
      </c>
    </row>
    <row r="69" spans="1:9">
      <c r="A69" s="978"/>
      <c r="B69" s="979"/>
      <c r="C69" s="980"/>
      <c r="D69" s="980"/>
      <c r="E69" s="980"/>
      <c r="F69" s="980"/>
      <c r="G69" s="980"/>
      <c r="H69" s="980"/>
      <c r="I69" s="981"/>
    </row>
    <row r="70" spans="1:9">
      <c r="A70" s="978"/>
      <c r="B70" s="979"/>
      <c r="C70" s="980"/>
      <c r="D70" s="980"/>
      <c r="E70" s="980"/>
      <c r="F70" s="980"/>
      <c r="G70" s="980"/>
      <c r="H70" s="980"/>
      <c r="I70" s="981"/>
    </row>
    <row r="71" spans="1:9">
      <c r="A71" s="978"/>
      <c r="B71" s="979"/>
      <c r="C71" s="980"/>
      <c r="D71" s="980"/>
      <c r="E71" s="980"/>
      <c r="F71" s="980"/>
      <c r="G71" s="980"/>
      <c r="H71" s="980"/>
      <c r="I71" s="981"/>
    </row>
    <row r="72" spans="1:9" ht="13" thickBot="1">
      <c r="A72" s="982"/>
      <c r="B72" s="983"/>
      <c r="C72" s="984"/>
      <c r="D72" s="984"/>
      <c r="E72" s="984"/>
      <c r="F72" s="984"/>
      <c r="G72" s="984"/>
      <c r="H72" s="984"/>
      <c r="I72" s="985"/>
    </row>
  </sheetData>
  <sheetProtection algorithmName="SHA-512" hashValue="YDo2xDiWCT2iS9ACXRMjxnIMTtSCWo+dlcgFN86KcLGbyBNwhvPrl6EVnj2f+pYMuTKJvL9mGeVd1ddHm4hw8A==" saltValue="QJgK25VjjxWyfN+UtzuMuw==" spinCount="100000" sheet="1" objects="1" scenarios="1"/>
  <pageMargins left="0.39370078740157483" right="0.39370078740157483" top="0.39370078740157483" bottom="0.39370078740157483" header="0" footer="0"/>
  <pageSetup paperSize="9" scale="93" fitToHeight="0" orientation="portrait" r:id="rId1"/>
  <headerFooter>
    <oddHeader xml:space="preserve">&amp;LALB - PROVIZORNÍ MENZA&amp;RUNIVERZITA KARLOVA   </oddHeader>
    <oddFooter>&amp;LALB_MENZA&amp;CStrana &amp;P z &amp;N</oddFooter>
  </headerFooter>
  <rowBreaks count="1" manualBreakCount="1">
    <brk id="6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75E72-4C5A-4885-B43E-B527C817E078}">
  <sheetPr>
    <tabColor rgb="FF7030A0"/>
    <pageSetUpPr fitToPage="1"/>
  </sheetPr>
  <dimension ref="A1:AW71"/>
  <sheetViews>
    <sheetView showGridLines="0" view="pageBreakPreview" topLeftCell="A2" zoomScale="70" zoomScaleNormal="70" zoomScaleSheetLayoutView="70" workbookViewId="0">
      <selection activeCell="AS55" sqref="AS55"/>
    </sheetView>
  </sheetViews>
  <sheetFormatPr defaultRowHeight="10"/>
  <cols>
    <col min="1" max="1" width="8.33203125" style="32" customWidth="1"/>
    <col min="2" max="2" width="1.6640625" style="32" customWidth="1"/>
    <col min="3" max="3" width="4.109375" style="32" customWidth="1"/>
    <col min="4" max="4" width="4.44140625" style="568" customWidth="1"/>
    <col min="5" max="33" width="2.6640625" style="32" customWidth="1"/>
    <col min="34" max="34" width="3.33203125" style="32" customWidth="1"/>
    <col min="35" max="35" width="31.6640625" style="32" customWidth="1"/>
    <col min="36" max="37" width="2.44140625" style="32" customWidth="1"/>
    <col min="38" max="38" width="8.33203125" style="32" customWidth="1"/>
    <col min="39" max="39" width="3.33203125" style="32" customWidth="1"/>
    <col min="40" max="40" width="13.33203125" style="32" customWidth="1"/>
    <col min="41" max="41" width="7.44140625" style="32" customWidth="1"/>
    <col min="42" max="42" width="4.109375" style="32" customWidth="1"/>
    <col min="43" max="43" width="15.6640625" style="32" hidden="1" customWidth="1"/>
    <col min="44" max="44" width="13.6640625" style="32" customWidth="1"/>
    <col min="45" max="45" width="66.44140625" style="32" customWidth="1"/>
    <col min="46" max="16384" width="8.88671875" style="32"/>
  </cols>
  <sheetData>
    <row r="1" spans="1:45">
      <c r="A1" s="567" t="s">
        <v>0</v>
      </c>
    </row>
    <row r="2" spans="1:45" ht="37" customHeight="1" thickBot="1">
      <c r="AR2" s="1214"/>
      <c r="AS2" s="1215"/>
    </row>
    <row r="3" spans="1:45" ht="7" customHeight="1">
      <c r="B3" s="209"/>
      <c r="C3" s="210"/>
      <c r="D3" s="57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0"/>
      <c r="AK3" s="210"/>
      <c r="AL3" s="210"/>
      <c r="AM3" s="210"/>
      <c r="AN3" s="210"/>
      <c r="AO3" s="210"/>
      <c r="AP3" s="211"/>
      <c r="AQ3" s="571"/>
      <c r="AR3" s="213"/>
    </row>
    <row r="4" spans="1:45" ht="25" customHeight="1">
      <c r="B4" s="214"/>
      <c r="C4" s="651"/>
      <c r="D4" s="652"/>
      <c r="E4" s="651"/>
      <c r="F4" s="651"/>
      <c r="G4" s="651"/>
      <c r="H4" s="651"/>
      <c r="I4" s="653"/>
      <c r="J4" s="654" t="s">
        <v>2092</v>
      </c>
      <c r="K4" s="654"/>
      <c r="L4" s="654"/>
      <c r="M4" s="654"/>
      <c r="N4" s="654"/>
      <c r="O4" s="654"/>
      <c r="P4" s="654"/>
      <c r="Q4" s="654"/>
      <c r="R4" s="654"/>
      <c r="S4" s="653"/>
      <c r="T4" s="653"/>
      <c r="U4" s="653"/>
      <c r="V4" s="653"/>
      <c r="W4" s="653"/>
      <c r="X4" s="653"/>
      <c r="Y4" s="653"/>
      <c r="Z4" s="651"/>
      <c r="AA4" s="651"/>
      <c r="AB4" s="651"/>
      <c r="AC4" s="651"/>
      <c r="AD4" s="651"/>
      <c r="AE4" s="651"/>
      <c r="AF4" s="651"/>
      <c r="AG4" s="651"/>
      <c r="AH4" s="651"/>
      <c r="AI4" s="651"/>
      <c r="AJ4" s="651"/>
      <c r="AK4" s="651"/>
      <c r="AL4" s="651"/>
      <c r="AM4" s="651"/>
      <c r="AN4" s="651"/>
      <c r="AO4" s="651"/>
      <c r="AP4" s="216"/>
      <c r="AR4" s="213"/>
    </row>
    <row r="5" spans="1:45" ht="23">
      <c r="B5" s="214"/>
      <c r="C5" s="212"/>
      <c r="D5" s="577" t="s">
        <v>11</v>
      </c>
      <c r="E5" s="212"/>
      <c r="F5" s="212"/>
      <c r="G5" s="212"/>
      <c r="H5" s="212"/>
      <c r="I5" s="212"/>
      <c r="J5" s="212"/>
      <c r="K5" s="1210" t="s">
        <v>2050</v>
      </c>
      <c r="L5" s="1211"/>
      <c r="M5" s="1211"/>
      <c r="N5" s="1211"/>
      <c r="O5" s="1211"/>
      <c r="P5" s="1211"/>
      <c r="Q5" s="1211"/>
      <c r="R5" s="1211"/>
      <c r="S5" s="1211"/>
      <c r="T5" s="1211"/>
      <c r="U5" s="1211"/>
      <c r="V5" s="1211"/>
      <c r="W5" s="1211"/>
      <c r="X5" s="1211"/>
      <c r="Y5" s="1211"/>
      <c r="Z5" s="1211"/>
      <c r="AA5" s="1211"/>
      <c r="AB5" s="1211"/>
      <c r="AC5" s="1211"/>
      <c r="AD5" s="1211"/>
      <c r="AE5" s="1211"/>
      <c r="AF5" s="1211"/>
      <c r="AG5" s="1211"/>
      <c r="AH5" s="1211"/>
      <c r="AI5" s="1211"/>
      <c r="AJ5" s="1211"/>
      <c r="AK5" s="1211"/>
      <c r="AL5" s="1211"/>
      <c r="AM5" s="1211"/>
      <c r="AN5" s="1211"/>
      <c r="AO5" s="1211"/>
      <c r="AP5" s="216"/>
      <c r="AR5" s="213"/>
    </row>
    <row r="6" spans="1:45" ht="37" customHeight="1">
      <c r="B6" s="214"/>
      <c r="C6" s="212"/>
      <c r="D6" s="578" t="s">
        <v>12</v>
      </c>
      <c r="E6" s="212"/>
      <c r="F6" s="212"/>
      <c r="G6" s="212"/>
      <c r="H6" s="212"/>
      <c r="I6" s="212"/>
      <c r="J6" s="212"/>
      <c r="K6" s="1212" t="s">
        <v>1567</v>
      </c>
      <c r="L6" s="1213"/>
      <c r="M6" s="1213"/>
      <c r="N6" s="1213"/>
      <c r="O6" s="1213"/>
      <c r="P6" s="1213"/>
      <c r="Q6" s="1213"/>
      <c r="R6" s="1213"/>
      <c r="S6" s="1213"/>
      <c r="T6" s="1213"/>
      <c r="U6" s="1213"/>
      <c r="V6" s="1213"/>
      <c r="W6" s="1213"/>
      <c r="X6" s="1213"/>
      <c r="Y6" s="1213"/>
      <c r="Z6" s="1213"/>
      <c r="AA6" s="1213"/>
      <c r="AB6" s="1213"/>
      <c r="AC6" s="1213"/>
      <c r="AD6" s="1213"/>
      <c r="AE6" s="1213"/>
      <c r="AF6" s="1213"/>
      <c r="AG6" s="1213"/>
      <c r="AH6" s="1213"/>
      <c r="AI6" s="1213"/>
      <c r="AJ6" s="1213"/>
      <c r="AK6" s="1213"/>
      <c r="AL6" s="1213"/>
      <c r="AM6" s="1213"/>
      <c r="AN6" s="1213"/>
      <c r="AO6" s="1213"/>
      <c r="AP6" s="216"/>
      <c r="AR6" s="213"/>
    </row>
    <row r="7" spans="1:45" ht="12" customHeight="1">
      <c r="B7" s="214"/>
      <c r="C7" s="212"/>
      <c r="D7" s="579" t="s">
        <v>13</v>
      </c>
      <c r="E7" s="212"/>
      <c r="F7" s="212"/>
      <c r="G7" s="212"/>
      <c r="H7" s="212"/>
      <c r="I7" s="212"/>
      <c r="J7" s="212"/>
      <c r="K7" s="580" t="s">
        <v>1</v>
      </c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36" t="s">
        <v>14</v>
      </c>
      <c r="AL7" s="212"/>
      <c r="AM7" s="212"/>
      <c r="AN7" s="580" t="s">
        <v>1</v>
      </c>
      <c r="AO7" s="212"/>
      <c r="AP7" s="216"/>
      <c r="AR7" s="213"/>
    </row>
    <row r="8" spans="1:45" ht="12" customHeight="1">
      <c r="B8" s="214"/>
      <c r="C8" s="212"/>
      <c r="D8" s="579" t="s">
        <v>15</v>
      </c>
      <c r="E8" s="212"/>
      <c r="F8" s="212"/>
      <c r="G8" s="212"/>
      <c r="H8" s="212"/>
      <c r="I8" s="212"/>
      <c r="J8" s="212"/>
      <c r="K8" s="581" t="s">
        <v>16</v>
      </c>
      <c r="L8" s="582"/>
      <c r="M8" s="582"/>
      <c r="N8" s="582"/>
      <c r="O8" s="582"/>
      <c r="P8" s="582"/>
      <c r="Q8" s="582"/>
      <c r="R8" s="582"/>
      <c r="S8" s="582"/>
      <c r="T8" s="582"/>
      <c r="U8" s="582"/>
      <c r="V8" s="582"/>
      <c r="W8" s="58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36" t="s">
        <v>17</v>
      </c>
      <c r="AL8" s="212"/>
      <c r="AM8" s="212"/>
      <c r="AN8" s="655" t="str">
        <f>'Rekapitulace stavby'!AN8</f>
        <v>vyplň</v>
      </c>
      <c r="AO8" s="212"/>
      <c r="AP8" s="216"/>
      <c r="AR8" s="213"/>
    </row>
    <row r="9" spans="1:45" ht="14.5" customHeight="1">
      <c r="B9" s="214"/>
      <c r="C9" s="212"/>
      <c r="D9" s="583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6"/>
      <c r="AR9" s="213"/>
    </row>
    <row r="10" spans="1:45" ht="12" customHeight="1">
      <c r="B10" s="214"/>
      <c r="C10" s="212"/>
      <c r="D10" s="579" t="s">
        <v>18</v>
      </c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36" t="s">
        <v>19</v>
      </c>
      <c r="AL10" s="212"/>
      <c r="AM10" s="212"/>
      <c r="AN10" s="580">
        <v>216208</v>
      </c>
      <c r="AO10" s="212"/>
      <c r="AP10" s="216"/>
      <c r="AR10" s="213"/>
    </row>
    <row r="11" spans="1:45" ht="18.399999999999999" customHeight="1">
      <c r="B11" s="214"/>
      <c r="C11" s="212"/>
      <c r="D11" s="583"/>
      <c r="E11" s="580" t="s">
        <v>20</v>
      </c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36" t="s">
        <v>21</v>
      </c>
      <c r="AL11" s="212"/>
      <c r="AM11" s="212"/>
      <c r="AN11" s="580" t="s">
        <v>2022</v>
      </c>
      <c r="AO11" s="212"/>
      <c r="AP11" s="216"/>
      <c r="AR11" s="213"/>
    </row>
    <row r="12" spans="1:45" ht="7" customHeight="1">
      <c r="B12" s="214"/>
      <c r="C12" s="212"/>
      <c r="D12" s="583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6"/>
      <c r="AR12" s="213"/>
    </row>
    <row r="13" spans="1:45" ht="12" customHeight="1">
      <c r="B13" s="214"/>
      <c r="C13" s="212"/>
      <c r="D13" s="579" t="s">
        <v>1129</v>
      </c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36" t="s">
        <v>19</v>
      </c>
      <c r="AL13" s="212"/>
      <c r="AM13" s="212"/>
      <c r="AN13" s="655" t="str">
        <f>'Rekapitulace stavby'!AN13</f>
        <v>vyplň</v>
      </c>
      <c r="AO13" s="212"/>
      <c r="AP13" s="216"/>
      <c r="AR13" s="213"/>
    </row>
    <row r="14" spans="1:45">
      <c r="B14" s="214"/>
      <c r="C14" s="212"/>
      <c r="D14" s="583"/>
      <c r="E14" s="656" t="str">
        <f>'Rekapitulace stavby'!E14</f>
        <v>VYPLŇ - bude vybrán ve výběrovém řízení</v>
      </c>
      <c r="F14" s="657"/>
      <c r="G14" s="657"/>
      <c r="H14" s="657"/>
      <c r="I14" s="657"/>
      <c r="J14" s="657"/>
      <c r="K14" s="657"/>
      <c r="L14" s="657"/>
      <c r="M14" s="657"/>
      <c r="N14" s="657"/>
      <c r="O14" s="657"/>
      <c r="P14" s="657"/>
      <c r="Q14" s="657"/>
      <c r="R14" s="657"/>
      <c r="S14" s="657"/>
      <c r="T14" s="657"/>
      <c r="U14" s="657"/>
      <c r="V14" s="657"/>
      <c r="W14" s="657"/>
      <c r="X14" s="657"/>
      <c r="Y14" s="657"/>
      <c r="Z14" s="657"/>
      <c r="AA14" s="657"/>
      <c r="AB14" s="657"/>
      <c r="AC14" s="657"/>
      <c r="AD14" s="657"/>
      <c r="AE14" s="657"/>
      <c r="AF14" s="657"/>
      <c r="AG14" s="657"/>
      <c r="AH14" s="657"/>
      <c r="AI14" s="657"/>
      <c r="AJ14" s="212"/>
      <c r="AK14" s="236" t="s">
        <v>21</v>
      </c>
      <c r="AL14" s="212"/>
      <c r="AM14" s="212"/>
      <c r="AN14" s="655" t="str">
        <f>'Rekapitulace stavby'!AN14</f>
        <v>vyplň</v>
      </c>
      <c r="AO14" s="212"/>
      <c r="AP14" s="216"/>
      <c r="AR14" s="213"/>
    </row>
    <row r="15" spans="1:45" ht="7" customHeight="1">
      <c r="B15" s="214"/>
      <c r="C15" s="212"/>
      <c r="D15" s="583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6"/>
      <c r="AR15" s="213"/>
    </row>
    <row r="16" spans="1:45" ht="12" customHeight="1">
      <c r="B16" s="214"/>
      <c r="C16" s="212"/>
      <c r="D16" s="579" t="s">
        <v>24</v>
      </c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36" t="s">
        <v>19</v>
      </c>
      <c r="AL16" s="212"/>
      <c r="AM16" s="212"/>
      <c r="AN16" s="580">
        <v>25917234</v>
      </c>
      <c r="AO16" s="212"/>
      <c r="AP16" s="216"/>
      <c r="AR16" s="213"/>
    </row>
    <row r="17" spans="2:44" ht="18.399999999999999" customHeight="1">
      <c r="B17" s="214"/>
      <c r="C17" s="212"/>
      <c r="D17" s="583"/>
      <c r="E17" s="580" t="s">
        <v>25</v>
      </c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212"/>
      <c r="AK17" s="236" t="s">
        <v>21</v>
      </c>
      <c r="AL17" s="212"/>
      <c r="AM17" s="212"/>
      <c r="AN17" s="580" t="s">
        <v>2023</v>
      </c>
      <c r="AO17" s="212"/>
      <c r="AP17" s="216"/>
      <c r="AR17" s="213"/>
    </row>
    <row r="18" spans="2:44" ht="7" customHeight="1">
      <c r="B18" s="214"/>
      <c r="C18" s="212"/>
      <c r="D18" s="583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6"/>
      <c r="AR18" s="213"/>
    </row>
    <row r="19" spans="2:44" ht="12" customHeight="1">
      <c r="B19" s="214"/>
      <c r="C19" s="212"/>
      <c r="D19" s="579" t="s">
        <v>27</v>
      </c>
      <c r="E19" s="212"/>
      <c r="F19" s="212"/>
      <c r="G19" s="212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236" t="s">
        <v>19</v>
      </c>
      <c r="AL19" s="212"/>
      <c r="AM19" s="212"/>
      <c r="AN19" s="580" t="s">
        <v>1</v>
      </c>
      <c r="AO19" s="212"/>
      <c r="AP19" s="216"/>
      <c r="AR19" s="213"/>
    </row>
    <row r="20" spans="2:44" ht="18.399999999999999" customHeight="1">
      <c r="B20" s="214"/>
      <c r="C20" s="212"/>
      <c r="D20" s="583"/>
      <c r="E20" s="580" t="s">
        <v>2021</v>
      </c>
      <c r="F20" s="212"/>
      <c r="G20" s="212"/>
      <c r="H20" s="212"/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36" t="s">
        <v>21</v>
      </c>
      <c r="AL20" s="212"/>
      <c r="AM20" s="212"/>
      <c r="AN20" s="580" t="s">
        <v>1</v>
      </c>
      <c r="AO20" s="212"/>
      <c r="AP20" s="216"/>
      <c r="AR20" s="213"/>
    </row>
    <row r="21" spans="2:44" ht="7" customHeight="1">
      <c r="B21" s="214"/>
      <c r="C21" s="212"/>
      <c r="D21" s="583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6"/>
      <c r="AR21" s="213"/>
    </row>
    <row r="22" spans="2:44" ht="23" customHeight="1">
      <c r="B22" s="214"/>
      <c r="C22" s="212"/>
      <c r="D22" s="579" t="s">
        <v>28</v>
      </c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6"/>
      <c r="AR22" s="213"/>
    </row>
    <row r="23" spans="2:44" ht="12.5">
      <c r="B23" s="214"/>
      <c r="C23" s="212"/>
      <c r="D23" s="218" t="s">
        <v>28</v>
      </c>
      <c r="E23" s="212"/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6"/>
      <c r="AR23" s="213"/>
    </row>
    <row r="24" spans="2:44" ht="12.5">
      <c r="B24" s="214"/>
      <c r="C24" s="212"/>
      <c r="D24" s="218"/>
      <c r="E24" s="658"/>
      <c r="F24" s="659"/>
      <c r="G24" s="657"/>
      <c r="H24" s="657"/>
      <c r="I24" s="657"/>
      <c r="J24" s="212" t="s">
        <v>2093</v>
      </c>
      <c r="K24" s="212"/>
      <c r="L24" s="212"/>
      <c r="M24" s="212"/>
      <c r="N24" s="212"/>
      <c r="O24" s="212"/>
      <c r="P24" s="212"/>
      <c r="Q24" s="212"/>
      <c r="R24" s="212"/>
      <c r="S24" s="212"/>
      <c r="T24" s="212"/>
      <c r="U24" s="212"/>
      <c r="V24" s="660"/>
      <c r="W24" s="660"/>
      <c r="X24" s="660"/>
      <c r="Y24" s="660"/>
      <c r="Z24" s="660"/>
      <c r="AA24" s="660"/>
      <c r="AB24" s="660"/>
      <c r="AC24" s="660"/>
      <c r="AD24" s="660"/>
      <c r="AE24" s="660"/>
      <c r="AF24" s="660"/>
      <c r="AG24" s="660"/>
      <c r="AH24" s="660"/>
      <c r="AI24" s="660"/>
      <c r="AJ24" s="660"/>
      <c r="AK24" s="660"/>
      <c r="AL24" s="660"/>
      <c r="AM24" s="660"/>
      <c r="AN24" s="660"/>
      <c r="AO24" s="660"/>
      <c r="AP24" s="216"/>
      <c r="AR24" s="213"/>
    </row>
    <row r="25" spans="2:44" ht="12.5">
      <c r="B25" s="214"/>
      <c r="C25" s="212"/>
      <c r="D25" s="218"/>
      <c r="E25" s="661"/>
      <c r="F25" s="662"/>
      <c r="G25" s="212"/>
      <c r="H25" s="212"/>
      <c r="I25" s="212"/>
      <c r="J25" s="212" t="s">
        <v>2094</v>
      </c>
      <c r="K25" s="212"/>
      <c r="L25" s="212"/>
      <c r="M25" s="212"/>
      <c r="N25" s="212"/>
      <c r="O25" s="212"/>
      <c r="P25" s="212"/>
      <c r="Q25" s="212"/>
      <c r="R25" s="212"/>
      <c r="S25" s="212"/>
      <c r="T25" s="212"/>
      <c r="U25" s="212"/>
      <c r="V25" s="212"/>
      <c r="W25" s="212"/>
      <c r="X25" s="212"/>
      <c r="Y25" s="212"/>
      <c r="Z25" s="212"/>
      <c r="AA25" s="212"/>
      <c r="AB25" s="212"/>
      <c r="AC25" s="212"/>
      <c r="AD25" s="212"/>
      <c r="AE25" s="212"/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6"/>
      <c r="AR25" s="213"/>
    </row>
    <row r="26" spans="2:44" ht="73" customHeight="1">
      <c r="B26" s="214"/>
      <c r="C26" s="212"/>
      <c r="D26" s="212"/>
      <c r="E26" s="1218" t="s">
        <v>2099</v>
      </c>
      <c r="F26" s="1218"/>
      <c r="G26" s="1218"/>
      <c r="H26" s="1218"/>
      <c r="I26" s="1218"/>
      <c r="J26" s="1218"/>
      <c r="K26" s="1218"/>
      <c r="L26" s="1218"/>
      <c r="M26" s="1218"/>
      <c r="N26" s="1218"/>
      <c r="O26" s="1218"/>
      <c r="P26" s="1218"/>
      <c r="Q26" s="1218"/>
      <c r="R26" s="1218"/>
      <c r="S26" s="1218"/>
      <c r="T26" s="1218"/>
      <c r="U26" s="1218"/>
      <c r="V26" s="1218"/>
      <c r="W26" s="1218"/>
      <c r="X26" s="1218"/>
      <c r="Y26" s="1218"/>
      <c r="Z26" s="1218"/>
      <c r="AA26" s="1218"/>
      <c r="AB26" s="1218"/>
      <c r="AC26" s="1218"/>
      <c r="AD26" s="1218"/>
      <c r="AE26" s="1218"/>
      <c r="AF26" s="1218"/>
      <c r="AG26" s="1218"/>
      <c r="AH26" s="1218"/>
      <c r="AI26" s="1218"/>
      <c r="AJ26" s="1218"/>
      <c r="AK26" s="1218"/>
      <c r="AL26" s="1218"/>
      <c r="AM26" s="1218"/>
      <c r="AN26" s="1218"/>
      <c r="AO26" s="212"/>
      <c r="AP26" s="216"/>
      <c r="AR26" s="213"/>
    </row>
    <row r="27" spans="2:44" ht="7" customHeight="1">
      <c r="B27" s="214"/>
      <c r="C27" s="212"/>
      <c r="D27" s="587"/>
      <c r="E27" s="588"/>
      <c r="F27" s="588"/>
      <c r="G27" s="588"/>
      <c r="H27" s="588"/>
      <c r="I27" s="588"/>
      <c r="J27" s="588"/>
      <c r="K27" s="588"/>
      <c r="L27" s="588"/>
      <c r="M27" s="588"/>
      <c r="N27" s="588"/>
      <c r="O27" s="588"/>
      <c r="P27" s="588"/>
      <c r="Q27" s="588"/>
      <c r="R27" s="588"/>
      <c r="S27" s="588"/>
      <c r="T27" s="588"/>
      <c r="U27" s="588"/>
      <c r="V27" s="588"/>
      <c r="W27" s="588"/>
      <c r="X27" s="588"/>
      <c r="Y27" s="588"/>
      <c r="Z27" s="588"/>
      <c r="AA27" s="588"/>
      <c r="AB27" s="588"/>
      <c r="AC27" s="588"/>
      <c r="AD27" s="588"/>
      <c r="AE27" s="588"/>
      <c r="AF27" s="588"/>
      <c r="AG27" s="588"/>
      <c r="AH27" s="588"/>
      <c r="AI27" s="588"/>
      <c r="AJ27" s="588"/>
      <c r="AK27" s="588"/>
      <c r="AL27" s="588"/>
      <c r="AM27" s="588"/>
      <c r="AN27" s="588"/>
      <c r="AO27" s="588"/>
      <c r="AP27" s="216"/>
      <c r="AR27" s="213"/>
    </row>
    <row r="28" spans="2:44" s="594" customFormat="1" ht="25.9" customHeight="1">
      <c r="B28" s="589"/>
      <c r="C28" s="590"/>
      <c r="D28" s="591" t="s">
        <v>29</v>
      </c>
      <c r="E28" s="592"/>
      <c r="F28" s="592"/>
      <c r="G28" s="592"/>
      <c r="H28" s="592"/>
      <c r="I28" s="592"/>
      <c r="J28" s="592"/>
      <c r="K28" s="592"/>
      <c r="L28" s="592"/>
      <c r="M28" s="592"/>
      <c r="N28" s="592"/>
      <c r="O28" s="592"/>
      <c r="P28" s="592"/>
      <c r="Q28" s="592"/>
      <c r="R28" s="592"/>
      <c r="S28" s="592"/>
      <c r="T28" s="592"/>
      <c r="U28" s="592"/>
      <c r="V28" s="592"/>
      <c r="W28" s="592"/>
      <c r="X28" s="592"/>
      <c r="Y28" s="592"/>
      <c r="Z28" s="592"/>
      <c r="AA28" s="592"/>
      <c r="AB28" s="592"/>
      <c r="AC28" s="592"/>
      <c r="AD28" s="592"/>
      <c r="AE28" s="592"/>
      <c r="AF28" s="592"/>
      <c r="AG28" s="592"/>
      <c r="AH28" s="592"/>
      <c r="AI28" s="592"/>
      <c r="AJ28" s="592"/>
      <c r="AK28" s="1216">
        <f>ROUND(AG56,2)</f>
        <v>0</v>
      </c>
      <c r="AL28" s="1217"/>
      <c r="AM28" s="1217"/>
      <c r="AN28" s="1217"/>
      <c r="AO28" s="1217"/>
      <c r="AP28" s="593"/>
      <c r="AR28" s="595"/>
    </row>
    <row r="29" spans="2:44" s="594" customFormat="1" ht="7" customHeight="1">
      <c r="B29" s="589"/>
      <c r="C29" s="590"/>
      <c r="D29" s="596"/>
      <c r="E29" s="590"/>
      <c r="F29" s="590"/>
      <c r="G29" s="590"/>
      <c r="H29" s="590"/>
      <c r="I29" s="590"/>
      <c r="J29" s="590"/>
      <c r="K29" s="590"/>
      <c r="L29" s="590"/>
      <c r="M29" s="590"/>
      <c r="N29" s="590"/>
      <c r="O29" s="590"/>
      <c r="P29" s="590"/>
      <c r="Q29" s="590"/>
      <c r="R29" s="590"/>
      <c r="S29" s="590"/>
      <c r="T29" s="590"/>
      <c r="U29" s="590"/>
      <c r="V29" s="590"/>
      <c r="W29" s="590"/>
      <c r="X29" s="590"/>
      <c r="Y29" s="590"/>
      <c r="Z29" s="590"/>
      <c r="AA29" s="590"/>
      <c r="AB29" s="590"/>
      <c r="AC29" s="590"/>
      <c r="AD29" s="590"/>
      <c r="AE29" s="590"/>
      <c r="AF29" s="590"/>
      <c r="AG29" s="590"/>
      <c r="AH29" s="590"/>
      <c r="AI29" s="590"/>
      <c r="AJ29" s="590"/>
      <c r="AK29" s="590"/>
      <c r="AL29" s="590"/>
      <c r="AM29" s="590"/>
      <c r="AN29" s="590"/>
      <c r="AO29" s="590"/>
      <c r="AP29" s="593"/>
      <c r="AR29" s="597"/>
    </row>
    <row r="30" spans="2:44" s="594" customFormat="1">
      <c r="B30" s="589"/>
      <c r="C30" s="590"/>
      <c r="D30" s="596"/>
      <c r="E30" s="590"/>
      <c r="F30" s="590"/>
      <c r="G30" s="590"/>
      <c r="H30" s="590"/>
      <c r="I30" s="590"/>
      <c r="J30" s="590"/>
      <c r="K30" s="590"/>
      <c r="L30" s="1221" t="s">
        <v>30</v>
      </c>
      <c r="M30" s="1221"/>
      <c r="N30" s="1221"/>
      <c r="O30" s="1221"/>
      <c r="P30" s="1221"/>
      <c r="Q30" s="590"/>
      <c r="R30" s="590"/>
      <c r="S30" s="590"/>
      <c r="T30" s="590"/>
      <c r="U30" s="590"/>
      <c r="V30" s="590"/>
      <c r="W30" s="1221" t="s">
        <v>31</v>
      </c>
      <c r="X30" s="1221"/>
      <c r="Y30" s="1221"/>
      <c r="Z30" s="1221"/>
      <c r="AA30" s="1221"/>
      <c r="AB30" s="1221"/>
      <c r="AC30" s="1221"/>
      <c r="AD30" s="1221"/>
      <c r="AE30" s="1221"/>
      <c r="AF30" s="590"/>
      <c r="AG30" s="590"/>
      <c r="AH30" s="590"/>
      <c r="AI30" s="590"/>
      <c r="AJ30" s="590"/>
      <c r="AK30" s="1221" t="s">
        <v>32</v>
      </c>
      <c r="AL30" s="1221"/>
      <c r="AM30" s="1221"/>
      <c r="AN30" s="1221"/>
      <c r="AO30" s="1221"/>
      <c r="AP30" s="593"/>
      <c r="AR30" s="597"/>
    </row>
    <row r="31" spans="2:44" s="601" customFormat="1" ht="14.5" customHeight="1">
      <c r="B31" s="598"/>
      <c r="C31" s="599"/>
      <c r="D31" s="579" t="s">
        <v>33</v>
      </c>
      <c r="E31" s="599"/>
      <c r="F31" s="236" t="s">
        <v>34</v>
      </c>
      <c r="G31" s="599"/>
      <c r="H31" s="599"/>
      <c r="I31" s="599"/>
      <c r="J31" s="599"/>
      <c r="K31" s="599"/>
      <c r="L31" s="1209">
        <v>0.21</v>
      </c>
      <c r="M31" s="1208"/>
      <c r="N31" s="1208"/>
      <c r="O31" s="1208"/>
      <c r="P31" s="1208"/>
      <c r="Q31" s="599"/>
      <c r="R31" s="599"/>
      <c r="S31" s="599"/>
      <c r="T31" s="599"/>
      <c r="U31" s="599"/>
      <c r="V31" s="599"/>
      <c r="W31" s="1207">
        <f>AG58</f>
        <v>0</v>
      </c>
      <c r="X31" s="1208"/>
      <c r="Y31" s="1208"/>
      <c r="Z31" s="1208"/>
      <c r="AA31" s="1208"/>
      <c r="AB31" s="1208"/>
      <c r="AC31" s="1208"/>
      <c r="AD31" s="1208"/>
      <c r="AE31" s="1208"/>
      <c r="AF31" s="599"/>
      <c r="AG31" s="599"/>
      <c r="AH31" s="599"/>
      <c r="AI31" s="599"/>
      <c r="AJ31" s="599"/>
      <c r="AK31" s="1207">
        <f>L31*W31</f>
        <v>0</v>
      </c>
      <c r="AL31" s="1208"/>
      <c r="AM31" s="1208"/>
      <c r="AN31" s="1208"/>
      <c r="AO31" s="1208"/>
      <c r="AP31" s="600"/>
      <c r="AR31" s="602"/>
    </row>
    <row r="32" spans="2:44" s="601" customFormat="1" ht="14.5" customHeight="1">
      <c r="B32" s="598"/>
      <c r="C32" s="599"/>
      <c r="D32" s="579"/>
      <c r="E32" s="599"/>
      <c r="F32" s="236" t="s">
        <v>34</v>
      </c>
      <c r="G32" s="599"/>
      <c r="H32" s="599"/>
      <c r="I32" s="599"/>
      <c r="J32" s="599"/>
      <c r="K32" s="599"/>
      <c r="L32" s="1209">
        <v>0.21</v>
      </c>
      <c r="M32" s="1208"/>
      <c r="N32" s="1208"/>
      <c r="O32" s="1208"/>
      <c r="P32" s="1208"/>
      <c r="Q32" s="599"/>
      <c r="R32" s="599"/>
      <c r="S32" s="599"/>
      <c r="T32" s="599"/>
      <c r="U32" s="599"/>
      <c r="V32" s="599"/>
      <c r="W32" s="1207">
        <f>AG61</f>
        <v>0</v>
      </c>
      <c r="X32" s="1208"/>
      <c r="Y32" s="1208"/>
      <c r="Z32" s="1208"/>
      <c r="AA32" s="1208"/>
      <c r="AB32" s="1208"/>
      <c r="AC32" s="1208"/>
      <c r="AD32" s="1208"/>
      <c r="AE32" s="1208"/>
      <c r="AF32" s="599"/>
      <c r="AG32" s="599"/>
      <c r="AH32" s="599"/>
      <c r="AI32" s="599"/>
      <c r="AJ32" s="599"/>
      <c r="AK32" s="1207">
        <f>L32*W32</f>
        <v>0</v>
      </c>
      <c r="AL32" s="1208"/>
      <c r="AM32" s="1208"/>
      <c r="AN32" s="1208"/>
      <c r="AO32" s="1208"/>
      <c r="AP32" s="600"/>
      <c r="AR32" s="602"/>
    </row>
    <row r="33" spans="2:44" s="601" customFormat="1" ht="14.5" hidden="1" customHeight="1">
      <c r="B33" s="598"/>
      <c r="C33" s="599"/>
      <c r="D33" s="579"/>
      <c r="E33" s="599"/>
      <c r="F33" s="236" t="s">
        <v>36</v>
      </c>
      <c r="G33" s="599"/>
      <c r="H33" s="599"/>
      <c r="I33" s="599"/>
      <c r="J33" s="599"/>
      <c r="K33" s="599"/>
      <c r="L33" s="1209">
        <v>0.21</v>
      </c>
      <c r="M33" s="1208"/>
      <c r="N33" s="1208"/>
      <c r="O33" s="1208"/>
      <c r="P33" s="1208"/>
      <c r="Q33" s="599"/>
      <c r="R33" s="599"/>
      <c r="S33" s="599"/>
      <c r="T33" s="599"/>
      <c r="U33" s="599"/>
      <c r="V33" s="599"/>
      <c r="W33" s="1207" t="e">
        <f>ROUND(#REF!, 2)</f>
        <v>#REF!</v>
      </c>
      <c r="X33" s="1208"/>
      <c r="Y33" s="1208"/>
      <c r="Z33" s="1208"/>
      <c r="AA33" s="1208"/>
      <c r="AB33" s="1208"/>
      <c r="AC33" s="1208"/>
      <c r="AD33" s="1208"/>
      <c r="AE33" s="1208"/>
      <c r="AF33" s="599"/>
      <c r="AG33" s="599"/>
      <c r="AH33" s="599"/>
      <c r="AI33" s="599"/>
      <c r="AJ33" s="599"/>
      <c r="AK33" s="1207">
        <v>0</v>
      </c>
      <c r="AL33" s="1208"/>
      <c r="AM33" s="1208"/>
      <c r="AN33" s="1208"/>
      <c r="AO33" s="1208"/>
      <c r="AP33" s="600"/>
      <c r="AR33" s="602"/>
    </row>
    <row r="34" spans="2:44" s="601" customFormat="1" ht="14.5" hidden="1" customHeight="1">
      <c r="B34" s="598"/>
      <c r="C34" s="599"/>
      <c r="D34" s="579"/>
      <c r="E34" s="599"/>
      <c r="F34" s="236" t="s">
        <v>37</v>
      </c>
      <c r="G34" s="599"/>
      <c r="H34" s="599"/>
      <c r="I34" s="599"/>
      <c r="J34" s="599"/>
      <c r="K34" s="599"/>
      <c r="L34" s="1209">
        <v>0.15</v>
      </c>
      <c r="M34" s="1208"/>
      <c r="N34" s="1208"/>
      <c r="O34" s="1208"/>
      <c r="P34" s="1208"/>
      <c r="Q34" s="599"/>
      <c r="R34" s="599"/>
      <c r="S34" s="599"/>
      <c r="T34" s="599"/>
      <c r="U34" s="599"/>
      <c r="V34" s="599"/>
      <c r="W34" s="1207" t="e">
        <f>ROUND(#REF!, 2)</f>
        <v>#REF!</v>
      </c>
      <c r="X34" s="1208"/>
      <c r="Y34" s="1208"/>
      <c r="Z34" s="1208"/>
      <c r="AA34" s="1208"/>
      <c r="AB34" s="1208"/>
      <c r="AC34" s="1208"/>
      <c r="AD34" s="1208"/>
      <c r="AE34" s="1208"/>
      <c r="AF34" s="599"/>
      <c r="AG34" s="599"/>
      <c r="AH34" s="599"/>
      <c r="AI34" s="599"/>
      <c r="AJ34" s="599"/>
      <c r="AK34" s="1207">
        <v>0</v>
      </c>
      <c r="AL34" s="1208"/>
      <c r="AM34" s="1208"/>
      <c r="AN34" s="1208"/>
      <c r="AO34" s="1208"/>
      <c r="AP34" s="600"/>
      <c r="AR34" s="602"/>
    </row>
    <row r="35" spans="2:44" s="601" customFormat="1" ht="14.5" hidden="1" customHeight="1">
      <c r="B35" s="598"/>
      <c r="C35" s="599"/>
      <c r="D35" s="579"/>
      <c r="E35" s="599"/>
      <c r="F35" s="236" t="s">
        <v>38</v>
      </c>
      <c r="G35" s="599"/>
      <c r="H35" s="599"/>
      <c r="I35" s="599"/>
      <c r="J35" s="599"/>
      <c r="K35" s="599"/>
      <c r="L35" s="1209">
        <v>0</v>
      </c>
      <c r="M35" s="1208"/>
      <c r="N35" s="1208"/>
      <c r="O35" s="1208"/>
      <c r="P35" s="1208"/>
      <c r="Q35" s="599"/>
      <c r="R35" s="599"/>
      <c r="S35" s="599"/>
      <c r="T35" s="599"/>
      <c r="U35" s="599"/>
      <c r="V35" s="599"/>
      <c r="W35" s="1207" t="e">
        <f>ROUND(#REF!, 2)</f>
        <v>#REF!</v>
      </c>
      <c r="X35" s="1208"/>
      <c r="Y35" s="1208"/>
      <c r="Z35" s="1208"/>
      <c r="AA35" s="1208"/>
      <c r="AB35" s="1208"/>
      <c r="AC35" s="1208"/>
      <c r="AD35" s="1208"/>
      <c r="AE35" s="1208"/>
      <c r="AF35" s="599"/>
      <c r="AG35" s="599"/>
      <c r="AH35" s="599"/>
      <c r="AI35" s="599"/>
      <c r="AJ35" s="599"/>
      <c r="AK35" s="1207">
        <v>0</v>
      </c>
      <c r="AL35" s="1208"/>
      <c r="AM35" s="1208"/>
      <c r="AN35" s="1208"/>
      <c r="AO35" s="1208"/>
      <c r="AP35" s="600"/>
      <c r="AR35" s="602"/>
    </row>
    <row r="36" spans="2:44" s="594" customFormat="1" ht="7" customHeight="1">
      <c r="B36" s="589"/>
      <c r="C36" s="590"/>
      <c r="D36" s="596"/>
      <c r="E36" s="590"/>
      <c r="F36" s="590"/>
      <c r="G36" s="590"/>
      <c r="H36" s="590"/>
      <c r="I36" s="590"/>
      <c r="J36" s="590"/>
      <c r="K36" s="590"/>
      <c r="L36" s="590"/>
      <c r="M36" s="590"/>
      <c r="N36" s="590"/>
      <c r="O36" s="590"/>
      <c r="P36" s="590"/>
      <c r="Q36" s="590"/>
      <c r="R36" s="590"/>
      <c r="S36" s="590"/>
      <c r="T36" s="590"/>
      <c r="U36" s="590"/>
      <c r="V36" s="590"/>
      <c r="W36" s="590"/>
      <c r="X36" s="590"/>
      <c r="Y36" s="590"/>
      <c r="Z36" s="590"/>
      <c r="AA36" s="590"/>
      <c r="AB36" s="590"/>
      <c r="AC36" s="590"/>
      <c r="AD36" s="590"/>
      <c r="AE36" s="590"/>
      <c r="AF36" s="590"/>
      <c r="AG36" s="590"/>
      <c r="AH36" s="590"/>
      <c r="AI36" s="590"/>
      <c r="AJ36" s="590"/>
      <c r="AK36" s="590"/>
      <c r="AL36" s="590"/>
      <c r="AM36" s="590"/>
      <c r="AN36" s="590"/>
      <c r="AO36" s="590"/>
      <c r="AP36" s="593"/>
      <c r="AR36" s="597"/>
    </row>
    <row r="37" spans="2:44" s="594" customFormat="1" ht="25.9" customHeight="1">
      <c r="B37" s="589"/>
      <c r="C37" s="603"/>
      <c r="D37" s="604" t="s">
        <v>39</v>
      </c>
      <c r="E37" s="605"/>
      <c r="F37" s="605"/>
      <c r="G37" s="605"/>
      <c r="H37" s="605"/>
      <c r="I37" s="605"/>
      <c r="J37" s="605"/>
      <c r="K37" s="605"/>
      <c r="L37" s="605"/>
      <c r="M37" s="605"/>
      <c r="N37" s="605"/>
      <c r="O37" s="605"/>
      <c r="P37" s="605"/>
      <c r="Q37" s="605"/>
      <c r="R37" s="605"/>
      <c r="S37" s="605"/>
      <c r="T37" s="606" t="s">
        <v>40</v>
      </c>
      <c r="U37" s="605"/>
      <c r="V37" s="605"/>
      <c r="W37" s="605"/>
      <c r="X37" s="1197" t="s">
        <v>41</v>
      </c>
      <c r="Y37" s="1198"/>
      <c r="Z37" s="1198"/>
      <c r="AA37" s="1198"/>
      <c r="AB37" s="1198"/>
      <c r="AC37" s="605"/>
      <c r="AD37" s="605"/>
      <c r="AE37" s="605"/>
      <c r="AF37" s="605"/>
      <c r="AG37" s="605"/>
      <c r="AH37" s="605"/>
      <c r="AI37" s="605"/>
      <c r="AJ37" s="605"/>
      <c r="AK37" s="1199">
        <f>AK28+AK31+AK32</f>
        <v>0</v>
      </c>
      <c r="AL37" s="1198"/>
      <c r="AM37" s="1198"/>
      <c r="AN37" s="1198"/>
      <c r="AO37" s="1200"/>
      <c r="AP37" s="607"/>
      <c r="AQ37" s="608"/>
      <c r="AR37" s="597"/>
    </row>
    <row r="38" spans="2:44" s="594" customFormat="1" ht="7" customHeight="1">
      <c r="B38" s="589"/>
      <c r="C38" s="590"/>
      <c r="D38" s="596"/>
      <c r="E38" s="590"/>
      <c r="F38" s="590"/>
      <c r="G38" s="590"/>
      <c r="H38" s="590"/>
      <c r="I38" s="590"/>
      <c r="J38" s="590"/>
      <c r="K38" s="590"/>
      <c r="L38" s="590"/>
      <c r="M38" s="590"/>
      <c r="N38" s="590"/>
      <c r="O38" s="590"/>
      <c r="P38" s="590"/>
      <c r="Q38" s="590"/>
      <c r="R38" s="590"/>
      <c r="S38" s="590"/>
      <c r="T38" s="590"/>
      <c r="U38" s="590"/>
      <c r="V38" s="590"/>
      <c r="W38" s="590"/>
      <c r="X38" s="590"/>
      <c r="Y38" s="590"/>
      <c r="Z38" s="590"/>
      <c r="AA38" s="590"/>
      <c r="AB38" s="590"/>
      <c r="AC38" s="590"/>
      <c r="AD38" s="590"/>
      <c r="AE38" s="590"/>
      <c r="AF38" s="590"/>
      <c r="AG38" s="590"/>
      <c r="AH38" s="590"/>
      <c r="AI38" s="590"/>
      <c r="AJ38" s="590"/>
      <c r="AK38" s="590"/>
      <c r="AL38" s="590"/>
      <c r="AM38" s="590"/>
      <c r="AN38" s="590"/>
      <c r="AO38" s="590"/>
      <c r="AP38" s="593"/>
      <c r="AR38" s="597"/>
    </row>
    <row r="39" spans="2:44" s="594" customFormat="1" ht="7" customHeight="1" thickBot="1">
      <c r="B39" s="609"/>
      <c r="C39" s="610"/>
      <c r="D39" s="611"/>
      <c r="E39" s="610"/>
      <c r="F39" s="610"/>
      <c r="G39" s="610"/>
      <c r="H39" s="610"/>
      <c r="I39" s="610"/>
      <c r="J39" s="610"/>
      <c r="K39" s="610"/>
      <c r="L39" s="610"/>
      <c r="M39" s="610"/>
      <c r="N39" s="610"/>
      <c r="O39" s="610"/>
      <c r="P39" s="610"/>
      <c r="Q39" s="610"/>
      <c r="R39" s="610"/>
      <c r="S39" s="610"/>
      <c r="T39" s="610"/>
      <c r="U39" s="610"/>
      <c r="V39" s="610"/>
      <c r="W39" s="610"/>
      <c r="X39" s="610"/>
      <c r="Y39" s="610"/>
      <c r="Z39" s="610"/>
      <c r="AA39" s="610"/>
      <c r="AB39" s="610"/>
      <c r="AC39" s="610"/>
      <c r="AD39" s="610"/>
      <c r="AE39" s="610"/>
      <c r="AF39" s="610"/>
      <c r="AG39" s="610"/>
      <c r="AH39" s="610"/>
      <c r="AI39" s="610"/>
      <c r="AJ39" s="610"/>
      <c r="AK39" s="610"/>
      <c r="AL39" s="610"/>
      <c r="AM39" s="610"/>
      <c r="AN39" s="610"/>
      <c r="AO39" s="610"/>
      <c r="AP39" s="612"/>
      <c r="AQ39" s="613"/>
      <c r="AR39" s="597"/>
    </row>
    <row r="42" spans="2:44" ht="10.5" thickBot="1"/>
    <row r="43" spans="2:44" s="594" customFormat="1" ht="7" customHeight="1">
      <c r="B43" s="614"/>
      <c r="C43" s="615"/>
      <c r="D43" s="616"/>
      <c r="E43" s="615"/>
      <c r="F43" s="615"/>
      <c r="G43" s="615"/>
      <c r="H43" s="615"/>
      <c r="I43" s="615"/>
      <c r="J43" s="615"/>
      <c r="K43" s="615"/>
      <c r="L43" s="615"/>
      <c r="M43" s="615"/>
      <c r="N43" s="615"/>
      <c r="O43" s="615"/>
      <c r="P43" s="615"/>
      <c r="Q43" s="615"/>
      <c r="R43" s="615"/>
      <c r="S43" s="615"/>
      <c r="T43" s="615"/>
      <c r="U43" s="615"/>
      <c r="V43" s="615"/>
      <c r="W43" s="615"/>
      <c r="X43" s="615"/>
      <c r="Y43" s="615"/>
      <c r="Z43" s="615"/>
      <c r="AA43" s="615"/>
      <c r="AB43" s="615"/>
      <c r="AC43" s="615"/>
      <c r="AD43" s="615"/>
      <c r="AE43" s="615"/>
      <c r="AF43" s="615"/>
      <c r="AG43" s="615"/>
      <c r="AH43" s="615"/>
      <c r="AI43" s="615"/>
      <c r="AJ43" s="615"/>
      <c r="AK43" s="615"/>
      <c r="AL43" s="615"/>
      <c r="AM43" s="615"/>
      <c r="AN43" s="615"/>
      <c r="AO43" s="615"/>
      <c r="AP43" s="617"/>
      <c r="AQ43" s="618"/>
      <c r="AR43" s="597"/>
    </row>
    <row r="44" spans="2:44" s="594" customFormat="1" ht="25" customHeight="1">
      <c r="B44" s="589"/>
      <c r="C44" s="215" t="s">
        <v>42</v>
      </c>
      <c r="D44" s="596"/>
      <c r="E44" s="590"/>
      <c r="F44" s="590"/>
      <c r="G44" s="590"/>
      <c r="H44" s="590"/>
      <c r="I44" s="590"/>
      <c r="J44" s="590"/>
      <c r="K44" s="590"/>
      <c r="L44" s="590"/>
      <c r="M44" s="590"/>
      <c r="N44" s="590"/>
      <c r="O44" s="590"/>
      <c r="P44" s="590"/>
      <c r="Q44" s="590"/>
      <c r="R44" s="590"/>
      <c r="S44" s="590"/>
      <c r="T44" s="590"/>
      <c r="U44" s="590"/>
      <c r="V44" s="590"/>
      <c r="W44" s="590"/>
      <c r="X44" s="590"/>
      <c r="Y44" s="590"/>
      <c r="Z44" s="590"/>
      <c r="AA44" s="590"/>
      <c r="AB44" s="590"/>
      <c r="AC44" s="590"/>
      <c r="AD44" s="590"/>
      <c r="AE44" s="590"/>
      <c r="AF44" s="590"/>
      <c r="AG44" s="590"/>
      <c r="AH44" s="590"/>
      <c r="AI44" s="590"/>
      <c r="AJ44" s="590"/>
      <c r="AK44" s="590"/>
      <c r="AL44" s="590"/>
      <c r="AM44" s="590"/>
      <c r="AN44" s="590"/>
      <c r="AO44" s="590"/>
      <c r="AP44" s="593"/>
      <c r="AR44" s="597"/>
    </row>
    <row r="45" spans="2:44" s="594" customFormat="1" ht="7" customHeight="1">
      <c r="B45" s="589"/>
      <c r="C45" s="590"/>
      <c r="D45" s="596"/>
      <c r="E45" s="590"/>
      <c r="F45" s="590"/>
      <c r="G45" s="590"/>
      <c r="H45" s="590"/>
      <c r="I45" s="590"/>
      <c r="J45" s="590"/>
      <c r="K45" s="590"/>
      <c r="L45" s="590"/>
      <c r="M45" s="590"/>
      <c r="N45" s="590"/>
      <c r="O45" s="590"/>
      <c r="P45" s="590"/>
      <c r="Q45" s="590"/>
      <c r="R45" s="590"/>
      <c r="S45" s="590"/>
      <c r="T45" s="590"/>
      <c r="U45" s="590"/>
      <c r="V45" s="590"/>
      <c r="W45" s="590"/>
      <c r="X45" s="590"/>
      <c r="Y45" s="590"/>
      <c r="Z45" s="590"/>
      <c r="AA45" s="590"/>
      <c r="AB45" s="590"/>
      <c r="AC45" s="590"/>
      <c r="AD45" s="590"/>
      <c r="AE45" s="590"/>
      <c r="AF45" s="590"/>
      <c r="AG45" s="590"/>
      <c r="AH45" s="590"/>
      <c r="AI45" s="590"/>
      <c r="AJ45" s="590"/>
      <c r="AK45" s="590"/>
      <c r="AL45" s="590"/>
      <c r="AM45" s="590"/>
      <c r="AN45" s="590"/>
      <c r="AO45" s="590"/>
      <c r="AP45" s="593"/>
      <c r="AR45" s="597"/>
    </row>
    <row r="46" spans="2:44" s="594" customFormat="1" ht="12" customHeight="1">
      <c r="B46" s="589"/>
      <c r="C46" s="236" t="s">
        <v>11</v>
      </c>
      <c r="D46" s="596"/>
      <c r="E46" s="590"/>
      <c r="F46" s="590"/>
      <c r="G46" s="590"/>
      <c r="H46" s="590"/>
      <c r="I46" s="590"/>
      <c r="J46" s="590"/>
      <c r="K46" s="590"/>
      <c r="L46" s="590" t="str">
        <f>K5</f>
        <v>01 - VÝKAZ VÝMĚR</v>
      </c>
      <c r="M46" s="590"/>
      <c r="N46" s="590"/>
      <c r="O46" s="590"/>
      <c r="P46" s="590"/>
      <c r="Q46" s="590"/>
      <c r="R46" s="590"/>
      <c r="S46" s="590"/>
      <c r="T46" s="590"/>
      <c r="U46" s="590"/>
      <c r="V46" s="590"/>
      <c r="W46" s="590"/>
      <c r="X46" s="590"/>
      <c r="Y46" s="590"/>
      <c r="Z46" s="590"/>
      <c r="AA46" s="590"/>
      <c r="AB46" s="590"/>
      <c r="AC46" s="590"/>
      <c r="AD46" s="590"/>
      <c r="AE46" s="590"/>
      <c r="AF46" s="590"/>
      <c r="AG46" s="590"/>
      <c r="AH46" s="590"/>
      <c r="AI46" s="590"/>
      <c r="AJ46" s="590"/>
      <c r="AK46" s="590"/>
      <c r="AL46" s="590"/>
      <c r="AM46" s="590"/>
      <c r="AN46" s="590"/>
      <c r="AO46" s="590"/>
      <c r="AP46" s="593"/>
      <c r="AR46" s="597"/>
    </row>
    <row r="47" spans="2:44" s="624" customFormat="1" ht="37" customHeight="1">
      <c r="B47" s="619"/>
      <c r="C47" s="620" t="s">
        <v>12</v>
      </c>
      <c r="D47" s="621"/>
      <c r="E47" s="622"/>
      <c r="F47" s="622"/>
      <c r="G47" s="622"/>
      <c r="H47" s="622"/>
      <c r="I47" s="622"/>
      <c r="J47" s="622"/>
      <c r="K47" s="622"/>
      <c r="L47" s="1202" t="str">
        <f>K6</f>
        <v>Provizorní menza - UK Albertov</v>
      </c>
      <c r="M47" s="1203"/>
      <c r="N47" s="1203"/>
      <c r="O47" s="1203"/>
      <c r="P47" s="1203"/>
      <c r="Q47" s="1203"/>
      <c r="R47" s="1203"/>
      <c r="S47" s="1203"/>
      <c r="T47" s="1203"/>
      <c r="U47" s="1203"/>
      <c r="V47" s="1203"/>
      <c r="W47" s="1203"/>
      <c r="X47" s="1203"/>
      <c r="Y47" s="1203"/>
      <c r="Z47" s="1203"/>
      <c r="AA47" s="1203"/>
      <c r="AB47" s="1203"/>
      <c r="AC47" s="1203"/>
      <c r="AD47" s="1203"/>
      <c r="AE47" s="1203"/>
      <c r="AF47" s="1203"/>
      <c r="AG47" s="1203"/>
      <c r="AH47" s="1203"/>
      <c r="AI47" s="1203"/>
      <c r="AJ47" s="1203"/>
      <c r="AK47" s="1203"/>
      <c r="AL47" s="1203"/>
      <c r="AM47" s="1203"/>
      <c r="AN47" s="1203"/>
      <c r="AO47" s="1203"/>
      <c r="AP47" s="623"/>
      <c r="AR47" s="625"/>
    </row>
    <row r="48" spans="2:44" s="594" customFormat="1" ht="7" customHeight="1">
      <c r="B48" s="589"/>
      <c r="C48" s="590"/>
      <c r="D48" s="596"/>
      <c r="E48" s="590"/>
      <c r="F48" s="590"/>
      <c r="G48" s="590"/>
      <c r="H48" s="590"/>
      <c r="I48" s="590"/>
      <c r="J48" s="590"/>
      <c r="K48" s="590"/>
      <c r="L48" s="590"/>
      <c r="M48" s="590"/>
      <c r="N48" s="590"/>
      <c r="O48" s="590"/>
      <c r="P48" s="590"/>
      <c r="Q48" s="590"/>
      <c r="R48" s="590"/>
      <c r="S48" s="590"/>
      <c r="T48" s="590"/>
      <c r="U48" s="590"/>
      <c r="V48" s="590"/>
      <c r="W48" s="590"/>
      <c r="X48" s="590"/>
      <c r="Y48" s="590"/>
      <c r="Z48" s="590"/>
      <c r="AA48" s="590"/>
      <c r="AB48" s="590"/>
      <c r="AC48" s="590"/>
      <c r="AD48" s="590"/>
      <c r="AE48" s="590"/>
      <c r="AF48" s="590"/>
      <c r="AG48" s="590"/>
      <c r="AH48" s="590"/>
      <c r="AI48" s="590"/>
      <c r="AJ48" s="590"/>
      <c r="AK48" s="590"/>
      <c r="AL48" s="590"/>
      <c r="AM48" s="590"/>
      <c r="AN48" s="590"/>
      <c r="AO48" s="590"/>
      <c r="AP48" s="593"/>
      <c r="AR48" s="597"/>
    </row>
    <row r="49" spans="1:49" s="594" customFormat="1" ht="12" customHeight="1">
      <c r="B49" s="589"/>
      <c r="C49" s="236" t="s">
        <v>15</v>
      </c>
      <c r="D49" s="596"/>
      <c r="E49" s="590"/>
      <c r="F49" s="590"/>
      <c r="G49" s="590"/>
      <c r="H49" s="590"/>
      <c r="I49" s="590"/>
      <c r="J49" s="590"/>
      <c r="K49" s="590"/>
      <c r="L49" s="626" t="str">
        <f>IF(K8="","",K8)</f>
        <v>Konvent sester Alžbětinek. č. 1564/4,</v>
      </c>
      <c r="M49" s="590"/>
      <c r="N49" s="590"/>
      <c r="O49" s="590"/>
      <c r="P49" s="590"/>
      <c r="Q49" s="590"/>
      <c r="R49" s="590"/>
      <c r="S49" s="590"/>
      <c r="T49" s="590"/>
      <c r="U49" s="590"/>
      <c r="V49" s="590"/>
      <c r="W49" s="590"/>
      <c r="X49" s="590"/>
      <c r="Y49" s="590"/>
      <c r="Z49" s="590"/>
      <c r="AA49" s="590"/>
      <c r="AB49" s="590"/>
      <c r="AC49" s="590"/>
      <c r="AD49" s="590"/>
      <c r="AE49" s="590"/>
      <c r="AF49" s="590"/>
      <c r="AG49" s="590"/>
      <c r="AH49" s="590"/>
      <c r="AI49" s="236" t="s">
        <v>17</v>
      </c>
      <c r="AJ49" s="590"/>
      <c r="AK49" s="590"/>
      <c r="AL49" s="590"/>
      <c r="AM49" s="1204" t="str">
        <f>IF(AN8= "","",AN8)</f>
        <v>vyplň</v>
      </c>
      <c r="AN49" s="1204"/>
      <c r="AO49" s="590"/>
      <c r="AP49" s="593"/>
      <c r="AR49" s="597"/>
    </row>
    <row r="50" spans="1:49" s="594" customFormat="1" ht="7" customHeight="1">
      <c r="B50" s="589"/>
      <c r="C50" s="590"/>
      <c r="D50" s="596"/>
      <c r="E50" s="590"/>
      <c r="F50" s="590"/>
      <c r="G50" s="590"/>
      <c r="H50" s="590"/>
      <c r="I50" s="590"/>
      <c r="J50" s="590"/>
      <c r="K50" s="590"/>
      <c r="L50" s="590"/>
      <c r="M50" s="590"/>
      <c r="N50" s="590"/>
      <c r="O50" s="590"/>
      <c r="P50" s="590"/>
      <c r="Q50" s="590"/>
      <c r="R50" s="590"/>
      <c r="S50" s="590"/>
      <c r="T50" s="590"/>
      <c r="U50" s="590"/>
      <c r="V50" s="590"/>
      <c r="W50" s="590"/>
      <c r="X50" s="590"/>
      <c r="Y50" s="590"/>
      <c r="Z50" s="590"/>
      <c r="AA50" s="590"/>
      <c r="AB50" s="590"/>
      <c r="AC50" s="590"/>
      <c r="AD50" s="590"/>
      <c r="AE50" s="590"/>
      <c r="AF50" s="590"/>
      <c r="AG50" s="590"/>
      <c r="AH50" s="590"/>
      <c r="AI50" s="590"/>
      <c r="AJ50" s="590"/>
      <c r="AK50" s="590"/>
      <c r="AL50" s="590"/>
      <c r="AM50" s="590"/>
      <c r="AN50" s="590"/>
      <c r="AO50" s="590"/>
      <c r="AP50" s="593"/>
      <c r="AR50" s="597"/>
    </row>
    <row r="51" spans="1:49" s="594" customFormat="1" ht="13.75" customHeight="1">
      <c r="B51" s="589"/>
      <c r="C51" s="236" t="s">
        <v>18</v>
      </c>
      <c r="D51" s="596"/>
      <c r="E51" s="590"/>
      <c r="F51" s="590"/>
      <c r="G51" s="590"/>
      <c r="H51" s="590"/>
      <c r="I51" s="590"/>
      <c r="J51" s="590"/>
      <c r="K51" s="590"/>
      <c r="L51" s="590" t="str">
        <f>IF(E11= "","",E11)</f>
        <v>UNIVERZITA KARLOVA, OVOCNÝ TRH 560/5, 113 36 PRAHA</v>
      </c>
      <c r="M51" s="590"/>
      <c r="N51" s="590"/>
      <c r="O51" s="590"/>
      <c r="P51" s="590"/>
      <c r="Q51" s="590"/>
      <c r="R51" s="590"/>
      <c r="S51" s="590"/>
      <c r="T51" s="590"/>
      <c r="U51" s="590"/>
      <c r="V51" s="590"/>
      <c r="W51" s="590"/>
      <c r="X51" s="590"/>
      <c r="Y51" s="590"/>
      <c r="Z51" s="590"/>
      <c r="AA51" s="590"/>
      <c r="AB51" s="590"/>
      <c r="AC51" s="590"/>
      <c r="AD51" s="590"/>
      <c r="AE51" s="590"/>
      <c r="AF51" s="590"/>
      <c r="AG51" s="590"/>
      <c r="AH51" s="590"/>
      <c r="AI51" s="236" t="s">
        <v>24</v>
      </c>
      <c r="AJ51" s="590"/>
      <c r="AK51" s="590"/>
      <c r="AL51" s="590"/>
      <c r="AM51" s="1194" t="str">
        <f>IF(E17="","",E17)</f>
        <v>JIKA CZ, Ing Jiří Slánský</v>
      </c>
      <c r="AN51" s="1195"/>
      <c r="AO51" s="1195"/>
      <c r="AP51" s="1196"/>
      <c r="AR51" s="597"/>
    </row>
    <row r="52" spans="1:49" s="594" customFormat="1" ht="13.75" customHeight="1">
      <c r="B52" s="589"/>
      <c r="C52" s="236" t="s">
        <v>22</v>
      </c>
      <c r="D52" s="596"/>
      <c r="E52" s="590"/>
      <c r="F52" s="590"/>
      <c r="G52" s="590"/>
      <c r="H52" s="590"/>
      <c r="I52" s="590"/>
      <c r="J52" s="590"/>
      <c r="K52" s="590"/>
      <c r="L52" s="590" t="str">
        <f>IF(E14="","",E14)</f>
        <v>VYPLŇ - bude vybrán ve výběrovém řízení</v>
      </c>
      <c r="M52" s="590"/>
      <c r="N52" s="590"/>
      <c r="O52" s="590"/>
      <c r="P52" s="590"/>
      <c r="Q52" s="590"/>
      <c r="R52" s="590"/>
      <c r="S52" s="590"/>
      <c r="T52" s="590"/>
      <c r="U52" s="590"/>
      <c r="V52" s="590"/>
      <c r="W52" s="590"/>
      <c r="X52" s="590"/>
      <c r="Y52" s="590"/>
      <c r="Z52" s="590"/>
      <c r="AA52" s="590"/>
      <c r="AB52" s="590"/>
      <c r="AC52" s="590"/>
      <c r="AD52" s="590"/>
      <c r="AE52" s="590"/>
      <c r="AF52" s="590"/>
      <c r="AG52" s="590"/>
      <c r="AH52" s="590"/>
      <c r="AI52" s="236" t="s">
        <v>27</v>
      </c>
      <c r="AJ52" s="590"/>
      <c r="AK52" s="590"/>
      <c r="AL52" s="590"/>
      <c r="AM52" s="1194" t="str">
        <f>IF(E20="","",E20)</f>
        <v>Ing. Pavel Michálek</v>
      </c>
      <c r="AN52" s="1195"/>
      <c r="AO52" s="1195"/>
      <c r="AP52" s="1196"/>
      <c r="AR52" s="597"/>
    </row>
    <row r="53" spans="1:49" s="594" customFormat="1" ht="10.9" customHeight="1">
      <c r="B53" s="589"/>
      <c r="C53" s="590"/>
      <c r="D53" s="596"/>
      <c r="E53" s="590"/>
      <c r="F53" s="590"/>
      <c r="G53" s="590"/>
      <c r="H53" s="590"/>
      <c r="I53" s="590"/>
      <c r="J53" s="590"/>
      <c r="K53" s="590"/>
      <c r="L53" s="590"/>
      <c r="M53" s="590"/>
      <c r="N53" s="590"/>
      <c r="O53" s="590"/>
      <c r="P53" s="590"/>
      <c r="Q53" s="590"/>
      <c r="R53" s="590"/>
      <c r="S53" s="590"/>
      <c r="T53" s="590"/>
      <c r="U53" s="590"/>
      <c r="V53" s="590"/>
      <c r="W53" s="590"/>
      <c r="X53" s="590"/>
      <c r="Y53" s="590"/>
      <c r="Z53" s="590"/>
      <c r="AA53" s="590"/>
      <c r="AB53" s="590"/>
      <c r="AC53" s="590"/>
      <c r="AD53" s="590"/>
      <c r="AE53" s="590"/>
      <c r="AF53" s="590"/>
      <c r="AG53" s="590"/>
      <c r="AH53" s="590"/>
      <c r="AI53" s="590"/>
      <c r="AJ53" s="590"/>
      <c r="AK53" s="590"/>
      <c r="AL53" s="590"/>
      <c r="AM53" s="590"/>
      <c r="AN53" s="590"/>
      <c r="AO53" s="590"/>
      <c r="AP53" s="593"/>
      <c r="AR53" s="597"/>
    </row>
    <row r="54" spans="1:49" s="594" customFormat="1" ht="29.25" customHeight="1">
      <c r="B54" s="589"/>
      <c r="C54" s="1201" t="s">
        <v>43</v>
      </c>
      <c r="D54" s="1191"/>
      <c r="E54" s="1191"/>
      <c r="F54" s="1191"/>
      <c r="G54" s="1191"/>
      <c r="H54" s="627"/>
      <c r="I54" s="1192" t="s">
        <v>44</v>
      </c>
      <c r="J54" s="1191"/>
      <c r="K54" s="1191"/>
      <c r="L54" s="1191"/>
      <c r="M54" s="1191"/>
      <c r="N54" s="1191"/>
      <c r="O54" s="1191"/>
      <c r="P54" s="1191"/>
      <c r="Q54" s="1191"/>
      <c r="R54" s="1191"/>
      <c r="S54" s="1191"/>
      <c r="T54" s="1191"/>
      <c r="U54" s="1191"/>
      <c r="V54" s="1191"/>
      <c r="W54" s="1191"/>
      <c r="X54" s="1191"/>
      <c r="Y54" s="1191"/>
      <c r="Z54" s="1191"/>
      <c r="AA54" s="1191"/>
      <c r="AB54" s="1191"/>
      <c r="AC54" s="1191"/>
      <c r="AD54" s="1191"/>
      <c r="AE54" s="1191"/>
      <c r="AF54" s="1191"/>
      <c r="AG54" s="1190" t="s">
        <v>45</v>
      </c>
      <c r="AH54" s="1191"/>
      <c r="AI54" s="1191"/>
      <c r="AJ54" s="1191"/>
      <c r="AK54" s="1191"/>
      <c r="AL54" s="1191"/>
      <c r="AM54" s="1191"/>
      <c r="AN54" s="1192" t="s">
        <v>46</v>
      </c>
      <c r="AO54" s="1191"/>
      <c r="AP54" s="1193"/>
      <c r="AQ54" s="628" t="s">
        <v>47</v>
      </c>
      <c r="AR54" s="597"/>
    </row>
    <row r="55" spans="1:49" s="594" customFormat="1" ht="10.9" customHeight="1">
      <c r="B55" s="589"/>
      <c r="C55" s="590"/>
      <c r="D55" s="596"/>
      <c r="E55" s="590"/>
      <c r="F55" s="590"/>
      <c r="G55" s="590"/>
      <c r="H55" s="590"/>
      <c r="I55" s="590"/>
      <c r="J55" s="590"/>
      <c r="K55" s="590"/>
      <c r="L55" s="590"/>
      <c r="M55" s="590"/>
      <c r="N55" s="590"/>
      <c r="O55" s="590"/>
      <c r="P55" s="590"/>
      <c r="Q55" s="590"/>
      <c r="R55" s="590"/>
      <c r="S55" s="590"/>
      <c r="T55" s="590"/>
      <c r="U55" s="590"/>
      <c r="V55" s="590"/>
      <c r="W55" s="590"/>
      <c r="X55" s="590"/>
      <c r="Y55" s="590"/>
      <c r="Z55" s="590"/>
      <c r="AA55" s="590"/>
      <c r="AB55" s="590"/>
      <c r="AC55" s="590"/>
      <c r="AD55" s="590"/>
      <c r="AE55" s="590"/>
      <c r="AF55" s="590"/>
      <c r="AG55" s="590"/>
      <c r="AH55" s="590"/>
      <c r="AI55" s="590"/>
      <c r="AJ55" s="590"/>
      <c r="AK55" s="590"/>
      <c r="AL55" s="590"/>
      <c r="AM55" s="590"/>
      <c r="AN55" s="590"/>
      <c r="AO55" s="590"/>
      <c r="AP55" s="593"/>
      <c r="AR55" s="597"/>
    </row>
    <row r="56" spans="1:49" s="629" customFormat="1" ht="32.5" customHeight="1">
      <c r="B56" s="630"/>
      <c r="C56" s="631" t="s">
        <v>48</v>
      </c>
      <c r="D56" s="632"/>
      <c r="E56" s="633"/>
      <c r="F56" s="633"/>
      <c r="G56" s="633"/>
      <c r="H56" s="633"/>
      <c r="I56" s="633"/>
      <c r="J56" s="633"/>
      <c r="K56" s="633"/>
      <c r="L56" s="633"/>
      <c r="M56" s="633"/>
      <c r="N56" s="633"/>
      <c r="O56" s="633"/>
      <c r="P56" s="633"/>
      <c r="Q56" s="633"/>
      <c r="R56" s="633"/>
      <c r="S56" s="633"/>
      <c r="T56" s="633"/>
      <c r="U56" s="633"/>
      <c r="V56" s="633"/>
      <c r="W56" s="633"/>
      <c r="X56" s="633"/>
      <c r="Y56" s="633"/>
      <c r="Z56" s="633"/>
      <c r="AA56" s="633"/>
      <c r="AB56" s="633"/>
      <c r="AC56" s="633"/>
      <c r="AD56" s="633"/>
      <c r="AE56" s="633"/>
      <c r="AF56" s="633"/>
      <c r="AG56" s="1189">
        <f>SUM(AG57:AM69)</f>
        <v>0</v>
      </c>
      <c r="AH56" s="1189"/>
      <c r="AI56" s="1189"/>
      <c r="AJ56" s="1189"/>
      <c r="AK56" s="1189"/>
      <c r="AL56" s="1189"/>
      <c r="AM56" s="1189"/>
      <c r="AN56" s="1205">
        <f>SUM(AN57:AP69)</f>
        <v>0</v>
      </c>
      <c r="AO56" s="1205"/>
      <c r="AP56" s="1206"/>
      <c r="AQ56" s="634" t="s">
        <v>1</v>
      </c>
      <c r="AR56" s="635"/>
    </row>
    <row r="57" spans="1:49" s="644" customFormat="1" ht="14.5">
      <c r="A57" s="638"/>
      <c r="B57" s="639"/>
      <c r="C57" s="640"/>
      <c r="D57" s="1180"/>
      <c r="E57" s="1180"/>
      <c r="F57" s="1180"/>
      <c r="G57" s="1180"/>
      <c r="H57" s="1180"/>
      <c r="I57" s="641"/>
      <c r="J57" s="1181"/>
      <c r="K57" s="1181"/>
      <c r="L57" s="1181"/>
      <c r="M57" s="1181"/>
      <c r="N57" s="1181"/>
      <c r="O57" s="1181"/>
      <c r="P57" s="1181"/>
      <c r="Q57" s="1181"/>
      <c r="R57" s="1181"/>
      <c r="S57" s="1181"/>
      <c r="T57" s="1181"/>
      <c r="U57" s="1181"/>
      <c r="V57" s="1181"/>
      <c r="W57" s="1181"/>
      <c r="X57" s="1181"/>
      <c r="Y57" s="1181"/>
      <c r="Z57" s="1181"/>
      <c r="AA57" s="1181"/>
      <c r="AB57" s="1181"/>
      <c r="AC57" s="1181"/>
      <c r="AD57" s="1181"/>
      <c r="AE57" s="1181"/>
      <c r="AF57" s="1181"/>
      <c r="AG57" s="1185"/>
      <c r="AH57" s="1186"/>
      <c r="AI57" s="1186"/>
      <c r="AJ57" s="1186"/>
      <c r="AK57" s="1186"/>
      <c r="AL57" s="1186"/>
      <c r="AM57" s="1186"/>
      <c r="AN57" s="1182"/>
      <c r="AO57" s="1183"/>
      <c r="AP57" s="1184"/>
      <c r="AQ57" s="642" t="s">
        <v>55</v>
      </c>
      <c r="AR57" s="643"/>
    </row>
    <row r="58" spans="1:49" s="644" customFormat="1" ht="14.5">
      <c r="A58" s="638"/>
      <c r="B58" s="639"/>
      <c r="C58" s="640"/>
      <c r="D58" s="1180" t="s">
        <v>837</v>
      </c>
      <c r="E58" s="1180"/>
      <c r="F58" s="1180"/>
      <c r="G58" s="1180"/>
      <c r="H58" s="1180"/>
      <c r="I58" s="641"/>
      <c r="J58" s="1226" t="s">
        <v>2095</v>
      </c>
      <c r="K58" s="1226"/>
      <c r="L58" s="1226"/>
      <c r="M58" s="1226"/>
      <c r="N58" s="1226"/>
      <c r="O58" s="1226"/>
      <c r="P58" s="1226"/>
      <c r="Q58" s="1226"/>
      <c r="R58" s="1226"/>
      <c r="S58" s="1226"/>
      <c r="T58" s="1226"/>
      <c r="U58" s="1226"/>
      <c r="V58" s="1226"/>
      <c r="W58" s="1226"/>
      <c r="X58" s="1226"/>
      <c r="Y58" s="1226"/>
      <c r="Z58" s="1226"/>
      <c r="AA58" s="1226"/>
      <c r="AB58" s="1226"/>
      <c r="AC58" s="1226"/>
      <c r="AD58" s="1226"/>
      <c r="AE58" s="1226"/>
      <c r="AF58" s="1226"/>
      <c r="AG58" s="1224">
        <v>0</v>
      </c>
      <c r="AH58" s="1225"/>
      <c r="AI58" s="1225"/>
      <c r="AJ58" s="1225"/>
      <c r="AK58" s="1225"/>
      <c r="AL58" s="1225"/>
      <c r="AM58" s="1225"/>
      <c r="AN58" s="1182">
        <f>AG58*1.21</f>
        <v>0</v>
      </c>
      <c r="AO58" s="1183"/>
      <c r="AP58" s="1184"/>
      <c r="AQ58" s="642" t="s">
        <v>55</v>
      </c>
      <c r="AR58" s="643"/>
      <c r="AS58" s="1179"/>
      <c r="AT58" s="1179"/>
      <c r="AU58" s="1179"/>
      <c r="AV58" s="1179"/>
      <c r="AW58" s="1179"/>
    </row>
    <row r="59" spans="1:49" s="644" customFormat="1" ht="14.5">
      <c r="A59" s="638"/>
      <c r="B59" s="639"/>
      <c r="C59" s="640"/>
      <c r="D59" s="1180"/>
      <c r="E59" s="1180"/>
      <c r="F59" s="1180"/>
      <c r="G59" s="1180"/>
      <c r="H59" s="1180"/>
      <c r="I59" s="641"/>
      <c r="J59" s="1181"/>
      <c r="K59" s="1181"/>
      <c r="L59" s="1181"/>
      <c r="M59" s="1181"/>
      <c r="N59" s="1181"/>
      <c r="O59" s="1181"/>
      <c r="P59" s="1181"/>
      <c r="Q59" s="1181"/>
      <c r="R59" s="1181"/>
      <c r="S59" s="1181"/>
      <c r="T59" s="1181"/>
      <c r="U59" s="1181"/>
      <c r="V59" s="1181"/>
      <c r="W59" s="1181"/>
      <c r="X59" s="1181"/>
      <c r="Y59" s="1181"/>
      <c r="Z59" s="1181"/>
      <c r="AA59" s="1181"/>
      <c r="AB59" s="1181"/>
      <c r="AC59" s="1181"/>
      <c r="AD59" s="1181"/>
      <c r="AE59" s="1181"/>
      <c r="AF59" s="1181"/>
      <c r="AG59" s="1185"/>
      <c r="AH59" s="1186"/>
      <c r="AI59" s="1186"/>
      <c r="AJ59" s="1186"/>
      <c r="AK59" s="1186"/>
      <c r="AL59" s="1186"/>
      <c r="AM59" s="1186"/>
      <c r="AN59" s="1185"/>
      <c r="AO59" s="1186"/>
      <c r="AP59" s="1187"/>
      <c r="AQ59" s="642" t="s">
        <v>55</v>
      </c>
      <c r="AR59" s="643"/>
    </row>
    <row r="60" spans="1:49" s="644" customFormat="1" ht="14.5" customHeight="1">
      <c r="A60" s="638"/>
      <c r="B60" s="639"/>
      <c r="C60" s="640"/>
      <c r="D60" s="1180"/>
      <c r="E60" s="1180"/>
      <c r="F60" s="1180"/>
      <c r="G60" s="1180"/>
      <c r="H60" s="1180"/>
      <c r="I60" s="641"/>
      <c r="J60" s="1181"/>
      <c r="K60" s="1181"/>
      <c r="L60" s="1181"/>
      <c r="M60" s="1181"/>
      <c r="N60" s="1181"/>
      <c r="O60" s="1181"/>
      <c r="P60" s="1181"/>
      <c r="Q60" s="1181"/>
      <c r="R60" s="1181"/>
      <c r="S60" s="1181"/>
      <c r="T60" s="1181"/>
      <c r="U60" s="1181"/>
      <c r="V60" s="1181"/>
      <c r="W60" s="1181"/>
      <c r="X60" s="1181"/>
      <c r="Y60" s="1181"/>
      <c r="Z60" s="1181"/>
      <c r="AA60" s="1181"/>
      <c r="AB60" s="1181"/>
      <c r="AC60" s="1181"/>
      <c r="AD60" s="1181"/>
      <c r="AE60" s="1181"/>
      <c r="AF60" s="1181"/>
      <c r="AG60" s="1185"/>
      <c r="AH60" s="1186"/>
      <c r="AI60" s="1186"/>
      <c r="AJ60" s="1186"/>
      <c r="AK60" s="1186"/>
      <c r="AL60" s="1186"/>
      <c r="AM60" s="1186"/>
      <c r="AN60" s="1185"/>
      <c r="AO60" s="1186"/>
      <c r="AP60" s="1187"/>
      <c r="AQ60" s="642"/>
      <c r="AR60" s="643"/>
    </row>
    <row r="61" spans="1:49" s="644" customFormat="1" ht="14.5" customHeight="1">
      <c r="A61" s="638"/>
      <c r="B61" s="639"/>
      <c r="C61" s="640"/>
      <c r="D61" s="1180" t="s">
        <v>1574</v>
      </c>
      <c r="E61" s="1180"/>
      <c r="F61" s="1180"/>
      <c r="G61" s="1180"/>
      <c r="H61" s="1180"/>
      <c r="I61" s="641"/>
      <c r="J61" s="1223" t="s">
        <v>2096</v>
      </c>
      <c r="K61" s="1223"/>
      <c r="L61" s="1223"/>
      <c r="M61" s="1223"/>
      <c r="N61" s="1223"/>
      <c r="O61" s="1223"/>
      <c r="P61" s="1223"/>
      <c r="Q61" s="1223"/>
      <c r="R61" s="1223"/>
      <c r="S61" s="1223"/>
      <c r="T61" s="1223"/>
      <c r="U61" s="1223"/>
      <c r="V61" s="1223"/>
      <c r="W61" s="1223"/>
      <c r="X61" s="1223"/>
      <c r="Y61" s="1223"/>
      <c r="Z61" s="1223"/>
      <c r="AA61" s="1223"/>
      <c r="AB61" s="1223"/>
      <c r="AC61" s="1223"/>
      <c r="AD61" s="1223"/>
      <c r="AE61" s="1223"/>
      <c r="AF61" s="1223"/>
      <c r="AG61" s="1224">
        <v>0</v>
      </c>
      <c r="AH61" s="1225"/>
      <c r="AI61" s="1225"/>
      <c r="AJ61" s="1225"/>
      <c r="AK61" s="1225"/>
      <c r="AL61" s="1225"/>
      <c r="AM61" s="1225"/>
      <c r="AN61" s="1185">
        <f>AG61*1.21</f>
        <v>0</v>
      </c>
      <c r="AO61" s="1186"/>
      <c r="AP61" s="1187"/>
      <c r="AQ61" s="642"/>
      <c r="AR61" s="643"/>
    </row>
    <row r="62" spans="1:49" s="644" customFormat="1" ht="14.5">
      <c r="A62" s="638"/>
      <c r="B62" s="639"/>
      <c r="C62" s="640"/>
      <c r="D62" s="1180"/>
      <c r="E62" s="1180"/>
      <c r="F62" s="1180"/>
      <c r="G62" s="1180"/>
      <c r="H62" s="1180"/>
      <c r="I62" s="641"/>
      <c r="J62" s="1181"/>
      <c r="K62" s="1181"/>
      <c r="L62" s="1181"/>
      <c r="M62" s="1181"/>
      <c r="N62" s="1181"/>
      <c r="O62" s="1181"/>
      <c r="P62" s="1181"/>
      <c r="Q62" s="1181"/>
      <c r="R62" s="1181"/>
      <c r="S62" s="1181"/>
      <c r="T62" s="1181"/>
      <c r="U62" s="1181"/>
      <c r="V62" s="1181"/>
      <c r="W62" s="1181"/>
      <c r="X62" s="1181"/>
      <c r="Y62" s="1181"/>
      <c r="Z62" s="1181"/>
      <c r="AA62" s="1181"/>
      <c r="AB62" s="1181"/>
      <c r="AC62" s="1181"/>
      <c r="AD62" s="1181"/>
      <c r="AE62" s="1181"/>
      <c r="AF62" s="1181"/>
      <c r="AG62" s="1182"/>
      <c r="AH62" s="1183"/>
      <c r="AI62" s="1183"/>
      <c r="AJ62" s="1183"/>
      <c r="AK62" s="1183"/>
      <c r="AL62" s="1183"/>
      <c r="AM62" s="1183"/>
      <c r="AN62" s="1182"/>
      <c r="AO62" s="1183"/>
      <c r="AP62" s="1184"/>
      <c r="AQ62" s="642" t="s">
        <v>55</v>
      </c>
      <c r="AR62" s="643"/>
    </row>
    <row r="63" spans="1:49" s="644" customFormat="1" ht="14.5">
      <c r="A63" s="638"/>
      <c r="B63" s="639"/>
      <c r="C63" s="640"/>
      <c r="D63" s="1180"/>
      <c r="E63" s="1180"/>
      <c r="F63" s="1180"/>
      <c r="G63" s="1180"/>
      <c r="H63" s="1180"/>
      <c r="I63" s="641"/>
      <c r="J63" s="1181"/>
      <c r="K63" s="1181"/>
      <c r="L63" s="1181"/>
      <c r="M63" s="1181"/>
      <c r="N63" s="1181"/>
      <c r="O63" s="1181"/>
      <c r="P63" s="1181"/>
      <c r="Q63" s="1181"/>
      <c r="R63" s="1181"/>
      <c r="S63" s="1181"/>
      <c r="T63" s="1181"/>
      <c r="U63" s="1181"/>
      <c r="V63" s="1181"/>
      <c r="W63" s="1181"/>
      <c r="X63" s="1181"/>
      <c r="Y63" s="1181"/>
      <c r="Z63" s="1181"/>
      <c r="AA63" s="1181"/>
      <c r="AB63" s="1181"/>
      <c r="AC63" s="1181"/>
      <c r="AD63" s="1181"/>
      <c r="AE63" s="1181"/>
      <c r="AF63" s="1181"/>
      <c r="AG63" s="1185"/>
      <c r="AH63" s="1186"/>
      <c r="AI63" s="1186"/>
      <c r="AJ63" s="1186"/>
      <c r="AK63" s="1186"/>
      <c r="AL63" s="1186"/>
      <c r="AM63" s="1186"/>
      <c r="AN63" s="1185"/>
      <c r="AO63" s="1186"/>
      <c r="AP63" s="1187"/>
      <c r="AQ63" s="642" t="s">
        <v>55</v>
      </c>
      <c r="AR63" s="643"/>
    </row>
    <row r="64" spans="1:49" s="644" customFormat="1" ht="14.5">
      <c r="A64" s="638"/>
      <c r="B64" s="639"/>
      <c r="C64" s="640"/>
      <c r="D64" s="1180"/>
      <c r="E64" s="1180"/>
      <c r="F64" s="1180"/>
      <c r="G64" s="1180"/>
      <c r="H64" s="1180"/>
      <c r="I64" s="641"/>
      <c r="J64" s="1181"/>
      <c r="K64" s="1181"/>
      <c r="L64" s="1181"/>
      <c r="M64" s="1181"/>
      <c r="N64" s="1181"/>
      <c r="O64" s="1181"/>
      <c r="P64" s="1181"/>
      <c r="Q64" s="1181"/>
      <c r="R64" s="1181"/>
      <c r="S64" s="1181"/>
      <c r="T64" s="1181"/>
      <c r="U64" s="1181"/>
      <c r="V64" s="1181"/>
      <c r="W64" s="1181"/>
      <c r="X64" s="1181"/>
      <c r="Y64" s="1181"/>
      <c r="Z64" s="1181"/>
      <c r="AA64" s="1181"/>
      <c r="AB64" s="1181"/>
      <c r="AC64" s="1181"/>
      <c r="AD64" s="1181"/>
      <c r="AE64" s="1181"/>
      <c r="AF64" s="1181"/>
      <c r="AG64" s="1182"/>
      <c r="AH64" s="1183"/>
      <c r="AI64" s="1183"/>
      <c r="AJ64" s="1183"/>
      <c r="AK64" s="1183"/>
      <c r="AL64" s="1183"/>
      <c r="AM64" s="1183"/>
      <c r="AN64" s="1182"/>
      <c r="AO64" s="1183"/>
      <c r="AP64" s="1184"/>
      <c r="AQ64" s="642" t="s">
        <v>55</v>
      </c>
      <c r="AR64" s="643"/>
    </row>
    <row r="65" spans="1:44" s="644" customFormat="1" ht="14.5">
      <c r="A65" s="638"/>
      <c r="B65" s="639"/>
      <c r="C65" s="640"/>
      <c r="D65" s="1180"/>
      <c r="E65" s="1180"/>
      <c r="F65" s="1180"/>
      <c r="G65" s="1180"/>
      <c r="H65" s="1180"/>
      <c r="I65" s="641"/>
      <c r="J65" s="1181" t="s">
        <v>2085</v>
      </c>
      <c r="K65" s="1181"/>
      <c r="L65" s="1181"/>
      <c r="M65" s="1181"/>
      <c r="N65" s="1181"/>
      <c r="O65" s="1181"/>
      <c r="P65" s="1181"/>
      <c r="Q65" s="1181"/>
      <c r="R65" s="1181"/>
      <c r="S65" s="1181"/>
      <c r="T65" s="1181"/>
      <c r="U65" s="1181"/>
      <c r="V65" s="1181"/>
      <c r="W65" s="1181"/>
      <c r="X65" s="1181"/>
      <c r="Y65" s="1181"/>
      <c r="Z65" s="1181"/>
      <c r="AA65" s="1181"/>
      <c r="AB65" s="1181"/>
      <c r="AC65" s="1181"/>
      <c r="AD65" s="1181"/>
      <c r="AE65" s="1181"/>
      <c r="AF65" s="1181"/>
      <c r="AG65" s="1182"/>
      <c r="AH65" s="1183"/>
      <c r="AI65" s="1183"/>
      <c r="AJ65" s="1183"/>
      <c r="AK65" s="1183"/>
      <c r="AL65" s="1183"/>
      <c r="AM65" s="1183"/>
      <c r="AN65" s="1182"/>
      <c r="AO65" s="1183"/>
      <c r="AP65" s="1184"/>
      <c r="AQ65" s="642"/>
      <c r="AR65" s="643"/>
    </row>
    <row r="66" spans="1:44" s="644" customFormat="1" ht="14.5">
      <c r="A66" s="638"/>
      <c r="B66" s="639"/>
      <c r="C66" s="640"/>
      <c r="D66" s="1180"/>
      <c r="E66" s="1180"/>
      <c r="F66" s="1180"/>
      <c r="G66" s="1180"/>
      <c r="H66" s="1180"/>
      <c r="I66" s="641"/>
      <c r="J66" s="1222" t="s">
        <v>2097</v>
      </c>
      <c r="K66" s="1222"/>
      <c r="L66" s="1222"/>
      <c r="M66" s="1222"/>
      <c r="N66" s="1222"/>
      <c r="O66" s="1222"/>
      <c r="P66" s="1222"/>
      <c r="Q66" s="1222"/>
      <c r="R66" s="1222"/>
      <c r="S66" s="1222"/>
      <c r="T66" s="1222"/>
      <c r="U66" s="1222"/>
      <c r="V66" s="1222"/>
      <c r="W66" s="1222"/>
      <c r="X66" s="1222"/>
      <c r="Y66" s="1222"/>
      <c r="Z66" s="1222"/>
      <c r="AA66" s="1222"/>
      <c r="AB66" s="1222"/>
      <c r="AC66" s="1222"/>
      <c r="AD66" s="1222"/>
      <c r="AE66" s="1222"/>
      <c r="AF66" s="1222"/>
      <c r="AG66" s="1222"/>
      <c r="AH66" s="1222"/>
      <c r="AI66" s="1222"/>
      <c r="AJ66" s="1222"/>
      <c r="AK66" s="1222"/>
      <c r="AL66" s="1222"/>
      <c r="AM66" s="1222"/>
      <c r="AN66" s="1182"/>
      <c r="AO66" s="1183"/>
      <c r="AP66" s="1184"/>
      <c r="AQ66" s="642"/>
      <c r="AR66" s="643"/>
    </row>
    <row r="67" spans="1:44" s="644" customFormat="1" ht="14.5">
      <c r="A67" s="638"/>
      <c r="B67" s="639"/>
      <c r="C67" s="640"/>
      <c r="D67" s="1180"/>
      <c r="E67" s="1180"/>
      <c r="F67" s="1180"/>
      <c r="G67" s="1180"/>
      <c r="H67" s="1180"/>
      <c r="I67" s="641"/>
      <c r="J67" s="1222"/>
      <c r="K67" s="1222"/>
      <c r="L67" s="1222"/>
      <c r="M67" s="1222"/>
      <c r="N67" s="1222"/>
      <c r="O67" s="1222"/>
      <c r="P67" s="1222"/>
      <c r="Q67" s="1222"/>
      <c r="R67" s="1222"/>
      <c r="S67" s="1222"/>
      <c r="T67" s="1222"/>
      <c r="U67" s="1222"/>
      <c r="V67" s="1222"/>
      <c r="W67" s="1222"/>
      <c r="X67" s="1222"/>
      <c r="Y67" s="1222"/>
      <c r="Z67" s="1222"/>
      <c r="AA67" s="1222"/>
      <c r="AB67" s="1222"/>
      <c r="AC67" s="1222"/>
      <c r="AD67" s="1222"/>
      <c r="AE67" s="1222"/>
      <c r="AF67" s="1222"/>
      <c r="AG67" s="1222"/>
      <c r="AH67" s="1222"/>
      <c r="AI67" s="1222"/>
      <c r="AJ67" s="1222"/>
      <c r="AK67" s="1222"/>
      <c r="AL67" s="1222"/>
      <c r="AM67" s="1222"/>
      <c r="AN67" s="1182"/>
      <c r="AO67" s="1183"/>
      <c r="AP67" s="1184"/>
      <c r="AQ67" s="642"/>
      <c r="AR67" s="643"/>
    </row>
    <row r="68" spans="1:44" s="644" customFormat="1" ht="14.5">
      <c r="A68" s="638"/>
      <c r="B68" s="639"/>
      <c r="C68" s="640"/>
      <c r="D68" s="1180"/>
      <c r="E68" s="1180"/>
      <c r="F68" s="1180"/>
      <c r="G68" s="1180"/>
      <c r="H68" s="1180"/>
      <c r="I68" s="641"/>
      <c r="J68" s="1222"/>
      <c r="K68" s="1222"/>
      <c r="L68" s="1222"/>
      <c r="M68" s="1222"/>
      <c r="N68" s="1222"/>
      <c r="O68" s="1222"/>
      <c r="P68" s="1222"/>
      <c r="Q68" s="1222"/>
      <c r="R68" s="1222"/>
      <c r="S68" s="1222"/>
      <c r="T68" s="1222"/>
      <c r="U68" s="1222"/>
      <c r="V68" s="1222"/>
      <c r="W68" s="1222"/>
      <c r="X68" s="1222"/>
      <c r="Y68" s="1222"/>
      <c r="Z68" s="1222"/>
      <c r="AA68" s="1222"/>
      <c r="AB68" s="1222"/>
      <c r="AC68" s="1222"/>
      <c r="AD68" s="1222"/>
      <c r="AE68" s="1222"/>
      <c r="AF68" s="1222"/>
      <c r="AG68" s="1222"/>
      <c r="AH68" s="1222"/>
      <c r="AI68" s="1222"/>
      <c r="AJ68" s="1222"/>
      <c r="AK68" s="1222"/>
      <c r="AL68" s="1222"/>
      <c r="AM68" s="1222"/>
      <c r="AN68" s="1182"/>
      <c r="AO68" s="1183"/>
      <c r="AP68" s="1184"/>
      <c r="AQ68" s="642"/>
      <c r="AR68" s="643"/>
    </row>
    <row r="69" spans="1:44" s="644" customFormat="1" ht="14.5">
      <c r="A69" s="638"/>
      <c r="B69" s="639"/>
      <c r="C69" s="640"/>
      <c r="D69" s="1181"/>
      <c r="E69" s="1181"/>
      <c r="F69" s="1181"/>
      <c r="G69" s="1181"/>
      <c r="H69" s="1181"/>
      <c r="I69" s="641"/>
      <c r="J69" s="1222"/>
      <c r="K69" s="1222"/>
      <c r="L69" s="1222"/>
      <c r="M69" s="1222"/>
      <c r="N69" s="1222"/>
      <c r="O69" s="1222"/>
      <c r="P69" s="1222"/>
      <c r="Q69" s="1222"/>
      <c r="R69" s="1222"/>
      <c r="S69" s="1222"/>
      <c r="T69" s="1222"/>
      <c r="U69" s="1222"/>
      <c r="V69" s="1222"/>
      <c r="W69" s="1222"/>
      <c r="X69" s="1222"/>
      <c r="Y69" s="1222"/>
      <c r="Z69" s="1222"/>
      <c r="AA69" s="1222"/>
      <c r="AB69" s="1222"/>
      <c r="AC69" s="1222"/>
      <c r="AD69" s="1222"/>
      <c r="AE69" s="1222"/>
      <c r="AF69" s="1222"/>
      <c r="AG69" s="1222"/>
      <c r="AH69" s="1222"/>
      <c r="AI69" s="1222"/>
      <c r="AJ69" s="1222"/>
      <c r="AK69" s="1222"/>
      <c r="AL69" s="1222"/>
      <c r="AM69" s="1222"/>
      <c r="AN69" s="1182"/>
      <c r="AO69" s="1183"/>
      <c r="AP69" s="1184"/>
      <c r="AQ69" s="642" t="s">
        <v>55</v>
      </c>
      <c r="AR69" s="643"/>
    </row>
    <row r="70" spans="1:44" s="594" customFormat="1" ht="30" customHeight="1">
      <c r="A70" s="646"/>
      <c r="B70" s="589"/>
      <c r="C70" s="590"/>
      <c r="D70" s="1181"/>
      <c r="E70" s="1181"/>
      <c r="F70" s="1181"/>
      <c r="G70" s="1181"/>
      <c r="H70" s="1181"/>
      <c r="I70" s="641"/>
      <c r="J70" s="1222"/>
      <c r="K70" s="1222"/>
      <c r="L70" s="1222"/>
      <c r="M70" s="1222"/>
      <c r="N70" s="1222"/>
      <c r="O70" s="1222"/>
      <c r="P70" s="1222"/>
      <c r="Q70" s="1222"/>
      <c r="R70" s="1222"/>
      <c r="S70" s="1222"/>
      <c r="T70" s="1222"/>
      <c r="U70" s="1222"/>
      <c r="V70" s="1222"/>
      <c r="W70" s="1222"/>
      <c r="X70" s="1222"/>
      <c r="Y70" s="1222"/>
      <c r="Z70" s="1222"/>
      <c r="AA70" s="1222"/>
      <c r="AB70" s="1222"/>
      <c r="AC70" s="1222"/>
      <c r="AD70" s="1222"/>
      <c r="AE70" s="1222"/>
      <c r="AF70" s="1222"/>
      <c r="AG70" s="1222"/>
      <c r="AH70" s="1222"/>
      <c r="AI70" s="1222"/>
      <c r="AJ70" s="1222"/>
      <c r="AK70" s="1222"/>
      <c r="AL70" s="1222"/>
      <c r="AM70" s="1222"/>
      <c r="AN70" s="590"/>
      <c r="AO70" s="590"/>
      <c r="AP70" s="593"/>
      <c r="AR70" s="597"/>
    </row>
    <row r="71" spans="1:44" s="594" customFormat="1" ht="7" customHeight="1" thickBot="1">
      <c r="B71" s="609"/>
      <c r="C71" s="610"/>
      <c r="D71" s="611"/>
      <c r="E71" s="610"/>
      <c r="F71" s="610"/>
      <c r="G71" s="610"/>
      <c r="H71" s="610"/>
      <c r="I71" s="610"/>
      <c r="J71" s="610"/>
      <c r="K71" s="610"/>
      <c r="L71" s="610"/>
      <c r="M71" s="610"/>
      <c r="N71" s="610"/>
      <c r="O71" s="610"/>
      <c r="P71" s="610"/>
      <c r="Q71" s="610"/>
      <c r="R71" s="610"/>
      <c r="S71" s="610"/>
      <c r="T71" s="610"/>
      <c r="U71" s="610"/>
      <c r="V71" s="610"/>
      <c r="W71" s="610"/>
      <c r="X71" s="610"/>
      <c r="Y71" s="610"/>
      <c r="Z71" s="610"/>
      <c r="AA71" s="610"/>
      <c r="AB71" s="610"/>
      <c r="AC71" s="610"/>
      <c r="AD71" s="610"/>
      <c r="AE71" s="610"/>
      <c r="AF71" s="610"/>
      <c r="AG71" s="610"/>
      <c r="AH71" s="610"/>
      <c r="AI71" s="610"/>
      <c r="AJ71" s="610"/>
      <c r="AK71" s="610"/>
      <c r="AL71" s="610"/>
      <c r="AM71" s="610"/>
      <c r="AN71" s="610"/>
      <c r="AO71" s="610"/>
      <c r="AP71" s="612"/>
      <c r="AQ71" s="613"/>
      <c r="AR71" s="597"/>
    </row>
  </sheetData>
  <sheetProtection algorithmName="SHA-512" hashValue="CU2WBnhVwWGOIlodd/+2v4UNTC1uxxSqsWx5+1s4jNliWMCBpcMLFeFtNSk05e4hIxF8Odalo0bGYfiNKUO9lw==" saltValue="VK4h9q9BOlpN68oL5HSS2A==" spinCount="100000" sheet="1" objects="1" scenarios="1"/>
  <mergeCells count="82">
    <mergeCell ref="L30:P30"/>
    <mergeCell ref="W30:AE30"/>
    <mergeCell ref="AK30:AO30"/>
    <mergeCell ref="AR2:AS2"/>
    <mergeCell ref="K5:AO5"/>
    <mergeCell ref="K6:AO6"/>
    <mergeCell ref="E26:AN26"/>
    <mergeCell ref="AK28:AO28"/>
    <mergeCell ref="L31:P31"/>
    <mergeCell ref="W31:AE31"/>
    <mergeCell ref="AK31:AO31"/>
    <mergeCell ref="L32:P32"/>
    <mergeCell ref="W32:AE32"/>
    <mergeCell ref="AK32:AO32"/>
    <mergeCell ref="L47:AO47"/>
    <mergeCell ref="L33:P33"/>
    <mergeCell ref="W33:AE33"/>
    <mergeCell ref="AK33:AO33"/>
    <mergeCell ref="L34:P34"/>
    <mergeCell ref="W34:AE34"/>
    <mergeCell ref="AK34:AO34"/>
    <mergeCell ref="L35:P35"/>
    <mergeCell ref="W35:AE35"/>
    <mergeCell ref="AK35:AO35"/>
    <mergeCell ref="X37:AB37"/>
    <mergeCell ref="AK37:AO37"/>
    <mergeCell ref="AM49:AN49"/>
    <mergeCell ref="AM51:AP51"/>
    <mergeCell ref="AM52:AP52"/>
    <mergeCell ref="C54:G54"/>
    <mergeCell ref="I54:AF54"/>
    <mergeCell ref="AG54:AM54"/>
    <mergeCell ref="AN54:AP54"/>
    <mergeCell ref="AG56:AM56"/>
    <mergeCell ref="AN56:AP56"/>
    <mergeCell ref="D57:H57"/>
    <mergeCell ref="J57:AF57"/>
    <mergeCell ref="AG57:AM57"/>
    <mergeCell ref="AN57:AP57"/>
    <mergeCell ref="AS58:AW58"/>
    <mergeCell ref="D60:H60"/>
    <mergeCell ref="J60:AF60"/>
    <mergeCell ref="AG60:AM60"/>
    <mergeCell ref="AN60:AP60"/>
    <mergeCell ref="D59:H59"/>
    <mergeCell ref="J59:AF59"/>
    <mergeCell ref="AG59:AM59"/>
    <mergeCell ref="AN59:AP59"/>
    <mergeCell ref="D58:H58"/>
    <mergeCell ref="J58:AF58"/>
    <mergeCell ref="AG58:AM58"/>
    <mergeCell ref="AN58:AP58"/>
    <mergeCell ref="D61:H61"/>
    <mergeCell ref="J61:AF61"/>
    <mergeCell ref="AG61:AM61"/>
    <mergeCell ref="AN61:AP61"/>
    <mergeCell ref="D62:H62"/>
    <mergeCell ref="J62:AF62"/>
    <mergeCell ref="AG62:AM62"/>
    <mergeCell ref="AN62:AP62"/>
    <mergeCell ref="D63:H63"/>
    <mergeCell ref="J63:AF63"/>
    <mergeCell ref="AG63:AM63"/>
    <mergeCell ref="AN63:AP63"/>
    <mergeCell ref="D64:H64"/>
    <mergeCell ref="J64:AF64"/>
    <mergeCell ref="AG64:AM64"/>
    <mergeCell ref="AN64:AP64"/>
    <mergeCell ref="D65:H65"/>
    <mergeCell ref="J65:AF65"/>
    <mergeCell ref="AG65:AM65"/>
    <mergeCell ref="AN65:AP65"/>
    <mergeCell ref="D66:H66"/>
    <mergeCell ref="AN66:AP66"/>
    <mergeCell ref="D69:H69"/>
    <mergeCell ref="AN69:AP69"/>
    <mergeCell ref="D70:H70"/>
    <mergeCell ref="J66:AM70"/>
    <mergeCell ref="D67:H67"/>
    <mergeCell ref="AN67:AP67"/>
    <mergeCell ref="AN68:AP68"/>
    <mergeCell ref="D68:H68"/>
  </mergeCells>
  <pageMargins left="0.39370078740157483" right="0.39370078740157483" top="0.39370078740157483" bottom="0.39370078740157483" header="0" footer="0"/>
  <pageSetup paperSize="9" scale="73" fitToHeight="0" orientation="portrait" r:id="rId1"/>
  <headerFooter>
    <oddHeader xml:space="preserve">&amp;LALB - PROVIZORNÍ MENZA&amp;RUNIVERZITA KARLOVA   </oddHeader>
    <oddFooter>&amp;LALB_MENZA&amp;CStrana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EC5F5-B929-4490-80B4-820717E19262}">
  <sheetPr>
    <tabColor theme="3" tint="0.39997558519241921"/>
    <pageSetUpPr fitToPage="1"/>
  </sheetPr>
  <dimension ref="B2:BM91"/>
  <sheetViews>
    <sheetView showGridLines="0" view="pageBreakPreview" topLeftCell="A77" zoomScale="115" zoomScaleNormal="100" zoomScaleSheetLayoutView="115" workbookViewId="0">
      <selection activeCell="V82" sqref="V82"/>
    </sheetView>
  </sheetViews>
  <sheetFormatPr defaultRowHeight="10"/>
  <cols>
    <col min="1" max="1" width="8.33203125" style="32" customWidth="1"/>
    <col min="2" max="2" width="1.6640625" style="32" customWidth="1"/>
    <col min="3" max="3" width="4.109375" style="32" customWidth="1"/>
    <col min="4" max="4" width="4.33203125" style="32" customWidth="1"/>
    <col min="5" max="5" width="17.109375" style="32" customWidth="1"/>
    <col min="6" max="6" width="51" style="32" bestFit="1" customWidth="1"/>
    <col min="7" max="7" width="8.6640625" style="32" customWidth="1"/>
    <col min="8" max="8" width="11.109375" style="32" customWidth="1"/>
    <col min="9" max="9" width="14.109375" style="32" customWidth="1"/>
    <col min="10" max="10" width="23.44140625" style="32" customWidth="1"/>
    <col min="11" max="11" width="15.44140625" style="32" hidden="1" customWidth="1"/>
    <col min="12" max="12" width="9.33203125" style="32" customWidth="1"/>
    <col min="13" max="13" width="10.77734375" style="32" hidden="1" customWidth="1"/>
    <col min="14" max="14" width="8.88671875" style="32"/>
    <col min="15" max="20" width="14.109375" style="32" hidden="1" customWidth="1"/>
    <col min="21" max="21" width="16.33203125" style="32" hidden="1" customWidth="1"/>
    <col min="22" max="22" width="12.33203125" style="32" customWidth="1"/>
    <col min="23" max="23" width="16.33203125" style="32" customWidth="1"/>
    <col min="24" max="24" width="12.33203125" style="32" customWidth="1"/>
    <col min="25" max="25" width="15" style="32" customWidth="1"/>
    <col min="26" max="26" width="11" style="32" customWidth="1"/>
    <col min="27" max="27" width="15" style="32" customWidth="1"/>
    <col min="28" max="28" width="16.33203125" style="32" customWidth="1"/>
    <col min="29" max="29" width="11" style="32" customWidth="1"/>
    <col min="30" max="30" width="15" style="32" customWidth="1"/>
    <col min="31" max="31" width="16.33203125" style="32" customWidth="1"/>
    <col min="32" max="16384" width="8.88671875" style="32"/>
  </cols>
  <sheetData>
    <row r="2" spans="2:46" ht="37" customHeight="1">
      <c r="L2" s="1214" t="s">
        <v>4</v>
      </c>
      <c r="M2" s="1215"/>
      <c r="N2" s="1215"/>
      <c r="O2" s="1215"/>
      <c r="P2" s="1215"/>
      <c r="Q2" s="1215"/>
      <c r="R2" s="1215"/>
      <c r="S2" s="1215"/>
      <c r="T2" s="1215"/>
      <c r="U2" s="1215"/>
      <c r="V2" s="1215"/>
      <c r="AT2" s="569" t="s">
        <v>68</v>
      </c>
    </row>
    <row r="3" spans="2:46" ht="7" customHeight="1" thickBot="1">
      <c r="B3" s="208"/>
      <c r="C3" s="571"/>
      <c r="D3" s="571"/>
      <c r="E3" s="571"/>
      <c r="F3" s="571"/>
      <c r="G3" s="571"/>
      <c r="H3" s="571"/>
      <c r="I3" s="571"/>
      <c r="J3" s="571"/>
      <c r="K3" s="571"/>
      <c r="L3" s="213"/>
      <c r="AT3" s="569" t="s">
        <v>58</v>
      </c>
    </row>
    <row r="4" spans="2:46" ht="25" customHeight="1">
      <c r="B4" s="213"/>
      <c r="C4" s="209"/>
      <c r="D4" s="1035" t="s">
        <v>69</v>
      </c>
      <c r="E4" s="210"/>
      <c r="F4" s="210"/>
      <c r="G4" s="210"/>
      <c r="H4" s="210"/>
      <c r="I4" s="210"/>
      <c r="J4" s="211"/>
      <c r="L4" s="213"/>
      <c r="M4" s="875" t="s">
        <v>9</v>
      </c>
      <c r="AT4" s="569" t="s">
        <v>2</v>
      </c>
    </row>
    <row r="5" spans="2:46" ht="7" customHeight="1">
      <c r="B5" s="213"/>
      <c r="C5" s="214"/>
      <c r="D5" s="212"/>
      <c r="E5" s="212"/>
      <c r="F5" s="212"/>
      <c r="G5" s="212"/>
      <c r="H5" s="212"/>
      <c r="I5" s="212"/>
      <c r="J5" s="216"/>
      <c r="L5" s="213"/>
    </row>
    <row r="6" spans="2:46" ht="12" customHeight="1">
      <c r="B6" s="213"/>
      <c r="C6" s="214"/>
      <c r="D6" s="236" t="s">
        <v>12</v>
      </c>
      <c r="E6" s="212"/>
      <c r="F6" s="212"/>
      <c r="G6" s="212"/>
      <c r="H6" s="212"/>
      <c r="I6" s="212"/>
      <c r="J6" s="216"/>
      <c r="L6" s="213"/>
    </row>
    <row r="7" spans="2:46" ht="16.5" customHeight="1">
      <c r="B7" s="213"/>
      <c r="C7" s="214"/>
      <c r="D7" s="212"/>
      <c r="E7" s="1294" t="str">
        <f>'Rekapitulace stavby'!K6</f>
        <v>Provizorní menza - UK Albertov</v>
      </c>
      <c r="F7" s="1295"/>
      <c r="G7" s="1295"/>
      <c r="H7" s="1295"/>
      <c r="I7" s="212"/>
      <c r="J7" s="216"/>
      <c r="L7" s="213"/>
    </row>
    <row r="8" spans="2:46" s="594" customFormat="1" ht="12" customHeight="1">
      <c r="B8" s="597"/>
      <c r="C8" s="589"/>
      <c r="D8" s="236" t="s">
        <v>70</v>
      </c>
      <c r="E8" s="590"/>
      <c r="F8" s="590"/>
      <c r="G8" s="590"/>
      <c r="H8" s="590"/>
      <c r="I8" s="590"/>
      <c r="J8" s="593"/>
      <c r="L8" s="597"/>
    </row>
    <row r="9" spans="2:46" s="594" customFormat="1" ht="37" customHeight="1">
      <c r="B9" s="597"/>
      <c r="C9" s="589"/>
      <c r="D9" s="590"/>
      <c r="E9" s="1202" t="s">
        <v>1915</v>
      </c>
      <c r="F9" s="1195"/>
      <c r="G9" s="1195"/>
      <c r="H9" s="1195"/>
      <c r="I9" s="590"/>
      <c r="J9" s="593"/>
      <c r="L9" s="597"/>
    </row>
    <row r="10" spans="2:46" s="594" customFormat="1">
      <c r="B10" s="597"/>
      <c r="C10" s="589"/>
      <c r="D10" s="590"/>
      <c r="E10" s="590"/>
      <c r="F10" s="590"/>
      <c r="G10" s="590"/>
      <c r="H10" s="590"/>
      <c r="I10" s="590"/>
      <c r="J10" s="593"/>
      <c r="L10" s="597"/>
    </row>
    <row r="11" spans="2:46" s="594" customFormat="1" ht="12" customHeight="1">
      <c r="B11" s="597"/>
      <c r="C11" s="589"/>
      <c r="D11" s="236" t="s">
        <v>13</v>
      </c>
      <c r="E11" s="590"/>
      <c r="F11" s="580" t="s">
        <v>1</v>
      </c>
      <c r="G11" s="590"/>
      <c r="H11" s="590"/>
      <c r="I11" s="236" t="s">
        <v>14</v>
      </c>
      <c r="J11" s="876" t="s">
        <v>1</v>
      </c>
      <c r="L11" s="597"/>
    </row>
    <row r="12" spans="2:46" s="594" customFormat="1" ht="12" customHeight="1">
      <c r="B12" s="597"/>
      <c r="C12" s="589"/>
      <c r="D12" s="236" t="s">
        <v>15</v>
      </c>
      <c r="E12" s="590"/>
      <c r="F12" s="580" t="s">
        <v>16</v>
      </c>
      <c r="G12" s="590"/>
      <c r="H12" s="590"/>
      <c r="I12" s="236" t="s">
        <v>17</v>
      </c>
      <c r="J12" s="877" t="str">
        <f>'Rekapitulace stavby'!AN8</f>
        <v>vyplň</v>
      </c>
      <c r="L12" s="597"/>
    </row>
    <row r="13" spans="2:46" s="594" customFormat="1" ht="10.9" customHeight="1">
      <c r="B13" s="597"/>
      <c r="C13" s="589"/>
      <c r="D13" s="590"/>
      <c r="E13" s="590"/>
      <c r="F13" s="590"/>
      <c r="G13" s="590"/>
      <c r="H13" s="590"/>
      <c r="I13" s="590"/>
      <c r="J13" s="593"/>
      <c r="L13" s="597"/>
    </row>
    <row r="14" spans="2:46" s="594" customFormat="1" ht="12" customHeight="1">
      <c r="B14" s="597"/>
      <c r="C14" s="589"/>
      <c r="D14" s="236" t="s">
        <v>18</v>
      </c>
      <c r="E14" s="590"/>
      <c r="F14" s="590"/>
      <c r="G14" s="590"/>
      <c r="H14" s="590"/>
      <c r="I14" s="236" t="s">
        <v>19</v>
      </c>
      <c r="J14" s="876">
        <f>'Rekapitulace stavby'!AN10</f>
        <v>216208</v>
      </c>
      <c r="L14" s="597"/>
    </row>
    <row r="15" spans="2:46" s="594" customFormat="1" ht="18" customHeight="1">
      <c r="B15" s="597"/>
      <c r="C15" s="589"/>
      <c r="D15" s="590"/>
      <c r="E15" s="580" t="s">
        <v>20</v>
      </c>
      <c r="F15" s="590"/>
      <c r="G15" s="590"/>
      <c r="H15" s="590"/>
      <c r="I15" s="236" t="s">
        <v>21</v>
      </c>
      <c r="J15" s="876" t="str">
        <f>'Rekapitulace stavby'!AN11</f>
        <v>CZ00216208</v>
      </c>
      <c r="L15" s="597"/>
    </row>
    <row r="16" spans="2:46" s="594" customFormat="1" ht="7" customHeight="1">
      <c r="B16" s="597"/>
      <c r="C16" s="589"/>
      <c r="D16" s="590"/>
      <c r="E16" s="590"/>
      <c r="F16" s="590"/>
      <c r="G16" s="590"/>
      <c r="H16" s="590"/>
      <c r="I16" s="590"/>
      <c r="J16" s="593"/>
      <c r="L16" s="597"/>
    </row>
    <row r="17" spans="2:12" s="594" customFormat="1" ht="12" customHeight="1">
      <c r="B17" s="597"/>
      <c r="C17" s="589"/>
      <c r="D17" s="236" t="s">
        <v>22</v>
      </c>
      <c r="E17" s="590"/>
      <c r="F17" s="590"/>
      <c r="G17" s="590"/>
      <c r="H17" s="590"/>
      <c r="I17" s="236" t="s">
        <v>19</v>
      </c>
      <c r="J17" s="876" t="str">
        <f>'Rekapitulace stavby'!AN13</f>
        <v>vyplň</v>
      </c>
      <c r="L17" s="597"/>
    </row>
    <row r="18" spans="2:12" s="594" customFormat="1" ht="18" customHeight="1">
      <c r="B18" s="597"/>
      <c r="C18" s="589"/>
      <c r="D18" s="590"/>
      <c r="E18" s="1309" t="str">
        <f>'Rekapitulace stavby'!E14</f>
        <v>VYPLŇ - bude vybrán ve výběrovém řízení</v>
      </c>
      <c r="F18" s="1309"/>
      <c r="G18" s="1309"/>
      <c r="H18" s="1309"/>
      <c r="I18" s="236" t="s">
        <v>21</v>
      </c>
      <c r="J18" s="876" t="str">
        <f>'Rekapitulace stavby'!AN14</f>
        <v>vyplň</v>
      </c>
      <c r="L18" s="597"/>
    </row>
    <row r="19" spans="2:12" s="594" customFormat="1" ht="7" customHeight="1">
      <c r="B19" s="597"/>
      <c r="C19" s="589"/>
      <c r="D19" s="590"/>
      <c r="E19" s="590"/>
      <c r="F19" s="590"/>
      <c r="G19" s="590"/>
      <c r="H19" s="590"/>
      <c r="I19" s="590"/>
      <c r="J19" s="593"/>
      <c r="L19" s="597"/>
    </row>
    <row r="20" spans="2:12" s="594" customFormat="1" ht="12" customHeight="1">
      <c r="B20" s="597"/>
      <c r="C20" s="589"/>
      <c r="D20" s="236" t="s">
        <v>24</v>
      </c>
      <c r="E20" s="590"/>
      <c r="F20" s="590"/>
      <c r="G20" s="590"/>
      <c r="H20" s="590"/>
      <c r="I20" s="236" t="s">
        <v>19</v>
      </c>
      <c r="J20" s="876">
        <f>'Rekapitulace stavby'!AN16</f>
        <v>25917234</v>
      </c>
      <c r="L20" s="597"/>
    </row>
    <row r="21" spans="2:12" s="594" customFormat="1" ht="18" customHeight="1">
      <c r="B21" s="597"/>
      <c r="C21" s="589"/>
      <c r="D21" s="590"/>
      <c r="E21" s="580" t="s">
        <v>25</v>
      </c>
      <c r="F21" s="590"/>
      <c r="G21" s="590"/>
      <c r="H21" s="590"/>
      <c r="I21" s="236" t="s">
        <v>21</v>
      </c>
      <c r="J21" s="876" t="str">
        <f>'Rekapitulace stavby'!AN17</f>
        <v>CZ25917234</v>
      </c>
      <c r="L21" s="597"/>
    </row>
    <row r="22" spans="2:12" s="594" customFormat="1" ht="7" customHeight="1">
      <c r="B22" s="597"/>
      <c r="C22" s="589"/>
      <c r="D22" s="590"/>
      <c r="E22" s="590"/>
      <c r="F22" s="590"/>
      <c r="G22" s="590"/>
      <c r="H22" s="590"/>
      <c r="I22" s="590"/>
      <c r="J22" s="593"/>
      <c r="L22" s="597"/>
    </row>
    <row r="23" spans="2:12" s="594" customFormat="1" ht="12" customHeight="1">
      <c r="B23" s="597"/>
      <c r="C23" s="589"/>
      <c r="D23" s="236" t="s">
        <v>27</v>
      </c>
      <c r="E23" s="590"/>
      <c r="F23" s="590"/>
      <c r="G23" s="590"/>
      <c r="H23" s="590"/>
      <c r="I23" s="236" t="s">
        <v>19</v>
      </c>
      <c r="J23" s="876" t="str">
        <f>IF('Rekapitulace stavby'!AN19="","",'Rekapitulace stavby'!AN19)</f>
        <v/>
      </c>
      <c r="L23" s="597"/>
    </row>
    <row r="24" spans="2:12" s="594" customFormat="1" ht="18" customHeight="1">
      <c r="B24" s="597"/>
      <c r="C24" s="589"/>
      <c r="D24" s="590"/>
      <c r="E24" s="580" t="s">
        <v>2028</v>
      </c>
      <c r="F24" s="590"/>
      <c r="G24" s="590"/>
      <c r="H24" s="590"/>
      <c r="I24" s="236" t="s">
        <v>21</v>
      </c>
      <c r="J24" s="876" t="str">
        <f>IF('Rekapitulace stavby'!AN20="","",'Rekapitulace stavby'!AN20)</f>
        <v/>
      </c>
      <c r="L24" s="597"/>
    </row>
    <row r="25" spans="2:12" s="594" customFormat="1" ht="7" customHeight="1">
      <c r="B25" s="597"/>
      <c r="C25" s="589"/>
      <c r="D25" s="590"/>
      <c r="E25" s="590"/>
      <c r="F25" s="590"/>
      <c r="G25" s="590"/>
      <c r="H25" s="590"/>
      <c r="I25" s="590"/>
      <c r="J25" s="593"/>
      <c r="L25" s="597"/>
    </row>
    <row r="26" spans="2:12" s="594" customFormat="1" ht="12" customHeight="1">
      <c r="B26" s="597"/>
      <c r="C26" s="589"/>
      <c r="D26" s="236" t="s">
        <v>28</v>
      </c>
      <c r="E26" s="590"/>
      <c r="F26" s="590"/>
      <c r="G26" s="590"/>
      <c r="H26" s="590"/>
      <c r="I26" s="590"/>
      <c r="J26" s="593"/>
      <c r="L26" s="597"/>
    </row>
    <row r="27" spans="2:12" s="882" customFormat="1" ht="16.5" customHeight="1">
      <c r="B27" s="878"/>
      <c r="C27" s="879"/>
      <c r="D27" s="880"/>
      <c r="E27" s="1310" t="s">
        <v>1</v>
      </c>
      <c r="F27" s="1310"/>
      <c r="G27" s="1310"/>
      <c r="H27" s="1310"/>
      <c r="I27" s="880"/>
      <c r="J27" s="881"/>
      <c r="L27" s="878"/>
    </row>
    <row r="28" spans="2:12" s="594" customFormat="1" ht="7" customHeight="1">
      <c r="B28" s="597"/>
      <c r="C28" s="589"/>
      <c r="D28" s="590"/>
      <c r="E28" s="590"/>
      <c r="F28" s="590"/>
      <c r="G28" s="590"/>
      <c r="H28" s="590"/>
      <c r="I28" s="590"/>
      <c r="J28" s="593"/>
      <c r="L28" s="597"/>
    </row>
    <row r="29" spans="2:12" s="594" customFormat="1" ht="7" customHeight="1">
      <c r="B29" s="597"/>
      <c r="C29" s="589"/>
      <c r="D29" s="883"/>
      <c r="E29" s="883"/>
      <c r="F29" s="883"/>
      <c r="G29" s="883"/>
      <c r="H29" s="883"/>
      <c r="I29" s="883"/>
      <c r="J29" s="884"/>
      <c r="K29" s="883"/>
      <c r="L29" s="597"/>
    </row>
    <row r="30" spans="2:12" s="594" customFormat="1" ht="25.4" customHeight="1">
      <c r="B30" s="597"/>
      <c r="C30" s="589"/>
      <c r="D30" s="233" t="s">
        <v>29</v>
      </c>
      <c r="E30" s="590"/>
      <c r="F30" s="590"/>
      <c r="G30" s="590"/>
      <c r="H30" s="590"/>
      <c r="I30" s="590"/>
      <c r="J30" s="885">
        <f>ROUND(J81, 2)</f>
        <v>0</v>
      </c>
      <c r="L30" s="597"/>
    </row>
    <row r="31" spans="2:12" s="594" customFormat="1" ht="7" customHeight="1">
      <c r="B31" s="597"/>
      <c r="C31" s="589"/>
      <c r="D31" s="883"/>
      <c r="E31" s="883"/>
      <c r="F31" s="883"/>
      <c r="G31" s="883"/>
      <c r="H31" s="883"/>
      <c r="I31" s="883"/>
      <c r="J31" s="884"/>
      <c r="K31" s="883"/>
      <c r="L31" s="597"/>
    </row>
    <row r="32" spans="2:12" s="594" customFormat="1" ht="14.5" customHeight="1">
      <c r="B32" s="597"/>
      <c r="C32" s="589"/>
      <c r="D32" s="590"/>
      <c r="E32" s="590"/>
      <c r="F32" s="886" t="s">
        <v>31</v>
      </c>
      <c r="G32" s="590"/>
      <c r="H32" s="590"/>
      <c r="I32" s="886" t="s">
        <v>30</v>
      </c>
      <c r="J32" s="887" t="s">
        <v>32</v>
      </c>
      <c r="L32" s="597"/>
    </row>
    <row r="33" spans="2:12" s="594" customFormat="1" ht="14.5" customHeight="1">
      <c r="B33" s="597"/>
      <c r="C33" s="589"/>
      <c r="D33" s="236" t="s">
        <v>33</v>
      </c>
      <c r="E33" s="236" t="s">
        <v>34</v>
      </c>
      <c r="F33" s="888">
        <f>J30</f>
        <v>0</v>
      </c>
      <c r="G33" s="590"/>
      <c r="H33" s="590"/>
      <c r="I33" s="889">
        <v>0.21</v>
      </c>
      <c r="J33" s="890">
        <f>ROUND(((J30)*I33),  2)</f>
        <v>0</v>
      </c>
      <c r="L33" s="597"/>
    </row>
    <row r="34" spans="2:12" s="594" customFormat="1" ht="14.5" customHeight="1">
      <c r="B34" s="597"/>
      <c r="C34" s="589"/>
      <c r="D34" s="590"/>
      <c r="E34" s="236" t="s">
        <v>35</v>
      </c>
      <c r="F34" s="888">
        <f>ROUND((SUM(BF81:BF90)),  2)</f>
        <v>0</v>
      </c>
      <c r="G34" s="590"/>
      <c r="H34" s="590"/>
      <c r="I34" s="889">
        <v>0.15</v>
      </c>
      <c r="J34" s="890">
        <f>ROUND(((SUM(BF81:BF90))*I34),  2)</f>
        <v>0</v>
      </c>
      <c r="L34" s="597"/>
    </row>
    <row r="35" spans="2:12" s="594" customFormat="1" ht="14.5" hidden="1" customHeight="1">
      <c r="B35" s="597"/>
      <c r="C35" s="589"/>
      <c r="D35" s="590"/>
      <c r="E35" s="236" t="s">
        <v>36</v>
      </c>
      <c r="F35" s="888">
        <f>ROUND((SUM(BG81:BG90)),  2)</f>
        <v>0</v>
      </c>
      <c r="G35" s="590"/>
      <c r="H35" s="590"/>
      <c r="I35" s="889">
        <v>0.21</v>
      </c>
      <c r="J35" s="890">
        <f>0</f>
        <v>0</v>
      </c>
      <c r="L35" s="597"/>
    </row>
    <row r="36" spans="2:12" s="594" customFormat="1" ht="14.5" hidden="1" customHeight="1">
      <c r="B36" s="597"/>
      <c r="C36" s="589"/>
      <c r="D36" s="590"/>
      <c r="E36" s="236" t="s">
        <v>37</v>
      </c>
      <c r="F36" s="888">
        <f>ROUND((SUM(BH81:BH90)),  2)</f>
        <v>0</v>
      </c>
      <c r="G36" s="590"/>
      <c r="H36" s="590"/>
      <c r="I36" s="889">
        <v>0.15</v>
      </c>
      <c r="J36" s="890">
        <f>0</f>
        <v>0</v>
      </c>
      <c r="L36" s="597"/>
    </row>
    <row r="37" spans="2:12" s="594" customFormat="1" ht="14.5" hidden="1" customHeight="1">
      <c r="B37" s="597"/>
      <c r="C37" s="589"/>
      <c r="D37" s="590"/>
      <c r="E37" s="236" t="s">
        <v>38</v>
      </c>
      <c r="F37" s="888">
        <f>ROUND((SUM(BI81:BI90)),  2)</f>
        <v>0</v>
      </c>
      <c r="G37" s="590"/>
      <c r="H37" s="590"/>
      <c r="I37" s="889">
        <v>0</v>
      </c>
      <c r="J37" s="890">
        <f>0</f>
        <v>0</v>
      </c>
      <c r="L37" s="597"/>
    </row>
    <row r="38" spans="2:12" s="594" customFormat="1" ht="7" customHeight="1">
      <c r="B38" s="597"/>
      <c r="C38" s="589"/>
      <c r="D38" s="590"/>
      <c r="E38" s="590"/>
      <c r="F38" s="590"/>
      <c r="G38" s="590"/>
      <c r="H38" s="590"/>
      <c r="I38" s="590"/>
      <c r="J38" s="593"/>
      <c r="L38" s="597"/>
    </row>
    <row r="39" spans="2:12" s="594" customFormat="1" ht="25.4" customHeight="1" thickBot="1">
      <c r="B39" s="597"/>
      <c r="C39" s="1036"/>
      <c r="D39" s="1037" t="s">
        <v>39</v>
      </c>
      <c r="E39" s="1038"/>
      <c r="F39" s="1038"/>
      <c r="G39" s="1039" t="s">
        <v>40</v>
      </c>
      <c r="H39" s="1040" t="s">
        <v>41</v>
      </c>
      <c r="I39" s="1038"/>
      <c r="J39" s="1041">
        <f>SUM(J30:J37)</f>
        <v>0</v>
      </c>
      <c r="K39" s="893"/>
      <c r="L39" s="597"/>
    </row>
    <row r="40" spans="2:12" s="594" customFormat="1" ht="14.5" customHeight="1">
      <c r="B40" s="894"/>
      <c r="C40" s="613"/>
      <c r="D40" s="613"/>
      <c r="E40" s="613"/>
      <c r="F40" s="613"/>
      <c r="G40" s="613"/>
      <c r="H40" s="613"/>
      <c r="I40" s="613"/>
      <c r="J40" s="613"/>
      <c r="K40" s="613"/>
      <c r="L40" s="597"/>
    </row>
    <row r="42" spans="2:12">
      <c r="F42" s="32">
        <f>E42</f>
        <v>0</v>
      </c>
    </row>
    <row r="44" spans="2:12" s="594" customFormat="1" ht="7" customHeight="1" thickBot="1">
      <c r="B44" s="895"/>
      <c r="C44" s="618"/>
      <c r="D44" s="618"/>
      <c r="E44" s="618"/>
      <c r="F44" s="618"/>
      <c r="G44" s="618"/>
      <c r="H44" s="618"/>
      <c r="I44" s="618"/>
      <c r="J44" s="618"/>
      <c r="K44" s="618"/>
      <c r="L44" s="597"/>
    </row>
    <row r="45" spans="2:12" s="594" customFormat="1" ht="25" customHeight="1">
      <c r="B45" s="597"/>
      <c r="C45" s="1042" t="s">
        <v>71</v>
      </c>
      <c r="D45" s="615"/>
      <c r="E45" s="615"/>
      <c r="F45" s="615"/>
      <c r="G45" s="615"/>
      <c r="H45" s="615"/>
      <c r="I45" s="615"/>
      <c r="J45" s="617"/>
      <c r="L45" s="597"/>
    </row>
    <row r="46" spans="2:12" s="594" customFormat="1" ht="7" customHeight="1">
      <c r="B46" s="597"/>
      <c r="C46" s="589"/>
      <c r="D46" s="590"/>
      <c r="E46" s="590"/>
      <c r="F46" s="590"/>
      <c r="G46" s="590"/>
      <c r="H46" s="590"/>
      <c r="I46" s="590"/>
      <c r="J46" s="593"/>
      <c r="L46" s="597"/>
    </row>
    <row r="47" spans="2:12" s="594" customFormat="1" ht="12" customHeight="1">
      <c r="B47" s="597"/>
      <c r="C47" s="896" t="s">
        <v>12</v>
      </c>
      <c r="D47" s="590"/>
      <c r="E47" s="590"/>
      <c r="F47" s="590"/>
      <c r="G47" s="590"/>
      <c r="H47" s="590"/>
      <c r="I47" s="590"/>
      <c r="J47" s="593"/>
      <c r="L47" s="597"/>
    </row>
    <row r="48" spans="2:12" s="594" customFormat="1" ht="16.5" customHeight="1">
      <c r="B48" s="597"/>
      <c r="C48" s="589"/>
      <c r="D48" s="590"/>
      <c r="E48" s="1294"/>
      <c r="F48" s="1295"/>
      <c r="G48" s="1295"/>
      <c r="H48" s="1295"/>
      <c r="I48" s="590"/>
      <c r="J48" s="593"/>
      <c r="L48" s="597"/>
    </row>
    <row r="49" spans="2:47" s="594" customFormat="1" ht="12" customHeight="1">
      <c r="B49" s="597"/>
      <c r="C49" s="896" t="s">
        <v>70</v>
      </c>
      <c r="D49" s="590"/>
      <c r="E49" s="590"/>
      <c r="F49" s="590"/>
      <c r="G49" s="590"/>
      <c r="H49" s="590"/>
      <c r="I49" s="590"/>
      <c r="J49" s="593"/>
      <c r="L49" s="597"/>
    </row>
    <row r="50" spans="2:47" s="594" customFormat="1" ht="16.5" customHeight="1">
      <c r="B50" s="597"/>
      <c r="C50" s="589"/>
      <c r="D50" s="590"/>
      <c r="E50" s="1202"/>
      <c r="F50" s="1195"/>
      <c r="G50" s="1195"/>
      <c r="H50" s="1195"/>
      <c r="I50" s="590"/>
      <c r="J50" s="593"/>
      <c r="L50" s="597"/>
    </row>
    <row r="51" spans="2:47" s="594" customFormat="1" ht="7" customHeight="1">
      <c r="B51" s="597"/>
      <c r="C51" s="589"/>
      <c r="D51" s="590"/>
      <c r="E51" s="590"/>
      <c r="F51" s="590"/>
      <c r="G51" s="590"/>
      <c r="H51" s="590"/>
      <c r="I51" s="590"/>
      <c r="J51" s="593"/>
      <c r="L51" s="597"/>
    </row>
    <row r="52" spans="2:47" s="594" customFormat="1" ht="12" customHeight="1">
      <c r="B52" s="597"/>
      <c r="C52" s="896" t="s">
        <v>15</v>
      </c>
      <c r="D52" s="590"/>
      <c r="E52" s="590"/>
      <c r="F52" s="580" t="str">
        <f>F12</f>
        <v>Konvent sester Alžbětinek. č. 1564/4,</v>
      </c>
      <c r="G52" s="590"/>
      <c r="H52" s="590"/>
      <c r="I52" s="236" t="s">
        <v>17</v>
      </c>
      <c r="J52" s="877" t="str">
        <f>IF(J12="","",J12)</f>
        <v>vyplň</v>
      </c>
      <c r="L52" s="597"/>
    </row>
    <row r="53" spans="2:47" s="594" customFormat="1" ht="7" customHeight="1">
      <c r="B53" s="597"/>
      <c r="C53" s="589"/>
      <c r="D53" s="590"/>
      <c r="E53" s="590"/>
      <c r="F53" s="590"/>
      <c r="G53" s="590"/>
      <c r="H53" s="590"/>
      <c r="I53" s="590"/>
      <c r="J53" s="593"/>
      <c r="L53" s="597"/>
    </row>
    <row r="54" spans="2:47" s="594" customFormat="1" ht="13.75" customHeight="1">
      <c r="B54" s="597"/>
      <c r="C54" s="896" t="s">
        <v>18</v>
      </c>
      <c r="D54" s="590"/>
      <c r="E54" s="590"/>
      <c r="F54" s="580" t="str">
        <f>E15</f>
        <v>UNIVERZITA KARLOVA, OVOCNÝ TRH 560/5, 113 36 PRAHA</v>
      </c>
      <c r="G54" s="590"/>
      <c r="H54" s="590"/>
      <c r="I54" s="236" t="s">
        <v>24</v>
      </c>
      <c r="J54" s="897" t="str">
        <f>E21</f>
        <v>JIKA CZ, Ing Jiří Slánský</v>
      </c>
      <c r="L54" s="597"/>
    </row>
    <row r="55" spans="2:47" s="594" customFormat="1" ht="13.75" customHeight="1">
      <c r="B55" s="597"/>
      <c r="C55" s="896" t="s">
        <v>22</v>
      </c>
      <c r="D55" s="590"/>
      <c r="E55" s="590"/>
      <c r="F55" s="580" t="str">
        <f>IF(E18="","",E18)</f>
        <v>VYPLŇ - bude vybrán ve výběrovém řízení</v>
      </c>
      <c r="G55" s="590"/>
      <c r="H55" s="590"/>
      <c r="I55" s="236" t="s">
        <v>27</v>
      </c>
      <c r="J55" s="897" t="str">
        <f>E24</f>
        <v>Radek Hak</v>
      </c>
      <c r="L55" s="597"/>
    </row>
    <row r="56" spans="2:47" s="594" customFormat="1" ht="10.4" customHeight="1">
      <c r="B56" s="597"/>
      <c r="C56" s="589"/>
      <c r="D56" s="590"/>
      <c r="E56" s="590"/>
      <c r="F56" s="590"/>
      <c r="G56" s="590"/>
      <c r="H56" s="590"/>
      <c r="I56" s="590"/>
      <c r="J56" s="593"/>
      <c r="L56" s="597"/>
    </row>
    <row r="57" spans="2:47" s="594" customFormat="1" ht="29.25" customHeight="1">
      <c r="B57" s="597"/>
      <c r="C57" s="265" t="s">
        <v>72</v>
      </c>
      <c r="D57" s="898"/>
      <c r="E57" s="898"/>
      <c r="F57" s="898"/>
      <c r="G57" s="898"/>
      <c r="H57" s="898"/>
      <c r="I57" s="898"/>
      <c r="J57" s="899" t="s">
        <v>73</v>
      </c>
      <c r="K57" s="900"/>
      <c r="L57" s="597"/>
    </row>
    <row r="58" spans="2:47" s="594" customFormat="1" ht="10.4" customHeight="1">
      <c r="B58" s="597"/>
      <c r="C58" s="589"/>
      <c r="D58" s="590"/>
      <c r="E58" s="590"/>
      <c r="F58" s="590"/>
      <c r="G58" s="590"/>
      <c r="H58" s="590"/>
      <c r="I58" s="590"/>
      <c r="J58" s="593"/>
      <c r="L58" s="597"/>
    </row>
    <row r="59" spans="2:47" s="594" customFormat="1" ht="22.9" customHeight="1">
      <c r="B59" s="597"/>
      <c r="C59" s="269" t="s">
        <v>74</v>
      </c>
      <c r="D59" s="590"/>
      <c r="E59" s="590"/>
      <c r="F59" s="590"/>
      <c r="G59" s="590"/>
      <c r="H59" s="590"/>
      <c r="I59" s="590"/>
      <c r="J59" s="885">
        <f>J81</f>
        <v>0</v>
      </c>
      <c r="L59" s="597"/>
      <c r="AU59" s="569" t="s">
        <v>75</v>
      </c>
    </row>
    <row r="60" spans="2:47" s="277" customFormat="1" ht="25" customHeight="1">
      <c r="B60" s="270"/>
      <c r="C60" s="271"/>
      <c r="D60" s="272" t="s">
        <v>83</v>
      </c>
      <c r="E60" s="273"/>
      <c r="F60" s="273"/>
      <c r="G60" s="273"/>
      <c r="H60" s="273"/>
      <c r="I60" s="273"/>
      <c r="J60" s="901">
        <f>J82</f>
        <v>0</v>
      </c>
      <c r="L60" s="270"/>
    </row>
    <row r="61" spans="2:47" s="285" customFormat="1" ht="19.899999999999999" customHeight="1">
      <c r="B61" s="278"/>
      <c r="C61" s="279"/>
      <c r="D61" s="280" t="s">
        <v>873</v>
      </c>
      <c r="E61" s="281"/>
      <c r="F61" s="281"/>
      <c r="G61" s="281"/>
      <c r="H61" s="281"/>
      <c r="I61" s="281"/>
      <c r="J61" s="902">
        <f>J83</f>
        <v>0</v>
      </c>
      <c r="L61" s="278"/>
    </row>
    <row r="62" spans="2:47" s="594" customFormat="1" ht="21.75" customHeight="1" thickBot="1">
      <c r="B62" s="597"/>
      <c r="C62" s="609"/>
      <c r="D62" s="610"/>
      <c r="E62" s="610"/>
      <c r="F62" s="610"/>
      <c r="G62" s="610"/>
      <c r="H62" s="610"/>
      <c r="I62" s="610"/>
      <c r="J62" s="612"/>
      <c r="L62" s="597"/>
    </row>
    <row r="63" spans="2:47" s="594" customFormat="1" ht="7" customHeight="1">
      <c r="B63" s="894"/>
      <c r="C63" s="613"/>
      <c r="D63" s="613"/>
      <c r="E63" s="613"/>
      <c r="F63" s="613"/>
      <c r="G63" s="613"/>
      <c r="H63" s="613"/>
      <c r="I63" s="613"/>
      <c r="J63" s="613"/>
      <c r="K63" s="613"/>
      <c r="L63" s="597"/>
    </row>
    <row r="67" spans="2:20" s="594" customFormat="1" ht="7" customHeight="1" thickBot="1">
      <c r="B67" s="895"/>
      <c r="C67" s="618"/>
      <c r="D67" s="618"/>
      <c r="E67" s="618"/>
      <c r="F67" s="618"/>
      <c r="G67" s="618"/>
      <c r="H67" s="618"/>
      <c r="I67" s="618"/>
      <c r="J67" s="618"/>
      <c r="K67" s="618"/>
      <c r="L67" s="597"/>
    </row>
    <row r="68" spans="2:20" s="594" customFormat="1" ht="25" customHeight="1">
      <c r="B68" s="597"/>
      <c r="C68" s="1042" t="s">
        <v>86</v>
      </c>
      <c r="D68" s="615"/>
      <c r="E68" s="615"/>
      <c r="F68" s="615"/>
      <c r="G68" s="615"/>
      <c r="H68" s="615"/>
      <c r="I68" s="615"/>
      <c r="J68" s="617"/>
      <c r="L68" s="597"/>
    </row>
    <row r="69" spans="2:20" s="594" customFormat="1" ht="7" customHeight="1">
      <c r="B69" s="597"/>
      <c r="C69" s="589"/>
      <c r="D69" s="590"/>
      <c r="E69" s="590"/>
      <c r="F69" s="590"/>
      <c r="G69" s="590"/>
      <c r="H69" s="590"/>
      <c r="I69" s="590"/>
      <c r="J69" s="593"/>
      <c r="L69" s="597"/>
    </row>
    <row r="70" spans="2:20" s="594" customFormat="1" ht="12" customHeight="1">
      <c r="B70" s="597"/>
      <c r="C70" s="896" t="s">
        <v>12</v>
      </c>
      <c r="D70" s="590"/>
      <c r="E70" s="590"/>
      <c r="F70" s="590"/>
      <c r="G70" s="590"/>
      <c r="H70" s="590"/>
      <c r="I70" s="590"/>
      <c r="J70" s="593"/>
      <c r="L70" s="597"/>
    </row>
    <row r="71" spans="2:20" s="594" customFormat="1" ht="16.5" customHeight="1">
      <c r="B71" s="597"/>
      <c r="C71" s="589"/>
      <c r="D71" s="590"/>
      <c r="E71" s="1294" t="str">
        <f>E7</f>
        <v>Provizorní menza - UK Albertov</v>
      </c>
      <c r="F71" s="1295"/>
      <c r="G71" s="1295"/>
      <c r="H71" s="1295"/>
      <c r="I71" s="590"/>
      <c r="J71" s="593"/>
      <c r="L71" s="597"/>
    </row>
    <row r="72" spans="2:20" s="594" customFormat="1" ht="12" customHeight="1">
      <c r="B72" s="597"/>
      <c r="C72" s="896" t="s">
        <v>70</v>
      </c>
      <c r="D72" s="590"/>
      <c r="E72" s="590"/>
      <c r="F72" s="590"/>
      <c r="G72" s="590"/>
      <c r="H72" s="590"/>
      <c r="I72" s="590"/>
      <c r="J72" s="593"/>
      <c r="L72" s="597"/>
    </row>
    <row r="73" spans="2:20" s="594" customFormat="1" ht="16.5" customHeight="1">
      <c r="B73" s="597"/>
      <c r="C73" s="589"/>
      <c r="D73" s="590"/>
      <c r="E73" s="1202" t="str">
        <f>E9</f>
        <v>11 - D.1.4i - ZAŘÍZENÍ MĚŘENÍ A REGULACE</v>
      </c>
      <c r="F73" s="1195"/>
      <c r="G73" s="1195"/>
      <c r="H73" s="1195"/>
      <c r="I73" s="590"/>
      <c r="J73" s="593"/>
      <c r="L73" s="597"/>
    </row>
    <row r="74" spans="2:20" s="594" customFormat="1" ht="7" customHeight="1">
      <c r="B74" s="597"/>
      <c r="C74" s="589"/>
      <c r="D74" s="590"/>
      <c r="E74" s="590"/>
      <c r="F74" s="590"/>
      <c r="G74" s="590"/>
      <c r="H74" s="590"/>
      <c r="I74" s="590"/>
      <c r="J74" s="593"/>
      <c r="L74" s="597"/>
    </row>
    <row r="75" spans="2:20" s="594" customFormat="1" ht="12" customHeight="1">
      <c r="B75" s="597"/>
      <c r="C75" s="896" t="s">
        <v>15</v>
      </c>
      <c r="D75" s="590"/>
      <c r="E75" s="590"/>
      <c r="F75" s="580" t="str">
        <f>F12</f>
        <v>Konvent sester Alžbětinek. č. 1564/4,</v>
      </c>
      <c r="G75" s="590"/>
      <c r="H75" s="590"/>
      <c r="I75" s="236" t="s">
        <v>17</v>
      </c>
      <c r="J75" s="877" t="str">
        <f>IF(J12="","",J12)</f>
        <v>vyplň</v>
      </c>
      <c r="L75" s="597"/>
    </row>
    <row r="76" spans="2:20" s="594" customFormat="1" ht="7" customHeight="1">
      <c r="B76" s="597"/>
      <c r="C76" s="589"/>
      <c r="D76" s="590"/>
      <c r="E76" s="590"/>
      <c r="F76" s="590"/>
      <c r="G76" s="590"/>
      <c r="H76" s="590"/>
      <c r="I76" s="590"/>
      <c r="J76" s="593"/>
      <c r="L76" s="597"/>
    </row>
    <row r="77" spans="2:20" s="594" customFormat="1" ht="13.75" customHeight="1">
      <c r="B77" s="597"/>
      <c r="C77" s="896" t="s">
        <v>18</v>
      </c>
      <c r="D77" s="590"/>
      <c r="E77" s="590"/>
      <c r="F77" s="580" t="str">
        <f>E15</f>
        <v>UNIVERZITA KARLOVA, OVOCNÝ TRH 560/5, 113 36 PRAHA</v>
      </c>
      <c r="G77" s="590"/>
      <c r="H77" s="590"/>
      <c r="I77" s="236" t="s">
        <v>24</v>
      </c>
      <c r="J77" s="897" t="str">
        <f>E21</f>
        <v>JIKA CZ, Ing Jiří Slánský</v>
      </c>
      <c r="L77" s="597"/>
    </row>
    <row r="78" spans="2:20" s="594" customFormat="1" ht="13.75" customHeight="1">
      <c r="B78" s="597"/>
      <c r="C78" s="896" t="s">
        <v>22</v>
      </c>
      <c r="D78" s="590"/>
      <c r="E78" s="590"/>
      <c r="F78" s="580" t="str">
        <f>IF(E18="","",E18)</f>
        <v>VYPLŇ - bude vybrán ve výběrovém řízení</v>
      </c>
      <c r="G78" s="590"/>
      <c r="H78" s="590"/>
      <c r="I78" s="236" t="s">
        <v>27</v>
      </c>
      <c r="J78" s="897" t="str">
        <f>E24</f>
        <v>Radek Hak</v>
      </c>
      <c r="L78" s="597"/>
    </row>
    <row r="79" spans="2:20" s="594" customFormat="1" ht="10.4" customHeight="1">
      <c r="B79" s="597"/>
      <c r="C79" s="589"/>
      <c r="D79" s="590"/>
      <c r="E79" s="590"/>
      <c r="F79" s="590"/>
      <c r="G79" s="590"/>
      <c r="H79" s="590"/>
      <c r="I79" s="590"/>
      <c r="J79" s="593"/>
      <c r="L79" s="597"/>
    </row>
    <row r="80" spans="2:20" s="906" customFormat="1" ht="29.25" customHeight="1">
      <c r="B80" s="905"/>
      <c r="C80" s="420" t="s">
        <v>87</v>
      </c>
      <c r="D80" s="421" t="s">
        <v>47</v>
      </c>
      <c r="E80" s="421" t="s">
        <v>43</v>
      </c>
      <c r="F80" s="421" t="s">
        <v>44</v>
      </c>
      <c r="G80" s="421" t="s">
        <v>88</v>
      </c>
      <c r="H80" s="421" t="s">
        <v>89</v>
      </c>
      <c r="I80" s="421" t="s">
        <v>90</v>
      </c>
      <c r="J80" s="422" t="s">
        <v>73</v>
      </c>
      <c r="K80" s="904" t="s">
        <v>91</v>
      </c>
      <c r="L80" s="905"/>
      <c r="M80" s="291" t="s">
        <v>1</v>
      </c>
      <c r="N80" s="292" t="s">
        <v>33</v>
      </c>
      <c r="O80" s="292" t="s">
        <v>92</v>
      </c>
      <c r="P80" s="292" t="s">
        <v>93</v>
      </c>
      <c r="Q80" s="292" t="s">
        <v>94</v>
      </c>
      <c r="R80" s="292" t="s">
        <v>95</v>
      </c>
      <c r="S80" s="292" t="s">
        <v>96</v>
      </c>
      <c r="T80" s="293" t="s">
        <v>97</v>
      </c>
    </row>
    <row r="81" spans="2:65" s="594" customFormat="1" ht="22.9" customHeight="1">
      <c r="B81" s="597"/>
      <c r="C81" s="295" t="s">
        <v>98</v>
      </c>
      <c r="D81" s="590"/>
      <c r="E81" s="590"/>
      <c r="F81" s="590"/>
      <c r="G81" s="590"/>
      <c r="H81" s="590"/>
      <c r="I81" s="590"/>
      <c r="J81" s="907">
        <f>J82</f>
        <v>0</v>
      </c>
      <c r="L81" s="597"/>
      <c r="M81" s="908"/>
      <c r="N81" s="883"/>
      <c r="O81" s="883"/>
      <c r="P81" s="909" t="e">
        <f>P82</f>
        <v>#REF!</v>
      </c>
      <c r="Q81" s="883"/>
      <c r="R81" s="909" t="e">
        <f>R82</f>
        <v>#REF!</v>
      </c>
      <c r="S81" s="883"/>
      <c r="T81" s="910" t="e">
        <f>T82</f>
        <v>#REF!</v>
      </c>
      <c r="AT81" s="569" t="s">
        <v>49</v>
      </c>
      <c r="AU81" s="569" t="s">
        <v>75</v>
      </c>
      <c r="BK81" s="300" t="e">
        <f>BK82</f>
        <v>#REF!</v>
      </c>
    </row>
    <row r="82" spans="2:65" s="914" customFormat="1" ht="25.9" customHeight="1">
      <c r="B82" s="915"/>
      <c r="C82" s="911"/>
      <c r="D82" s="303" t="s">
        <v>49</v>
      </c>
      <c r="E82" s="304" t="s">
        <v>355</v>
      </c>
      <c r="F82" s="304" t="s">
        <v>356</v>
      </c>
      <c r="G82" s="912"/>
      <c r="H82" s="912"/>
      <c r="I82" s="912"/>
      <c r="J82" s="913">
        <f>J84</f>
        <v>0</v>
      </c>
      <c r="L82" s="915"/>
      <c r="M82" s="916"/>
      <c r="N82" s="912"/>
      <c r="O82" s="912"/>
      <c r="P82" s="917" t="e">
        <f>P83</f>
        <v>#REF!</v>
      </c>
      <c r="Q82" s="912"/>
      <c r="R82" s="917" t="e">
        <f>R83</f>
        <v>#REF!</v>
      </c>
      <c r="S82" s="912"/>
      <c r="T82" s="918" t="e">
        <f>T83</f>
        <v>#REF!</v>
      </c>
      <c r="AR82" s="312" t="s">
        <v>58</v>
      </c>
      <c r="AT82" s="313" t="s">
        <v>49</v>
      </c>
      <c r="AU82" s="313" t="s">
        <v>50</v>
      </c>
      <c r="AY82" s="312" t="s">
        <v>101</v>
      </c>
      <c r="BK82" s="314" t="e">
        <f>BK83</f>
        <v>#REF!</v>
      </c>
    </row>
    <row r="83" spans="2:65" s="914" customFormat="1" ht="22.9" customHeight="1">
      <c r="B83" s="915"/>
      <c r="C83" s="911"/>
      <c r="D83" s="303" t="s">
        <v>49</v>
      </c>
      <c r="E83" s="315" t="s">
        <v>357</v>
      </c>
      <c r="F83" s="315" t="s">
        <v>955</v>
      </c>
      <c r="G83" s="912"/>
      <c r="H83" s="912"/>
      <c r="I83" s="912"/>
      <c r="J83" s="919">
        <f>J84</f>
        <v>0</v>
      </c>
      <c r="L83" s="915"/>
      <c r="M83" s="916"/>
      <c r="N83" s="912"/>
      <c r="O83" s="912"/>
      <c r="P83" s="917" t="e">
        <f>SUM(P84:P90)</f>
        <v>#REF!</v>
      </c>
      <c r="Q83" s="912"/>
      <c r="R83" s="917" t="e">
        <f>SUM(R84:R90)</f>
        <v>#REF!</v>
      </c>
      <c r="S83" s="912"/>
      <c r="T83" s="918" t="e">
        <f>SUM(T84:T90)</f>
        <v>#REF!</v>
      </c>
      <c r="AR83" s="312" t="s">
        <v>58</v>
      </c>
      <c r="AT83" s="313" t="s">
        <v>49</v>
      </c>
      <c r="AU83" s="313" t="s">
        <v>56</v>
      </c>
      <c r="AY83" s="312" t="s">
        <v>101</v>
      </c>
      <c r="BK83" s="314" t="e">
        <f>SUM(BK84:BK90)</f>
        <v>#REF!</v>
      </c>
    </row>
    <row r="84" spans="2:65" s="594" customFormat="1" ht="16.5" customHeight="1">
      <c r="B84" s="597"/>
      <c r="C84" s="920" t="s">
        <v>56</v>
      </c>
      <c r="D84" s="921" t="s">
        <v>103</v>
      </c>
      <c r="E84" s="922" t="s">
        <v>875</v>
      </c>
      <c r="F84" s="923" t="s">
        <v>956</v>
      </c>
      <c r="G84" s="924" t="s">
        <v>106</v>
      </c>
      <c r="H84" s="925">
        <v>1</v>
      </c>
      <c r="I84" s="926">
        <f>'D.1.4i_MĚŘENÍ A REGULACE'!F51</f>
        <v>0</v>
      </c>
      <c r="J84" s="927">
        <f>ROUND(I84*H84,2)</f>
        <v>0</v>
      </c>
      <c r="K84" s="928" t="s">
        <v>1</v>
      </c>
      <c r="L84" s="597"/>
      <c r="M84" s="929" t="s">
        <v>1</v>
      </c>
      <c r="N84" s="579" t="s">
        <v>34</v>
      </c>
      <c r="O84" s="930">
        <v>0</v>
      </c>
      <c r="P84" s="930">
        <f>O84*H84</f>
        <v>0</v>
      </c>
      <c r="Q84" s="930">
        <v>0</v>
      </c>
      <c r="R84" s="930">
        <f>Q84*H84</f>
        <v>0</v>
      </c>
      <c r="S84" s="930">
        <v>0</v>
      </c>
      <c r="T84" s="931">
        <f>S84*H84</f>
        <v>0</v>
      </c>
      <c r="AR84" s="569" t="s">
        <v>152</v>
      </c>
      <c r="AT84" s="569" t="s">
        <v>103</v>
      </c>
      <c r="AU84" s="569" t="s">
        <v>58</v>
      </c>
      <c r="AY84" s="569" t="s">
        <v>101</v>
      </c>
      <c r="BE84" s="932">
        <f>IF(N84="základní",J84,0)</f>
        <v>0</v>
      </c>
      <c r="BF84" s="932">
        <f>IF(N84="snížená",J84,0)</f>
        <v>0</v>
      </c>
      <c r="BG84" s="932">
        <f>IF(N84="zákl. přenesená",J84,0)</f>
        <v>0</v>
      </c>
      <c r="BH84" s="932">
        <f>IF(N84="sníž. přenesená",J84,0)</f>
        <v>0</v>
      </c>
      <c r="BI84" s="932">
        <f>IF(N84="nulová",J84,0)</f>
        <v>0</v>
      </c>
      <c r="BJ84" s="569" t="s">
        <v>56</v>
      </c>
      <c r="BK84" s="932">
        <f>ROUND(I84*H84,2)</f>
        <v>0</v>
      </c>
      <c r="BL84" s="569" t="s">
        <v>152</v>
      </c>
      <c r="BM84" s="569" t="s">
        <v>876</v>
      </c>
    </row>
    <row r="85" spans="2:65" s="594" customFormat="1">
      <c r="B85" s="597"/>
      <c r="C85" s="589"/>
      <c r="D85" s="333" t="s">
        <v>108</v>
      </c>
      <c r="E85" s="590"/>
      <c r="F85" s="938" t="s">
        <v>1308</v>
      </c>
      <c r="G85" s="590"/>
      <c r="H85" s="590"/>
      <c r="I85" s="590"/>
      <c r="J85" s="593"/>
      <c r="L85" s="597"/>
      <c r="M85" s="1012"/>
      <c r="N85" s="590"/>
      <c r="O85" s="590"/>
      <c r="P85" s="590"/>
      <c r="Q85" s="590"/>
      <c r="R85" s="590"/>
      <c r="S85" s="590"/>
      <c r="T85" s="1013"/>
      <c r="AT85" s="569" t="s">
        <v>108</v>
      </c>
      <c r="AU85" s="569" t="s">
        <v>58</v>
      </c>
    </row>
    <row r="86" spans="2:65" s="594" customFormat="1">
      <c r="B86" s="597"/>
      <c r="C86" s="1043"/>
      <c r="D86" s="613"/>
      <c r="E86" s="613"/>
      <c r="F86" s="613"/>
      <c r="G86" s="613"/>
      <c r="H86" s="613"/>
      <c r="I86" s="613"/>
      <c r="J86" s="1044"/>
      <c r="L86" s="597"/>
      <c r="M86" s="1012"/>
      <c r="N86" s="590"/>
      <c r="O86" s="590"/>
      <c r="P86" s="590"/>
      <c r="Q86" s="590"/>
      <c r="R86" s="590"/>
      <c r="S86" s="590"/>
      <c r="T86" s="1013"/>
      <c r="AT86" s="569" t="s">
        <v>108</v>
      </c>
      <c r="AU86" s="569" t="s">
        <v>58</v>
      </c>
    </row>
    <row r="87" spans="2:65" s="594" customFormat="1" ht="16.5" customHeight="1">
      <c r="B87" s="597"/>
      <c r="C87" s="214"/>
      <c r="D87" s="212"/>
      <c r="E87" s="212"/>
      <c r="F87" s="212"/>
      <c r="G87" s="212"/>
      <c r="H87" s="212"/>
      <c r="I87" s="212"/>
      <c r="J87" s="216"/>
      <c r="K87" s="928" t="s">
        <v>1</v>
      </c>
      <c r="L87" s="597"/>
      <c r="M87" s="929" t="s">
        <v>1</v>
      </c>
      <c r="N87" s="579" t="s">
        <v>34</v>
      </c>
      <c r="O87" s="930">
        <v>0</v>
      </c>
      <c r="P87" s="930" t="e">
        <f>O87*#REF!</f>
        <v>#REF!</v>
      </c>
      <c r="Q87" s="930">
        <v>0</v>
      </c>
      <c r="R87" s="930" t="e">
        <f>Q87*#REF!</f>
        <v>#REF!</v>
      </c>
      <c r="S87" s="930">
        <v>0</v>
      </c>
      <c r="T87" s="931" t="e">
        <f>S87*#REF!</f>
        <v>#REF!</v>
      </c>
      <c r="AR87" s="569" t="s">
        <v>152</v>
      </c>
      <c r="AT87" s="569" t="s">
        <v>103</v>
      </c>
      <c r="AU87" s="569" t="s">
        <v>58</v>
      </c>
      <c r="AY87" s="569" t="s">
        <v>101</v>
      </c>
      <c r="BE87" s="932" t="e">
        <f>IF(N87="základní",#REF!,0)</f>
        <v>#REF!</v>
      </c>
      <c r="BF87" s="932">
        <f>IF(N87="snížená",#REF!,0)</f>
        <v>0</v>
      </c>
      <c r="BG87" s="932">
        <f>IF(N87="zákl. přenesená",#REF!,0)</f>
        <v>0</v>
      </c>
      <c r="BH87" s="932">
        <f>IF(N87="sníž. přenesená",#REF!,0)</f>
        <v>0</v>
      </c>
      <c r="BI87" s="932">
        <f>IF(N87="nulová",#REF!,0)</f>
        <v>0</v>
      </c>
      <c r="BJ87" s="569" t="s">
        <v>56</v>
      </c>
      <c r="BK87" s="932" t="e">
        <f>ROUND(#REF!*#REF!,2)</f>
        <v>#REF!</v>
      </c>
      <c r="BL87" s="569" t="s">
        <v>152</v>
      </c>
      <c r="BM87" s="569" t="s">
        <v>879</v>
      </c>
    </row>
    <row r="88" spans="2:65" s="594" customFormat="1">
      <c r="B88" s="597"/>
      <c r="C88" s="214"/>
      <c r="D88" s="212"/>
      <c r="E88" s="212"/>
      <c r="F88" s="212"/>
      <c r="G88" s="212"/>
      <c r="H88" s="212"/>
      <c r="I88" s="212"/>
      <c r="J88" s="216"/>
      <c r="L88" s="597"/>
      <c r="M88" s="1012"/>
      <c r="N88" s="590"/>
      <c r="O88" s="590"/>
      <c r="P88" s="590"/>
      <c r="Q88" s="590"/>
      <c r="R88" s="590"/>
      <c r="S88" s="590"/>
      <c r="T88" s="1013"/>
      <c r="AT88" s="569" t="s">
        <v>108</v>
      </c>
      <c r="AU88" s="569" t="s">
        <v>58</v>
      </c>
    </row>
    <row r="89" spans="2:65" s="594" customFormat="1" ht="16.5" customHeight="1">
      <c r="B89" s="597"/>
      <c r="C89" s="214"/>
      <c r="D89" s="212"/>
      <c r="E89" s="212"/>
      <c r="F89" s="212"/>
      <c r="G89" s="212"/>
      <c r="H89" s="212"/>
      <c r="I89" s="212"/>
      <c r="J89" s="216"/>
      <c r="K89" s="928" t="s">
        <v>1</v>
      </c>
      <c r="L89" s="597"/>
      <c r="M89" s="929" t="s">
        <v>1</v>
      </c>
      <c r="N89" s="579" t="s">
        <v>34</v>
      </c>
      <c r="O89" s="930">
        <v>0</v>
      </c>
      <c r="P89" s="930" t="e">
        <f>O89*#REF!</f>
        <v>#REF!</v>
      </c>
      <c r="Q89" s="930">
        <v>0</v>
      </c>
      <c r="R89" s="930" t="e">
        <f>Q89*#REF!</f>
        <v>#REF!</v>
      </c>
      <c r="S89" s="930">
        <v>0</v>
      </c>
      <c r="T89" s="931" t="e">
        <f>S89*#REF!</f>
        <v>#REF!</v>
      </c>
      <c r="AR89" s="569" t="s">
        <v>152</v>
      </c>
      <c r="AT89" s="569" t="s">
        <v>103</v>
      </c>
      <c r="AU89" s="569" t="s">
        <v>58</v>
      </c>
      <c r="AY89" s="569" t="s">
        <v>101</v>
      </c>
      <c r="BE89" s="932" t="e">
        <f>IF(N89="základní",#REF!,0)</f>
        <v>#REF!</v>
      </c>
      <c r="BF89" s="932">
        <f>IF(N89="snížená",#REF!,0)</f>
        <v>0</v>
      </c>
      <c r="BG89" s="932">
        <f>IF(N89="zákl. přenesená",#REF!,0)</f>
        <v>0</v>
      </c>
      <c r="BH89" s="932">
        <f>IF(N89="sníž. přenesená",#REF!,0)</f>
        <v>0</v>
      </c>
      <c r="BI89" s="932">
        <f>IF(N89="nulová",#REF!,0)</f>
        <v>0</v>
      </c>
      <c r="BJ89" s="569" t="s">
        <v>56</v>
      </c>
      <c r="BK89" s="932" t="e">
        <f>ROUND(#REF!*#REF!,2)</f>
        <v>#REF!</v>
      </c>
      <c r="BL89" s="569" t="s">
        <v>152</v>
      </c>
      <c r="BM89" s="569" t="s">
        <v>880</v>
      </c>
    </row>
    <row r="90" spans="2:65" s="594" customFormat="1" ht="10.5" thickBot="1">
      <c r="B90" s="597"/>
      <c r="C90" s="1045"/>
      <c r="D90" s="1046"/>
      <c r="E90" s="1046"/>
      <c r="F90" s="1046"/>
      <c r="G90" s="1046"/>
      <c r="H90" s="1046"/>
      <c r="I90" s="1046"/>
      <c r="J90" s="1047"/>
      <c r="L90" s="597"/>
      <c r="M90" s="934"/>
      <c r="N90" s="935"/>
      <c r="O90" s="935"/>
      <c r="P90" s="935"/>
      <c r="Q90" s="935"/>
      <c r="R90" s="935"/>
      <c r="S90" s="935"/>
      <c r="T90" s="936"/>
      <c r="AT90" s="569" t="s">
        <v>108</v>
      </c>
      <c r="AU90" s="569" t="s">
        <v>58</v>
      </c>
    </row>
    <row r="91" spans="2:65" s="594" customFormat="1" ht="7" customHeight="1">
      <c r="B91" s="894"/>
      <c r="C91" s="32"/>
      <c r="D91" s="32"/>
      <c r="E91" s="32"/>
      <c r="F91" s="32"/>
      <c r="G91" s="32"/>
      <c r="H91" s="32"/>
      <c r="I91" s="32"/>
      <c r="J91" s="32"/>
      <c r="K91" s="613"/>
      <c r="L91" s="597"/>
    </row>
  </sheetData>
  <sheetProtection algorithmName="SHA-512" hashValue="jlg4WGmw6/vd7/K8eQd010rxPr/ltzAlFuQYCKqNmDDbNAkrTG89qwS4q8DoM2MwnaXKQdLrDJu5s8aPvAWMrA==" saltValue="7vT20rkCAP1GaHbNkWp6/A==" spinCount="100000" sheet="1" objects="1" scenarios="1"/>
  <autoFilter ref="C80:K90" xr:uid="{00000000-0009-0000-0000-00000A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90" fitToHeight="0" orientation="portrait" r:id="rId1"/>
  <headerFooter>
    <oddHeader xml:space="preserve">&amp;LALB - PROVIZORNÍ MENZA&amp;RUNIVERZITA KARLOVA   </oddHeader>
    <oddFooter>&amp;LALB_MENZA&amp;CStrana &amp;P z &amp;N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49A55-B7D3-43AA-8282-C7FA9F936849}">
  <sheetPr>
    <tabColor theme="3" tint="0.39997558519241921"/>
    <pageSetUpPr fitToPage="1"/>
  </sheetPr>
  <dimension ref="A1:J84"/>
  <sheetViews>
    <sheetView view="pageBreakPreview" zoomScale="60" zoomScaleNormal="100" workbookViewId="0">
      <selection activeCell="H4" sqref="H4"/>
    </sheetView>
  </sheetViews>
  <sheetFormatPr defaultRowHeight="14.5"/>
  <cols>
    <col min="1" max="1" width="13.109375" style="1117" bestFit="1" customWidth="1"/>
    <col min="2" max="2" width="14.6640625" style="1117" customWidth="1"/>
    <col min="3" max="3" width="72" style="1052" bestFit="1" customWidth="1"/>
    <col min="4" max="4" width="22.33203125" style="1117" bestFit="1" customWidth="1"/>
    <col min="5" max="5" width="18.109375" style="1117" bestFit="1" customWidth="1"/>
    <col min="6" max="6" width="22.33203125" style="1117" bestFit="1" customWidth="1"/>
    <col min="7" max="16384" width="8.88671875" style="1052"/>
  </cols>
  <sheetData>
    <row r="1" spans="1:6" ht="29" thickBot="1">
      <c r="A1" s="1048"/>
      <c r="B1" s="1049"/>
      <c r="C1" s="1050" t="s">
        <v>881</v>
      </c>
      <c r="D1" s="1049"/>
      <c r="E1" s="1049"/>
      <c r="F1" s="1051"/>
    </row>
    <row r="2" spans="1:6">
      <c r="A2" s="1053" t="s">
        <v>882</v>
      </c>
      <c r="B2" s="1054" t="s">
        <v>1914</v>
      </c>
      <c r="C2" s="1055" t="s">
        <v>44</v>
      </c>
      <c r="D2" s="1055" t="s">
        <v>47</v>
      </c>
      <c r="E2" s="1055" t="s">
        <v>883</v>
      </c>
      <c r="F2" s="1056" t="s">
        <v>884</v>
      </c>
    </row>
    <row r="3" spans="1:6" ht="18.5">
      <c r="A3" s="1057"/>
      <c r="B3" s="1058"/>
      <c r="C3" s="1059" t="s">
        <v>885</v>
      </c>
      <c r="D3" s="1058"/>
      <c r="E3" s="1058"/>
      <c r="F3" s="1060"/>
    </row>
    <row r="4" spans="1:6" ht="18.5">
      <c r="A4" s="1061"/>
      <c r="B4" s="1062"/>
      <c r="C4" s="1063" t="s">
        <v>886</v>
      </c>
      <c r="D4" s="1062"/>
      <c r="E4" s="1062"/>
      <c r="F4" s="1064"/>
    </row>
    <row r="5" spans="1:6">
      <c r="A5" s="1065" t="s">
        <v>887</v>
      </c>
      <c r="B5" s="1066">
        <v>3</v>
      </c>
      <c r="C5" s="1067" t="s">
        <v>888</v>
      </c>
      <c r="D5" s="1068" t="s">
        <v>889</v>
      </c>
      <c r="E5" s="1119"/>
      <c r="F5" s="1069">
        <f t="shared" ref="F5:F18" si="0">B5*E5</f>
        <v>0</v>
      </c>
    </row>
    <row r="6" spans="1:6">
      <c r="A6" s="1065" t="s">
        <v>890</v>
      </c>
      <c r="B6" s="1066">
        <v>1</v>
      </c>
      <c r="C6" s="1070" t="s">
        <v>891</v>
      </c>
      <c r="D6" s="1071" t="s">
        <v>892</v>
      </c>
      <c r="E6" s="1119"/>
      <c r="F6" s="1069">
        <f t="shared" si="0"/>
        <v>0</v>
      </c>
    </row>
    <row r="7" spans="1:6">
      <c r="A7" s="1065" t="s">
        <v>893</v>
      </c>
      <c r="B7" s="1066">
        <v>2</v>
      </c>
      <c r="C7" s="1067" t="s">
        <v>894</v>
      </c>
      <c r="D7" s="1068" t="s">
        <v>895</v>
      </c>
      <c r="E7" s="1119"/>
      <c r="F7" s="1069">
        <f t="shared" si="0"/>
        <v>0</v>
      </c>
    </row>
    <row r="8" spans="1:6">
      <c r="A8" s="1065" t="s">
        <v>896</v>
      </c>
      <c r="B8" s="1066">
        <v>6</v>
      </c>
      <c r="C8" s="1067" t="s">
        <v>897</v>
      </c>
      <c r="D8" s="1068" t="s">
        <v>898</v>
      </c>
      <c r="E8" s="1119"/>
      <c r="F8" s="1069">
        <f t="shared" si="0"/>
        <v>0</v>
      </c>
    </row>
    <row r="9" spans="1:6">
      <c r="A9" s="1065" t="s">
        <v>899</v>
      </c>
      <c r="B9" s="1066">
        <v>1</v>
      </c>
      <c r="C9" s="1067" t="s">
        <v>900</v>
      </c>
      <c r="D9" s="1068" t="s">
        <v>901</v>
      </c>
      <c r="E9" s="1119"/>
      <c r="F9" s="1069">
        <f t="shared" si="0"/>
        <v>0</v>
      </c>
    </row>
    <row r="10" spans="1:6">
      <c r="A10" s="1065" t="s">
        <v>902</v>
      </c>
      <c r="B10" s="1066">
        <v>2</v>
      </c>
      <c r="C10" s="1067" t="s">
        <v>903</v>
      </c>
      <c r="D10" s="1068" t="s">
        <v>904</v>
      </c>
      <c r="E10" s="1119"/>
      <c r="F10" s="1069">
        <f t="shared" si="0"/>
        <v>0</v>
      </c>
    </row>
    <row r="11" spans="1:6">
      <c r="A11" s="1065" t="s">
        <v>905</v>
      </c>
      <c r="B11" s="1068">
        <v>1</v>
      </c>
      <c r="C11" s="1067" t="s">
        <v>906</v>
      </c>
      <c r="D11" s="1068" t="s">
        <v>907</v>
      </c>
      <c r="E11" s="1119"/>
      <c r="F11" s="1069">
        <v>0</v>
      </c>
    </row>
    <row r="12" spans="1:6">
      <c r="A12" s="1065" t="s">
        <v>905</v>
      </c>
      <c r="B12" s="1068">
        <v>1</v>
      </c>
      <c r="C12" s="1067" t="s">
        <v>908</v>
      </c>
      <c r="D12" s="1068" t="s">
        <v>909</v>
      </c>
      <c r="E12" s="1119"/>
      <c r="F12" s="1069">
        <f t="shared" si="0"/>
        <v>0</v>
      </c>
    </row>
    <row r="13" spans="1:6">
      <c r="A13" s="1065" t="s">
        <v>910</v>
      </c>
      <c r="B13" s="1066">
        <v>1</v>
      </c>
      <c r="C13" s="1067" t="s">
        <v>911</v>
      </c>
      <c r="D13" s="1068" t="s">
        <v>912</v>
      </c>
      <c r="E13" s="1119"/>
      <c r="F13" s="1069">
        <f t="shared" si="0"/>
        <v>0</v>
      </c>
    </row>
    <row r="14" spans="1:6">
      <c r="A14" s="1065" t="s">
        <v>913</v>
      </c>
      <c r="B14" s="1068">
        <v>2</v>
      </c>
      <c r="C14" s="1067" t="s">
        <v>914</v>
      </c>
      <c r="D14" s="1068" t="s">
        <v>915</v>
      </c>
      <c r="E14" s="1119"/>
      <c r="F14" s="1069">
        <f t="shared" si="0"/>
        <v>0</v>
      </c>
    </row>
    <row r="15" spans="1:6">
      <c r="A15" s="1065" t="s">
        <v>916</v>
      </c>
      <c r="B15" s="1068">
        <v>1</v>
      </c>
      <c r="C15" s="1067" t="s">
        <v>917</v>
      </c>
      <c r="D15" s="1068"/>
      <c r="E15" s="1119"/>
      <c r="F15" s="1069">
        <f t="shared" si="0"/>
        <v>0</v>
      </c>
    </row>
    <row r="16" spans="1:6">
      <c r="A16" s="1065" t="s">
        <v>918</v>
      </c>
      <c r="B16" s="1068">
        <v>1</v>
      </c>
      <c r="C16" s="1067" t="s">
        <v>919</v>
      </c>
      <c r="D16" s="1068"/>
      <c r="E16" s="1119"/>
      <c r="F16" s="1069">
        <f t="shared" si="0"/>
        <v>0</v>
      </c>
    </row>
    <row r="17" spans="1:6">
      <c r="A17" s="1072" t="s">
        <v>920</v>
      </c>
      <c r="B17" s="1073">
        <v>2</v>
      </c>
      <c r="C17" s="1074" t="s">
        <v>921</v>
      </c>
      <c r="D17" s="1073" t="s">
        <v>922</v>
      </c>
      <c r="E17" s="1119"/>
      <c r="F17" s="1075">
        <f t="shared" si="0"/>
        <v>0</v>
      </c>
    </row>
    <row r="18" spans="1:6">
      <c r="A18" s="1072" t="s">
        <v>923</v>
      </c>
      <c r="B18" s="1076">
        <v>1</v>
      </c>
      <c r="C18" s="1077" t="s">
        <v>924</v>
      </c>
      <c r="D18" s="1078"/>
      <c r="E18" s="1119"/>
      <c r="F18" s="1075">
        <f t="shared" si="0"/>
        <v>0</v>
      </c>
    </row>
    <row r="19" spans="1:6">
      <c r="A19" s="1065"/>
      <c r="B19" s="1066"/>
      <c r="C19" s="1079"/>
      <c r="D19" s="1080"/>
      <c r="E19" s="1120"/>
      <c r="F19" s="1069"/>
    </row>
    <row r="20" spans="1:6" ht="18.5">
      <c r="A20" s="1065"/>
      <c r="B20" s="1066"/>
      <c r="C20" s="1081" t="s">
        <v>925</v>
      </c>
      <c r="D20" s="1066"/>
      <c r="E20" s="1120"/>
      <c r="F20" s="1069"/>
    </row>
    <row r="21" spans="1:6">
      <c r="A21" s="1065" t="s">
        <v>926</v>
      </c>
      <c r="B21" s="1066">
        <v>1</v>
      </c>
      <c r="C21" s="1082" t="s">
        <v>927</v>
      </c>
      <c r="D21" s="1066"/>
      <c r="E21" s="1119"/>
      <c r="F21" s="1069">
        <f>B21*E21</f>
        <v>0</v>
      </c>
    </row>
    <row r="22" spans="1:6">
      <c r="A22" s="1065"/>
      <c r="B22" s="1066"/>
      <c r="C22" s="1082" t="s">
        <v>928</v>
      </c>
      <c r="D22" s="1066"/>
      <c r="E22" s="1120"/>
      <c r="F22" s="1069"/>
    </row>
    <row r="23" spans="1:6">
      <c r="A23" s="1065"/>
      <c r="B23" s="1066"/>
      <c r="C23" s="1083" t="s">
        <v>929</v>
      </c>
      <c r="D23" s="1066"/>
      <c r="E23" s="1120"/>
      <c r="F23" s="1069"/>
    </row>
    <row r="24" spans="1:6">
      <c r="A24" s="1084"/>
      <c r="B24" s="1085"/>
      <c r="C24" s="1086"/>
      <c r="D24" s="1066"/>
      <c r="E24" s="1120"/>
      <c r="F24" s="1069"/>
    </row>
    <row r="25" spans="1:6">
      <c r="A25" s="1084"/>
      <c r="B25" s="1085"/>
      <c r="C25" s="1086"/>
      <c r="D25" s="1066"/>
      <c r="E25" s="1120"/>
      <c r="F25" s="1069"/>
    </row>
    <row r="26" spans="1:6" ht="18.5">
      <c r="A26" s="1084"/>
      <c r="B26" s="1085"/>
      <c r="C26" s="1087" t="s">
        <v>930</v>
      </c>
      <c r="D26" s="1066"/>
      <c r="E26" s="1120"/>
      <c r="F26" s="1069"/>
    </row>
    <row r="27" spans="1:6">
      <c r="A27" s="1065"/>
      <c r="B27" s="1066">
        <v>1</v>
      </c>
      <c r="C27" s="1067" t="s">
        <v>931</v>
      </c>
      <c r="D27" s="1088" t="s">
        <v>932</v>
      </c>
      <c r="E27" s="1119"/>
      <c r="F27" s="1069">
        <f>B27*E27</f>
        <v>0</v>
      </c>
    </row>
    <row r="28" spans="1:6">
      <c r="A28" s="1065"/>
      <c r="B28" s="1066">
        <v>1</v>
      </c>
      <c r="C28" s="1067" t="s">
        <v>933</v>
      </c>
      <c r="D28" s="1088" t="s">
        <v>934</v>
      </c>
      <c r="E28" s="1119"/>
      <c r="F28" s="1069">
        <f>B28*E28</f>
        <v>0</v>
      </c>
    </row>
    <row r="29" spans="1:6">
      <c r="A29" s="1065"/>
      <c r="B29" s="1066"/>
      <c r="C29" s="1086"/>
      <c r="D29" s="1088"/>
      <c r="E29" s="1120"/>
      <c r="F29" s="1069"/>
    </row>
    <row r="30" spans="1:6">
      <c r="A30" s="1065"/>
      <c r="B30" s="1066"/>
      <c r="C30" s="1089"/>
      <c r="D30" s="1090"/>
      <c r="E30" s="1121"/>
      <c r="F30" s="1091"/>
    </row>
    <row r="31" spans="1:6" ht="21">
      <c r="A31" s="1065"/>
      <c r="B31" s="1066"/>
      <c r="C31" s="1092" t="s">
        <v>935</v>
      </c>
      <c r="D31" s="1066"/>
      <c r="E31" s="1121"/>
      <c r="F31" s="1091"/>
    </row>
    <row r="32" spans="1:6">
      <c r="A32" s="1065"/>
      <c r="B32" s="1066"/>
      <c r="C32" s="1082"/>
      <c r="D32" s="1066"/>
      <c r="E32" s="1120"/>
      <c r="F32" s="1069"/>
    </row>
    <row r="33" spans="1:10">
      <c r="A33" s="1065"/>
      <c r="B33" s="1066">
        <v>196</v>
      </c>
      <c r="C33" s="1067" t="s">
        <v>936</v>
      </c>
      <c r="D33" s="1066"/>
      <c r="E33" s="1119"/>
      <c r="F33" s="1069">
        <f t="shared" ref="F33:F41" si="1">B33*E33</f>
        <v>0</v>
      </c>
      <c r="J33" s="1052">
        <f>ROUND(((J30)*I33),  2)</f>
        <v>0</v>
      </c>
    </row>
    <row r="34" spans="1:10">
      <c r="A34" s="1072"/>
      <c r="B34" s="1076">
        <v>202</v>
      </c>
      <c r="C34" s="1074" t="s">
        <v>937</v>
      </c>
      <c r="D34" s="1076"/>
      <c r="E34" s="1119"/>
      <c r="F34" s="1075">
        <f t="shared" si="1"/>
        <v>0</v>
      </c>
    </row>
    <row r="35" spans="1:10">
      <c r="A35" s="1072"/>
      <c r="B35" s="1076">
        <v>124</v>
      </c>
      <c r="C35" s="1074" t="s">
        <v>938</v>
      </c>
      <c r="D35" s="1076"/>
      <c r="E35" s="1119"/>
      <c r="F35" s="1075">
        <f t="shared" si="1"/>
        <v>0</v>
      </c>
    </row>
    <row r="36" spans="1:10">
      <c r="A36" s="1072"/>
      <c r="B36" s="1076">
        <v>84</v>
      </c>
      <c r="C36" s="1074" t="s">
        <v>939</v>
      </c>
      <c r="D36" s="1076"/>
      <c r="E36" s="1119"/>
      <c r="F36" s="1075">
        <f t="shared" si="1"/>
        <v>0</v>
      </c>
    </row>
    <row r="37" spans="1:10">
      <c r="A37" s="1072"/>
      <c r="B37" s="1076">
        <v>24</v>
      </c>
      <c r="C37" s="1074" t="s">
        <v>940</v>
      </c>
      <c r="D37" s="1076"/>
      <c r="E37" s="1119"/>
      <c r="F37" s="1075">
        <f t="shared" si="1"/>
        <v>0</v>
      </c>
    </row>
    <row r="38" spans="1:10">
      <c r="A38" s="1065"/>
      <c r="B38" s="1066">
        <v>30</v>
      </c>
      <c r="C38" s="1067" t="s">
        <v>941</v>
      </c>
      <c r="D38" s="1066"/>
      <c r="E38" s="1119"/>
      <c r="F38" s="1069">
        <f t="shared" si="1"/>
        <v>0</v>
      </c>
    </row>
    <row r="39" spans="1:10">
      <c r="A39" s="1065"/>
      <c r="B39" s="1066">
        <v>100</v>
      </c>
      <c r="C39" s="1082" t="s">
        <v>942</v>
      </c>
      <c r="D39" s="1066"/>
      <c r="E39" s="1119"/>
      <c r="F39" s="1069">
        <f t="shared" si="1"/>
        <v>0</v>
      </c>
    </row>
    <row r="40" spans="1:10">
      <c r="A40" s="1065"/>
      <c r="B40" s="1066">
        <v>20</v>
      </c>
      <c r="C40" s="1082" t="s">
        <v>943</v>
      </c>
      <c r="D40" s="1066"/>
      <c r="E40" s="1119"/>
      <c r="F40" s="1069">
        <f t="shared" si="1"/>
        <v>0</v>
      </c>
    </row>
    <row r="41" spans="1:10">
      <c r="A41" s="1065"/>
      <c r="B41" s="1066">
        <v>45</v>
      </c>
      <c r="C41" s="1082" t="s">
        <v>944</v>
      </c>
      <c r="D41" s="1066"/>
      <c r="E41" s="1119"/>
      <c r="F41" s="1069">
        <f t="shared" si="1"/>
        <v>0</v>
      </c>
    </row>
    <row r="42" spans="1:10">
      <c r="A42" s="1065"/>
      <c r="B42" s="1066" t="s">
        <v>945</v>
      </c>
      <c r="C42" s="1082" t="s">
        <v>946</v>
      </c>
      <c r="D42" s="1066"/>
      <c r="E42" s="1119"/>
      <c r="F42" s="1069">
        <f>E42</f>
        <v>0</v>
      </c>
    </row>
    <row r="43" spans="1:10">
      <c r="A43" s="1065"/>
      <c r="B43" s="1066"/>
      <c r="C43" s="1082"/>
      <c r="D43" s="1066"/>
      <c r="E43" s="1120"/>
      <c r="F43" s="1069"/>
    </row>
    <row r="44" spans="1:10">
      <c r="A44" s="1065"/>
      <c r="B44" s="1066"/>
      <c r="C44" s="1082"/>
      <c r="D44" s="1066"/>
      <c r="E44" s="1120"/>
      <c r="F44" s="1069"/>
    </row>
    <row r="45" spans="1:10">
      <c r="A45" s="1065"/>
      <c r="B45" s="1066" t="s">
        <v>945</v>
      </c>
      <c r="C45" s="1082" t="s">
        <v>947</v>
      </c>
      <c r="D45" s="1066"/>
      <c r="E45" s="1119"/>
      <c r="F45" s="1069">
        <f t="shared" ref="F45:F50" si="2">E45</f>
        <v>0</v>
      </c>
    </row>
    <row r="46" spans="1:10">
      <c r="A46" s="1065"/>
      <c r="B46" s="1066" t="s">
        <v>945</v>
      </c>
      <c r="C46" s="1082" t="s">
        <v>948</v>
      </c>
      <c r="D46" s="1066"/>
      <c r="E46" s="1119"/>
      <c r="F46" s="1069">
        <f t="shared" si="2"/>
        <v>0</v>
      </c>
    </row>
    <row r="47" spans="1:10">
      <c r="A47" s="1065"/>
      <c r="B47" s="1066" t="s">
        <v>945</v>
      </c>
      <c r="C47" s="1093" t="s">
        <v>949</v>
      </c>
      <c r="D47" s="1066"/>
      <c r="E47" s="1119"/>
      <c r="F47" s="1069">
        <f t="shared" si="2"/>
        <v>0</v>
      </c>
    </row>
    <row r="48" spans="1:10">
      <c r="A48" s="1065"/>
      <c r="B48" s="1066" t="s">
        <v>945</v>
      </c>
      <c r="C48" s="1093" t="s">
        <v>950</v>
      </c>
      <c r="D48" s="1066"/>
      <c r="E48" s="1119"/>
      <c r="F48" s="1069">
        <f t="shared" si="2"/>
        <v>0</v>
      </c>
    </row>
    <row r="49" spans="1:6">
      <c r="A49" s="1065"/>
      <c r="B49" s="1066" t="s">
        <v>945</v>
      </c>
      <c r="C49" s="1093" t="s">
        <v>951</v>
      </c>
      <c r="D49" s="1066"/>
      <c r="E49" s="1120"/>
      <c r="F49" s="1069">
        <f t="shared" si="2"/>
        <v>0</v>
      </c>
    </row>
    <row r="50" spans="1:6" ht="15" thickBot="1">
      <c r="A50" s="1094"/>
      <c r="B50" s="1095" t="s">
        <v>945</v>
      </c>
      <c r="C50" s="1096" t="s">
        <v>952</v>
      </c>
      <c r="D50" s="1095"/>
      <c r="E50" s="1119"/>
      <c r="F50" s="1097">
        <f t="shared" si="2"/>
        <v>0</v>
      </c>
    </row>
    <row r="51" spans="1:6" ht="18.5">
      <c r="A51" s="1098"/>
      <c r="B51" s="1099"/>
      <c r="C51" s="1100" t="s">
        <v>953</v>
      </c>
      <c r="D51" s="1101"/>
      <c r="E51" s="1101"/>
      <c r="F51" s="1102">
        <f>SUM(F5:F50)</f>
        <v>0</v>
      </c>
    </row>
    <row r="52" spans="1:6">
      <c r="A52" s="1098"/>
      <c r="B52" s="1099"/>
      <c r="C52" s="1103"/>
      <c r="D52" s="1101"/>
      <c r="E52" s="1101"/>
      <c r="F52" s="1104"/>
    </row>
    <row r="53" spans="1:6" ht="15.5">
      <c r="A53" s="1098"/>
      <c r="B53" s="1105" t="s">
        <v>954</v>
      </c>
      <c r="C53" s="1106"/>
      <c r="D53" s="1107"/>
      <c r="E53" s="1107"/>
      <c r="F53" s="1108"/>
    </row>
    <row r="54" spans="1:6" ht="15.5">
      <c r="A54" s="1098"/>
      <c r="B54" s="1101"/>
      <c r="C54" s="1109"/>
      <c r="D54" s="1101"/>
      <c r="E54" s="1101"/>
      <c r="F54" s="1104"/>
    </row>
    <row r="55" spans="1:6" ht="15.5">
      <c r="A55" s="1098"/>
      <c r="B55" s="1109"/>
      <c r="C55" s="1110"/>
      <c r="D55" s="1101"/>
      <c r="E55" s="1101"/>
      <c r="F55" s="1104"/>
    </row>
    <row r="56" spans="1:6" ht="15.5">
      <c r="A56" s="1098"/>
      <c r="B56" s="1101"/>
      <c r="C56" s="1109"/>
      <c r="D56" s="1101"/>
      <c r="E56" s="1101"/>
      <c r="F56" s="1104"/>
    </row>
    <row r="57" spans="1:6" ht="15.5">
      <c r="A57" s="1098"/>
      <c r="B57" s="1109"/>
      <c r="C57" s="1110"/>
      <c r="D57" s="1111"/>
      <c r="E57" s="1111"/>
      <c r="F57" s="1112"/>
    </row>
    <row r="58" spans="1:6">
      <c r="A58" s="1098"/>
      <c r="B58" s="1101"/>
      <c r="C58" s="1110"/>
      <c r="D58" s="1101"/>
      <c r="E58" s="1101"/>
      <c r="F58" s="1104"/>
    </row>
    <row r="59" spans="1:6">
      <c r="A59" s="1098"/>
      <c r="B59" s="1101"/>
      <c r="C59" s="1110"/>
      <c r="D59" s="1101"/>
      <c r="E59" s="1101"/>
      <c r="F59" s="1104"/>
    </row>
    <row r="60" spans="1:6">
      <c r="A60" s="1098"/>
      <c r="B60" s="1101"/>
      <c r="C60" s="1110"/>
      <c r="D60" s="1101"/>
      <c r="E60" s="1101"/>
      <c r="F60" s="1104"/>
    </row>
    <row r="61" spans="1:6">
      <c r="A61" s="1098"/>
      <c r="B61" s="1101"/>
      <c r="C61" s="1110"/>
      <c r="D61" s="1101"/>
      <c r="E61" s="1101"/>
      <c r="F61" s="1104"/>
    </row>
    <row r="62" spans="1:6">
      <c r="A62" s="1098"/>
      <c r="B62" s="1101"/>
      <c r="C62" s="1110"/>
      <c r="D62" s="1101"/>
      <c r="E62" s="1101"/>
      <c r="F62" s="1104"/>
    </row>
    <row r="63" spans="1:6">
      <c r="A63" s="1098"/>
      <c r="B63" s="1101"/>
      <c r="C63" s="1110"/>
      <c r="D63" s="1101"/>
      <c r="E63" s="1101"/>
      <c r="F63" s="1104"/>
    </row>
    <row r="64" spans="1:6">
      <c r="A64" s="1098"/>
      <c r="B64" s="1101"/>
      <c r="C64" s="1110"/>
      <c r="D64" s="1101"/>
      <c r="E64" s="1101"/>
      <c r="F64" s="1104"/>
    </row>
    <row r="65" spans="1:6">
      <c r="A65" s="1098"/>
      <c r="B65" s="1101"/>
      <c r="C65" s="1110"/>
      <c r="D65" s="1101"/>
      <c r="E65" s="1101"/>
      <c r="F65" s="1104"/>
    </row>
    <row r="66" spans="1:6">
      <c r="A66" s="1098"/>
      <c r="B66" s="1101"/>
      <c r="C66" s="1110"/>
      <c r="D66" s="1101"/>
      <c r="E66" s="1101"/>
      <c r="F66" s="1104"/>
    </row>
    <row r="67" spans="1:6" ht="15" thickBot="1">
      <c r="A67" s="1113"/>
      <c r="B67" s="1114"/>
      <c r="C67" s="1115"/>
      <c r="D67" s="1114"/>
      <c r="E67" s="1114"/>
      <c r="F67" s="1116"/>
    </row>
    <row r="84" spans="9:9">
      <c r="I84" s="1118"/>
    </row>
  </sheetData>
  <sheetProtection algorithmName="SHA-512" hashValue="38UiVKF2VveZ0F5LAVuCz4mqBpOR8s/eTyGW6c+qBtHz3Y4f8LJlgLo000HOW5hM4NjXLVPR91+G0378+S7Ysw==" saltValue="dMl3r8TJmvWwC5/ma7gqHw==" spinCount="100000" sheet="1" objects="1" scenarios="1"/>
  <protectedRanges>
    <protectedRange password="C789" sqref="D8" name="Bereich2"/>
    <protectedRange password="C789" sqref="D30" name="Bereich2_8_2_1_4"/>
    <protectedRange password="C789" sqref="D28:D29" name="Bereich2_8_2_12_1_1"/>
  </protectedRanges>
  <pageMargins left="0.39370078740157483" right="0.39370078740157483" top="0.39370078740157483" bottom="0.39370078740157483" header="0" footer="0"/>
  <pageSetup paperSize="9" scale="74" fitToHeight="0" orientation="portrait" r:id="rId1"/>
  <headerFooter>
    <oddHeader xml:space="preserve">&amp;LALB - PROVIZORNÍ MENZA&amp;RUNIVERZITA KARLOVA   </oddHeader>
    <oddFooter>&amp;LALB_MENZA&amp;CStrana &amp;P z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736A4-DEB2-4A6B-BBEC-57F1D03F9AC9}">
  <sheetPr>
    <tabColor theme="5" tint="0.39997558519241921"/>
    <pageSetUpPr fitToPage="1"/>
  </sheetPr>
  <dimension ref="B2:BM91"/>
  <sheetViews>
    <sheetView showGridLines="0" view="pageBreakPreview" topLeftCell="A83" zoomScaleNormal="100" zoomScaleSheetLayoutView="100" workbookViewId="0">
      <selection activeCell="N98" sqref="N98"/>
    </sheetView>
  </sheetViews>
  <sheetFormatPr defaultRowHeight="10"/>
  <cols>
    <col min="1" max="1" width="8.33203125" style="32" customWidth="1"/>
    <col min="2" max="2" width="1.6640625" style="32" customWidth="1"/>
    <col min="3" max="3" width="4.109375" style="32" customWidth="1"/>
    <col min="4" max="4" width="4.33203125" style="32" customWidth="1"/>
    <col min="5" max="5" width="17.109375" style="32" customWidth="1"/>
    <col min="6" max="6" width="51" style="32" bestFit="1" customWidth="1"/>
    <col min="7" max="7" width="8.6640625" style="32" customWidth="1"/>
    <col min="8" max="8" width="11.109375" style="32" customWidth="1"/>
    <col min="9" max="9" width="14.109375" style="32" customWidth="1"/>
    <col min="10" max="10" width="23.44140625" style="32" customWidth="1"/>
    <col min="11" max="11" width="15.44140625" style="32" hidden="1" customWidth="1"/>
    <col min="12" max="12" width="9.33203125" style="32" customWidth="1"/>
    <col min="13" max="13" width="10.77734375" style="32" hidden="1" customWidth="1"/>
    <col min="14" max="14" width="8.88671875" style="32"/>
    <col min="15" max="20" width="14.109375" style="32" hidden="1" customWidth="1"/>
    <col min="21" max="21" width="16.33203125" style="32" hidden="1" customWidth="1"/>
    <col min="22" max="22" width="12.33203125" style="32" customWidth="1"/>
    <col min="23" max="23" width="16.33203125" style="32" customWidth="1"/>
    <col min="24" max="24" width="12.33203125" style="32" customWidth="1"/>
    <col min="25" max="25" width="15" style="32" customWidth="1"/>
    <col min="26" max="26" width="11" style="32" customWidth="1"/>
    <col min="27" max="27" width="15" style="32" customWidth="1"/>
    <col min="28" max="28" width="16.33203125" style="32" customWidth="1"/>
    <col min="29" max="29" width="11" style="32" customWidth="1"/>
    <col min="30" max="30" width="15" style="32" customWidth="1"/>
    <col min="31" max="31" width="16.33203125" style="32" customWidth="1"/>
    <col min="32" max="16384" width="8.88671875" style="32"/>
  </cols>
  <sheetData>
    <row r="2" spans="2:46" ht="37" customHeight="1">
      <c r="L2" s="1214" t="s">
        <v>4</v>
      </c>
      <c r="M2" s="1215"/>
      <c r="N2" s="1215"/>
      <c r="O2" s="1215"/>
      <c r="P2" s="1215"/>
      <c r="Q2" s="1215"/>
      <c r="R2" s="1215"/>
      <c r="S2" s="1215"/>
      <c r="T2" s="1215"/>
      <c r="U2" s="1215"/>
      <c r="V2" s="1215"/>
      <c r="AT2" s="569" t="s">
        <v>68</v>
      </c>
    </row>
    <row r="3" spans="2:46" ht="7" customHeight="1" thickBot="1">
      <c r="B3" s="208"/>
      <c r="C3" s="571"/>
      <c r="D3" s="571"/>
      <c r="E3" s="571"/>
      <c r="F3" s="571"/>
      <c r="G3" s="571"/>
      <c r="H3" s="571"/>
      <c r="I3" s="571"/>
      <c r="J3" s="571"/>
      <c r="K3" s="571"/>
      <c r="L3" s="213"/>
      <c r="AT3" s="569" t="s">
        <v>58</v>
      </c>
    </row>
    <row r="4" spans="2:46" ht="25" customHeight="1">
      <c r="B4" s="213"/>
      <c r="C4" s="209"/>
      <c r="D4" s="1035" t="s">
        <v>69</v>
      </c>
      <c r="E4" s="210"/>
      <c r="F4" s="210"/>
      <c r="G4" s="210"/>
      <c r="H4" s="210"/>
      <c r="I4" s="210"/>
      <c r="J4" s="211"/>
      <c r="L4" s="213"/>
      <c r="M4" s="875" t="s">
        <v>9</v>
      </c>
      <c r="AT4" s="569" t="s">
        <v>2</v>
      </c>
    </row>
    <row r="5" spans="2:46" ht="7" customHeight="1">
      <c r="B5" s="213"/>
      <c r="C5" s="214"/>
      <c r="D5" s="212"/>
      <c r="E5" s="212"/>
      <c r="F5" s="212"/>
      <c r="G5" s="212"/>
      <c r="H5" s="212"/>
      <c r="I5" s="212"/>
      <c r="J5" s="216"/>
      <c r="L5" s="213"/>
    </row>
    <row r="6" spans="2:46" ht="12" customHeight="1">
      <c r="B6" s="213"/>
      <c r="C6" s="214"/>
      <c r="D6" s="236" t="s">
        <v>12</v>
      </c>
      <c r="E6" s="212"/>
      <c r="F6" s="212"/>
      <c r="G6" s="212"/>
      <c r="H6" s="212"/>
      <c r="I6" s="212"/>
      <c r="J6" s="216"/>
      <c r="L6" s="213"/>
    </row>
    <row r="7" spans="2:46" ht="16.5" customHeight="1">
      <c r="B7" s="213"/>
      <c r="C7" s="214"/>
      <c r="D7" s="212"/>
      <c r="E7" s="1294" t="str">
        <f>'Rekapitulace stavby'!K6</f>
        <v>Provizorní menza - UK Albertov</v>
      </c>
      <c r="F7" s="1295"/>
      <c r="G7" s="1295"/>
      <c r="H7" s="1295"/>
      <c r="I7" s="212"/>
      <c r="J7" s="216"/>
      <c r="L7" s="213"/>
    </row>
    <row r="8" spans="2:46" s="594" customFormat="1" ht="12" customHeight="1">
      <c r="B8" s="597"/>
      <c r="C8" s="589"/>
      <c r="D8" s="236" t="s">
        <v>70</v>
      </c>
      <c r="E8" s="590"/>
      <c r="F8" s="590"/>
      <c r="G8" s="590"/>
      <c r="H8" s="590"/>
      <c r="I8" s="590"/>
      <c r="J8" s="593"/>
      <c r="L8" s="597"/>
    </row>
    <row r="9" spans="2:46" s="594" customFormat="1" ht="37" customHeight="1">
      <c r="B9" s="597"/>
      <c r="C9" s="589"/>
      <c r="D9" s="590"/>
      <c r="E9" s="1202" t="s">
        <v>1916</v>
      </c>
      <c r="F9" s="1195"/>
      <c r="G9" s="1195"/>
      <c r="H9" s="1195"/>
      <c r="I9" s="590"/>
      <c r="J9" s="593"/>
      <c r="L9" s="597"/>
    </row>
    <row r="10" spans="2:46" s="594" customFormat="1">
      <c r="B10" s="597"/>
      <c r="C10" s="589"/>
      <c r="D10" s="590"/>
      <c r="E10" s="590"/>
      <c r="F10" s="590"/>
      <c r="G10" s="590"/>
      <c r="H10" s="590"/>
      <c r="I10" s="590"/>
      <c r="J10" s="593"/>
      <c r="L10" s="597"/>
    </row>
    <row r="11" spans="2:46" s="594" customFormat="1" ht="12" customHeight="1">
      <c r="B11" s="597"/>
      <c r="C11" s="589"/>
      <c r="D11" s="236" t="s">
        <v>13</v>
      </c>
      <c r="E11" s="590"/>
      <c r="F11" s="580" t="s">
        <v>1</v>
      </c>
      <c r="G11" s="590"/>
      <c r="H11" s="590"/>
      <c r="I11" s="236" t="s">
        <v>14</v>
      </c>
      <c r="J11" s="876" t="s">
        <v>1</v>
      </c>
      <c r="L11" s="597"/>
    </row>
    <row r="12" spans="2:46" s="594" customFormat="1" ht="12" customHeight="1">
      <c r="B12" s="597"/>
      <c r="C12" s="589"/>
      <c r="D12" s="236" t="s">
        <v>15</v>
      </c>
      <c r="E12" s="590"/>
      <c r="F12" s="580" t="s">
        <v>16</v>
      </c>
      <c r="G12" s="590"/>
      <c r="H12" s="590"/>
      <c r="I12" s="236" t="s">
        <v>17</v>
      </c>
      <c r="J12" s="877" t="str">
        <f>'Rekapitulace stavby'!AN8</f>
        <v>vyplň</v>
      </c>
      <c r="L12" s="597"/>
    </row>
    <row r="13" spans="2:46" s="594" customFormat="1" ht="10.9" customHeight="1">
      <c r="B13" s="597"/>
      <c r="C13" s="589"/>
      <c r="D13" s="590"/>
      <c r="E13" s="590"/>
      <c r="F13" s="590"/>
      <c r="G13" s="590"/>
      <c r="H13" s="590"/>
      <c r="I13" s="590"/>
      <c r="J13" s="593"/>
      <c r="L13" s="597"/>
    </row>
    <row r="14" spans="2:46" s="594" customFormat="1" ht="12" customHeight="1">
      <c r="B14" s="597"/>
      <c r="C14" s="589"/>
      <c r="D14" s="236" t="s">
        <v>18</v>
      </c>
      <c r="E14" s="590"/>
      <c r="F14" s="590"/>
      <c r="G14" s="590"/>
      <c r="H14" s="590"/>
      <c r="I14" s="236" t="s">
        <v>19</v>
      </c>
      <c r="J14" s="876">
        <f>'Rekapitulace stavby'!AN10</f>
        <v>216208</v>
      </c>
      <c r="L14" s="597"/>
    </row>
    <row r="15" spans="2:46" s="594" customFormat="1" ht="18" customHeight="1">
      <c r="B15" s="597"/>
      <c r="C15" s="589"/>
      <c r="D15" s="590"/>
      <c r="E15" s="580" t="s">
        <v>20</v>
      </c>
      <c r="F15" s="590"/>
      <c r="G15" s="590"/>
      <c r="H15" s="590"/>
      <c r="I15" s="236" t="s">
        <v>21</v>
      </c>
      <c r="J15" s="876" t="str">
        <f>'Rekapitulace stavby'!AN11</f>
        <v>CZ00216208</v>
      </c>
      <c r="L15" s="597"/>
    </row>
    <row r="16" spans="2:46" s="594" customFormat="1" ht="7" customHeight="1">
      <c r="B16" s="597"/>
      <c r="C16" s="589"/>
      <c r="D16" s="590"/>
      <c r="E16" s="590"/>
      <c r="F16" s="590"/>
      <c r="G16" s="590"/>
      <c r="H16" s="590"/>
      <c r="I16" s="590"/>
      <c r="J16" s="593"/>
      <c r="L16" s="597"/>
    </row>
    <row r="17" spans="2:12" s="594" customFormat="1" ht="12" customHeight="1">
      <c r="B17" s="597"/>
      <c r="C17" s="589"/>
      <c r="D17" s="236" t="s">
        <v>22</v>
      </c>
      <c r="E17" s="590"/>
      <c r="F17" s="590"/>
      <c r="G17" s="590"/>
      <c r="H17" s="590"/>
      <c r="I17" s="236" t="s">
        <v>19</v>
      </c>
      <c r="J17" s="876" t="str">
        <f>'Rekapitulace stavby'!AN13</f>
        <v>vyplň</v>
      </c>
      <c r="L17" s="597"/>
    </row>
    <row r="18" spans="2:12" s="594" customFormat="1" ht="18" customHeight="1">
      <c r="B18" s="597"/>
      <c r="C18" s="589"/>
      <c r="D18" s="590"/>
      <c r="E18" s="1309" t="str">
        <f>'Rekapitulace stavby'!E14</f>
        <v>VYPLŇ - bude vybrán ve výběrovém řízení</v>
      </c>
      <c r="F18" s="1309"/>
      <c r="G18" s="1309"/>
      <c r="H18" s="1309"/>
      <c r="I18" s="236" t="s">
        <v>21</v>
      </c>
      <c r="J18" s="876" t="str">
        <f>'Rekapitulace stavby'!AN14</f>
        <v>vyplň</v>
      </c>
      <c r="L18" s="597"/>
    </row>
    <row r="19" spans="2:12" s="594" customFormat="1" ht="7" customHeight="1">
      <c r="B19" s="597"/>
      <c r="C19" s="589"/>
      <c r="D19" s="590"/>
      <c r="E19" s="590"/>
      <c r="F19" s="590"/>
      <c r="G19" s="590"/>
      <c r="H19" s="590"/>
      <c r="I19" s="590"/>
      <c r="J19" s="593"/>
      <c r="L19" s="597"/>
    </row>
    <row r="20" spans="2:12" s="594" customFormat="1" ht="12" customHeight="1">
      <c r="B20" s="597"/>
      <c r="C20" s="589"/>
      <c r="D20" s="236" t="s">
        <v>24</v>
      </c>
      <c r="E20" s="590"/>
      <c r="F20" s="590"/>
      <c r="G20" s="590"/>
      <c r="H20" s="590"/>
      <c r="I20" s="236" t="s">
        <v>19</v>
      </c>
      <c r="J20" s="876">
        <f>'Rekapitulace stavby'!AN16</f>
        <v>25917234</v>
      </c>
      <c r="L20" s="597"/>
    </row>
    <row r="21" spans="2:12" s="594" customFormat="1" ht="18" customHeight="1">
      <c r="B21" s="597"/>
      <c r="C21" s="589"/>
      <c r="D21" s="590"/>
      <c r="E21" s="580" t="s">
        <v>25</v>
      </c>
      <c r="F21" s="590"/>
      <c r="G21" s="590"/>
      <c r="H21" s="590"/>
      <c r="I21" s="236" t="s">
        <v>21</v>
      </c>
      <c r="J21" s="876" t="str">
        <f>'Rekapitulace stavby'!AN17</f>
        <v>CZ25917234</v>
      </c>
      <c r="L21" s="597"/>
    </row>
    <row r="22" spans="2:12" s="594" customFormat="1" ht="7" customHeight="1">
      <c r="B22" s="597"/>
      <c r="C22" s="589"/>
      <c r="D22" s="590"/>
      <c r="E22" s="590"/>
      <c r="F22" s="590"/>
      <c r="G22" s="590"/>
      <c r="H22" s="590"/>
      <c r="I22" s="590"/>
      <c r="J22" s="593"/>
      <c r="L22" s="597"/>
    </row>
    <row r="23" spans="2:12" s="594" customFormat="1" ht="12" customHeight="1">
      <c r="B23" s="597"/>
      <c r="C23" s="589"/>
      <c r="D23" s="236" t="s">
        <v>27</v>
      </c>
      <c r="E23" s="590"/>
      <c r="F23" s="590"/>
      <c r="G23" s="590"/>
      <c r="H23" s="590"/>
      <c r="I23" s="236" t="s">
        <v>19</v>
      </c>
      <c r="J23" s="876" t="str">
        <f>IF('Rekapitulace stavby'!AN19="","",'Rekapitulace stavby'!AN19)</f>
        <v/>
      </c>
      <c r="L23" s="597"/>
    </row>
    <row r="24" spans="2:12" s="594" customFormat="1" ht="18" customHeight="1">
      <c r="B24" s="597"/>
      <c r="C24" s="589"/>
      <c r="D24" s="590"/>
      <c r="E24" s="580" t="s">
        <v>2029</v>
      </c>
      <c r="F24" s="590"/>
      <c r="G24" s="590"/>
      <c r="H24" s="590"/>
      <c r="I24" s="236" t="s">
        <v>21</v>
      </c>
      <c r="J24" s="876" t="str">
        <f>IF('Rekapitulace stavby'!AN20="","",'Rekapitulace stavby'!AN20)</f>
        <v/>
      </c>
      <c r="L24" s="597"/>
    </row>
    <row r="25" spans="2:12" s="594" customFormat="1" ht="7" customHeight="1">
      <c r="B25" s="597"/>
      <c r="C25" s="589"/>
      <c r="D25" s="590"/>
      <c r="E25" s="590"/>
      <c r="F25" s="590"/>
      <c r="G25" s="590"/>
      <c r="H25" s="590"/>
      <c r="I25" s="590"/>
      <c r="J25" s="593"/>
      <c r="L25" s="597"/>
    </row>
    <row r="26" spans="2:12" s="594" customFormat="1" ht="12" customHeight="1">
      <c r="B26" s="597"/>
      <c r="C26" s="589"/>
      <c r="D26" s="236" t="s">
        <v>28</v>
      </c>
      <c r="E26" s="590"/>
      <c r="F26" s="590"/>
      <c r="G26" s="590"/>
      <c r="H26" s="590"/>
      <c r="I26" s="590"/>
      <c r="J26" s="593"/>
      <c r="L26" s="597"/>
    </row>
    <row r="27" spans="2:12" s="882" customFormat="1" ht="16.5" customHeight="1">
      <c r="B27" s="878"/>
      <c r="C27" s="879"/>
      <c r="D27" s="880"/>
      <c r="E27" s="1310" t="s">
        <v>1</v>
      </c>
      <c r="F27" s="1310"/>
      <c r="G27" s="1310"/>
      <c r="H27" s="1310"/>
      <c r="I27" s="880"/>
      <c r="J27" s="881"/>
      <c r="L27" s="878"/>
    </row>
    <row r="28" spans="2:12" s="594" customFormat="1" ht="7" customHeight="1">
      <c r="B28" s="597"/>
      <c r="C28" s="589"/>
      <c r="D28" s="590"/>
      <c r="E28" s="590"/>
      <c r="F28" s="590"/>
      <c r="G28" s="590"/>
      <c r="H28" s="590"/>
      <c r="I28" s="590"/>
      <c r="J28" s="593"/>
      <c r="L28" s="597"/>
    </row>
    <row r="29" spans="2:12" s="594" customFormat="1" ht="7" customHeight="1">
      <c r="B29" s="597"/>
      <c r="C29" s="589"/>
      <c r="D29" s="883"/>
      <c r="E29" s="883"/>
      <c r="F29" s="883"/>
      <c r="G29" s="883"/>
      <c r="H29" s="883"/>
      <c r="I29" s="883"/>
      <c r="J29" s="884"/>
      <c r="K29" s="883"/>
      <c r="L29" s="597"/>
    </row>
    <row r="30" spans="2:12" s="594" customFormat="1" ht="25.4" customHeight="1">
      <c r="B30" s="597"/>
      <c r="C30" s="589"/>
      <c r="D30" s="233" t="s">
        <v>29</v>
      </c>
      <c r="E30" s="590"/>
      <c r="F30" s="590"/>
      <c r="G30" s="590"/>
      <c r="H30" s="590"/>
      <c r="I30" s="590"/>
      <c r="J30" s="885">
        <f>ROUND(J81, 2)</f>
        <v>0</v>
      </c>
      <c r="L30" s="597"/>
    </row>
    <row r="31" spans="2:12" s="594" customFormat="1" ht="7" customHeight="1">
      <c r="B31" s="597"/>
      <c r="C31" s="589"/>
      <c r="D31" s="883"/>
      <c r="E31" s="883"/>
      <c r="F31" s="883"/>
      <c r="G31" s="883"/>
      <c r="H31" s="883"/>
      <c r="I31" s="883"/>
      <c r="J31" s="884"/>
      <c r="K31" s="883"/>
      <c r="L31" s="597"/>
    </row>
    <row r="32" spans="2:12" s="594" customFormat="1" ht="14.5" customHeight="1">
      <c r="B32" s="597"/>
      <c r="C32" s="589"/>
      <c r="D32" s="590"/>
      <c r="E32" s="590"/>
      <c r="F32" s="886" t="s">
        <v>31</v>
      </c>
      <c r="G32" s="590"/>
      <c r="H32" s="590"/>
      <c r="I32" s="886" t="s">
        <v>30</v>
      </c>
      <c r="J32" s="887" t="s">
        <v>32</v>
      </c>
      <c r="L32" s="597"/>
    </row>
    <row r="33" spans="2:12" s="594" customFormat="1" ht="14.5" customHeight="1">
      <c r="B33" s="597"/>
      <c r="C33" s="589"/>
      <c r="D33" s="236" t="s">
        <v>33</v>
      </c>
      <c r="E33" s="236" t="s">
        <v>34</v>
      </c>
      <c r="F33" s="888">
        <f>J30</f>
        <v>0</v>
      </c>
      <c r="G33" s="590"/>
      <c r="H33" s="590"/>
      <c r="I33" s="889">
        <v>0.21</v>
      </c>
      <c r="J33" s="890">
        <f>ROUND(((J30)*I33),  2)</f>
        <v>0</v>
      </c>
      <c r="L33" s="597"/>
    </row>
    <row r="34" spans="2:12" s="594" customFormat="1" ht="14.5" customHeight="1">
      <c r="B34" s="597"/>
      <c r="C34" s="589"/>
      <c r="D34" s="590"/>
      <c r="E34" s="236" t="s">
        <v>35</v>
      </c>
      <c r="F34" s="888">
        <f>ROUND((SUM(BF81:BF90)),  2)</f>
        <v>0</v>
      </c>
      <c r="G34" s="590"/>
      <c r="H34" s="590"/>
      <c r="I34" s="889">
        <v>0.15</v>
      </c>
      <c r="J34" s="890">
        <f>ROUND(((SUM(BF81:BF90))*I34),  2)</f>
        <v>0</v>
      </c>
      <c r="L34" s="597"/>
    </row>
    <row r="35" spans="2:12" s="594" customFormat="1" ht="14.5" hidden="1" customHeight="1">
      <c r="B35" s="597"/>
      <c r="C35" s="589"/>
      <c r="D35" s="590"/>
      <c r="E35" s="236" t="s">
        <v>36</v>
      </c>
      <c r="F35" s="888">
        <f>ROUND((SUM(BG81:BG90)),  2)</f>
        <v>0</v>
      </c>
      <c r="G35" s="590"/>
      <c r="H35" s="590"/>
      <c r="I35" s="889">
        <v>0.21</v>
      </c>
      <c r="J35" s="890">
        <f>0</f>
        <v>0</v>
      </c>
      <c r="L35" s="597"/>
    </row>
    <row r="36" spans="2:12" s="594" customFormat="1" ht="14.5" hidden="1" customHeight="1">
      <c r="B36" s="597"/>
      <c r="C36" s="589"/>
      <c r="D36" s="590"/>
      <c r="E36" s="236" t="s">
        <v>37</v>
      </c>
      <c r="F36" s="888">
        <f>ROUND((SUM(BH81:BH90)),  2)</f>
        <v>0</v>
      </c>
      <c r="G36" s="590"/>
      <c r="H36" s="590"/>
      <c r="I36" s="889">
        <v>0.15</v>
      </c>
      <c r="J36" s="890">
        <f>0</f>
        <v>0</v>
      </c>
      <c r="L36" s="597"/>
    </row>
    <row r="37" spans="2:12" s="594" customFormat="1" ht="14.5" hidden="1" customHeight="1">
      <c r="B37" s="597"/>
      <c r="C37" s="589"/>
      <c r="D37" s="590"/>
      <c r="E37" s="236" t="s">
        <v>38</v>
      </c>
      <c r="F37" s="888">
        <f>ROUND((SUM(BI81:BI90)),  2)</f>
        <v>0</v>
      </c>
      <c r="G37" s="590"/>
      <c r="H37" s="590"/>
      <c r="I37" s="889">
        <v>0</v>
      </c>
      <c r="J37" s="890">
        <f>0</f>
        <v>0</v>
      </c>
      <c r="L37" s="597"/>
    </row>
    <row r="38" spans="2:12" s="594" customFormat="1" ht="7" customHeight="1">
      <c r="B38" s="597"/>
      <c r="C38" s="589"/>
      <c r="D38" s="590"/>
      <c r="E38" s="590"/>
      <c r="F38" s="590"/>
      <c r="G38" s="590"/>
      <c r="H38" s="590"/>
      <c r="I38" s="590"/>
      <c r="J38" s="593"/>
      <c r="L38" s="597"/>
    </row>
    <row r="39" spans="2:12" s="594" customFormat="1" ht="25.4" customHeight="1" thickBot="1">
      <c r="B39" s="597"/>
      <c r="C39" s="1036"/>
      <c r="D39" s="1037" t="s">
        <v>39</v>
      </c>
      <c r="E39" s="1038"/>
      <c r="F39" s="1038"/>
      <c r="G39" s="1039" t="s">
        <v>40</v>
      </c>
      <c r="H39" s="1040" t="s">
        <v>41</v>
      </c>
      <c r="I39" s="1038"/>
      <c r="J39" s="1041">
        <f>SUM(J30:J37)</f>
        <v>0</v>
      </c>
      <c r="K39" s="893"/>
      <c r="L39" s="597"/>
    </row>
    <row r="40" spans="2:12" s="594" customFormat="1" ht="14.5" customHeight="1">
      <c r="B40" s="894"/>
      <c r="C40" s="613"/>
      <c r="D40" s="613"/>
      <c r="E40" s="613"/>
      <c r="F40" s="613"/>
      <c r="G40" s="613"/>
      <c r="H40" s="613"/>
      <c r="I40" s="613"/>
      <c r="J40" s="613"/>
      <c r="K40" s="613"/>
      <c r="L40" s="597"/>
    </row>
    <row r="42" spans="2:12">
      <c r="F42" s="32">
        <f>E42</f>
        <v>0</v>
      </c>
    </row>
    <row r="44" spans="2:12" s="594" customFormat="1" ht="7" customHeight="1" thickBot="1">
      <c r="B44" s="895"/>
      <c r="C44" s="618"/>
      <c r="D44" s="618"/>
      <c r="E44" s="618"/>
      <c r="F44" s="618"/>
      <c r="G44" s="618"/>
      <c r="H44" s="618"/>
      <c r="I44" s="618"/>
      <c r="J44" s="618"/>
      <c r="K44" s="618"/>
      <c r="L44" s="597"/>
    </row>
    <row r="45" spans="2:12" s="594" customFormat="1" ht="25" customHeight="1">
      <c r="B45" s="597"/>
      <c r="C45" s="1042" t="s">
        <v>71</v>
      </c>
      <c r="D45" s="615"/>
      <c r="E45" s="615"/>
      <c r="F45" s="615"/>
      <c r="G45" s="615"/>
      <c r="H45" s="615"/>
      <c r="I45" s="615"/>
      <c r="J45" s="617"/>
      <c r="L45" s="597"/>
    </row>
    <row r="46" spans="2:12" s="594" customFormat="1" ht="7" customHeight="1">
      <c r="B46" s="597"/>
      <c r="C46" s="589"/>
      <c r="D46" s="590"/>
      <c r="E46" s="590"/>
      <c r="F46" s="590"/>
      <c r="G46" s="590"/>
      <c r="H46" s="590"/>
      <c r="I46" s="590"/>
      <c r="J46" s="593"/>
      <c r="L46" s="597"/>
    </row>
    <row r="47" spans="2:12" s="594" customFormat="1" ht="12" customHeight="1">
      <c r="B47" s="597"/>
      <c r="C47" s="896" t="s">
        <v>12</v>
      </c>
      <c r="D47" s="590"/>
      <c r="E47" s="590"/>
      <c r="F47" s="590"/>
      <c r="G47" s="590"/>
      <c r="H47" s="590"/>
      <c r="I47" s="590"/>
      <c r="J47" s="593"/>
      <c r="L47" s="597"/>
    </row>
    <row r="48" spans="2:12" s="594" customFormat="1" ht="16.5" customHeight="1">
      <c r="B48" s="597"/>
      <c r="C48" s="589"/>
      <c r="D48" s="590"/>
      <c r="E48" s="1294"/>
      <c r="F48" s="1295"/>
      <c r="G48" s="1295"/>
      <c r="H48" s="1295"/>
      <c r="I48" s="590"/>
      <c r="J48" s="593"/>
      <c r="L48" s="597"/>
    </row>
    <row r="49" spans="2:47" s="594" customFormat="1" ht="12" customHeight="1">
      <c r="B49" s="597"/>
      <c r="C49" s="896" t="s">
        <v>70</v>
      </c>
      <c r="D49" s="590"/>
      <c r="E49" s="590"/>
      <c r="F49" s="590"/>
      <c r="G49" s="590"/>
      <c r="H49" s="590"/>
      <c r="I49" s="590"/>
      <c r="J49" s="593"/>
      <c r="L49" s="597"/>
    </row>
    <row r="50" spans="2:47" s="594" customFormat="1" ht="16.5" customHeight="1">
      <c r="B50" s="597"/>
      <c r="C50" s="589"/>
      <c r="D50" s="590"/>
      <c r="E50" s="1202"/>
      <c r="F50" s="1195"/>
      <c r="G50" s="1195"/>
      <c r="H50" s="1195"/>
      <c r="I50" s="590"/>
      <c r="J50" s="593"/>
      <c r="L50" s="597"/>
    </row>
    <row r="51" spans="2:47" s="594" customFormat="1" ht="7" customHeight="1">
      <c r="B51" s="597"/>
      <c r="C51" s="589"/>
      <c r="D51" s="590"/>
      <c r="E51" s="590"/>
      <c r="F51" s="590"/>
      <c r="G51" s="590"/>
      <c r="H51" s="590"/>
      <c r="I51" s="590"/>
      <c r="J51" s="593"/>
      <c r="L51" s="597"/>
    </row>
    <row r="52" spans="2:47" s="594" customFormat="1" ht="12" customHeight="1">
      <c r="B52" s="597"/>
      <c r="C52" s="896" t="s">
        <v>15</v>
      </c>
      <c r="D52" s="590"/>
      <c r="E52" s="590"/>
      <c r="F52" s="580" t="str">
        <f>F12</f>
        <v>Konvent sester Alžbětinek. č. 1564/4,</v>
      </c>
      <c r="G52" s="590"/>
      <c r="H52" s="590"/>
      <c r="I52" s="236" t="s">
        <v>17</v>
      </c>
      <c r="J52" s="877" t="str">
        <f>IF(J12="","",J12)</f>
        <v>vyplň</v>
      </c>
      <c r="L52" s="597"/>
    </row>
    <row r="53" spans="2:47" s="594" customFormat="1" ht="7" customHeight="1">
      <c r="B53" s="597"/>
      <c r="C53" s="589"/>
      <c r="D53" s="590"/>
      <c r="E53" s="590"/>
      <c r="F53" s="590"/>
      <c r="G53" s="590"/>
      <c r="H53" s="590"/>
      <c r="I53" s="590"/>
      <c r="J53" s="593"/>
      <c r="L53" s="597"/>
    </row>
    <row r="54" spans="2:47" s="594" customFormat="1" ht="13.75" customHeight="1">
      <c r="B54" s="597"/>
      <c r="C54" s="896" t="s">
        <v>18</v>
      </c>
      <c r="D54" s="590"/>
      <c r="E54" s="590"/>
      <c r="F54" s="580" t="str">
        <f>E15</f>
        <v>UNIVERZITA KARLOVA, OVOCNÝ TRH 560/5, 113 36 PRAHA</v>
      </c>
      <c r="G54" s="590"/>
      <c r="H54" s="590"/>
      <c r="I54" s="236" t="s">
        <v>24</v>
      </c>
      <c r="J54" s="897" t="str">
        <f>E21</f>
        <v>JIKA CZ, Ing Jiří Slánský</v>
      </c>
      <c r="L54" s="597"/>
    </row>
    <row r="55" spans="2:47" s="594" customFormat="1" ht="13.75" customHeight="1">
      <c r="B55" s="597"/>
      <c r="C55" s="896" t="s">
        <v>22</v>
      </c>
      <c r="D55" s="590"/>
      <c r="E55" s="590"/>
      <c r="F55" s="580" t="str">
        <f>IF(E18="","",E18)</f>
        <v>VYPLŇ - bude vybrán ve výběrovém řízení</v>
      </c>
      <c r="G55" s="590"/>
      <c r="H55" s="590"/>
      <c r="I55" s="236" t="s">
        <v>27</v>
      </c>
      <c r="J55" s="897" t="str">
        <f>E24</f>
        <v>Ing. Stanislav Marhold</v>
      </c>
      <c r="L55" s="597"/>
    </row>
    <row r="56" spans="2:47" s="594" customFormat="1" ht="10.4" customHeight="1">
      <c r="B56" s="597"/>
      <c r="C56" s="589"/>
      <c r="D56" s="590"/>
      <c r="E56" s="590"/>
      <c r="F56" s="590"/>
      <c r="G56" s="590"/>
      <c r="H56" s="590"/>
      <c r="I56" s="590"/>
      <c r="J56" s="593"/>
      <c r="L56" s="597"/>
    </row>
    <row r="57" spans="2:47" s="594" customFormat="1" ht="29.25" customHeight="1">
      <c r="B57" s="597"/>
      <c r="C57" s="265" t="s">
        <v>72</v>
      </c>
      <c r="D57" s="898"/>
      <c r="E57" s="898"/>
      <c r="F57" s="898"/>
      <c r="G57" s="898"/>
      <c r="H57" s="898"/>
      <c r="I57" s="898"/>
      <c r="J57" s="899" t="s">
        <v>73</v>
      </c>
      <c r="K57" s="900"/>
      <c r="L57" s="597"/>
    </row>
    <row r="58" spans="2:47" s="594" customFormat="1" ht="10.4" customHeight="1">
      <c r="B58" s="597"/>
      <c r="C58" s="589"/>
      <c r="D58" s="590"/>
      <c r="E58" s="590"/>
      <c r="F58" s="590"/>
      <c r="G58" s="590"/>
      <c r="H58" s="590"/>
      <c r="I58" s="590"/>
      <c r="J58" s="593"/>
      <c r="L58" s="597"/>
    </row>
    <row r="59" spans="2:47" s="594" customFormat="1" ht="22.9" customHeight="1">
      <c r="B59" s="597"/>
      <c r="C59" s="269" t="s">
        <v>74</v>
      </c>
      <c r="D59" s="590"/>
      <c r="E59" s="590"/>
      <c r="F59" s="590"/>
      <c r="G59" s="590"/>
      <c r="H59" s="590"/>
      <c r="I59" s="590"/>
      <c r="J59" s="885">
        <f>J81</f>
        <v>0</v>
      </c>
      <c r="L59" s="597"/>
      <c r="AU59" s="569" t="s">
        <v>75</v>
      </c>
    </row>
    <row r="60" spans="2:47" s="277" customFormat="1" ht="25" customHeight="1">
      <c r="B60" s="270"/>
      <c r="C60" s="271"/>
      <c r="D60" s="272" t="s">
        <v>83</v>
      </c>
      <c r="E60" s="273"/>
      <c r="F60" s="273"/>
      <c r="G60" s="273"/>
      <c r="H60" s="273"/>
      <c r="I60" s="273"/>
      <c r="J60" s="901">
        <f>J82</f>
        <v>0</v>
      </c>
      <c r="L60" s="270"/>
    </row>
    <row r="61" spans="2:47" s="285" customFormat="1" ht="19.899999999999999" customHeight="1">
      <c r="B61" s="278"/>
      <c r="C61" s="279"/>
      <c r="D61" s="280" t="s">
        <v>873</v>
      </c>
      <c r="E61" s="281"/>
      <c r="F61" s="281"/>
      <c r="G61" s="281"/>
      <c r="H61" s="281"/>
      <c r="I61" s="281"/>
      <c r="J61" s="902">
        <f>J83</f>
        <v>0</v>
      </c>
      <c r="L61" s="278"/>
    </row>
    <row r="62" spans="2:47" s="594" customFormat="1" ht="21.75" customHeight="1" thickBot="1">
      <c r="B62" s="597"/>
      <c r="C62" s="609"/>
      <c r="D62" s="610"/>
      <c r="E62" s="610"/>
      <c r="F62" s="610"/>
      <c r="G62" s="610"/>
      <c r="H62" s="610"/>
      <c r="I62" s="610"/>
      <c r="J62" s="612"/>
      <c r="L62" s="597"/>
    </row>
    <row r="63" spans="2:47" s="594" customFormat="1" ht="7" customHeight="1">
      <c r="B63" s="894"/>
      <c r="C63" s="613"/>
      <c r="D63" s="613"/>
      <c r="E63" s="613"/>
      <c r="F63" s="613"/>
      <c r="G63" s="613"/>
      <c r="H63" s="613"/>
      <c r="I63" s="613"/>
      <c r="J63" s="613"/>
      <c r="K63" s="613"/>
      <c r="L63" s="597"/>
    </row>
    <row r="67" spans="2:20" s="594" customFormat="1" ht="7" customHeight="1" thickBot="1">
      <c r="B67" s="895"/>
      <c r="C67" s="618"/>
      <c r="D67" s="618"/>
      <c r="E67" s="618"/>
      <c r="F67" s="618"/>
      <c r="G67" s="618"/>
      <c r="H67" s="618"/>
      <c r="I67" s="618"/>
      <c r="J67" s="618"/>
      <c r="K67" s="618"/>
      <c r="L67" s="597"/>
    </row>
    <row r="68" spans="2:20" s="594" customFormat="1" ht="25" customHeight="1">
      <c r="B68" s="597"/>
      <c r="C68" s="1042" t="s">
        <v>86</v>
      </c>
      <c r="D68" s="615"/>
      <c r="E68" s="615"/>
      <c r="F68" s="615"/>
      <c r="G68" s="615"/>
      <c r="H68" s="615"/>
      <c r="I68" s="615"/>
      <c r="J68" s="617"/>
      <c r="L68" s="597"/>
    </row>
    <row r="69" spans="2:20" s="594" customFormat="1" ht="7" customHeight="1">
      <c r="B69" s="597"/>
      <c r="C69" s="589"/>
      <c r="D69" s="590"/>
      <c r="E69" s="590"/>
      <c r="F69" s="590"/>
      <c r="G69" s="590"/>
      <c r="H69" s="590"/>
      <c r="I69" s="590"/>
      <c r="J69" s="593"/>
      <c r="L69" s="597"/>
    </row>
    <row r="70" spans="2:20" s="594" customFormat="1" ht="12" customHeight="1">
      <c r="B70" s="597"/>
      <c r="C70" s="896" t="s">
        <v>12</v>
      </c>
      <c r="D70" s="590"/>
      <c r="E70" s="590"/>
      <c r="F70" s="590"/>
      <c r="G70" s="590"/>
      <c r="H70" s="590"/>
      <c r="I70" s="590"/>
      <c r="J70" s="593"/>
      <c r="L70" s="597"/>
    </row>
    <row r="71" spans="2:20" s="594" customFormat="1" ht="16.5" customHeight="1">
      <c r="B71" s="597"/>
      <c r="C71" s="589"/>
      <c r="D71" s="590"/>
      <c r="E71" s="1294" t="str">
        <f>E7</f>
        <v>Provizorní menza - UK Albertov</v>
      </c>
      <c r="F71" s="1295"/>
      <c r="G71" s="1295"/>
      <c r="H71" s="1295"/>
      <c r="I71" s="590"/>
      <c r="J71" s="593"/>
      <c r="L71" s="597"/>
    </row>
    <row r="72" spans="2:20" s="594" customFormat="1" ht="12" customHeight="1">
      <c r="B72" s="597"/>
      <c r="C72" s="896" t="s">
        <v>70</v>
      </c>
      <c r="D72" s="590"/>
      <c r="E72" s="590"/>
      <c r="F72" s="590"/>
      <c r="G72" s="590"/>
      <c r="H72" s="590"/>
      <c r="I72" s="590"/>
      <c r="J72" s="593"/>
      <c r="L72" s="597"/>
    </row>
    <row r="73" spans="2:20" s="594" customFormat="1" ht="16.5" customHeight="1">
      <c r="B73" s="597"/>
      <c r="C73" s="589"/>
      <c r="D73" s="590"/>
      <c r="E73" s="1202" t="str">
        <f>E9</f>
        <v>12 - D.1.4h - ZAŘÍZENÍ SLABOPRPOUDÝCH ROZVODŮ</v>
      </c>
      <c r="F73" s="1195"/>
      <c r="G73" s="1195"/>
      <c r="H73" s="1195"/>
      <c r="I73" s="590"/>
      <c r="J73" s="593"/>
      <c r="L73" s="597"/>
    </row>
    <row r="74" spans="2:20" s="594" customFormat="1" ht="7" customHeight="1">
      <c r="B74" s="597"/>
      <c r="C74" s="589"/>
      <c r="D74" s="590"/>
      <c r="E74" s="590"/>
      <c r="F74" s="590"/>
      <c r="G74" s="590"/>
      <c r="H74" s="590"/>
      <c r="I74" s="590"/>
      <c r="J74" s="593"/>
      <c r="L74" s="597"/>
    </row>
    <row r="75" spans="2:20" s="594" customFormat="1" ht="12" customHeight="1">
      <c r="B75" s="597"/>
      <c r="C75" s="896" t="s">
        <v>15</v>
      </c>
      <c r="D75" s="590"/>
      <c r="E75" s="590"/>
      <c r="F75" s="580" t="str">
        <f>F12</f>
        <v>Konvent sester Alžbětinek. č. 1564/4,</v>
      </c>
      <c r="G75" s="590"/>
      <c r="H75" s="590"/>
      <c r="I75" s="236" t="s">
        <v>17</v>
      </c>
      <c r="J75" s="877" t="str">
        <f>IF(J12="","",J12)</f>
        <v>vyplň</v>
      </c>
      <c r="L75" s="597"/>
    </row>
    <row r="76" spans="2:20" s="594" customFormat="1" ht="7" customHeight="1">
      <c r="B76" s="597"/>
      <c r="C76" s="589"/>
      <c r="D76" s="590"/>
      <c r="E76" s="590"/>
      <c r="F76" s="590"/>
      <c r="G76" s="590"/>
      <c r="H76" s="590"/>
      <c r="I76" s="590"/>
      <c r="J76" s="593"/>
      <c r="L76" s="597"/>
    </row>
    <row r="77" spans="2:20" s="594" customFormat="1" ht="13.75" customHeight="1">
      <c r="B77" s="597"/>
      <c r="C77" s="896" t="s">
        <v>18</v>
      </c>
      <c r="D77" s="590"/>
      <c r="E77" s="590"/>
      <c r="F77" s="580" t="str">
        <f>E15</f>
        <v>UNIVERZITA KARLOVA, OVOCNÝ TRH 560/5, 113 36 PRAHA</v>
      </c>
      <c r="G77" s="590"/>
      <c r="H77" s="590"/>
      <c r="I77" s="236" t="s">
        <v>24</v>
      </c>
      <c r="J77" s="897" t="str">
        <f>E21</f>
        <v>JIKA CZ, Ing Jiří Slánský</v>
      </c>
      <c r="L77" s="597"/>
    </row>
    <row r="78" spans="2:20" s="594" customFormat="1" ht="13.75" customHeight="1">
      <c r="B78" s="597"/>
      <c r="C78" s="896" t="s">
        <v>22</v>
      </c>
      <c r="D78" s="590"/>
      <c r="E78" s="590"/>
      <c r="F78" s="580" t="str">
        <f>IF(E18="","",E18)</f>
        <v>VYPLŇ - bude vybrán ve výběrovém řízení</v>
      </c>
      <c r="G78" s="590"/>
      <c r="H78" s="590"/>
      <c r="I78" s="236" t="s">
        <v>27</v>
      </c>
      <c r="J78" s="897" t="str">
        <f>E24</f>
        <v>Ing. Stanislav Marhold</v>
      </c>
      <c r="L78" s="597"/>
    </row>
    <row r="79" spans="2:20" s="594" customFormat="1" ht="10.4" customHeight="1">
      <c r="B79" s="597"/>
      <c r="C79" s="589"/>
      <c r="D79" s="590"/>
      <c r="E79" s="590"/>
      <c r="F79" s="590"/>
      <c r="G79" s="590"/>
      <c r="H79" s="590"/>
      <c r="I79" s="590"/>
      <c r="J79" s="593"/>
      <c r="L79" s="597"/>
    </row>
    <row r="80" spans="2:20" s="906" customFormat="1" ht="29.25" customHeight="1">
      <c r="B80" s="905"/>
      <c r="C80" s="420" t="s">
        <v>87</v>
      </c>
      <c r="D80" s="421" t="s">
        <v>47</v>
      </c>
      <c r="E80" s="421" t="s">
        <v>43</v>
      </c>
      <c r="F80" s="421" t="s">
        <v>44</v>
      </c>
      <c r="G80" s="421" t="s">
        <v>88</v>
      </c>
      <c r="H80" s="421" t="s">
        <v>89</v>
      </c>
      <c r="I80" s="421" t="s">
        <v>90</v>
      </c>
      <c r="J80" s="422" t="s">
        <v>73</v>
      </c>
      <c r="K80" s="904" t="s">
        <v>91</v>
      </c>
      <c r="L80" s="905"/>
      <c r="M80" s="291" t="s">
        <v>1</v>
      </c>
      <c r="N80" s="292" t="s">
        <v>33</v>
      </c>
      <c r="O80" s="292" t="s">
        <v>92</v>
      </c>
      <c r="P80" s="292" t="s">
        <v>93</v>
      </c>
      <c r="Q80" s="292" t="s">
        <v>94</v>
      </c>
      <c r="R80" s="292" t="s">
        <v>95</v>
      </c>
      <c r="S80" s="292" t="s">
        <v>96</v>
      </c>
      <c r="T80" s="293" t="s">
        <v>97</v>
      </c>
    </row>
    <row r="81" spans="2:65" s="594" customFormat="1" ht="22.9" customHeight="1">
      <c r="B81" s="597"/>
      <c r="C81" s="295" t="s">
        <v>98</v>
      </c>
      <c r="D81" s="590"/>
      <c r="E81" s="590"/>
      <c r="F81" s="590"/>
      <c r="G81" s="590"/>
      <c r="H81" s="590"/>
      <c r="I81" s="590"/>
      <c r="J81" s="907">
        <f>J82</f>
        <v>0</v>
      </c>
      <c r="L81" s="597"/>
      <c r="M81" s="908"/>
      <c r="N81" s="883"/>
      <c r="O81" s="883"/>
      <c r="P81" s="909" t="e">
        <f>P82</f>
        <v>#REF!</v>
      </c>
      <c r="Q81" s="883"/>
      <c r="R81" s="909" t="e">
        <f>R82</f>
        <v>#REF!</v>
      </c>
      <c r="S81" s="883"/>
      <c r="T81" s="910" t="e">
        <f>T82</f>
        <v>#REF!</v>
      </c>
      <c r="AT81" s="569" t="s">
        <v>49</v>
      </c>
      <c r="AU81" s="569" t="s">
        <v>75</v>
      </c>
      <c r="BK81" s="300" t="e">
        <f>BK82</f>
        <v>#REF!</v>
      </c>
    </row>
    <row r="82" spans="2:65" s="914" customFormat="1" ht="25.9" customHeight="1">
      <c r="B82" s="915"/>
      <c r="C82" s="911"/>
      <c r="D82" s="303" t="s">
        <v>49</v>
      </c>
      <c r="E82" s="304" t="s">
        <v>355</v>
      </c>
      <c r="F82" s="304" t="s">
        <v>356</v>
      </c>
      <c r="G82" s="912"/>
      <c r="H82" s="912"/>
      <c r="I82" s="912"/>
      <c r="J82" s="913">
        <f>J84</f>
        <v>0</v>
      </c>
      <c r="L82" s="915"/>
      <c r="M82" s="916"/>
      <c r="N82" s="912"/>
      <c r="O82" s="912"/>
      <c r="P82" s="917" t="e">
        <f>P83</f>
        <v>#REF!</v>
      </c>
      <c r="Q82" s="912"/>
      <c r="R82" s="917" t="e">
        <f>R83</f>
        <v>#REF!</v>
      </c>
      <c r="S82" s="912"/>
      <c r="T82" s="918" t="e">
        <f>T83</f>
        <v>#REF!</v>
      </c>
      <c r="AR82" s="312" t="s">
        <v>58</v>
      </c>
      <c r="AT82" s="313" t="s">
        <v>49</v>
      </c>
      <c r="AU82" s="313" t="s">
        <v>50</v>
      </c>
      <c r="AY82" s="312" t="s">
        <v>101</v>
      </c>
      <c r="BK82" s="314" t="e">
        <f>BK83</f>
        <v>#REF!</v>
      </c>
    </row>
    <row r="83" spans="2:65" s="914" customFormat="1" ht="22.9" customHeight="1">
      <c r="B83" s="915"/>
      <c r="C83" s="911"/>
      <c r="D83" s="303" t="s">
        <v>49</v>
      </c>
      <c r="E83" s="315" t="s">
        <v>357</v>
      </c>
      <c r="F83" s="315" t="s">
        <v>955</v>
      </c>
      <c r="G83" s="912"/>
      <c r="H83" s="912"/>
      <c r="I83" s="912"/>
      <c r="J83" s="919">
        <f>J84</f>
        <v>0</v>
      </c>
      <c r="L83" s="915"/>
      <c r="M83" s="916"/>
      <c r="N83" s="912"/>
      <c r="O83" s="912"/>
      <c r="P83" s="917" t="e">
        <f>SUM(P84:P90)</f>
        <v>#REF!</v>
      </c>
      <c r="Q83" s="912"/>
      <c r="R83" s="917" t="e">
        <f>SUM(R84:R90)</f>
        <v>#REF!</v>
      </c>
      <c r="S83" s="912"/>
      <c r="T83" s="918" t="e">
        <f>SUM(T84:T90)</f>
        <v>#REF!</v>
      </c>
      <c r="AR83" s="312" t="s">
        <v>58</v>
      </c>
      <c r="AT83" s="313" t="s">
        <v>49</v>
      </c>
      <c r="AU83" s="313" t="s">
        <v>56</v>
      </c>
      <c r="AY83" s="312" t="s">
        <v>101</v>
      </c>
      <c r="BK83" s="314" t="e">
        <f>SUM(BK84:BK90)</f>
        <v>#REF!</v>
      </c>
    </row>
    <row r="84" spans="2:65" s="594" customFormat="1" ht="16.5" customHeight="1">
      <c r="B84" s="597"/>
      <c r="C84" s="920" t="s">
        <v>56</v>
      </c>
      <c r="D84" s="921" t="s">
        <v>103</v>
      </c>
      <c r="E84" s="922" t="s">
        <v>875</v>
      </c>
      <c r="F84" s="923" t="s">
        <v>956</v>
      </c>
      <c r="G84" s="924" t="s">
        <v>106</v>
      </c>
      <c r="H84" s="925">
        <v>1</v>
      </c>
      <c r="I84" s="926">
        <f>'D.1.4h - SLABOPROUDÉ ROZVODY'!H122</f>
        <v>0</v>
      </c>
      <c r="J84" s="927">
        <f>ROUND(I84*H84,2)</f>
        <v>0</v>
      </c>
      <c r="K84" s="928" t="s">
        <v>1</v>
      </c>
      <c r="L84" s="597"/>
      <c r="M84" s="929" t="s">
        <v>1</v>
      </c>
      <c r="N84" s="579" t="s">
        <v>34</v>
      </c>
      <c r="O84" s="930">
        <v>0</v>
      </c>
      <c r="P84" s="930">
        <f>O84*H84</f>
        <v>0</v>
      </c>
      <c r="Q84" s="930">
        <v>0</v>
      </c>
      <c r="R84" s="930">
        <f>Q84*H84</f>
        <v>0</v>
      </c>
      <c r="S84" s="930">
        <v>0</v>
      </c>
      <c r="T84" s="931">
        <f>S84*H84</f>
        <v>0</v>
      </c>
      <c r="AR84" s="569" t="s">
        <v>152</v>
      </c>
      <c r="AT84" s="569" t="s">
        <v>103</v>
      </c>
      <c r="AU84" s="569" t="s">
        <v>58</v>
      </c>
      <c r="AY84" s="569" t="s">
        <v>101</v>
      </c>
      <c r="BE84" s="932">
        <f>IF(N84="základní",J84,0)</f>
        <v>0</v>
      </c>
      <c r="BF84" s="932">
        <f>IF(N84="snížená",J84,0)</f>
        <v>0</v>
      </c>
      <c r="BG84" s="932">
        <f>IF(N84="zákl. přenesená",J84,0)</f>
        <v>0</v>
      </c>
      <c r="BH84" s="932">
        <f>IF(N84="sníž. přenesená",J84,0)</f>
        <v>0</v>
      </c>
      <c r="BI84" s="932">
        <f>IF(N84="nulová",J84,0)</f>
        <v>0</v>
      </c>
      <c r="BJ84" s="569" t="s">
        <v>56</v>
      </c>
      <c r="BK84" s="932">
        <f>ROUND(I84*H84,2)</f>
        <v>0</v>
      </c>
      <c r="BL84" s="569" t="s">
        <v>152</v>
      </c>
      <c r="BM84" s="569" t="s">
        <v>876</v>
      </c>
    </row>
    <row r="85" spans="2:65" s="594" customFormat="1">
      <c r="B85" s="597"/>
      <c r="C85" s="589"/>
      <c r="D85" s="333" t="s">
        <v>108</v>
      </c>
      <c r="E85" s="590"/>
      <c r="F85" s="938" t="s">
        <v>1308</v>
      </c>
      <c r="G85" s="590"/>
      <c r="H85" s="590"/>
      <c r="I85" s="590"/>
      <c r="J85" s="593"/>
      <c r="L85" s="597"/>
      <c r="M85" s="1012"/>
      <c r="N85" s="590"/>
      <c r="O85" s="590"/>
      <c r="P85" s="590"/>
      <c r="Q85" s="590"/>
      <c r="R85" s="590"/>
      <c r="S85" s="590"/>
      <c r="T85" s="1013"/>
      <c r="AT85" s="569" t="s">
        <v>108</v>
      </c>
      <c r="AU85" s="569" t="s">
        <v>58</v>
      </c>
    </row>
    <row r="86" spans="2:65" s="594" customFormat="1">
      <c r="B86" s="597"/>
      <c r="C86" s="1043"/>
      <c r="D86" s="613"/>
      <c r="E86" s="613"/>
      <c r="F86" s="613"/>
      <c r="G86" s="613"/>
      <c r="H86" s="613"/>
      <c r="I86" s="613"/>
      <c r="J86" s="1044"/>
      <c r="L86" s="597"/>
      <c r="M86" s="1012"/>
      <c r="N86" s="590"/>
      <c r="O86" s="590"/>
      <c r="P86" s="590"/>
      <c r="Q86" s="590"/>
      <c r="R86" s="590"/>
      <c r="S86" s="590"/>
      <c r="T86" s="1013"/>
      <c r="AT86" s="569" t="s">
        <v>108</v>
      </c>
      <c r="AU86" s="569" t="s">
        <v>58</v>
      </c>
    </row>
    <row r="87" spans="2:65" s="594" customFormat="1" ht="16.5" customHeight="1">
      <c r="B87" s="597"/>
      <c r="C87" s="214"/>
      <c r="D87" s="212"/>
      <c r="E87" s="212"/>
      <c r="F87" s="212"/>
      <c r="G87" s="212"/>
      <c r="H87" s="212"/>
      <c r="I87" s="212"/>
      <c r="J87" s="216"/>
      <c r="K87" s="928" t="s">
        <v>1</v>
      </c>
      <c r="L87" s="597"/>
      <c r="M87" s="929" t="s">
        <v>1</v>
      </c>
      <c r="N87" s="579" t="s">
        <v>34</v>
      </c>
      <c r="O87" s="930">
        <v>0</v>
      </c>
      <c r="P87" s="930" t="e">
        <f>O87*#REF!</f>
        <v>#REF!</v>
      </c>
      <c r="Q87" s="930">
        <v>0</v>
      </c>
      <c r="R87" s="930" t="e">
        <f>Q87*#REF!</f>
        <v>#REF!</v>
      </c>
      <c r="S87" s="930">
        <v>0</v>
      </c>
      <c r="T87" s="931" t="e">
        <f>S87*#REF!</f>
        <v>#REF!</v>
      </c>
      <c r="AR87" s="569" t="s">
        <v>152</v>
      </c>
      <c r="AT87" s="569" t="s">
        <v>103</v>
      </c>
      <c r="AU87" s="569" t="s">
        <v>58</v>
      </c>
      <c r="AY87" s="569" t="s">
        <v>101</v>
      </c>
      <c r="BE87" s="932" t="e">
        <f>IF(N87="základní",#REF!,0)</f>
        <v>#REF!</v>
      </c>
      <c r="BF87" s="932">
        <f>IF(N87="snížená",#REF!,0)</f>
        <v>0</v>
      </c>
      <c r="BG87" s="932">
        <f>IF(N87="zákl. přenesená",#REF!,0)</f>
        <v>0</v>
      </c>
      <c r="BH87" s="932">
        <f>IF(N87="sníž. přenesená",#REF!,0)</f>
        <v>0</v>
      </c>
      <c r="BI87" s="932">
        <f>IF(N87="nulová",#REF!,0)</f>
        <v>0</v>
      </c>
      <c r="BJ87" s="569" t="s">
        <v>56</v>
      </c>
      <c r="BK87" s="932" t="e">
        <f>ROUND(#REF!*#REF!,2)</f>
        <v>#REF!</v>
      </c>
      <c r="BL87" s="569" t="s">
        <v>152</v>
      </c>
      <c r="BM87" s="569" t="s">
        <v>879</v>
      </c>
    </row>
    <row r="88" spans="2:65" s="594" customFormat="1">
      <c r="B88" s="597"/>
      <c r="C88" s="214"/>
      <c r="D88" s="212"/>
      <c r="E88" s="212"/>
      <c r="F88" s="212"/>
      <c r="G88" s="212"/>
      <c r="H88" s="212"/>
      <c r="I88" s="212"/>
      <c r="J88" s="216"/>
      <c r="L88" s="597"/>
      <c r="M88" s="1012"/>
      <c r="N88" s="590"/>
      <c r="O88" s="590"/>
      <c r="P88" s="590"/>
      <c r="Q88" s="590"/>
      <c r="R88" s="590"/>
      <c r="S88" s="590"/>
      <c r="T88" s="1013"/>
      <c r="AT88" s="569" t="s">
        <v>108</v>
      </c>
      <c r="AU88" s="569" t="s">
        <v>58</v>
      </c>
    </row>
    <row r="89" spans="2:65" s="594" customFormat="1" ht="16.5" customHeight="1">
      <c r="B89" s="597"/>
      <c r="C89" s="214"/>
      <c r="D89" s="212"/>
      <c r="E89" s="212"/>
      <c r="F89" s="212"/>
      <c r="G89" s="212"/>
      <c r="H89" s="212"/>
      <c r="I89" s="212"/>
      <c r="J89" s="216"/>
      <c r="K89" s="928" t="s">
        <v>1</v>
      </c>
      <c r="L89" s="597"/>
      <c r="M89" s="929" t="s">
        <v>1</v>
      </c>
      <c r="N89" s="579" t="s">
        <v>34</v>
      </c>
      <c r="O89" s="930">
        <v>0</v>
      </c>
      <c r="P89" s="930" t="e">
        <f>O89*#REF!</f>
        <v>#REF!</v>
      </c>
      <c r="Q89" s="930">
        <v>0</v>
      </c>
      <c r="R89" s="930" t="e">
        <f>Q89*#REF!</f>
        <v>#REF!</v>
      </c>
      <c r="S89" s="930">
        <v>0</v>
      </c>
      <c r="T89" s="931" t="e">
        <f>S89*#REF!</f>
        <v>#REF!</v>
      </c>
      <c r="AR89" s="569" t="s">
        <v>152</v>
      </c>
      <c r="AT89" s="569" t="s">
        <v>103</v>
      </c>
      <c r="AU89" s="569" t="s">
        <v>58</v>
      </c>
      <c r="AY89" s="569" t="s">
        <v>101</v>
      </c>
      <c r="BE89" s="932" t="e">
        <f>IF(N89="základní",#REF!,0)</f>
        <v>#REF!</v>
      </c>
      <c r="BF89" s="932">
        <f>IF(N89="snížená",#REF!,0)</f>
        <v>0</v>
      </c>
      <c r="BG89" s="932">
        <f>IF(N89="zákl. přenesená",#REF!,0)</f>
        <v>0</v>
      </c>
      <c r="BH89" s="932">
        <f>IF(N89="sníž. přenesená",#REF!,0)</f>
        <v>0</v>
      </c>
      <c r="BI89" s="932">
        <f>IF(N89="nulová",#REF!,0)</f>
        <v>0</v>
      </c>
      <c r="BJ89" s="569" t="s">
        <v>56</v>
      </c>
      <c r="BK89" s="932" t="e">
        <f>ROUND(#REF!*#REF!,2)</f>
        <v>#REF!</v>
      </c>
      <c r="BL89" s="569" t="s">
        <v>152</v>
      </c>
      <c r="BM89" s="569" t="s">
        <v>880</v>
      </c>
    </row>
    <row r="90" spans="2:65" s="594" customFormat="1" ht="10.5" thickBot="1">
      <c r="B90" s="597"/>
      <c r="C90" s="1045"/>
      <c r="D90" s="1046"/>
      <c r="E90" s="1046"/>
      <c r="F90" s="1046"/>
      <c r="G90" s="1046"/>
      <c r="H90" s="1046"/>
      <c r="I90" s="1046"/>
      <c r="J90" s="1047"/>
      <c r="L90" s="597"/>
      <c r="M90" s="934"/>
      <c r="N90" s="935"/>
      <c r="O90" s="935"/>
      <c r="P90" s="935"/>
      <c r="Q90" s="935"/>
      <c r="R90" s="935"/>
      <c r="S90" s="935"/>
      <c r="T90" s="936"/>
      <c r="AT90" s="569" t="s">
        <v>108</v>
      </c>
      <c r="AU90" s="569" t="s">
        <v>58</v>
      </c>
    </row>
    <row r="91" spans="2:65" s="594" customFormat="1" ht="7" customHeight="1">
      <c r="B91" s="894"/>
      <c r="C91" s="32"/>
      <c r="D91" s="32"/>
      <c r="E91" s="32"/>
      <c r="F91" s="32"/>
      <c r="G91" s="32"/>
      <c r="H91" s="32"/>
      <c r="I91" s="32"/>
      <c r="J91" s="32"/>
      <c r="K91" s="613"/>
      <c r="L91" s="597"/>
    </row>
  </sheetData>
  <sheetProtection algorithmName="SHA-512" hashValue="iWsUcnF4jPy569uMFUq6FqWAzUreLJ0UJ6yQ6YL4EKlxApoQQlXPszE8qL9TVRrlqlLZjSCEDAgZe7r6e518IQ==" saltValue="zgI+QeFnVUWX0iVuB5CudA==" spinCount="100000" sheet="1" objects="1" scenarios="1"/>
  <autoFilter ref="C80:K90" xr:uid="{00000000-0009-0000-0000-00000A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90" fitToHeight="0" orientation="portrait" r:id="rId1"/>
  <headerFooter>
    <oddHeader xml:space="preserve">&amp;LALB - PROVIZORNÍ MENZA&amp;RUNIVERZITA KARLOVA   </oddHeader>
    <oddFooter>&amp;LALB_MENZA&amp;CStrana &amp;P z &amp;N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33543-FF45-4F48-9437-0A6958AB297C}">
  <sheetPr>
    <tabColor theme="5" tint="0.39997558519241921"/>
    <pageSetUpPr fitToPage="1"/>
  </sheetPr>
  <dimension ref="A1:J122"/>
  <sheetViews>
    <sheetView view="pageBreakPreview" topLeftCell="A90" zoomScale="40" zoomScaleNormal="100" zoomScaleSheetLayoutView="40" workbookViewId="0">
      <selection activeCell="S127" sqref="S127"/>
    </sheetView>
  </sheetViews>
  <sheetFormatPr defaultColWidth="11.21875" defaultRowHeight="14.5"/>
  <cols>
    <col min="1" max="1" width="62" style="1165" customWidth="1"/>
    <col min="2" max="2" width="4.33203125" style="1165" bestFit="1" customWidth="1"/>
    <col min="3" max="3" width="7" style="1166" bestFit="1" customWidth="1"/>
    <col min="4" max="4" width="10.109375" style="1166" bestFit="1" customWidth="1"/>
    <col min="5" max="5" width="14" style="1166" bestFit="1" customWidth="1"/>
    <col min="6" max="6" width="3.88671875" style="1165" bestFit="1" customWidth="1"/>
    <col min="7" max="7" width="9" style="1166" bestFit="1" customWidth="1"/>
    <col min="8" max="8" width="13.6640625" style="1166" bestFit="1" customWidth="1"/>
    <col min="9" max="10" width="11.21875" style="1128"/>
    <col min="11" max="11" width="0" style="1128" hidden="1" customWidth="1"/>
    <col min="12" max="16384" width="11.21875" style="1128"/>
  </cols>
  <sheetData>
    <row r="1" spans="1:10">
      <c r="A1" s="1122" t="s">
        <v>957</v>
      </c>
      <c r="B1" s="1123" t="s">
        <v>958</v>
      </c>
      <c r="C1" s="1124" t="s">
        <v>959</v>
      </c>
      <c r="D1" s="1124" t="s">
        <v>960</v>
      </c>
      <c r="E1" s="1124" t="s">
        <v>961</v>
      </c>
      <c r="F1" s="1123" t="s">
        <v>1464</v>
      </c>
      <c r="G1" s="1124" t="s">
        <v>962</v>
      </c>
      <c r="H1" s="1125" t="s">
        <v>963</v>
      </c>
      <c r="I1" s="1126"/>
      <c r="J1" s="1127"/>
    </row>
    <row r="2" spans="1:10" ht="24.5">
      <c r="A2" s="1129" t="s">
        <v>1465</v>
      </c>
      <c r="B2" s="1130" t="s">
        <v>1</v>
      </c>
      <c r="C2" s="1131"/>
      <c r="D2" s="1131"/>
      <c r="E2" s="1131"/>
      <c r="F2" s="1130" t="s">
        <v>1</v>
      </c>
      <c r="G2" s="1131"/>
      <c r="H2" s="1132"/>
      <c r="I2" s="1126"/>
      <c r="J2" s="1127"/>
    </row>
    <row r="3" spans="1:10">
      <c r="A3" s="1129" t="s">
        <v>1466</v>
      </c>
      <c r="B3" s="1130" t="s">
        <v>1</v>
      </c>
      <c r="C3" s="1131"/>
      <c r="D3" s="1131"/>
      <c r="E3" s="1131"/>
      <c r="F3" s="1130" t="s">
        <v>1</v>
      </c>
      <c r="G3" s="1131"/>
      <c r="H3" s="1132"/>
      <c r="I3" s="1126"/>
      <c r="J3" s="1127"/>
    </row>
    <row r="4" spans="1:10" ht="48.5">
      <c r="A4" s="1129" t="s">
        <v>1467</v>
      </c>
      <c r="B4" s="1130" t="s">
        <v>1</v>
      </c>
      <c r="C4" s="1131"/>
      <c r="D4" s="1131"/>
      <c r="E4" s="1131"/>
      <c r="F4" s="1130" t="s">
        <v>1</v>
      </c>
      <c r="G4" s="1131"/>
      <c r="H4" s="1132"/>
      <c r="I4" s="1126"/>
      <c r="J4" s="1127"/>
    </row>
    <row r="5" spans="1:10" ht="24.5">
      <c r="A5" s="1129" t="s">
        <v>1468</v>
      </c>
      <c r="B5" s="1130" t="s">
        <v>1</v>
      </c>
      <c r="C5" s="1131"/>
      <c r="D5" s="1131"/>
      <c r="E5" s="1131"/>
      <c r="F5" s="1130" t="s">
        <v>1</v>
      </c>
      <c r="G5" s="1131"/>
      <c r="H5" s="1132"/>
      <c r="I5" s="1126"/>
      <c r="J5" s="1127"/>
    </row>
    <row r="6" spans="1:10" ht="48.5">
      <c r="A6" s="1129" t="s">
        <v>1469</v>
      </c>
      <c r="B6" s="1130" t="s">
        <v>1</v>
      </c>
      <c r="C6" s="1131"/>
      <c r="D6" s="1131"/>
      <c r="E6" s="1131"/>
      <c r="F6" s="1130" t="s">
        <v>1</v>
      </c>
      <c r="G6" s="1131"/>
      <c r="H6" s="1132"/>
      <c r="I6" s="1126"/>
      <c r="J6" s="1127"/>
    </row>
    <row r="7" spans="1:10" ht="48.5">
      <c r="A7" s="1129" t="s">
        <v>1470</v>
      </c>
      <c r="B7" s="1130" t="s">
        <v>1</v>
      </c>
      <c r="C7" s="1131"/>
      <c r="D7" s="1131"/>
      <c r="E7" s="1131"/>
      <c r="F7" s="1130" t="s">
        <v>1</v>
      </c>
      <c r="G7" s="1131"/>
      <c r="H7" s="1132"/>
      <c r="I7" s="1126"/>
      <c r="J7" s="1127"/>
    </row>
    <row r="8" spans="1:10" ht="96.5">
      <c r="A8" s="1129" t="s">
        <v>1471</v>
      </c>
      <c r="B8" s="1130" t="s">
        <v>1</v>
      </c>
      <c r="C8" s="1131"/>
      <c r="D8" s="1131"/>
      <c r="E8" s="1131"/>
      <c r="F8" s="1130" t="s">
        <v>1</v>
      </c>
      <c r="G8" s="1131"/>
      <c r="H8" s="1132"/>
      <c r="I8" s="1126"/>
      <c r="J8" s="1127"/>
    </row>
    <row r="9" spans="1:10">
      <c r="A9" s="1129" t="s">
        <v>1472</v>
      </c>
      <c r="B9" s="1130" t="s">
        <v>1</v>
      </c>
      <c r="C9" s="1131"/>
      <c r="D9" s="1131"/>
      <c r="E9" s="1131"/>
      <c r="F9" s="1130" t="s">
        <v>1</v>
      </c>
      <c r="G9" s="1131"/>
      <c r="H9" s="1132"/>
      <c r="I9" s="1126"/>
      <c r="J9" s="1127"/>
    </row>
    <row r="10" spans="1:10">
      <c r="A10" s="1133" t="s">
        <v>1473</v>
      </c>
      <c r="B10" s="1134" t="s">
        <v>1</v>
      </c>
      <c r="C10" s="1135"/>
      <c r="D10" s="1135"/>
      <c r="E10" s="1135"/>
      <c r="F10" s="1134" t="s">
        <v>1</v>
      </c>
      <c r="G10" s="1135"/>
      <c r="H10" s="1136"/>
      <c r="I10" s="1126"/>
      <c r="J10" s="1127"/>
    </row>
    <row r="11" spans="1:10">
      <c r="A11" s="1137" t="s">
        <v>1474</v>
      </c>
      <c r="B11" s="1138" t="s">
        <v>1</v>
      </c>
      <c r="C11" s="1139"/>
      <c r="D11" s="1139"/>
      <c r="E11" s="1139"/>
      <c r="F11" s="1138" t="s">
        <v>1</v>
      </c>
      <c r="G11" s="1139"/>
      <c r="H11" s="1140"/>
      <c r="I11" s="1126"/>
      <c r="J11" s="1127"/>
    </row>
    <row r="12" spans="1:10">
      <c r="A12" s="1129" t="s">
        <v>1475</v>
      </c>
      <c r="B12" s="1130" t="s">
        <v>1</v>
      </c>
      <c r="C12" s="1131"/>
      <c r="D12" s="1131"/>
      <c r="E12" s="1131"/>
      <c r="F12" s="1130" t="s">
        <v>1</v>
      </c>
      <c r="G12" s="1131"/>
      <c r="H12" s="1132"/>
      <c r="I12" s="1126"/>
      <c r="J12" s="1127"/>
    </row>
    <row r="13" spans="1:10">
      <c r="A13" s="1141" t="s">
        <v>1476</v>
      </c>
      <c r="B13" s="1142" t="s">
        <v>969</v>
      </c>
      <c r="C13" s="1143">
        <v>1</v>
      </c>
      <c r="D13" s="1167"/>
      <c r="E13" s="1143">
        <f>C13*D13</f>
        <v>0</v>
      </c>
      <c r="F13" s="1142" t="s">
        <v>1</v>
      </c>
      <c r="G13" s="1167"/>
      <c r="H13" s="1144">
        <f>C13*G13</f>
        <v>0</v>
      </c>
      <c r="I13" s="1126"/>
      <c r="J13" s="1127"/>
    </row>
    <row r="14" spans="1:10">
      <c r="A14" s="1129" t="s">
        <v>1477</v>
      </c>
      <c r="B14" s="1130" t="s">
        <v>1</v>
      </c>
      <c r="C14" s="1131"/>
      <c r="D14" s="1168"/>
      <c r="E14" s="1131"/>
      <c r="F14" s="1130" t="s">
        <v>1</v>
      </c>
      <c r="G14" s="1168"/>
      <c r="H14" s="1132"/>
      <c r="I14" s="1126"/>
      <c r="J14" s="1127"/>
    </row>
    <row r="15" spans="1:10">
      <c r="A15" s="1141" t="s">
        <v>1478</v>
      </c>
      <c r="B15" s="1142" t="s">
        <v>969</v>
      </c>
      <c r="C15" s="1143">
        <v>1</v>
      </c>
      <c r="D15" s="1167"/>
      <c r="E15" s="1143">
        <f>C15*D15</f>
        <v>0</v>
      </c>
      <c r="F15" s="1142" t="s">
        <v>1</v>
      </c>
      <c r="G15" s="1167"/>
      <c r="H15" s="1144">
        <f>C15*G15</f>
        <v>0</v>
      </c>
      <c r="I15" s="1126"/>
      <c r="J15" s="1127"/>
    </row>
    <row r="16" spans="1:10">
      <c r="A16" s="1129" t="s">
        <v>1479</v>
      </c>
      <c r="B16" s="1130" t="s">
        <v>1</v>
      </c>
      <c r="C16" s="1131"/>
      <c r="D16" s="1168"/>
      <c r="E16" s="1131"/>
      <c r="F16" s="1130" t="s">
        <v>1</v>
      </c>
      <c r="G16" s="1168"/>
      <c r="H16" s="1132"/>
      <c r="I16" s="1126"/>
      <c r="J16" s="1127"/>
    </row>
    <row r="17" spans="1:10">
      <c r="A17" s="1141" t="s">
        <v>1480</v>
      </c>
      <c r="B17" s="1142" t="s">
        <v>969</v>
      </c>
      <c r="C17" s="1143">
        <v>1</v>
      </c>
      <c r="D17" s="1167"/>
      <c r="E17" s="1143">
        <f>C17*D17</f>
        <v>0</v>
      </c>
      <c r="F17" s="1142" t="s">
        <v>1</v>
      </c>
      <c r="G17" s="1167"/>
      <c r="H17" s="1144">
        <f>C17*G17</f>
        <v>0</v>
      </c>
      <c r="I17" s="1126"/>
      <c r="J17" s="1127"/>
    </row>
    <row r="18" spans="1:10">
      <c r="A18" s="1129" t="s">
        <v>1481</v>
      </c>
      <c r="B18" s="1130" t="s">
        <v>1</v>
      </c>
      <c r="C18" s="1131"/>
      <c r="D18" s="1168"/>
      <c r="E18" s="1131"/>
      <c r="F18" s="1130" t="s">
        <v>1</v>
      </c>
      <c r="G18" s="1168"/>
      <c r="H18" s="1132"/>
      <c r="I18" s="1126"/>
      <c r="J18" s="1127"/>
    </row>
    <row r="19" spans="1:10">
      <c r="A19" s="1141" t="s">
        <v>1482</v>
      </c>
      <c r="B19" s="1142" t="s">
        <v>969</v>
      </c>
      <c r="C19" s="1143">
        <v>1</v>
      </c>
      <c r="D19" s="1167"/>
      <c r="E19" s="1143">
        <f>C19*D19</f>
        <v>0</v>
      </c>
      <c r="F19" s="1142" t="s">
        <v>1</v>
      </c>
      <c r="G19" s="1167"/>
      <c r="H19" s="1144">
        <f>C19*G19</f>
        <v>0</v>
      </c>
      <c r="I19" s="1126"/>
      <c r="J19" s="1127"/>
    </row>
    <row r="20" spans="1:10">
      <c r="A20" s="1141" t="s">
        <v>1</v>
      </c>
      <c r="B20" s="1142" t="s">
        <v>1</v>
      </c>
      <c r="C20" s="1143"/>
      <c r="D20" s="1169"/>
      <c r="E20" s="1143"/>
      <c r="F20" s="1142" t="s">
        <v>1</v>
      </c>
      <c r="G20" s="1169"/>
      <c r="H20" s="1144"/>
      <c r="I20" s="1126"/>
      <c r="J20" s="1127"/>
    </row>
    <row r="21" spans="1:10">
      <c r="A21" s="1129" t="s">
        <v>1483</v>
      </c>
      <c r="B21" s="1130" t="s">
        <v>1</v>
      </c>
      <c r="C21" s="1131"/>
      <c r="D21" s="1168"/>
      <c r="E21" s="1131"/>
      <c r="F21" s="1130" t="s">
        <v>1</v>
      </c>
      <c r="G21" s="1168"/>
      <c r="H21" s="1132"/>
      <c r="I21" s="1126"/>
      <c r="J21" s="1127"/>
    </row>
    <row r="22" spans="1:10">
      <c r="A22" s="1141" t="s">
        <v>1484</v>
      </c>
      <c r="B22" s="1142" t="s">
        <v>969</v>
      </c>
      <c r="C22" s="1143">
        <v>3</v>
      </c>
      <c r="D22" s="1167"/>
      <c r="E22" s="1143">
        <f>C22*D22</f>
        <v>0</v>
      </c>
      <c r="F22" s="1142" t="s">
        <v>1</v>
      </c>
      <c r="G22" s="1167"/>
      <c r="H22" s="1144">
        <f>C22*G22</f>
        <v>0</v>
      </c>
      <c r="I22" s="1126"/>
      <c r="J22" s="1127"/>
    </row>
    <row r="23" spans="1:10">
      <c r="A23" s="1129" t="s">
        <v>1485</v>
      </c>
      <c r="B23" s="1130" t="s">
        <v>1</v>
      </c>
      <c r="C23" s="1131"/>
      <c r="D23" s="1168"/>
      <c r="E23" s="1131"/>
      <c r="F23" s="1130" t="s">
        <v>1</v>
      </c>
      <c r="G23" s="1168"/>
      <c r="H23" s="1132"/>
      <c r="I23" s="1126"/>
      <c r="J23" s="1127"/>
    </row>
    <row r="24" spans="1:10">
      <c r="A24" s="1141" t="s">
        <v>1486</v>
      </c>
      <c r="B24" s="1142" t="s">
        <v>969</v>
      </c>
      <c r="C24" s="1143">
        <v>1</v>
      </c>
      <c r="D24" s="1167"/>
      <c r="E24" s="1143">
        <f>C24*D24</f>
        <v>0</v>
      </c>
      <c r="F24" s="1142" t="s">
        <v>1</v>
      </c>
      <c r="G24" s="1167"/>
      <c r="H24" s="1144">
        <f>C24*G24</f>
        <v>0</v>
      </c>
      <c r="I24" s="1126"/>
      <c r="J24" s="1127"/>
    </row>
    <row r="25" spans="1:10">
      <c r="A25" s="1141" t="s">
        <v>1</v>
      </c>
      <c r="B25" s="1142" t="s">
        <v>1</v>
      </c>
      <c r="C25" s="1143"/>
      <c r="D25" s="1169"/>
      <c r="E25" s="1143"/>
      <c r="F25" s="1142" t="s">
        <v>1</v>
      </c>
      <c r="G25" s="1169"/>
      <c r="H25" s="1144"/>
      <c r="I25" s="1126"/>
      <c r="J25" s="1127"/>
    </row>
    <row r="26" spans="1:10">
      <c r="A26" s="1129" t="s">
        <v>1487</v>
      </c>
      <c r="B26" s="1130" t="s">
        <v>1</v>
      </c>
      <c r="C26" s="1131"/>
      <c r="D26" s="1168"/>
      <c r="E26" s="1131"/>
      <c r="F26" s="1130" t="s">
        <v>1</v>
      </c>
      <c r="G26" s="1168"/>
      <c r="H26" s="1132"/>
      <c r="I26" s="1126"/>
      <c r="J26" s="1127"/>
    </row>
    <row r="27" spans="1:10">
      <c r="A27" s="1141" t="s">
        <v>1488</v>
      </c>
      <c r="B27" s="1142" t="s">
        <v>969</v>
      </c>
      <c r="C27" s="1143">
        <v>1</v>
      </c>
      <c r="D27" s="1167"/>
      <c r="E27" s="1143">
        <f>C27*D27</f>
        <v>0</v>
      </c>
      <c r="F27" s="1142" t="s">
        <v>1</v>
      </c>
      <c r="G27" s="1167"/>
      <c r="H27" s="1144">
        <f>C27*G27</f>
        <v>0</v>
      </c>
      <c r="I27" s="1126"/>
      <c r="J27" s="1127"/>
    </row>
    <row r="28" spans="1:10">
      <c r="A28" s="1141" t="s">
        <v>1</v>
      </c>
      <c r="B28" s="1142" t="s">
        <v>1</v>
      </c>
      <c r="C28" s="1143"/>
      <c r="D28" s="1169"/>
      <c r="E28" s="1143"/>
      <c r="F28" s="1142" t="s">
        <v>1</v>
      </c>
      <c r="G28" s="1169"/>
      <c r="H28" s="1144"/>
      <c r="I28" s="1126"/>
      <c r="J28" s="1127"/>
    </row>
    <row r="29" spans="1:10">
      <c r="A29" s="1129" t="s">
        <v>1489</v>
      </c>
      <c r="B29" s="1130" t="s">
        <v>1</v>
      </c>
      <c r="C29" s="1131"/>
      <c r="D29" s="1168"/>
      <c r="E29" s="1131"/>
      <c r="F29" s="1130" t="s">
        <v>1</v>
      </c>
      <c r="G29" s="1168"/>
      <c r="H29" s="1132"/>
      <c r="I29" s="1126"/>
      <c r="J29" s="1127"/>
    </row>
    <row r="30" spans="1:10">
      <c r="A30" s="1141" t="s">
        <v>1490</v>
      </c>
      <c r="B30" s="1142" t="s">
        <v>969</v>
      </c>
      <c r="C30" s="1143">
        <v>2</v>
      </c>
      <c r="D30" s="1167"/>
      <c r="E30" s="1143">
        <f>C30*D30</f>
        <v>0</v>
      </c>
      <c r="F30" s="1142" t="s">
        <v>1</v>
      </c>
      <c r="G30" s="1167"/>
      <c r="H30" s="1144">
        <f>C30*G30</f>
        <v>0</v>
      </c>
      <c r="I30" s="1126"/>
      <c r="J30" s="1127"/>
    </row>
    <row r="31" spans="1:10">
      <c r="A31" s="1141" t="s">
        <v>1491</v>
      </c>
      <c r="B31" s="1142" t="s">
        <v>969</v>
      </c>
      <c r="C31" s="1143">
        <v>2</v>
      </c>
      <c r="D31" s="1167"/>
      <c r="E31" s="1143">
        <f>C31*D31</f>
        <v>0</v>
      </c>
      <c r="F31" s="1142" t="s">
        <v>1</v>
      </c>
      <c r="G31" s="1167"/>
      <c r="H31" s="1144">
        <f>C31*G31</f>
        <v>0</v>
      </c>
      <c r="I31" s="1126"/>
      <c r="J31" s="1127"/>
    </row>
    <row r="32" spans="1:10">
      <c r="A32" s="1129" t="s">
        <v>1492</v>
      </c>
      <c r="B32" s="1130" t="s">
        <v>1</v>
      </c>
      <c r="C32" s="1131"/>
      <c r="D32" s="1168"/>
      <c r="E32" s="1131"/>
      <c r="F32" s="1130" t="s">
        <v>1</v>
      </c>
      <c r="G32" s="1168"/>
      <c r="H32" s="1132"/>
      <c r="I32" s="1126"/>
      <c r="J32" s="1127"/>
    </row>
    <row r="33" spans="1:10">
      <c r="A33" s="1141" t="s">
        <v>1493</v>
      </c>
      <c r="B33" s="1142" t="s">
        <v>969</v>
      </c>
      <c r="C33" s="1143">
        <v>9</v>
      </c>
      <c r="D33" s="1167"/>
      <c r="E33" s="1143">
        <f>C33*D33</f>
        <v>0</v>
      </c>
      <c r="F33" s="1142" t="s">
        <v>1</v>
      </c>
      <c r="G33" s="1167"/>
      <c r="H33" s="1144">
        <f>C33*G33</f>
        <v>0</v>
      </c>
      <c r="I33" s="1126"/>
      <c r="J33" s="1127"/>
    </row>
    <row r="34" spans="1:10">
      <c r="A34" s="1129" t="s">
        <v>1494</v>
      </c>
      <c r="B34" s="1130" t="s">
        <v>1</v>
      </c>
      <c r="C34" s="1131"/>
      <c r="D34" s="1168"/>
      <c r="E34" s="1131"/>
      <c r="F34" s="1130" t="s">
        <v>1</v>
      </c>
      <c r="G34" s="1168"/>
      <c r="H34" s="1132"/>
      <c r="I34" s="1126"/>
      <c r="J34" s="1127"/>
    </row>
    <row r="35" spans="1:10" ht="21.5">
      <c r="A35" s="1141" t="s">
        <v>1495</v>
      </c>
      <c r="B35" s="1142" t="s">
        <v>969</v>
      </c>
      <c r="C35" s="1143">
        <v>9</v>
      </c>
      <c r="D35" s="1167"/>
      <c r="E35" s="1143">
        <f>C35*D35</f>
        <v>0</v>
      </c>
      <c r="F35" s="1142" t="s">
        <v>1</v>
      </c>
      <c r="G35" s="1167"/>
      <c r="H35" s="1144">
        <f>C35*G35</f>
        <v>0</v>
      </c>
      <c r="I35" s="1126"/>
      <c r="J35" s="1127"/>
    </row>
    <row r="36" spans="1:10">
      <c r="A36" s="1141" t="s">
        <v>1496</v>
      </c>
      <c r="B36" s="1142" t="s">
        <v>969</v>
      </c>
      <c r="C36" s="1143">
        <v>1</v>
      </c>
      <c r="D36" s="1167"/>
      <c r="E36" s="1143">
        <f>C36*D36</f>
        <v>0</v>
      </c>
      <c r="F36" s="1142" t="s">
        <v>1</v>
      </c>
      <c r="G36" s="1167"/>
      <c r="H36" s="1144">
        <f>C36*G36</f>
        <v>0</v>
      </c>
      <c r="I36" s="1126"/>
      <c r="J36" s="1127"/>
    </row>
    <row r="37" spans="1:10">
      <c r="A37" s="1137" t="s">
        <v>1497</v>
      </c>
      <c r="B37" s="1138" t="s">
        <v>1</v>
      </c>
      <c r="C37" s="1139"/>
      <c r="D37" s="1170"/>
      <c r="E37" s="1139">
        <f>SUM(E12:E36)</f>
        <v>0</v>
      </c>
      <c r="F37" s="1138" t="s">
        <v>1</v>
      </c>
      <c r="G37" s="1170"/>
      <c r="H37" s="1140">
        <f>SUM(H12:H36)</f>
        <v>0</v>
      </c>
      <c r="I37" s="1126"/>
      <c r="J37" s="1127"/>
    </row>
    <row r="38" spans="1:10" ht="15" thickBot="1">
      <c r="A38" s="1145" t="s">
        <v>1</v>
      </c>
      <c r="B38" s="1146" t="s">
        <v>1</v>
      </c>
      <c r="C38" s="1147"/>
      <c r="D38" s="1171"/>
      <c r="E38" s="1147"/>
      <c r="F38" s="1146" t="s">
        <v>1</v>
      </c>
      <c r="G38" s="1171"/>
      <c r="H38" s="1148"/>
      <c r="I38" s="1126"/>
      <c r="J38" s="1127"/>
    </row>
    <row r="39" spans="1:10">
      <c r="A39" s="1149" t="s">
        <v>1498</v>
      </c>
      <c r="B39" s="1150" t="s">
        <v>1</v>
      </c>
      <c r="C39" s="1151"/>
      <c r="D39" s="1172"/>
      <c r="E39" s="1151"/>
      <c r="F39" s="1150" t="s">
        <v>1</v>
      </c>
      <c r="G39" s="1172"/>
      <c r="H39" s="1152"/>
      <c r="I39" s="1126"/>
      <c r="J39" s="1127"/>
    </row>
    <row r="40" spans="1:10">
      <c r="A40" s="1129" t="s">
        <v>1499</v>
      </c>
      <c r="B40" s="1130" t="s">
        <v>1</v>
      </c>
      <c r="C40" s="1131"/>
      <c r="D40" s="1168"/>
      <c r="E40" s="1131"/>
      <c r="F40" s="1130" t="s">
        <v>1</v>
      </c>
      <c r="G40" s="1168"/>
      <c r="H40" s="1132"/>
      <c r="I40" s="1126"/>
      <c r="J40" s="1127"/>
    </row>
    <row r="41" spans="1:10">
      <c r="A41" s="1141" t="s">
        <v>1500</v>
      </c>
      <c r="B41" s="1142" t="s">
        <v>969</v>
      </c>
      <c r="C41" s="1143">
        <v>1</v>
      </c>
      <c r="D41" s="1167"/>
      <c r="E41" s="1143">
        <f>C41*D41</f>
        <v>0</v>
      </c>
      <c r="F41" s="1142" t="s">
        <v>1</v>
      </c>
      <c r="G41" s="1167"/>
      <c r="H41" s="1144">
        <f>C41*G41</f>
        <v>0</v>
      </c>
      <c r="I41" s="1126"/>
      <c r="J41" s="1127"/>
    </row>
    <row r="42" spans="1:10">
      <c r="A42" s="1129" t="s">
        <v>1501</v>
      </c>
      <c r="B42" s="1130" t="s">
        <v>1</v>
      </c>
      <c r="C42" s="1131"/>
      <c r="D42" s="1168"/>
      <c r="E42" s="1131"/>
      <c r="F42" s="1130" t="s">
        <v>1</v>
      </c>
      <c r="G42" s="1168"/>
      <c r="H42" s="1132"/>
      <c r="I42" s="1126"/>
      <c r="J42" s="1127"/>
    </row>
    <row r="43" spans="1:10">
      <c r="A43" s="1141" t="s">
        <v>1502</v>
      </c>
      <c r="B43" s="1142" t="s">
        <v>969</v>
      </c>
      <c r="C43" s="1143">
        <v>1</v>
      </c>
      <c r="D43" s="1167"/>
      <c r="E43" s="1143">
        <f>C43*D43</f>
        <v>0</v>
      </c>
      <c r="F43" s="1142" t="s">
        <v>1</v>
      </c>
      <c r="G43" s="1167"/>
      <c r="H43" s="1144">
        <f>C43*G43</f>
        <v>0</v>
      </c>
      <c r="I43" s="1126"/>
      <c r="J43" s="1127"/>
    </row>
    <row r="44" spans="1:10">
      <c r="A44" s="1129" t="s">
        <v>1503</v>
      </c>
      <c r="B44" s="1130" t="s">
        <v>1</v>
      </c>
      <c r="C44" s="1131"/>
      <c r="D44" s="1168"/>
      <c r="E44" s="1131"/>
      <c r="F44" s="1130" t="s">
        <v>1</v>
      </c>
      <c r="G44" s="1168"/>
      <c r="H44" s="1132"/>
      <c r="I44" s="1126"/>
      <c r="J44" s="1127"/>
    </row>
    <row r="45" spans="1:10" ht="21.5">
      <c r="A45" s="1141" t="s">
        <v>1504</v>
      </c>
      <c r="B45" s="1142" t="s">
        <v>969</v>
      </c>
      <c r="C45" s="1143">
        <v>1</v>
      </c>
      <c r="D45" s="1167"/>
      <c r="E45" s="1143">
        <f>C45*D45</f>
        <v>0</v>
      </c>
      <c r="F45" s="1142" t="s">
        <v>1</v>
      </c>
      <c r="G45" s="1167"/>
      <c r="H45" s="1144">
        <f>C45*G45</f>
        <v>0</v>
      </c>
      <c r="I45" s="1126"/>
      <c r="J45" s="1127"/>
    </row>
    <row r="46" spans="1:10">
      <c r="A46" s="1141" t="s">
        <v>1505</v>
      </c>
      <c r="B46" s="1142" t="s">
        <v>969</v>
      </c>
      <c r="C46" s="1143">
        <v>1</v>
      </c>
      <c r="D46" s="1167"/>
      <c r="E46" s="1143">
        <f>C46*D46</f>
        <v>0</v>
      </c>
      <c r="F46" s="1142" t="s">
        <v>1</v>
      </c>
      <c r="G46" s="1167"/>
      <c r="H46" s="1144">
        <f>C46*G46</f>
        <v>0</v>
      </c>
      <c r="I46" s="1126"/>
      <c r="J46" s="1127"/>
    </row>
    <row r="47" spans="1:10">
      <c r="A47" s="1141" t="s">
        <v>1506</v>
      </c>
      <c r="B47" s="1142" t="s">
        <v>969</v>
      </c>
      <c r="C47" s="1143">
        <v>1</v>
      </c>
      <c r="D47" s="1167"/>
      <c r="E47" s="1143">
        <f>C47*D47</f>
        <v>0</v>
      </c>
      <c r="F47" s="1142" t="s">
        <v>1</v>
      </c>
      <c r="G47" s="1167"/>
      <c r="H47" s="1144">
        <f>C47*G47</f>
        <v>0</v>
      </c>
      <c r="I47" s="1126"/>
      <c r="J47" s="1127"/>
    </row>
    <row r="48" spans="1:10">
      <c r="A48" s="1129" t="s">
        <v>1507</v>
      </c>
      <c r="B48" s="1130" t="s">
        <v>1</v>
      </c>
      <c r="C48" s="1131"/>
      <c r="D48" s="1168"/>
      <c r="E48" s="1131"/>
      <c r="F48" s="1130" t="s">
        <v>1</v>
      </c>
      <c r="G48" s="1168"/>
      <c r="H48" s="1132"/>
      <c r="I48" s="1126"/>
      <c r="J48" s="1127"/>
    </row>
    <row r="49" spans="1:10">
      <c r="A49" s="1141" t="s">
        <v>1508</v>
      </c>
      <c r="B49" s="1142" t="s">
        <v>969</v>
      </c>
      <c r="C49" s="1143">
        <v>1</v>
      </c>
      <c r="D49" s="1167"/>
      <c r="E49" s="1143">
        <f>C49*D49</f>
        <v>0</v>
      </c>
      <c r="F49" s="1142" t="s">
        <v>1</v>
      </c>
      <c r="G49" s="1167"/>
      <c r="H49" s="1144">
        <f>C49*G49</f>
        <v>0</v>
      </c>
      <c r="I49" s="1126"/>
      <c r="J49" s="1127"/>
    </row>
    <row r="50" spans="1:10">
      <c r="A50" s="1129" t="s">
        <v>1509</v>
      </c>
      <c r="B50" s="1130" t="s">
        <v>1</v>
      </c>
      <c r="C50" s="1131"/>
      <c r="D50" s="1168"/>
      <c r="E50" s="1131"/>
      <c r="F50" s="1130" t="s">
        <v>1</v>
      </c>
      <c r="G50" s="1168"/>
      <c r="H50" s="1132"/>
      <c r="I50" s="1126"/>
      <c r="J50" s="1127"/>
    </row>
    <row r="51" spans="1:10">
      <c r="A51" s="1141" t="s">
        <v>1510</v>
      </c>
      <c r="B51" s="1142" t="s">
        <v>969</v>
      </c>
      <c r="C51" s="1143">
        <v>1</v>
      </c>
      <c r="D51" s="1167"/>
      <c r="E51" s="1143">
        <f>C51*D51</f>
        <v>0</v>
      </c>
      <c r="F51" s="1142" t="s">
        <v>1</v>
      </c>
      <c r="G51" s="1167"/>
      <c r="H51" s="1144">
        <f>C51*G51</f>
        <v>0</v>
      </c>
      <c r="I51" s="1126"/>
      <c r="J51" s="1127"/>
    </row>
    <row r="52" spans="1:10">
      <c r="A52" s="1129" t="s">
        <v>1511</v>
      </c>
      <c r="B52" s="1130" t="s">
        <v>1</v>
      </c>
      <c r="C52" s="1131"/>
      <c r="D52" s="1168"/>
      <c r="E52" s="1131"/>
      <c r="F52" s="1130" t="s">
        <v>1</v>
      </c>
      <c r="G52" s="1168"/>
      <c r="H52" s="1132"/>
      <c r="I52" s="1126"/>
      <c r="J52" s="1127"/>
    </row>
    <row r="53" spans="1:10" ht="31.5">
      <c r="A53" s="1141" t="s">
        <v>1512</v>
      </c>
      <c r="B53" s="1142" t="s">
        <v>969</v>
      </c>
      <c r="C53" s="1143">
        <v>1</v>
      </c>
      <c r="D53" s="1167"/>
      <c r="E53" s="1143">
        <f>C53*D53</f>
        <v>0</v>
      </c>
      <c r="F53" s="1142" t="s">
        <v>1</v>
      </c>
      <c r="G53" s="1167"/>
      <c r="H53" s="1144">
        <f>C53*G53</f>
        <v>0</v>
      </c>
      <c r="I53" s="1126"/>
      <c r="J53" s="1127"/>
    </row>
    <row r="54" spans="1:10">
      <c r="A54" s="1141" t="s">
        <v>1513</v>
      </c>
      <c r="B54" s="1142" t="s">
        <v>969</v>
      </c>
      <c r="C54" s="1143">
        <v>2</v>
      </c>
      <c r="D54" s="1167"/>
      <c r="E54" s="1143">
        <f>C54*D54</f>
        <v>0</v>
      </c>
      <c r="F54" s="1142" t="s">
        <v>1</v>
      </c>
      <c r="G54" s="1167"/>
      <c r="H54" s="1144">
        <f>C54*G54</f>
        <v>0</v>
      </c>
      <c r="I54" s="1126"/>
      <c r="J54" s="1127"/>
    </row>
    <row r="55" spans="1:10">
      <c r="A55" s="1129" t="s">
        <v>1514</v>
      </c>
      <c r="B55" s="1130" t="s">
        <v>1</v>
      </c>
      <c r="C55" s="1131"/>
      <c r="D55" s="1168"/>
      <c r="E55" s="1131"/>
      <c r="F55" s="1130" t="s">
        <v>1</v>
      </c>
      <c r="G55" s="1168"/>
      <c r="H55" s="1132"/>
      <c r="I55" s="1126"/>
      <c r="J55" s="1127"/>
    </row>
    <row r="56" spans="1:10">
      <c r="A56" s="1141" t="s">
        <v>1515</v>
      </c>
      <c r="B56" s="1142" t="s">
        <v>969</v>
      </c>
      <c r="C56" s="1143">
        <v>8</v>
      </c>
      <c r="D56" s="1167"/>
      <c r="E56" s="1143">
        <f>C56*D56</f>
        <v>0</v>
      </c>
      <c r="F56" s="1142" t="s">
        <v>1</v>
      </c>
      <c r="G56" s="1167"/>
      <c r="H56" s="1144">
        <f>C56*G56</f>
        <v>0</v>
      </c>
      <c r="I56" s="1126"/>
      <c r="J56" s="1127"/>
    </row>
    <row r="57" spans="1:10">
      <c r="A57" s="1129" t="s">
        <v>1516</v>
      </c>
      <c r="B57" s="1130" t="s">
        <v>1</v>
      </c>
      <c r="C57" s="1131"/>
      <c r="D57" s="1168"/>
      <c r="E57" s="1131"/>
      <c r="F57" s="1130" t="s">
        <v>1</v>
      </c>
      <c r="G57" s="1168"/>
      <c r="H57" s="1132"/>
      <c r="I57" s="1126"/>
      <c r="J57" s="1127"/>
    </row>
    <row r="58" spans="1:10">
      <c r="A58" s="1141" t="s">
        <v>1517</v>
      </c>
      <c r="B58" s="1142" t="s">
        <v>969</v>
      </c>
      <c r="C58" s="1143">
        <v>5</v>
      </c>
      <c r="D58" s="1167"/>
      <c r="E58" s="1143">
        <f>C58*D58</f>
        <v>0</v>
      </c>
      <c r="F58" s="1142" t="s">
        <v>1</v>
      </c>
      <c r="G58" s="1167"/>
      <c r="H58" s="1144">
        <f>C58*G58</f>
        <v>0</v>
      </c>
      <c r="I58" s="1126"/>
      <c r="J58" s="1127"/>
    </row>
    <row r="59" spans="1:10">
      <c r="A59" s="1129" t="s">
        <v>1518</v>
      </c>
      <c r="B59" s="1130" t="s">
        <v>1</v>
      </c>
      <c r="C59" s="1131"/>
      <c r="D59" s="1168"/>
      <c r="E59" s="1131"/>
      <c r="F59" s="1130" t="s">
        <v>1</v>
      </c>
      <c r="G59" s="1168"/>
      <c r="H59" s="1132"/>
      <c r="I59" s="1126"/>
      <c r="J59" s="1127"/>
    </row>
    <row r="60" spans="1:10">
      <c r="A60" s="1141" t="s">
        <v>1519</v>
      </c>
      <c r="B60" s="1142" t="s">
        <v>969</v>
      </c>
      <c r="C60" s="1143">
        <v>5</v>
      </c>
      <c r="D60" s="1167"/>
      <c r="E60" s="1143">
        <f>C60*D60</f>
        <v>0</v>
      </c>
      <c r="F60" s="1142" t="s">
        <v>1</v>
      </c>
      <c r="G60" s="1167"/>
      <c r="H60" s="1144">
        <f>C60*G60</f>
        <v>0</v>
      </c>
      <c r="I60" s="1126"/>
      <c r="J60" s="1127"/>
    </row>
    <row r="61" spans="1:10">
      <c r="A61" s="1129" t="s">
        <v>1520</v>
      </c>
      <c r="B61" s="1130" t="s">
        <v>1</v>
      </c>
      <c r="C61" s="1131"/>
      <c r="D61" s="1168"/>
      <c r="E61" s="1131"/>
      <c r="F61" s="1130" t="s">
        <v>1</v>
      </c>
      <c r="G61" s="1168"/>
      <c r="H61" s="1132"/>
      <c r="I61" s="1126"/>
      <c r="J61" s="1127"/>
    </row>
    <row r="62" spans="1:10">
      <c r="A62" s="1141" t="s">
        <v>1521</v>
      </c>
      <c r="B62" s="1142" t="s">
        <v>969</v>
      </c>
      <c r="C62" s="1143">
        <v>1</v>
      </c>
      <c r="D62" s="1167"/>
      <c r="E62" s="1143">
        <f>C62*D62</f>
        <v>0</v>
      </c>
      <c r="F62" s="1142" t="s">
        <v>1</v>
      </c>
      <c r="G62" s="1167"/>
      <c r="H62" s="1144">
        <f>C62*G62</f>
        <v>0</v>
      </c>
      <c r="I62" s="1126"/>
      <c r="J62" s="1127"/>
    </row>
    <row r="63" spans="1:10">
      <c r="A63" s="1141" t="s">
        <v>1496</v>
      </c>
      <c r="B63" s="1142" t="s">
        <v>969</v>
      </c>
      <c r="C63" s="1143">
        <v>1</v>
      </c>
      <c r="D63" s="1167"/>
      <c r="E63" s="1143">
        <f>C63*D63</f>
        <v>0</v>
      </c>
      <c r="F63" s="1142" t="s">
        <v>1</v>
      </c>
      <c r="G63" s="1167"/>
      <c r="H63" s="1144">
        <f>C63*G63</f>
        <v>0</v>
      </c>
      <c r="I63" s="1126"/>
      <c r="J63" s="1127"/>
    </row>
    <row r="64" spans="1:10" ht="24">
      <c r="A64" s="1137" t="s">
        <v>1522</v>
      </c>
      <c r="B64" s="1138" t="s">
        <v>1</v>
      </c>
      <c r="C64" s="1139"/>
      <c r="D64" s="1170"/>
      <c r="E64" s="1139">
        <f>SUM(E40:E63)</f>
        <v>0</v>
      </c>
      <c r="F64" s="1138" t="s">
        <v>1</v>
      </c>
      <c r="G64" s="1170"/>
      <c r="H64" s="1140">
        <f>SUM(H40:H63)</f>
        <v>0</v>
      </c>
      <c r="I64" s="1126"/>
      <c r="J64" s="1127"/>
    </row>
    <row r="65" spans="1:10">
      <c r="A65" s="1141" t="s">
        <v>1</v>
      </c>
      <c r="B65" s="1142" t="s">
        <v>1</v>
      </c>
      <c r="C65" s="1143"/>
      <c r="D65" s="1169"/>
      <c r="E65" s="1143"/>
      <c r="F65" s="1142" t="s">
        <v>1</v>
      </c>
      <c r="G65" s="1169"/>
      <c r="H65" s="1144"/>
      <c r="I65" s="1126"/>
      <c r="J65" s="1127"/>
    </row>
    <row r="66" spans="1:10">
      <c r="A66" s="1137" t="s">
        <v>1523</v>
      </c>
      <c r="B66" s="1138" t="s">
        <v>1</v>
      </c>
      <c r="C66" s="1139"/>
      <c r="D66" s="1170"/>
      <c r="E66" s="1139"/>
      <c r="F66" s="1138" t="s">
        <v>1</v>
      </c>
      <c r="G66" s="1170"/>
      <c r="H66" s="1140"/>
      <c r="I66" s="1126"/>
      <c r="J66" s="1127"/>
    </row>
    <row r="67" spans="1:10">
      <c r="A67" s="1129" t="s">
        <v>1524</v>
      </c>
      <c r="B67" s="1130" t="s">
        <v>1</v>
      </c>
      <c r="C67" s="1131"/>
      <c r="D67" s="1168"/>
      <c r="E67" s="1131"/>
      <c r="F67" s="1130" t="s">
        <v>1</v>
      </c>
      <c r="G67" s="1168"/>
      <c r="H67" s="1132"/>
      <c r="I67" s="1126"/>
      <c r="J67" s="1127"/>
    </row>
    <row r="68" spans="1:10">
      <c r="A68" s="1141" t="s">
        <v>1525</v>
      </c>
      <c r="B68" s="1142" t="s">
        <v>969</v>
      </c>
      <c r="C68" s="1143">
        <v>1</v>
      </c>
      <c r="D68" s="1167"/>
      <c r="E68" s="1143">
        <f>C68*D68</f>
        <v>0</v>
      </c>
      <c r="F68" s="1142" t="s">
        <v>1</v>
      </c>
      <c r="G68" s="1167"/>
      <c r="H68" s="1144">
        <f>C68*G68</f>
        <v>0</v>
      </c>
      <c r="I68" s="1126"/>
      <c r="J68" s="1127"/>
    </row>
    <row r="69" spans="1:10">
      <c r="A69" s="1141" t="s">
        <v>1526</v>
      </c>
      <c r="B69" s="1142" t="s">
        <v>969</v>
      </c>
      <c r="C69" s="1143">
        <v>2</v>
      </c>
      <c r="D69" s="1167"/>
      <c r="E69" s="1143">
        <f>C69*D69</f>
        <v>0</v>
      </c>
      <c r="F69" s="1142" t="s">
        <v>1</v>
      </c>
      <c r="G69" s="1167"/>
      <c r="H69" s="1144">
        <f>C69*G69</f>
        <v>0</v>
      </c>
      <c r="I69" s="1126"/>
      <c r="J69" s="1127"/>
    </row>
    <row r="70" spans="1:10">
      <c r="A70" s="1141" t="s">
        <v>1527</v>
      </c>
      <c r="B70" s="1142" t="s">
        <v>969</v>
      </c>
      <c r="C70" s="1143">
        <v>1</v>
      </c>
      <c r="D70" s="1167"/>
      <c r="E70" s="1143">
        <f>C70*D70</f>
        <v>0</v>
      </c>
      <c r="F70" s="1142" t="s">
        <v>1</v>
      </c>
      <c r="G70" s="1167"/>
      <c r="H70" s="1144">
        <f>C70*G70</f>
        <v>0</v>
      </c>
      <c r="I70" s="1126"/>
      <c r="J70" s="1127"/>
    </row>
    <row r="71" spans="1:10">
      <c r="A71" s="1129" t="s">
        <v>1520</v>
      </c>
      <c r="B71" s="1130" t="s">
        <v>1</v>
      </c>
      <c r="C71" s="1131"/>
      <c r="D71" s="1168"/>
      <c r="E71" s="1131"/>
      <c r="F71" s="1130" t="s">
        <v>1</v>
      </c>
      <c r="G71" s="1168"/>
      <c r="H71" s="1132"/>
      <c r="I71" s="1126"/>
      <c r="J71" s="1127"/>
    </row>
    <row r="72" spans="1:10">
      <c r="A72" s="1141" t="s">
        <v>1528</v>
      </c>
      <c r="B72" s="1142" t="s">
        <v>969</v>
      </c>
      <c r="C72" s="1143">
        <v>1</v>
      </c>
      <c r="D72" s="1167"/>
      <c r="E72" s="1143">
        <f>C72*D72</f>
        <v>0</v>
      </c>
      <c r="F72" s="1142" t="s">
        <v>1</v>
      </c>
      <c r="G72" s="1167"/>
      <c r="H72" s="1144">
        <f>C72*G72</f>
        <v>0</v>
      </c>
      <c r="I72" s="1126"/>
      <c r="J72" s="1127"/>
    </row>
    <row r="73" spans="1:10">
      <c r="A73" s="1141" t="s">
        <v>1496</v>
      </c>
      <c r="B73" s="1142" t="s">
        <v>969</v>
      </c>
      <c r="C73" s="1143">
        <v>1</v>
      </c>
      <c r="D73" s="1167"/>
      <c r="E73" s="1143">
        <f>C73*D73</f>
        <v>0</v>
      </c>
      <c r="F73" s="1142" t="s">
        <v>1</v>
      </c>
      <c r="G73" s="1167"/>
      <c r="H73" s="1144">
        <f>C73*G73</f>
        <v>0</v>
      </c>
      <c r="I73" s="1126"/>
      <c r="J73" s="1127"/>
    </row>
    <row r="74" spans="1:10">
      <c r="A74" s="1137" t="s">
        <v>1529</v>
      </c>
      <c r="B74" s="1138" t="s">
        <v>1</v>
      </c>
      <c r="C74" s="1139"/>
      <c r="D74" s="1170"/>
      <c r="E74" s="1139">
        <f>SUM(E67:E73)</f>
        <v>0</v>
      </c>
      <c r="F74" s="1138" t="s">
        <v>1</v>
      </c>
      <c r="G74" s="1170"/>
      <c r="H74" s="1140">
        <f>SUM(H67:H73)</f>
        <v>0</v>
      </c>
      <c r="I74" s="1126"/>
      <c r="J74" s="1127"/>
    </row>
    <row r="75" spans="1:10">
      <c r="A75" s="1133" t="s">
        <v>1530</v>
      </c>
      <c r="B75" s="1134" t="s">
        <v>1</v>
      </c>
      <c r="C75" s="1135"/>
      <c r="D75" s="1173"/>
      <c r="E75" s="1135">
        <f>SUM(E11:E36,E38,E40:E63,E65,E67:E73)</f>
        <v>0</v>
      </c>
      <c r="F75" s="1134" t="s">
        <v>1</v>
      </c>
      <c r="G75" s="1173"/>
      <c r="H75" s="1136">
        <f>SUM(H11:H36,H38,H40:H63,H65,H67:H73)</f>
        <v>0</v>
      </c>
      <c r="I75" s="1126"/>
      <c r="J75" s="1127"/>
    </row>
    <row r="76" spans="1:10">
      <c r="A76" s="1141" t="s">
        <v>1</v>
      </c>
      <c r="B76" s="1142" t="s">
        <v>1</v>
      </c>
      <c r="C76" s="1143"/>
      <c r="D76" s="1169"/>
      <c r="E76" s="1143"/>
      <c r="F76" s="1142" t="s">
        <v>1</v>
      </c>
      <c r="G76" s="1169"/>
      <c r="H76" s="1144"/>
      <c r="I76" s="1126"/>
      <c r="J76" s="1127"/>
    </row>
    <row r="77" spans="1:10">
      <c r="A77" s="1133" t="s">
        <v>1531</v>
      </c>
      <c r="B77" s="1134" t="s">
        <v>1</v>
      </c>
      <c r="C77" s="1135"/>
      <c r="D77" s="1173"/>
      <c r="E77" s="1135"/>
      <c r="F77" s="1134" t="s">
        <v>1</v>
      </c>
      <c r="G77" s="1173"/>
      <c r="H77" s="1136"/>
      <c r="I77" s="1126"/>
      <c r="J77" s="1127"/>
    </row>
    <row r="78" spans="1:10">
      <c r="A78" s="1129" t="s">
        <v>1532</v>
      </c>
      <c r="B78" s="1130" t="s">
        <v>1</v>
      </c>
      <c r="C78" s="1131"/>
      <c r="D78" s="1168"/>
      <c r="E78" s="1131"/>
      <c r="F78" s="1130" t="s">
        <v>1</v>
      </c>
      <c r="G78" s="1168"/>
      <c r="H78" s="1132"/>
      <c r="I78" s="1126"/>
      <c r="J78" s="1127"/>
    </row>
    <row r="79" spans="1:10">
      <c r="A79" s="1141" t="s">
        <v>1533</v>
      </c>
      <c r="B79" s="1142" t="s">
        <v>221</v>
      </c>
      <c r="C79" s="1143">
        <v>238</v>
      </c>
      <c r="D79" s="1167"/>
      <c r="E79" s="1143">
        <f>C79*D79</f>
        <v>0</v>
      </c>
      <c r="F79" s="1142" t="s">
        <v>1</v>
      </c>
      <c r="G79" s="1167"/>
      <c r="H79" s="1144">
        <f>C79*G79</f>
        <v>0</v>
      </c>
      <c r="I79" s="1126"/>
      <c r="J79" s="1127"/>
    </row>
    <row r="80" spans="1:10">
      <c r="A80" s="1141" t="s">
        <v>1534</v>
      </c>
      <c r="B80" s="1142" t="s">
        <v>221</v>
      </c>
      <c r="C80" s="1143">
        <v>15</v>
      </c>
      <c r="D80" s="1167"/>
      <c r="E80" s="1143">
        <f>C80*D80</f>
        <v>0</v>
      </c>
      <c r="F80" s="1142" t="s">
        <v>1</v>
      </c>
      <c r="G80" s="1167"/>
      <c r="H80" s="1144">
        <f>C80*G80</f>
        <v>0</v>
      </c>
      <c r="I80" s="1126"/>
      <c r="J80" s="1127"/>
    </row>
    <row r="81" spans="1:10">
      <c r="A81" s="1129" t="s">
        <v>1535</v>
      </c>
      <c r="B81" s="1130" t="s">
        <v>1</v>
      </c>
      <c r="C81" s="1131"/>
      <c r="D81" s="1168"/>
      <c r="E81" s="1131"/>
      <c r="F81" s="1130" t="s">
        <v>1</v>
      </c>
      <c r="G81" s="1168"/>
      <c r="H81" s="1132"/>
      <c r="I81" s="1126"/>
      <c r="J81" s="1127"/>
    </row>
    <row r="82" spans="1:10">
      <c r="A82" s="1141" t="s">
        <v>1536</v>
      </c>
      <c r="B82" s="1142" t="s">
        <v>221</v>
      </c>
      <c r="C82" s="1143">
        <v>29</v>
      </c>
      <c r="D82" s="1167"/>
      <c r="E82" s="1143">
        <f>C82*D82</f>
        <v>0</v>
      </c>
      <c r="F82" s="1142" t="s">
        <v>1</v>
      </c>
      <c r="G82" s="1167"/>
      <c r="H82" s="1144">
        <f>C82*G82</f>
        <v>0</v>
      </c>
      <c r="I82" s="1126"/>
      <c r="J82" s="1127"/>
    </row>
    <row r="83" spans="1:10">
      <c r="A83" s="1141" t="s">
        <v>1537</v>
      </c>
      <c r="B83" s="1142" t="s">
        <v>221</v>
      </c>
      <c r="C83" s="1143">
        <v>194</v>
      </c>
      <c r="D83" s="1167"/>
      <c r="E83" s="1143">
        <f>C83*D83</f>
        <v>0</v>
      </c>
      <c r="F83" s="1142" t="s">
        <v>1</v>
      </c>
      <c r="G83" s="1167"/>
      <c r="H83" s="1144">
        <f>C83*G83</f>
        <v>0</v>
      </c>
      <c r="I83" s="1126"/>
      <c r="J83" s="1127"/>
    </row>
    <row r="84" spans="1:10">
      <c r="A84" s="1141" t="s">
        <v>1538</v>
      </c>
      <c r="B84" s="1142" t="s">
        <v>221</v>
      </c>
      <c r="C84" s="1143">
        <v>25</v>
      </c>
      <c r="D84" s="1167"/>
      <c r="E84" s="1143">
        <f>C84*D84</f>
        <v>0</v>
      </c>
      <c r="F84" s="1142" t="s">
        <v>1</v>
      </c>
      <c r="G84" s="1167"/>
      <c r="H84" s="1144">
        <f>C84*G84</f>
        <v>0</v>
      </c>
      <c r="I84" s="1126"/>
      <c r="J84" s="1127"/>
    </row>
    <row r="85" spans="1:10">
      <c r="A85" s="1129" t="s">
        <v>1539</v>
      </c>
      <c r="B85" s="1130" t="s">
        <v>1</v>
      </c>
      <c r="C85" s="1131"/>
      <c r="D85" s="1168"/>
      <c r="E85" s="1131"/>
      <c r="F85" s="1130" t="s">
        <v>1</v>
      </c>
      <c r="G85" s="1168"/>
      <c r="H85" s="1132"/>
      <c r="I85" s="1126"/>
      <c r="J85" s="1127"/>
    </row>
    <row r="86" spans="1:10">
      <c r="A86" s="1141" t="s">
        <v>1540</v>
      </c>
      <c r="B86" s="1142" t="s">
        <v>221</v>
      </c>
      <c r="C86" s="1143">
        <v>83</v>
      </c>
      <c r="D86" s="1167"/>
      <c r="E86" s="1143">
        <f>C86*D86</f>
        <v>0</v>
      </c>
      <c r="F86" s="1142" t="s">
        <v>1</v>
      </c>
      <c r="G86" s="1167"/>
      <c r="H86" s="1144">
        <f>C86*G86</f>
        <v>0</v>
      </c>
      <c r="I86" s="1126"/>
      <c r="J86" s="1127"/>
    </row>
    <row r="87" spans="1:10">
      <c r="A87" s="1141" t="s">
        <v>1</v>
      </c>
      <c r="B87" s="1142" t="s">
        <v>1</v>
      </c>
      <c r="C87" s="1143"/>
      <c r="D87" s="1169"/>
      <c r="E87" s="1143"/>
      <c r="F87" s="1142" t="s">
        <v>1</v>
      </c>
      <c r="G87" s="1169"/>
      <c r="H87" s="1144"/>
      <c r="I87" s="1126"/>
      <c r="J87" s="1127"/>
    </row>
    <row r="88" spans="1:10">
      <c r="A88" s="1129" t="s">
        <v>1541</v>
      </c>
      <c r="B88" s="1130" t="s">
        <v>1</v>
      </c>
      <c r="C88" s="1131"/>
      <c r="D88" s="1168"/>
      <c r="E88" s="1131"/>
      <c r="F88" s="1130" t="s">
        <v>1</v>
      </c>
      <c r="G88" s="1168"/>
      <c r="H88" s="1132"/>
      <c r="I88" s="1126"/>
      <c r="J88" s="1127"/>
    </row>
    <row r="89" spans="1:10">
      <c r="A89" s="1141" t="s">
        <v>1542</v>
      </c>
      <c r="B89" s="1142" t="s">
        <v>221</v>
      </c>
      <c r="C89" s="1143">
        <v>5</v>
      </c>
      <c r="D89" s="1167"/>
      <c r="E89" s="1143">
        <f>C89*D89</f>
        <v>0</v>
      </c>
      <c r="F89" s="1142" t="s">
        <v>1</v>
      </c>
      <c r="G89" s="1167"/>
      <c r="H89" s="1144">
        <f>C89*G89</f>
        <v>0</v>
      </c>
      <c r="I89" s="1126"/>
      <c r="J89" s="1127"/>
    </row>
    <row r="90" spans="1:10" ht="15" thickBot="1">
      <c r="A90" s="1145" t="s">
        <v>1543</v>
      </c>
      <c r="B90" s="1146" t="s">
        <v>221</v>
      </c>
      <c r="C90" s="1147">
        <v>18</v>
      </c>
      <c r="D90" s="1167"/>
      <c r="E90" s="1147">
        <f>C90*D90</f>
        <v>0</v>
      </c>
      <c r="F90" s="1146" t="s">
        <v>1</v>
      </c>
      <c r="G90" s="1167"/>
      <c r="H90" s="1148">
        <f>C90*G90</f>
        <v>0</v>
      </c>
      <c r="I90" s="1126"/>
      <c r="J90" s="1127"/>
    </row>
    <row r="91" spans="1:10">
      <c r="A91" s="1153" t="s">
        <v>1544</v>
      </c>
      <c r="B91" s="1154" t="s">
        <v>1</v>
      </c>
      <c r="C91" s="1155"/>
      <c r="D91" s="1174"/>
      <c r="E91" s="1155"/>
      <c r="F91" s="1154" t="s">
        <v>1</v>
      </c>
      <c r="G91" s="1174"/>
      <c r="H91" s="1156"/>
      <c r="I91" s="1126"/>
      <c r="J91" s="1127"/>
    </row>
    <row r="92" spans="1:10">
      <c r="A92" s="1141" t="s">
        <v>1545</v>
      </c>
      <c r="B92" s="1142" t="s">
        <v>221</v>
      </c>
      <c r="C92" s="1143">
        <v>29</v>
      </c>
      <c r="D92" s="1167"/>
      <c r="E92" s="1143">
        <f>C92*D92</f>
        <v>0</v>
      </c>
      <c r="F92" s="1142" t="s">
        <v>1</v>
      </c>
      <c r="G92" s="1167"/>
      <c r="H92" s="1144">
        <f>C92*G92</f>
        <v>0</v>
      </c>
      <c r="I92" s="1126"/>
      <c r="J92" s="1127"/>
    </row>
    <row r="93" spans="1:10">
      <c r="A93" s="1141" t="s">
        <v>1546</v>
      </c>
      <c r="B93" s="1142" t="s">
        <v>221</v>
      </c>
      <c r="C93" s="1143">
        <v>154</v>
      </c>
      <c r="D93" s="1167"/>
      <c r="E93" s="1143">
        <f>C93*D93</f>
        <v>0</v>
      </c>
      <c r="F93" s="1142" t="s">
        <v>1</v>
      </c>
      <c r="G93" s="1167"/>
      <c r="H93" s="1144">
        <f>C93*G93</f>
        <v>0</v>
      </c>
      <c r="I93" s="1126"/>
      <c r="J93" s="1127"/>
    </row>
    <row r="94" spans="1:10">
      <c r="A94" s="1129" t="s">
        <v>1547</v>
      </c>
      <c r="B94" s="1130" t="s">
        <v>1</v>
      </c>
      <c r="C94" s="1131"/>
      <c r="D94" s="1168"/>
      <c r="E94" s="1131"/>
      <c r="F94" s="1130" t="s">
        <v>1</v>
      </c>
      <c r="G94" s="1168"/>
      <c r="H94" s="1132"/>
      <c r="I94" s="1126"/>
      <c r="J94" s="1127"/>
    </row>
    <row r="95" spans="1:10">
      <c r="A95" s="1141" t="s">
        <v>1548</v>
      </c>
      <c r="B95" s="1142" t="s">
        <v>969</v>
      </c>
      <c r="C95" s="1143">
        <v>4</v>
      </c>
      <c r="D95" s="1167"/>
      <c r="E95" s="1143">
        <f>C95*D95</f>
        <v>0</v>
      </c>
      <c r="F95" s="1142" t="s">
        <v>1</v>
      </c>
      <c r="G95" s="1167"/>
      <c r="H95" s="1144">
        <f>C95*G95</f>
        <v>0</v>
      </c>
      <c r="I95" s="1126"/>
      <c r="J95" s="1127"/>
    </row>
    <row r="96" spans="1:10">
      <c r="A96" s="1141" t="s">
        <v>1</v>
      </c>
      <c r="B96" s="1142" t="s">
        <v>1</v>
      </c>
      <c r="C96" s="1143"/>
      <c r="D96" s="1169"/>
      <c r="E96" s="1143"/>
      <c r="F96" s="1142" t="s">
        <v>1</v>
      </c>
      <c r="G96" s="1169"/>
      <c r="H96" s="1144"/>
      <c r="I96" s="1126"/>
      <c r="J96" s="1127"/>
    </row>
    <row r="97" spans="1:10">
      <c r="A97" s="1129" t="s">
        <v>1549</v>
      </c>
      <c r="B97" s="1130" t="s">
        <v>1</v>
      </c>
      <c r="C97" s="1131"/>
      <c r="D97" s="1168"/>
      <c r="E97" s="1131"/>
      <c r="F97" s="1130" t="s">
        <v>1</v>
      </c>
      <c r="G97" s="1168"/>
      <c r="H97" s="1132"/>
      <c r="I97" s="1126"/>
      <c r="J97" s="1127"/>
    </row>
    <row r="98" spans="1:10">
      <c r="A98" s="1141" t="s">
        <v>1550</v>
      </c>
      <c r="B98" s="1142" t="s">
        <v>1060</v>
      </c>
      <c r="C98" s="1143">
        <v>3</v>
      </c>
      <c r="D98" s="1167"/>
      <c r="E98" s="1143">
        <f>C98*D98</f>
        <v>0</v>
      </c>
      <c r="F98" s="1142" t="s">
        <v>1</v>
      </c>
      <c r="G98" s="1167"/>
      <c r="H98" s="1144">
        <f>C98*G98</f>
        <v>0</v>
      </c>
      <c r="I98" s="1126"/>
      <c r="J98" s="1127"/>
    </row>
    <row r="99" spans="1:10">
      <c r="A99" s="1141" t="s">
        <v>1551</v>
      </c>
      <c r="B99" s="1142" t="s">
        <v>1</v>
      </c>
      <c r="C99" s="1143"/>
      <c r="D99" s="1169"/>
      <c r="E99" s="1143"/>
      <c r="F99" s="1142" t="s">
        <v>1</v>
      </c>
      <c r="G99" s="1169"/>
      <c r="H99" s="1144"/>
      <c r="I99" s="1126"/>
      <c r="J99" s="1127"/>
    </row>
    <row r="100" spans="1:10">
      <c r="A100" s="1133" t="s">
        <v>1552</v>
      </c>
      <c r="B100" s="1134" t="s">
        <v>1</v>
      </c>
      <c r="C100" s="1135"/>
      <c r="D100" s="1173"/>
      <c r="E100" s="1135">
        <f>SUM(E78:E99)</f>
        <v>0</v>
      </c>
      <c r="F100" s="1134" t="s">
        <v>1</v>
      </c>
      <c r="G100" s="1173"/>
      <c r="H100" s="1136">
        <f>SUM(H78:H99)</f>
        <v>0</v>
      </c>
      <c r="I100" s="1126"/>
      <c r="J100" s="1127"/>
    </row>
    <row r="101" spans="1:10">
      <c r="A101" s="1141" t="s">
        <v>1</v>
      </c>
      <c r="B101" s="1142" t="s">
        <v>1</v>
      </c>
      <c r="C101" s="1143"/>
      <c r="D101" s="1169"/>
      <c r="E101" s="1143"/>
      <c r="F101" s="1142" t="s">
        <v>1</v>
      </c>
      <c r="G101" s="1169"/>
      <c r="H101" s="1144"/>
      <c r="I101" s="1126"/>
      <c r="J101" s="1127"/>
    </row>
    <row r="102" spans="1:10">
      <c r="A102" s="1133" t="s">
        <v>102</v>
      </c>
      <c r="B102" s="1134" t="s">
        <v>1</v>
      </c>
      <c r="C102" s="1135"/>
      <c r="D102" s="1173"/>
      <c r="E102" s="1135"/>
      <c r="F102" s="1134" t="s">
        <v>1</v>
      </c>
      <c r="G102" s="1173"/>
      <c r="H102" s="1136"/>
      <c r="I102" s="1126"/>
      <c r="J102" s="1127"/>
    </row>
    <row r="103" spans="1:10">
      <c r="A103" s="1129" t="s">
        <v>1553</v>
      </c>
      <c r="B103" s="1130" t="s">
        <v>1</v>
      </c>
      <c r="C103" s="1131"/>
      <c r="D103" s="1168"/>
      <c r="E103" s="1131"/>
      <c r="F103" s="1130" t="s">
        <v>1</v>
      </c>
      <c r="G103" s="1168"/>
      <c r="H103" s="1132"/>
      <c r="I103" s="1126"/>
      <c r="J103" s="1127"/>
    </row>
    <row r="104" spans="1:10">
      <c r="A104" s="1129" t="s">
        <v>1554</v>
      </c>
      <c r="B104" s="1130" t="s">
        <v>1</v>
      </c>
      <c r="C104" s="1131"/>
      <c r="D104" s="1168"/>
      <c r="E104" s="1131"/>
      <c r="F104" s="1130" t="s">
        <v>1</v>
      </c>
      <c r="G104" s="1168"/>
      <c r="H104" s="1132"/>
      <c r="I104" s="1126"/>
      <c r="J104" s="1127"/>
    </row>
    <row r="105" spans="1:10">
      <c r="A105" s="1141" t="s">
        <v>1555</v>
      </c>
      <c r="B105" s="1142" t="s">
        <v>969</v>
      </c>
      <c r="C105" s="1143">
        <v>8</v>
      </c>
      <c r="D105" s="1167"/>
      <c r="E105" s="1143">
        <f>C105*D105</f>
        <v>0</v>
      </c>
      <c r="F105" s="1142" t="s">
        <v>1</v>
      </c>
      <c r="G105" s="1167"/>
      <c r="H105" s="1144">
        <f>C105*G105</f>
        <v>0</v>
      </c>
      <c r="I105" s="1126"/>
      <c r="J105" s="1127"/>
    </row>
    <row r="106" spans="1:10">
      <c r="A106" s="1129" t="s">
        <v>1556</v>
      </c>
      <c r="B106" s="1130" t="s">
        <v>1</v>
      </c>
      <c r="C106" s="1131"/>
      <c r="D106" s="1168"/>
      <c r="E106" s="1131"/>
      <c r="F106" s="1130" t="s">
        <v>1</v>
      </c>
      <c r="G106" s="1168"/>
      <c r="H106" s="1132"/>
      <c r="I106" s="1126"/>
      <c r="J106" s="1127"/>
    </row>
    <row r="107" spans="1:10">
      <c r="A107" s="1129" t="s">
        <v>1557</v>
      </c>
      <c r="B107" s="1130" t="s">
        <v>1</v>
      </c>
      <c r="C107" s="1131"/>
      <c r="D107" s="1168"/>
      <c r="E107" s="1131"/>
      <c r="F107" s="1130" t="s">
        <v>1</v>
      </c>
      <c r="G107" s="1168"/>
      <c r="H107" s="1132"/>
      <c r="I107" s="1126"/>
      <c r="J107" s="1127"/>
    </row>
    <row r="108" spans="1:10">
      <c r="A108" s="1141" t="s">
        <v>1558</v>
      </c>
      <c r="B108" s="1142" t="s">
        <v>969</v>
      </c>
      <c r="C108" s="1143">
        <v>1</v>
      </c>
      <c r="D108" s="1167"/>
      <c r="E108" s="1143">
        <f>C108*D108</f>
        <v>0</v>
      </c>
      <c r="F108" s="1142" t="s">
        <v>1</v>
      </c>
      <c r="G108" s="1167"/>
      <c r="H108" s="1144">
        <f>C108*G108</f>
        <v>0</v>
      </c>
      <c r="I108" s="1126"/>
      <c r="J108" s="1127"/>
    </row>
    <row r="109" spans="1:10">
      <c r="A109" s="1129" t="s">
        <v>1559</v>
      </c>
      <c r="B109" s="1130" t="s">
        <v>1</v>
      </c>
      <c r="C109" s="1131"/>
      <c r="D109" s="1168"/>
      <c r="E109" s="1131"/>
      <c r="F109" s="1130" t="s">
        <v>1</v>
      </c>
      <c r="G109" s="1168"/>
      <c r="H109" s="1132"/>
      <c r="I109" s="1126"/>
      <c r="J109" s="1127"/>
    </row>
    <row r="110" spans="1:10">
      <c r="A110" s="1141" t="s">
        <v>1560</v>
      </c>
      <c r="B110" s="1142" t="s">
        <v>969</v>
      </c>
      <c r="C110" s="1143">
        <v>1</v>
      </c>
      <c r="D110" s="1167"/>
      <c r="E110" s="1143">
        <f>C110*D110</f>
        <v>0</v>
      </c>
      <c r="F110" s="1142" t="s">
        <v>1</v>
      </c>
      <c r="G110" s="1167"/>
      <c r="H110" s="1144">
        <f>C110*G110</f>
        <v>0</v>
      </c>
      <c r="I110" s="1126"/>
      <c r="J110" s="1127"/>
    </row>
    <row r="111" spans="1:10">
      <c r="A111" s="1129" t="s">
        <v>1561</v>
      </c>
      <c r="B111" s="1130" t="s">
        <v>1</v>
      </c>
      <c r="C111" s="1131"/>
      <c r="D111" s="1168"/>
      <c r="E111" s="1131"/>
      <c r="F111" s="1130" t="s">
        <v>1</v>
      </c>
      <c r="G111" s="1168"/>
      <c r="H111" s="1132"/>
      <c r="I111" s="1126"/>
      <c r="J111" s="1127"/>
    </row>
    <row r="112" spans="1:10">
      <c r="A112" s="1141" t="s">
        <v>1562</v>
      </c>
      <c r="B112" s="1142" t="s">
        <v>969</v>
      </c>
      <c r="C112" s="1143">
        <v>1</v>
      </c>
      <c r="D112" s="1167"/>
      <c r="E112" s="1143">
        <f>C112*D112</f>
        <v>0</v>
      </c>
      <c r="F112" s="1142" t="s">
        <v>1</v>
      </c>
      <c r="G112" s="1167"/>
      <c r="H112" s="1144">
        <f>C112*G112</f>
        <v>0</v>
      </c>
      <c r="I112" s="1126"/>
      <c r="J112" s="1127"/>
    </row>
    <row r="113" spans="1:10">
      <c r="A113" s="1129" t="s">
        <v>1559</v>
      </c>
      <c r="B113" s="1130" t="s">
        <v>1</v>
      </c>
      <c r="C113" s="1131"/>
      <c r="D113" s="1168"/>
      <c r="E113" s="1131"/>
      <c r="F113" s="1130" t="s">
        <v>1</v>
      </c>
      <c r="G113" s="1168"/>
      <c r="H113" s="1132"/>
      <c r="I113" s="1126"/>
      <c r="J113" s="1127"/>
    </row>
    <row r="114" spans="1:10">
      <c r="A114" s="1141" t="s">
        <v>1563</v>
      </c>
      <c r="B114" s="1142" t="s">
        <v>969</v>
      </c>
      <c r="C114" s="1143">
        <v>1</v>
      </c>
      <c r="D114" s="1167"/>
      <c r="E114" s="1143">
        <f>C114*D114</f>
        <v>0</v>
      </c>
      <c r="F114" s="1142" t="s">
        <v>1</v>
      </c>
      <c r="G114" s="1167"/>
      <c r="H114" s="1144">
        <f>C114*G114</f>
        <v>0</v>
      </c>
      <c r="I114" s="1126"/>
      <c r="J114" s="1127"/>
    </row>
    <row r="115" spans="1:10">
      <c r="A115" s="1129" t="s">
        <v>1564</v>
      </c>
      <c r="B115" s="1130" t="s">
        <v>1</v>
      </c>
      <c r="C115" s="1131"/>
      <c r="D115" s="1168"/>
      <c r="E115" s="1131"/>
      <c r="F115" s="1130" t="s">
        <v>1</v>
      </c>
      <c r="G115" s="1168"/>
      <c r="H115" s="1132"/>
      <c r="I115" s="1126"/>
      <c r="J115" s="1127"/>
    </row>
    <row r="116" spans="1:10">
      <c r="A116" s="1141" t="s">
        <v>1565</v>
      </c>
      <c r="B116" s="1142" t="s">
        <v>1060</v>
      </c>
      <c r="C116" s="1143">
        <v>12</v>
      </c>
      <c r="D116" s="1167"/>
      <c r="E116" s="1143">
        <f>C116*D116</f>
        <v>0</v>
      </c>
      <c r="F116" s="1142" t="s">
        <v>1</v>
      </c>
      <c r="G116" s="1167"/>
      <c r="H116" s="1144">
        <f>C116*G116</f>
        <v>0</v>
      </c>
      <c r="I116" s="1126"/>
      <c r="J116" s="1127"/>
    </row>
    <row r="117" spans="1:10">
      <c r="A117" s="1133" t="s">
        <v>1566</v>
      </c>
      <c r="B117" s="1134" t="s">
        <v>1</v>
      </c>
      <c r="C117" s="1135"/>
      <c r="D117" s="1135"/>
      <c r="E117" s="1135">
        <f>SUM(E103:E116)</f>
        <v>0</v>
      </c>
      <c r="F117" s="1134" t="s">
        <v>1</v>
      </c>
      <c r="G117" s="1135"/>
      <c r="H117" s="1136">
        <f>SUM(H103:H116)</f>
        <v>0</v>
      </c>
      <c r="I117" s="1126"/>
      <c r="J117" s="1127"/>
    </row>
    <row r="118" spans="1:10">
      <c r="A118" s="1141" t="s">
        <v>1</v>
      </c>
      <c r="B118" s="1142" t="s">
        <v>1</v>
      </c>
      <c r="C118" s="1143"/>
      <c r="D118" s="1143"/>
      <c r="E118" s="1143"/>
      <c r="F118" s="1142" t="s">
        <v>1</v>
      </c>
      <c r="G118" s="1143"/>
      <c r="H118" s="1144"/>
      <c r="I118" s="1126"/>
      <c r="J118" s="1127"/>
    </row>
    <row r="119" spans="1:10">
      <c r="A119" s="1157"/>
      <c r="B119" s="1158"/>
      <c r="C119" s="1159"/>
      <c r="D119" s="1159"/>
      <c r="E119" s="1159"/>
      <c r="F119" s="1158"/>
      <c r="G119" s="1159"/>
      <c r="H119" s="1160"/>
    </row>
    <row r="120" spans="1:10">
      <c r="A120" s="1133" t="s">
        <v>884</v>
      </c>
      <c r="B120" s="1134" t="s">
        <v>1</v>
      </c>
      <c r="C120" s="1135"/>
      <c r="D120" s="1135"/>
      <c r="E120" s="1135">
        <f>E117+E100+E75</f>
        <v>0</v>
      </c>
      <c r="F120" s="1134" t="s">
        <v>1</v>
      </c>
      <c r="G120" s="1135"/>
      <c r="H120" s="1136">
        <f>H117+H100+H75</f>
        <v>0</v>
      </c>
    </row>
    <row r="121" spans="1:10">
      <c r="A121" s="1157"/>
      <c r="B121" s="1158"/>
      <c r="C121" s="1159"/>
      <c r="D121" s="1159"/>
      <c r="E121" s="1159"/>
      <c r="F121" s="1158"/>
      <c r="G121" s="1159"/>
      <c r="H121" s="1160"/>
    </row>
    <row r="122" spans="1:10" ht="15" thickBot="1">
      <c r="A122" s="1161" t="s">
        <v>884</v>
      </c>
      <c r="B122" s="1162" t="s">
        <v>1</v>
      </c>
      <c r="C122" s="1163"/>
      <c r="D122" s="1163"/>
      <c r="E122" s="1163"/>
      <c r="F122" s="1162" t="s">
        <v>1</v>
      </c>
      <c r="G122" s="1163"/>
      <c r="H122" s="1164">
        <f>H120+E120</f>
        <v>0</v>
      </c>
    </row>
  </sheetData>
  <sheetProtection algorithmName="SHA-512" hashValue="TkBeT16VQQP/QUdh4ciMWQfnYHG2m7jpgFfpwuDbzhCcqn9OsJisYO3xVr78Leql1nSdZjjFbWGuEdfAyN1NJQ==" saltValue="2tuehGZsnhCqGjRckHRI0g==" spinCount="100000" sheet="1" objects="1" scenarios="1"/>
  <pageMargins left="0.39370078740157483" right="0.39370078740157483" top="0.39370078740157483" bottom="0.39370078740157483" header="0" footer="0"/>
  <pageSetup paperSize="9" scale="97" fitToHeight="0" orientation="portrait" r:id="rId1"/>
  <headerFooter>
    <oddHeader xml:space="preserve">&amp;LALB - PROVIZORNÍ MENZA&amp;RUNIVERZITA KARLOVA   </oddHeader>
    <oddFooter>&amp;LALB_MENZA&amp;CStrana &amp;P z &amp;N</oddFooter>
  </headerFooter>
  <rowBreaks count="1" manualBreakCount="1">
    <brk id="38" max="7" man="1"/>
  </rowBreaks>
  <colBreaks count="1" manualBreakCount="1">
    <brk id="8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27FC9-234F-459F-AFC8-B74511634A45}">
  <sheetPr>
    <pageSetUpPr fitToPage="1"/>
  </sheetPr>
  <dimension ref="B2:BM138"/>
  <sheetViews>
    <sheetView showGridLines="0" view="pageBreakPreview" zoomScale="60" zoomScaleNormal="55" workbookViewId="0">
      <selection activeCell="BY131" sqref="BY131"/>
    </sheetView>
  </sheetViews>
  <sheetFormatPr defaultRowHeight="10"/>
  <cols>
    <col min="1" max="1" width="8.33203125" style="32" customWidth="1"/>
    <col min="2" max="2" width="1.6640625" style="32" customWidth="1"/>
    <col min="3" max="3" width="4.21875" style="32" customWidth="1"/>
    <col min="4" max="4" width="4.33203125" style="32" customWidth="1"/>
    <col min="5" max="5" width="17.21875" style="32" customWidth="1"/>
    <col min="6" max="6" width="50.77734375" style="32" customWidth="1"/>
    <col min="7" max="7" width="7" style="32" customWidth="1"/>
    <col min="8" max="8" width="11.44140625" style="32" customWidth="1"/>
    <col min="9" max="11" width="20.21875" style="32" customWidth="1"/>
    <col min="12" max="12" width="9.33203125" style="32" customWidth="1"/>
    <col min="13" max="13" width="10.77734375" style="32" hidden="1" customWidth="1"/>
    <col min="14" max="14" width="0" style="32" hidden="1" customWidth="1"/>
    <col min="15" max="20" width="14.21875" style="32" hidden="1" customWidth="1"/>
    <col min="21" max="21" width="16.33203125" style="32" hidden="1" customWidth="1"/>
    <col min="22" max="22" width="12.33203125" style="32" hidden="1" customWidth="1"/>
    <col min="23" max="23" width="16.33203125" style="32" hidden="1" customWidth="1"/>
    <col min="24" max="24" width="12.33203125" style="32" hidden="1" customWidth="1"/>
    <col min="25" max="25" width="15" style="32" hidden="1" customWidth="1"/>
    <col min="26" max="26" width="11" style="32" hidden="1" customWidth="1"/>
    <col min="27" max="27" width="15" style="32" hidden="1" customWidth="1"/>
    <col min="28" max="28" width="16.33203125" style="32" hidden="1" customWidth="1"/>
    <col min="29" max="29" width="11" style="32" hidden="1" customWidth="1"/>
    <col min="30" max="30" width="15" style="32" hidden="1" customWidth="1"/>
    <col min="31" max="31" width="16.33203125" style="32" hidden="1" customWidth="1"/>
    <col min="32" max="71" width="0" style="32" hidden="1" customWidth="1"/>
    <col min="72" max="16384" width="8.88671875" style="32"/>
  </cols>
  <sheetData>
    <row r="2" spans="2:46" ht="37" customHeight="1">
      <c r="L2" s="1214" t="s">
        <v>4</v>
      </c>
      <c r="M2" s="1215"/>
      <c r="N2" s="1215"/>
      <c r="O2" s="1215"/>
      <c r="P2" s="1215"/>
      <c r="Q2" s="1215"/>
      <c r="R2" s="1215"/>
      <c r="S2" s="1215"/>
      <c r="T2" s="1215"/>
      <c r="U2" s="1215"/>
      <c r="V2" s="1215"/>
      <c r="AT2" s="207" t="s">
        <v>2030</v>
      </c>
    </row>
    <row r="3" spans="2:46" ht="7" customHeight="1" thickBot="1">
      <c r="B3" s="208"/>
      <c r="C3" s="571"/>
      <c r="D3" s="571"/>
      <c r="E3" s="571"/>
      <c r="F3" s="571"/>
      <c r="G3" s="571"/>
      <c r="H3" s="571"/>
      <c r="I3" s="571"/>
      <c r="J3" s="571"/>
      <c r="K3" s="571"/>
      <c r="L3" s="213"/>
      <c r="AT3" s="207" t="s">
        <v>58</v>
      </c>
    </row>
    <row r="4" spans="2:46" ht="25" customHeight="1">
      <c r="B4" s="213"/>
      <c r="C4" s="209"/>
      <c r="D4" s="1035" t="s">
        <v>69</v>
      </c>
      <c r="E4" s="210"/>
      <c r="F4" s="210"/>
      <c r="G4" s="210"/>
      <c r="H4" s="210"/>
      <c r="I4" s="210"/>
      <c r="J4" s="210"/>
      <c r="K4" s="211"/>
      <c r="L4" s="212"/>
      <c r="M4" s="217" t="s">
        <v>9</v>
      </c>
      <c r="AT4" s="207" t="s">
        <v>2</v>
      </c>
    </row>
    <row r="5" spans="2:46" ht="7" customHeight="1">
      <c r="B5" s="213"/>
      <c r="C5" s="214"/>
      <c r="D5" s="212"/>
      <c r="E5" s="212"/>
      <c r="F5" s="212"/>
      <c r="G5" s="212"/>
      <c r="H5" s="212"/>
      <c r="I5" s="212"/>
      <c r="J5" s="212"/>
      <c r="K5" s="216"/>
      <c r="L5" s="212"/>
    </row>
    <row r="6" spans="2:46" ht="12" customHeight="1">
      <c r="B6" s="213"/>
      <c r="C6" s="214"/>
      <c r="D6" s="218" t="s">
        <v>12</v>
      </c>
      <c r="E6" s="212"/>
      <c r="F6" s="212"/>
      <c r="G6" s="212"/>
      <c r="H6" s="212"/>
      <c r="I6" s="212"/>
      <c r="J6" s="212"/>
      <c r="K6" s="216"/>
      <c r="L6" s="212"/>
    </row>
    <row r="7" spans="2:46" ht="16.5" customHeight="1">
      <c r="B7" s="213"/>
      <c r="C7" s="214"/>
      <c r="D7" s="212"/>
      <c r="E7" s="1228" t="str">
        <f>'[5]Rekapitulace stavby'!K6</f>
        <v>00 - Provizorní menza_RS- UK Albertov</v>
      </c>
      <c r="F7" s="1229"/>
      <c r="G7" s="1229"/>
      <c r="H7" s="1229"/>
      <c r="I7" s="212"/>
      <c r="J7" s="212"/>
      <c r="K7" s="216"/>
      <c r="L7" s="212"/>
    </row>
    <row r="8" spans="2:46" s="223" customFormat="1" ht="12" customHeight="1">
      <c r="B8" s="219"/>
      <c r="C8" s="220"/>
      <c r="D8" s="218" t="s">
        <v>70</v>
      </c>
      <c r="E8" s="221"/>
      <c r="F8" s="221"/>
      <c r="G8" s="221"/>
      <c r="H8" s="221"/>
      <c r="I8" s="221"/>
      <c r="J8" s="221"/>
      <c r="K8" s="222"/>
      <c r="L8" s="221"/>
    </row>
    <row r="9" spans="2:46" s="223" customFormat="1" ht="16.5" customHeight="1">
      <c r="B9" s="219"/>
      <c r="C9" s="220"/>
      <c r="D9" s="221"/>
      <c r="E9" s="1202" t="s">
        <v>2019</v>
      </c>
      <c r="F9" s="1195"/>
      <c r="G9" s="1195"/>
      <c r="H9" s="1195"/>
      <c r="I9" s="221"/>
      <c r="J9" s="221"/>
      <c r="K9" s="222"/>
      <c r="L9" s="221"/>
    </row>
    <row r="10" spans="2:46" s="223" customFormat="1">
      <c r="B10" s="219"/>
      <c r="C10" s="220"/>
      <c r="D10" s="221"/>
      <c r="E10" s="221"/>
      <c r="F10" s="221"/>
      <c r="G10" s="221"/>
      <c r="H10" s="221"/>
      <c r="I10" s="221"/>
      <c r="J10" s="221"/>
      <c r="K10" s="222"/>
      <c r="L10" s="221"/>
    </row>
    <row r="11" spans="2:46" s="223" customFormat="1" ht="12" customHeight="1">
      <c r="B11" s="219"/>
      <c r="C11" s="220"/>
      <c r="D11" s="218" t="s">
        <v>13</v>
      </c>
      <c r="E11" s="221"/>
      <c r="F11" s="224" t="s">
        <v>1</v>
      </c>
      <c r="G11" s="221"/>
      <c r="H11" s="221"/>
      <c r="I11" s="218" t="s">
        <v>14</v>
      </c>
      <c r="J11" s="224" t="s">
        <v>1</v>
      </c>
      <c r="K11" s="222"/>
      <c r="L11" s="221"/>
    </row>
    <row r="12" spans="2:46" s="223" customFormat="1" ht="12" customHeight="1">
      <c r="B12" s="219"/>
      <c r="C12" s="220"/>
      <c r="D12" s="218" t="s">
        <v>15</v>
      </c>
      <c r="E12" s="221"/>
      <c r="F12" s="224" t="s">
        <v>23</v>
      </c>
      <c r="G12" s="221"/>
      <c r="H12" s="221"/>
      <c r="I12" s="218" t="s">
        <v>17</v>
      </c>
      <c r="J12" s="1175" t="str">
        <f>'Rekapitulace stavby'!AN8</f>
        <v>vyplň</v>
      </c>
      <c r="K12" s="222"/>
      <c r="L12" s="221"/>
    </row>
    <row r="13" spans="2:46" s="223" customFormat="1" ht="10.75" customHeight="1">
      <c r="B13" s="219"/>
      <c r="C13" s="220"/>
      <c r="D13" s="221"/>
      <c r="E13" s="221"/>
      <c r="F13" s="221"/>
      <c r="G13" s="221"/>
      <c r="H13" s="221"/>
      <c r="I13" s="221"/>
      <c r="J13" s="590"/>
      <c r="K13" s="222"/>
      <c r="L13" s="221"/>
    </row>
    <row r="14" spans="2:46" s="223" customFormat="1" ht="12" customHeight="1">
      <c r="B14" s="219"/>
      <c r="C14" s="220"/>
      <c r="D14" s="218" t="s">
        <v>18</v>
      </c>
      <c r="E14" s="221"/>
      <c r="F14" s="221"/>
      <c r="G14" s="221"/>
      <c r="H14" s="221"/>
      <c r="I14" s="218" t="s">
        <v>19</v>
      </c>
      <c r="J14" s="580">
        <f>IF('Rekapitulace stavby'!AN10="","",'Rekapitulace stavby'!AN10)</f>
        <v>216208</v>
      </c>
      <c r="K14" s="222"/>
      <c r="L14" s="221"/>
    </row>
    <row r="15" spans="2:46" s="223" customFormat="1" ht="18" customHeight="1">
      <c r="B15" s="219"/>
      <c r="C15" s="220"/>
      <c r="D15" s="221"/>
      <c r="E15" s="580" t="str">
        <f>IF('Rekapitulace stavby'!E11="","",'Rekapitulace stavby'!E11)</f>
        <v>UNIVERZITA KARLOVA, OVOCNÝ TRH 560/5, 113 36 PRAHA</v>
      </c>
      <c r="F15" s="590"/>
      <c r="G15" s="221"/>
      <c r="H15" s="221"/>
      <c r="I15" s="218" t="s">
        <v>21</v>
      </c>
      <c r="J15" s="580" t="str">
        <f>IF('Rekapitulace stavby'!AN11="","",'Rekapitulace stavby'!AN11)</f>
        <v>CZ00216208</v>
      </c>
      <c r="K15" s="222"/>
      <c r="L15" s="221"/>
    </row>
    <row r="16" spans="2:46" s="223" customFormat="1" ht="7" customHeight="1">
      <c r="B16" s="219"/>
      <c r="C16" s="220"/>
      <c r="D16" s="221"/>
      <c r="E16" s="221"/>
      <c r="F16" s="221"/>
      <c r="G16" s="221"/>
      <c r="H16" s="221"/>
      <c r="I16" s="221"/>
      <c r="J16" s="590"/>
      <c r="K16" s="222"/>
      <c r="L16" s="221"/>
    </row>
    <row r="17" spans="2:12" s="223" customFormat="1" ht="12" customHeight="1">
      <c r="B17" s="219"/>
      <c r="C17" s="220"/>
      <c r="D17" s="218" t="s">
        <v>1120</v>
      </c>
      <c r="E17" s="221"/>
      <c r="F17" s="221"/>
      <c r="G17" s="221"/>
      <c r="H17" s="221"/>
      <c r="I17" s="218" t="s">
        <v>19</v>
      </c>
      <c r="J17" s="580" t="str">
        <f>'Rekapitulace stavby'!AN13</f>
        <v>vyplň</v>
      </c>
      <c r="K17" s="222"/>
      <c r="L17" s="221"/>
    </row>
    <row r="18" spans="2:12" s="223" customFormat="1" ht="18" customHeight="1">
      <c r="B18" s="219"/>
      <c r="C18" s="220"/>
      <c r="D18" s="221"/>
      <c r="E18" s="1309" t="str">
        <f>'Rekapitulace stavby'!E14</f>
        <v>VYPLŇ - bude vybrán ve výběrovém řízení</v>
      </c>
      <c r="F18" s="1309"/>
      <c r="G18" s="1309"/>
      <c r="H18" s="1309"/>
      <c r="I18" s="218" t="s">
        <v>21</v>
      </c>
      <c r="J18" s="580" t="str">
        <f>'Rekapitulace stavby'!AN14</f>
        <v>vyplň</v>
      </c>
      <c r="K18" s="222"/>
      <c r="L18" s="221"/>
    </row>
    <row r="19" spans="2:12" s="223" customFormat="1" ht="7" customHeight="1">
      <c r="B19" s="219"/>
      <c r="C19" s="220"/>
      <c r="D19" s="221"/>
      <c r="E19" s="221"/>
      <c r="F19" s="221"/>
      <c r="G19" s="221"/>
      <c r="H19" s="221"/>
      <c r="I19" s="221"/>
      <c r="J19" s="590"/>
      <c r="K19" s="222"/>
      <c r="L19" s="221"/>
    </row>
    <row r="20" spans="2:12" s="223" customFormat="1" ht="12" customHeight="1">
      <c r="B20" s="219"/>
      <c r="C20" s="220"/>
      <c r="D20" s="218" t="s">
        <v>24</v>
      </c>
      <c r="E20" s="221"/>
      <c r="F20" s="221"/>
      <c r="G20" s="221"/>
      <c r="H20" s="221"/>
      <c r="I20" s="218" t="s">
        <v>19</v>
      </c>
      <c r="J20" s="580">
        <f>IF('Rekapitulace stavby'!AN16="","",'Rekapitulace stavby'!AN16)</f>
        <v>25917234</v>
      </c>
      <c r="K20" s="222"/>
      <c r="L20" s="221"/>
    </row>
    <row r="21" spans="2:12" s="223" customFormat="1" ht="18" customHeight="1">
      <c r="B21" s="219"/>
      <c r="C21" s="220"/>
      <c r="D21" s="221"/>
      <c r="E21" s="224" t="str">
        <f>IF('[5]Rekapitulace stavby'!E17="","",'[5]Rekapitulace stavby'!E17)</f>
        <v>JIKA CZ s.r.o.</v>
      </c>
      <c r="F21" s="221"/>
      <c r="G21" s="221"/>
      <c r="H21" s="221"/>
      <c r="I21" s="218" t="s">
        <v>21</v>
      </c>
      <c r="J21" s="580" t="str">
        <f>IF('Rekapitulace stavby'!AN17="","",'Rekapitulace stavby'!AN17)</f>
        <v>CZ25917234</v>
      </c>
      <c r="K21" s="222"/>
      <c r="L21" s="221"/>
    </row>
    <row r="22" spans="2:12" s="223" customFormat="1" ht="7" customHeight="1">
      <c r="B22" s="219"/>
      <c r="C22" s="220"/>
      <c r="D22" s="221"/>
      <c r="E22" s="221"/>
      <c r="F22" s="221"/>
      <c r="G22" s="221"/>
      <c r="H22" s="221"/>
      <c r="I22" s="221"/>
      <c r="J22" s="221"/>
      <c r="K22" s="222"/>
      <c r="L22" s="221"/>
    </row>
    <row r="23" spans="2:12" s="223" customFormat="1" ht="12" customHeight="1">
      <c r="B23" s="219"/>
      <c r="C23" s="220"/>
      <c r="D23" s="218" t="s">
        <v>27</v>
      </c>
      <c r="E23" s="221"/>
      <c r="F23" s="221"/>
      <c r="G23" s="221"/>
      <c r="H23" s="221"/>
      <c r="I23" s="218" t="s">
        <v>19</v>
      </c>
      <c r="J23" s="224" t="str">
        <f>IF('[5]Rekapitulace stavby'!AN19="","",'[5]Rekapitulace stavby'!AN19)</f>
        <v/>
      </c>
      <c r="K23" s="222"/>
      <c r="L23" s="221"/>
    </row>
    <row r="24" spans="2:12" s="223" customFormat="1" ht="18" customHeight="1">
      <c r="B24" s="219"/>
      <c r="C24" s="220"/>
      <c r="D24" s="221"/>
      <c r="E24" s="224" t="str">
        <f>IF('[5]Rekapitulace stavby'!E20="","",'[5]Rekapitulace stavby'!E20)</f>
        <v>Ing.Pavel Michálek</v>
      </c>
      <c r="F24" s="221"/>
      <c r="G24" s="221"/>
      <c r="H24" s="221"/>
      <c r="I24" s="218" t="s">
        <v>21</v>
      </c>
      <c r="J24" s="224" t="str">
        <f>IF('[5]Rekapitulace stavby'!AN20="","",'[5]Rekapitulace stavby'!AN20)</f>
        <v/>
      </c>
      <c r="K24" s="222"/>
      <c r="L24" s="221"/>
    </row>
    <row r="25" spans="2:12" s="223" customFormat="1" ht="7" customHeight="1">
      <c r="B25" s="219"/>
      <c r="C25" s="220"/>
      <c r="D25" s="221"/>
      <c r="E25" s="221"/>
      <c r="F25" s="221"/>
      <c r="G25" s="221"/>
      <c r="H25" s="221"/>
      <c r="I25" s="221"/>
      <c r="J25" s="221"/>
      <c r="K25" s="222"/>
      <c r="L25" s="221"/>
    </row>
    <row r="26" spans="2:12" s="223" customFormat="1" ht="12" customHeight="1">
      <c r="B26" s="219"/>
      <c r="C26" s="220"/>
      <c r="D26" s="218" t="s">
        <v>28</v>
      </c>
      <c r="E26" s="221"/>
      <c r="F26" s="221"/>
      <c r="G26" s="221"/>
      <c r="H26" s="221"/>
      <c r="I26" s="221"/>
      <c r="J26" s="221"/>
      <c r="K26" s="222"/>
      <c r="L26" s="221"/>
    </row>
    <row r="27" spans="2:12" s="230" customFormat="1" ht="16.5" customHeight="1">
      <c r="B27" s="226"/>
      <c r="C27" s="227"/>
      <c r="D27" s="228"/>
      <c r="E27" s="1231" t="s">
        <v>1</v>
      </c>
      <c r="F27" s="1231"/>
      <c r="G27" s="1231"/>
      <c r="H27" s="1231"/>
      <c r="I27" s="228"/>
      <c r="J27" s="228"/>
      <c r="K27" s="229"/>
      <c r="L27" s="228"/>
    </row>
    <row r="28" spans="2:12" s="223" customFormat="1" ht="7" customHeight="1">
      <c r="B28" s="219"/>
      <c r="C28" s="220"/>
      <c r="D28" s="221"/>
      <c r="E28" s="221"/>
      <c r="F28" s="221"/>
      <c r="G28" s="221"/>
      <c r="H28" s="221"/>
      <c r="I28" s="221"/>
      <c r="J28" s="221"/>
      <c r="K28" s="222"/>
      <c r="L28" s="221"/>
    </row>
    <row r="29" spans="2:12" s="223" customFormat="1" ht="7" customHeight="1">
      <c r="B29" s="219"/>
      <c r="C29" s="220"/>
      <c r="D29" s="231"/>
      <c r="E29" s="231"/>
      <c r="F29" s="231"/>
      <c r="G29" s="231"/>
      <c r="H29" s="231"/>
      <c r="I29" s="231"/>
      <c r="J29" s="231"/>
      <c r="K29" s="232"/>
      <c r="L29" s="221"/>
    </row>
    <row r="30" spans="2:12" s="223" customFormat="1" ht="25.4" customHeight="1">
      <c r="B30" s="219"/>
      <c r="C30" s="220"/>
      <c r="D30" s="233" t="s">
        <v>29</v>
      </c>
      <c r="E30" s="221"/>
      <c r="F30" s="221"/>
      <c r="G30" s="221"/>
      <c r="H30" s="221"/>
      <c r="I30" s="221"/>
      <c r="J30" s="234">
        <f>ROUND(J122, 2)</f>
        <v>0</v>
      </c>
      <c r="K30" s="222"/>
      <c r="L30" s="221"/>
    </row>
    <row r="31" spans="2:12" s="223" customFormat="1" ht="7" customHeight="1">
      <c r="B31" s="219"/>
      <c r="C31" s="220"/>
      <c r="D31" s="231"/>
      <c r="E31" s="231"/>
      <c r="F31" s="231"/>
      <c r="G31" s="231"/>
      <c r="H31" s="231"/>
      <c r="I31" s="231"/>
      <c r="J31" s="231"/>
      <c r="K31" s="232"/>
      <c r="L31" s="221"/>
    </row>
    <row r="32" spans="2:12" s="223" customFormat="1" ht="14.4" customHeight="1">
      <c r="B32" s="219"/>
      <c r="C32" s="220"/>
      <c r="D32" s="221"/>
      <c r="E32" s="221"/>
      <c r="F32" s="235" t="s">
        <v>31</v>
      </c>
      <c r="G32" s="221"/>
      <c r="H32" s="221"/>
      <c r="I32" s="235" t="s">
        <v>30</v>
      </c>
      <c r="J32" s="235" t="s">
        <v>32</v>
      </c>
      <c r="K32" s="222"/>
      <c r="L32" s="221"/>
    </row>
    <row r="33" spans="2:12" s="223" customFormat="1" ht="14.4" customHeight="1">
      <c r="B33" s="219"/>
      <c r="C33" s="220"/>
      <c r="D33" s="236" t="s">
        <v>33</v>
      </c>
      <c r="E33" s="218" t="s">
        <v>34</v>
      </c>
      <c r="F33" s="237">
        <f>ROUND((SUM(BE122:BE137)),  2)</f>
        <v>0</v>
      </c>
      <c r="G33" s="221"/>
      <c r="H33" s="221"/>
      <c r="I33" s="238">
        <v>0.21</v>
      </c>
      <c r="J33" s="237">
        <f>ROUND(((SUM(BE122:BE137))*I33),  2)</f>
        <v>0</v>
      </c>
      <c r="K33" s="222"/>
      <c r="L33" s="221"/>
    </row>
    <row r="34" spans="2:12" s="223" customFormat="1" ht="14.4" customHeight="1">
      <c r="B34" s="219"/>
      <c r="C34" s="220"/>
      <c r="D34" s="221"/>
      <c r="E34" s="218" t="s">
        <v>35</v>
      </c>
      <c r="F34" s="237">
        <f>ROUND((SUM(BF122:BF137)),  2)</f>
        <v>0</v>
      </c>
      <c r="G34" s="221"/>
      <c r="H34" s="221"/>
      <c r="I34" s="238">
        <v>0.15</v>
      </c>
      <c r="J34" s="237">
        <f>ROUND(((SUM(BF122:BF137))*I34),  2)</f>
        <v>0</v>
      </c>
      <c r="K34" s="222"/>
      <c r="L34" s="221"/>
    </row>
    <row r="35" spans="2:12" s="223" customFormat="1" ht="14.4" hidden="1" customHeight="1">
      <c r="B35" s="219"/>
      <c r="C35" s="220"/>
      <c r="D35" s="221"/>
      <c r="E35" s="218" t="s">
        <v>36</v>
      </c>
      <c r="F35" s="237">
        <f>ROUND((SUM(BG122:BG137)),  2)</f>
        <v>0</v>
      </c>
      <c r="G35" s="221"/>
      <c r="H35" s="221"/>
      <c r="I35" s="238">
        <v>0.21</v>
      </c>
      <c r="J35" s="237">
        <f>0</f>
        <v>0</v>
      </c>
      <c r="K35" s="222"/>
      <c r="L35" s="221"/>
    </row>
    <row r="36" spans="2:12" s="223" customFormat="1" ht="14.4" hidden="1" customHeight="1">
      <c r="B36" s="219"/>
      <c r="C36" s="220"/>
      <c r="D36" s="221"/>
      <c r="E36" s="218" t="s">
        <v>37</v>
      </c>
      <c r="F36" s="237">
        <f>ROUND((SUM(BH122:BH137)),  2)</f>
        <v>0</v>
      </c>
      <c r="G36" s="221"/>
      <c r="H36" s="221"/>
      <c r="I36" s="238">
        <v>0.15</v>
      </c>
      <c r="J36" s="237">
        <f>0</f>
        <v>0</v>
      </c>
      <c r="K36" s="222"/>
      <c r="L36" s="221"/>
    </row>
    <row r="37" spans="2:12" s="223" customFormat="1" ht="14.4" hidden="1" customHeight="1">
      <c r="B37" s="219"/>
      <c r="C37" s="220"/>
      <c r="D37" s="221"/>
      <c r="E37" s="218" t="s">
        <v>38</v>
      </c>
      <c r="F37" s="237">
        <f>ROUND((SUM(BI122:BI137)),  2)</f>
        <v>0</v>
      </c>
      <c r="G37" s="221"/>
      <c r="H37" s="221"/>
      <c r="I37" s="238">
        <v>0</v>
      </c>
      <c r="J37" s="237">
        <f>0</f>
        <v>0</v>
      </c>
      <c r="K37" s="222"/>
      <c r="L37" s="221"/>
    </row>
    <row r="38" spans="2:12" s="223" customFormat="1" ht="7" customHeight="1">
      <c r="B38" s="219"/>
      <c r="C38" s="220"/>
      <c r="D38" s="221"/>
      <c r="E38" s="221"/>
      <c r="F38" s="221"/>
      <c r="G38" s="221"/>
      <c r="H38" s="221"/>
      <c r="I38" s="221"/>
      <c r="J38" s="221"/>
      <c r="K38" s="222"/>
      <c r="L38" s="221"/>
    </row>
    <row r="39" spans="2:12" s="223" customFormat="1" ht="25.4" customHeight="1">
      <c r="B39" s="219"/>
      <c r="C39" s="239"/>
      <c r="D39" s="240" t="s">
        <v>39</v>
      </c>
      <c r="E39" s="241"/>
      <c r="F39" s="241"/>
      <c r="G39" s="242" t="s">
        <v>40</v>
      </c>
      <c r="H39" s="243" t="s">
        <v>41</v>
      </c>
      <c r="I39" s="241"/>
      <c r="J39" s="244">
        <f>SUM(J30:J37)</f>
        <v>0</v>
      </c>
      <c r="K39" s="245"/>
      <c r="L39" s="221"/>
    </row>
    <row r="40" spans="2:12" s="223" customFormat="1" ht="14.4" customHeight="1">
      <c r="B40" s="219"/>
      <c r="C40" s="220"/>
      <c r="D40" s="221"/>
      <c r="E40" s="221"/>
      <c r="F40" s="221"/>
      <c r="G40" s="221"/>
      <c r="H40" s="221"/>
      <c r="I40" s="221"/>
      <c r="J40" s="221"/>
      <c r="K40" s="222"/>
      <c r="L40" s="221"/>
    </row>
    <row r="41" spans="2:12" ht="14.4" customHeight="1">
      <c r="B41" s="213"/>
      <c r="C41" s="214"/>
      <c r="D41" s="212"/>
      <c r="E41" s="212"/>
      <c r="F41" s="212"/>
      <c r="G41" s="212"/>
      <c r="H41" s="212"/>
      <c r="I41" s="212"/>
      <c r="J41" s="212"/>
      <c r="K41" s="216"/>
      <c r="L41" s="212"/>
    </row>
    <row r="42" spans="2:12" ht="14.4" customHeight="1">
      <c r="B42" s="213"/>
      <c r="C42" s="214"/>
      <c r="D42" s="212"/>
      <c r="E42" s="212"/>
      <c r="F42" s="212"/>
      <c r="G42" s="212"/>
      <c r="H42" s="212"/>
      <c r="I42" s="212"/>
      <c r="J42" s="212"/>
      <c r="K42" s="216"/>
      <c r="L42" s="212"/>
    </row>
    <row r="43" spans="2:12" ht="14.4" customHeight="1">
      <c r="B43" s="213"/>
      <c r="C43" s="214"/>
      <c r="D43" s="212"/>
      <c r="E43" s="212"/>
      <c r="F43" s="212"/>
      <c r="G43" s="212"/>
      <c r="H43" s="212"/>
      <c r="I43" s="212"/>
      <c r="J43" s="212"/>
      <c r="K43" s="216"/>
      <c r="L43" s="212"/>
    </row>
    <row r="44" spans="2:12" ht="14.4" customHeight="1">
      <c r="B44" s="213"/>
      <c r="C44" s="214"/>
      <c r="D44" s="212"/>
      <c r="E44" s="212"/>
      <c r="F44" s="212"/>
      <c r="G44" s="212"/>
      <c r="H44" s="212"/>
      <c r="I44" s="212"/>
      <c r="J44" s="212"/>
      <c r="K44" s="216"/>
      <c r="L44" s="212"/>
    </row>
    <row r="45" spans="2:12" ht="14.4" customHeight="1">
      <c r="B45" s="213"/>
      <c r="C45" s="214"/>
      <c r="D45" s="212"/>
      <c r="E45" s="212"/>
      <c r="F45" s="212"/>
      <c r="G45" s="212"/>
      <c r="H45" s="212"/>
      <c r="I45" s="212"/>
      <c r="J45" s="212"/>
      <c r="K45" s="216"/>
      <c r="L45" s="212"/>
    </row>
    <row r="46" spans="2:12" ht="14.4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6"/>
      <c r="L46" s="212"/>
    </row>
    <row r="47" spans="2:12" ht="14.4" customHeight="1">
      <c r="B47" s="213"/>
      <c r="C47" s="214"/>
      <c r="D47" s="212"/>
      <c r="E47" s="212"/>
      <c r="F47" s="212"/>
      <c r="G47" s="212"/>
      <c r="H47" s="212"/>
      <c r="I47" s="212"/>
      <c r="J47" s="212"/>
      <c r="K47" s="216"/>
      <c r="L47" s="212"/>
    </row>
    <row r="48" spans="2:12" ht="14.4" customHeight="1">
      <c r="B48" s="213"/>
      <c r="C48" s="214"/>
      <c r="D48" s="212"/>
      <c r="E48" s="212"/>
      <c r="F48" s="212"/>
      <c r="G48" s="212"/>
      <c r="H48" s="212"/>
      <c r="I48" s="212"/>
      <c r="J48" s="212"/>
      <c r="K48" s="216"/>
      <c r="L48" s="212"/>
    </row>
    <row r="49" spans="2:12" ht="14.4" customHeight="1">
      <c r="B49" s="213"/>
      <c r="C49" s="214"/>
      <c r="D49" s="212"/>
      <c r="E49" s="212"/>
      <c r="F49" s="212"/>
      <c r="G49" s="212"/>
      <c r="H49" s="212"/>
      <c r="I49" s="212"/>
      <c r="J49" s="212"/>
      <c r="K49" s="216"/>
      <c r="L49" s="212"/>
    </row>
    <row r="50" spans="2:12" s="223" customFormat="1" ht="14.4" customHeight="1">
      <c r="B50" s="219"/>
      <c r="C50" s="220"/>
      <c r="D50" s="246" t="s">
        <v>1124</v>
      </c>
      <c r="E50" s="247"/>
      <c r="F50" s="247"/>
      <c r="G50" s="246" t="s">
        <v>1125</v>
      </c>
      <c r="H50" s="247"/>
      <c r="I50" s="247"/>
      <c r="J50" s="247"/>
      <c r="K50" s="248"/>
      <c r="L50" s="221"/>
    </row>
    <row r="51" spans="2:12">
      <c r="B51" s="213"/>
      <c r="C51" s="214"/>
      <c r="D51" s="212"/>
      <c r="E51" s="212"/>
      <c r="F51" s="212"/>
      <c r="G51" s="212"/>
      <c r="H51" s="212"/>
      <c r="I51" s="212"/>
      <c r="J51" s="212"/>
      <c r="K51" s="216"/>
      <c r="L51" s="212"/>
    </row>
    <row r="52" spans="2:12">
      <c r="B52" s="213"/>
      <c r="C52" s="214"/>
      <c r="D52" s="212"/>
      <c r="E52" s="212"/>
      <c r="F52" s="212"/>
      <c r="G52" s="212"/>
      <c r="H52" s="212"/>
      <c r="I52" s="212"/>
      <c r="J52" s="212"/>
      <c r="K52" s="216"/>
      <c r="L52" s="212"/>
    </row>
    <row r="53" spans="2:12">
      <c r="B53" s="213"/>
      <c r="C53" s="214"/>
      <c r="D53" s="212"/>
      <c r="E53" s="212"/>
      <c r="F53" s="212"/>
      <c r="G53" s="212"/>
      <c r="H53" s="212"/>
      <c r="I53" s="212"/>
      <c r="J53" s="212"/>
      <c r="K53" s="216"/>
      <c r="L53" s="212"/>
    </row>
    <row r="54" spans="2:12">
      <c r="B54" s="213"/>
      <c r="C54" s="214"/>
      <c r="D54" s="212"/>
      <c r="E54" s="212"/>
      <c r="F54" s="212"/>
      <c r="G54" s="212"/>
      <c r="H54" s="212"/>
      <c r="I54" s="212"/>
      <c r="J54" s="212"/>
      <c r="K54" s="216"/>
      <c r="L54" s="212"/>
    </row>
    <row r="55" spans="2:12">
      <c r="B55" s="213"/>
      <c r="C55" s="214"/>
      <c r="D55" s="212"/>
      <c r="E55" s="212"/>
      <c r="F55" s="212"/>
      <c r="G55" s="212"/>
      <c r="H55" s="212"/>
      <c r="I55" s="212"/>
      <c r="J55" s="212"/>
      <c r="K55" s="216"/>
      <c r="L55" s="212"/>
    </row>
    <row r="56" spans="2:12">
      <c r="B56" s="213"/>
      <c r="C56" s="214"/>
      <c r="D56" s="212"/>
      <c r="E56" s="212"/>
      <c r="F56" s="212"/>
      <c r="G56" s="212"/>
      <c r="H56" s="212"/>
      <c r="I56" s="212"/>
      <c r="J56" s="212"/>
      <c r="K56" s="216"/>
      <c r="L56" s="212"/>
    </row>
    <row r="57" spans="2:12">
      <c r="B57" s="213"/>
      <c r="C57" s="214"/>
      <c r="D57" s="212"/>
      <c r="E57" s="212"/>
      <c r="F57" s="212"/>
      <c r="G57" s="212"/>
      <c r="H57" s="212"/>
      <c r="I57" s="212"/>
      <c r="J57" s="212"/>
      <c r="K57" s="216"/>
      <c r="L57" s="212"/>
    </row>
    <row r="58" spans="2:12">
      <c r="B58" s="213"/>
      <c r="C58" s="214"/>
      <c r="D58" s="212"/>
      <c r="E58" s="212"/>
      <c r="F58" s="212"/>
      <c r="G58" s="212"/>
      <c r="H58" s="212"/>
      <c r="I58" s="212"/>
      <c r="J58" s="212"/>
      <c r="K58" s="216"/>
      <c r="L58" s="212"/>
    </row>
    <row r="59" spans="2:12">
      <c r="B59" s="213"/>
      <c r="C59" s="214"/>
      <c r="D59" s="212"/>
      <c r="E59" s="212"/>
      <c r="F59" s="212"/>
      <c r="G59" s="212"/>
      <c r="H59" s="212"/>
      <c r="I59" s="212"/>
      <c r="J59" s="212"/>
      <c r="K59" s="216"/>
      <c r="L59" s="212"/>
    </row>
    <row r="60" spans="2:12">
      <c r="B60" s="213"/>
      <c r="C60" s="214"/>
      <c r="D60" s="212"/>
      <c r="E60" s="212"/>
      <c r="F60" s="212"/>
      <c r="G60" s="212"/>
      <c r="H60" s="212"/>
      <c r="I60" s="212"/>
      <c r="J60" s="212"/>
      <c r="K60" s="216"/>
      <c r="L60" s="212"/>
    </row>
    <row r="61" spans="2:12" s="223" customFormat="1" ht="12.5">
      <c r="B61" s="219"/>
      <c r="C61" s="220"/>
      <c r="D61" s="249" t="s">
        <v>1126</v>
      </c>
      <c r="E61" s="250"/>
      <c r="F61" s="251" t="s">
        <v>1127</v>
      </c>
      <c r="G61" s="249" t="s">
        <v>1126</v>
      </c>
      <c r="H61" s="250"/>
      <c r="I61" s="250"/>
      <c r="J61" s="252" t="s">
        <v>1127</v>
      </c>
      <c r="K61" s="253"/>
      <c r="L61" s="221"/>
    </row>
    <row r="62" spans="2:12">
      <c r="B62" s="213"/>
      <c r="C62" s="214"/>
      <c r="D62" s="212"/>
      <c r="E62" s="212"/>
      <c r="F62" s="212"/>
      <c r="G62" s="212"/>
      <c r="H62" s="212"/>
      <c r="I62" s="212"/>
      <c r="J62" s="212"/>
      <c r="K62" s="216"/>
      <c r="L62" s="212"/>
    </row>
    <row r="63" spans="2:12">
      <c r="B63" s="213"/>
      <c r="C63" s="214"/>
      <c r="D63" s="212"/>
      <c r="E63" s="212"/>
      <c r="F63" s="212"/>
      <c r="G63" s="212"/>
      <c r="H63" s="212"/>
      <c r="I63" s="212"/>
      <c r="J63" s="212"/>
      <c r="K63" s="216"/>
      <c r="L63" s="212"/>
    </row>
    <row r="64" spans="2:12">
      <c r="B64" s="213"/>
      <c r="C64" s="214"/>
      <c r="D64" s="212"/>
      <c r="E64" s="212"/>
      <c r="F64" s="212"/>
      <c r="G64" s="212"/>
      <c r="H64" s="212"/>
      <c r="I64" s="212"/>
      <c r="J64" s="212"/>
      <c r="K64" s="216"/>
      <c r="L64" s="212"/>
    </row>
    <row r="65" spans="2:12" s="223" customFormat="1" ht="13">
      <c r="B65" s="219"/>
      <c r="C65" s="220"/>
      <c r="D65" s="246" t="s">
        <v>1128</v>
      </c>
      <c r="E65" s="247"/>
      <c r="F65" s="247"/>
      <c r="G65" s="246" t="s">
        <v>1129</v>
      </c>
      <c r="H65" s="247"/>
      <c r="I65" s="247"/>
      <c r="J65" s="247"/>
      <c r="K65" s="248"/>
      <c r="L65" s="221"/>
    </row>
    <row r="66" spans="2:12">
      <c r="B66" s="213"/>
      <c r="C66" s="214"/>
      <c r="D66" s="212"/>
      <c r="E66" s="212"/>
      <c r="F66" s="212"/>
      <c r="G66" s="212"/>
      <c r="H66" s="212"/>
      <c r="I66" s="212"/>
      <c r="J66" s="212"/>
      <c r="K66" s="216"/>
      <c r="L66" s="212"/>
    </row>
    <row r="67" spans="2:12">
      <c r="B67" s="213"/>
      <c r="C67" s="214"/>
      <c r="D67" s="212"/>
      <c r="E67" s="212"/>
      <c r="F67" s="212"/>
      <c r="G67" s="212"/>
      <c r="H67" s="212"/>
      <c r="I67" s="212"/>
      <c r="J67" s="212"/>
      <c r="K67" s="216"/>
      <c r="L67" s="212"/>
    </row>
    <row r="68" spans="2:12">
      <c r="B68" s="213"/>
      <c r="C68" s="214"/>
      <c r="D68" s="212"/>
      <c r="E68" s="212"/>
      <c r="F68" s="212"/>
      <c r="G68" s="212"/>
      <c r="H68" s="212"/>
      <c r="I68" s="212"/>
      <c r="J68" s="212"/>
      <c r="K68" s="216"/>
      <c r="L68" s="212"/>
    </row>
    <row r="69" spans="2:12">
      <c r="B69" s="213"/>
      <c r="C69" s="214"/>
      <c r="D69" s="212"/>
      <c r="E69" s="212"/>
      <c r="F69" s="212"/>
      <c r="G69" s="212"/>
      <c r="H69" s="212"/>
      <c r="I69" s="212"/>
      <c r="J69" s="212"/>
      <c r="K69" s="216"/>
      <c r="L69" s="212"/>
    </row>
    <row r="70" spans="2:12">
      <c r="B70" s="213"/>
      <c r="C70" s="214"/>
      <c r="D70" s="212"/>
      <c r="E70" s="212"/>
      <c r="F70" s="212"/>
      <c r="G70" s="212"/>
      <c r="H70" s="212"/>
      <c r="I70" s="212"/>
      <c r="J70" s="212"/>
      <c r="K70" s="216"/>
      <c r="L70" s="212"/>
    </row>
    <row r="71" spans="2:12">
      <c r="B71" s="213"/>
      <c r="C71" s="214"/>
      <c r="D71" s="212"/>
      <c r="E71" s="212"/>
      <c r="F71" s="212"/>
      <c r="G71" s="212"/>
      <c r="H71" s="212"/>
      <c r="I71" s="212"/>
      <c r="J71" s="212"/>
      <c r="K71" s="216"/>
      <c r="L71" s="212"/>
    </row>
    <row r="72" spans="2:12">
      <c r="B72" s="213"/>
      <c r="C72" s="214"/>
      <c r="D72" s="212"/>
      <c r="E72" s="212"/>
      <c r="F72" s="212"/>
      <c r="G72" s="212"/>
      <c r="H72" s="212"/>
      <c r="I72" s="212"/>
      <c r="J72" s="212"/>
      <c r="K72" s="216"/>
      <c r="L72" s="212"/>
    </row>
    <row r="73" spans="2:12">
      <c r="B73" s="213"/>
      <c r="C73" s="214"/>
      <c r="D73" s="212"/>
      <c r="E73" s="212"/>
      <c r="F73" s="212"/>
      <c r="G73" s="212"/>
      <c r="H73" s="212"/>
      <c r="I73" s="212"/>
      <c r="J73" s="212"/>
      <c r="K73" s="216"/>
      <c r="L73" s="212"/>
    </row>
    <row r="74" spans="2:12">
      <c r="B74" s="213"/>
      <c r="C74" s="214"/>
      <c r="D74" s="212"/>
      <c r="E74" s="212"/>
      <c r="F74" s="212"/>
      <c r="G74" s="212"/>
      <c r="H74" s="212"/>
      <c r="I74" s="212"/>
      <c r="J74" s="212"/>
      <c r="K74" s="216"/>
      <c r="L74" s="212"/>
    </row>
    <row r="75" spans="2:12">
      <c r="B75" s="213"/>
      <c r="C75" s="214"/>
      <c r="D75" s="212"/>
      <c r="E75" s="212"/>
      <c r="F75" s="212"/>
      <c r="G75" s="212"/>
      <c r="H75" s="212"/>
      <c r="I75" s="212"/>
      <c r="J75" s="212"/>
      <c r="K75" s="216"/>
      <c r="L75" s="212"/>
    </row>
    <row r="76" spans="2:12" s="223" customFormat="1" ht="13" thickBot="1">
      <c r="B76" s="219"/>
      <c r="C76" s="255"/>
      <c r="D76" s="1176" t="s">
        <v>1126</v>
      </c>
      <c r="E76" s="256"/>
      <c r="F76" s="1177" t="s">
        <v>1127</v>
      </c>
      <c r="G76" s="1176" t="s">
        <v>1126</v>
      </c>
      <c r="H76" s="256"/>
      <c r="I76" s="256"/>
      <c r="J76" s="1178" t="s">
        <v>1127</v>
      </c>
      <c r="K76" s="257"/>
      <c r="L76" s="221"/>
    </row>
    <row r="77" spans="2:12" s="223" customFormat="1" ht="14.4" customHeight="1">
      <c r="B77" s="254"/>
      <c r="C77" s="406"/>
      <c r="D77" s="406"/>
      <c r="E77" s="406"/>
      <c r="F77" s="406"/>
      <c r="G77" s="406"/>
      <c r="H77" s="406"/>
      <c r="I77" s="406"/>
      <c r="J77" s="406"/>
      <c r="K77" s="406"/>
      <c r="L77" s="219"/>
    </row>
    <row r="81" spans="2:47" s="223" customFormat="1" ht="7" customHeight="1" thickBot="1">
      <c r="B81" s="258"/>
      <c r="C81" s="942"/>
      <c r="D81" s="942"/>
      <c r="E81" s="942"/>
      <c r="F81" s="942"/>
      <c r="G81" s="942"/>
      <c r="H81" s="942"/>
      <c r="I81" s="942"/>
      <c r="J81" s="942"/>
      <c r="K81" s="942"/>
      <c r="L81" s="219"/>
    </row>
    <row r="82" spans="2:47" s="223" customFormat="1" ht="25" customHeight="1">
      <c r="B82" s="219"/>
      <c r="C82" s="1042" t="s">
        <v>71</v>
      </c>
      <c r="D82" s="260"/>
      <c r="E82" s="260"/>
      <c r="F82" s="260"/>
      <c r="G82" s="260"/>
      <c r="H82" s="260"/>
      <c r="I82" s="260"/>
      <c r="J82" s="260"/>
      <c r="K82" s="261"/>
      <c r="L82" s="221"/>
    </row>
    <row r="83" spans="2:47" s="223" customFormat="1" ht="7" customHeight="1">
      <c r="B83" s="219"/>
      <c r="C83" s="220"/>
      <c r="D83" s="221"/>
      <c r="E83" s="221"/>
      <c r="F83" s="221"/>
      <c r="G83" s="221"/>
      <c r="H83" s="221"/>
      <c r="I83" s="221"/>
      <c r="J83" s="221"/>
      <c r="K83" s="222"/>
      <c r="L83" s="221"/>
    </row>
    <row r="84" spans="2:47" s="223" customFormat="1" ht="12" customHeight="1">
      <c r="B84" s="219"/>
      <c r="C84" s="263" t="s">
        <v>12</v>
      </c>
      <c r="D84" s="221"/>
      <c r="E84" s="221"/>
      <c r="F84" s="221"/>
      <c r="G84" s="221"/>
      <c r="H84" s="221"/>
      <c r="I84" s="221"/>
      <c r="J84" s="221"/>
      <c r="K84" s="222"/>
      <c r="L84" s="221"/>
    </row>
    <row r="85" spans="2:47" s="223" customFormat="1" ht="16.5" customHeight="1">
      <c r="B85" s="219"/>
      <c r="C85" s="220"/>
      <c r="D85" s="221"/>
      <c r="E85" s="1228" t="str">
        <f>E7</f>
        <v>00 - Provizorní menza_RS- UK Albertov</v>
      </c>
      <c r="F85" s="1229"/>
      <c r="G85" s="1229"/>
      <c r="H85" s="1229"/>
      <c r="I85" s="221"/>
      <c r="J85" s="221"/>
      <c r="K85" s="222"/>
      <c r="L85" s="221"/>
    </row>
    <row r="86" spans="2:47" s="223" customFormat="1" ht="12" customHeight="1">
      <c r="B86" s="219"/>
      <c r="C86" s="263" t="s">
        <v>70</v>
      </c>
      <c r="D86" s="221"/>
      <c r="E86" s="221"/>
      <c r="F86" s="221"/>
      <c r="G86" s="221"/>
      <c r="H86" s="221"/>
      <c r="I86" s="221"/>
      <c r="J86" s="221"/>
      <c r="K86" s="222"/>
      <c r="L86" s="221"/>
    </row>
    <row r="87" spans="2:47" s="223" customFormat="1" ht="16.5" customHeight="1">
      <c r="B87" s="219"/>
      <c r="C87" s="220"/>
      <c r="D87" s="221"/>
      <c r="E87" s="1202" t="str">
        <f>E9</f>
        <v xml:space="preserve">VORN - Vedlejší a ostatní náklady </v>
      </c>
      <c r="F87" s="1227"/>
      <c r="G87" s="1227"/>
      <c r="H87" s="1227"/>
      <c r="I87" s="221"/>
      <c r="J87" s="221"/>
      <c r="K87" s="222"/>
      <c r="L87" s="221"/>
    </row>
    <row r="88" spans="2:47" s="223" customFormat="1" ht="7" customHeight="1">
      <c r="B88" s="219"/>
      <c r="C88" s="220"/>
      <c r="D88" s="221"/>
      <c r="E88" s="221"/>
      <c r="F88" s="221"/>
      <c r="G88" s="221"/>
      <c r="H88" s="221"/>
      <c r="I88" s="221"/>
      <c r="J88" s="221"/>
      <c r="K88" s="222"/>
      <c r="L88" s="221"/>
    </row>
    <row r="89" spans="2:47" s="223" customFormat="1" ht="12" customHeight="1">
      <c r="B89" s="219"/>
      <c r="C89" s="263" t="s">
        <v>15</v>
      </c>
      <c r="D89" s="221"/>
      <c r="E89" s="221"/>
      <c r="F89" s="224" t="str">
        <f>F12</f>
        <v xml:space="preserve"> </v>
      </c>
      <c r="G89" s="221"/>
      <c r="H89" s="221"/>
      <c r="I89" s="218" t="s">
        <v>17</v>
      </c>
      <c r="J89" s="225" t="str">
        <f>IF(J12="","",J12)</f>
        <v>vyplň</v>
      </c>
      <c r="K89" s="222"/>
      <c r="L89" s="221"/>
    </row>
    <row r="90" spans="2:47" s="223" customFormat="1" ht="7" customHeight="1">
      <c r="B90" s="219"/>
      <c r="C90" s="220"/>
      <c r="D90" s="221"/>
      <c r="E90" s="221"/>
      <c r="F90" s="221"/>
      <c r="G90" s="221"/>
      <c r="H90" s="221"/>
      <c r="I90" s="221"/>
      <c r="J90" s="221"/>
      <c r="K90" s="222"/>
      <c r="L90" s="221"/>
    </row>
    <row r="91" spans="2:47" s="223" customFormat="1" ht="15.15" customHeight="1">
      <c r="B91" s="219"/>
      <c r="C91" s="263" t="s">
        <v>18</v>
      </c>
      <c r="D91" s="221"/>
      <c r="E91" s="221"/>
      <c r="F91" s="224" t="str">
        <f>E15</f>
        <v>UNIVERZITA KARLOVA, OVOCNÝ TRH 560/5, 113 36 PRAHA</v>
      </c>
      <c r="G91" s="221"/>
      <c r="H91" s="221"/>
      <c r="I91" s="218" t="s">
        <v>24</v>
      </c>
      <c r="J91" s="264" t="str">
        <f>E21</f>
        <v>JIKA CZ s.r.o.</v>
      </c>
      <c r="K91" s="222"/>
      <c r="L91" s="221"/>
    </row>
    <row r="92" spans="2:47" s="223" customFormat="1" ht="15.15" customHeight="1">
      <c r="B92" s="219"/>
      <c r="C92" s="263" t="s">
        <v>1120</v>
      </c>
      <c r="D92" s="221"/>
      <c r="E92" s="221"/>
      <c r="F92" s="224" t="str">
        <f>IF(E18="","",E18)</f>
        <v>VYPLŇ - bude vybrán ve výběrovém řízení</v>
      </c>
      <c r="G92" s="221"/>
      <c r="H92" s="221"/>
      <c r="I92" s="218" t="s">
        <v>27</v>
      </c>
      <c r="J92" s="264" t="str">
        <f>E24</f>
        <v>Ing.Pavel Michálek</v>
      </c>
      <c r="K92" s="222"/>
      <c r="L92" s="221"/>
    </row>
    <row r="93" spans="2:47" s="223" customFormat="1" ht="10.25" customHeight="1">
      <c r="B93" s="219"/>
      <c r="C93" s="220"/>
      <c r="D93" s="221"/>
      <c r="E93" s="221"/>
      <c r="F93" s="221"/>
      <c r="G93" s="221"/>
      <c r="H93" s="221"/>
      <c r="I93" s="221"/>
      <c r="J93" s="221"/>
      <c r="K93" s="222"/>
      <c r="L93" s="221"/>
    </row>
    <row r="94" spans="2:47" s="223" customFormat="1" ht="29.25" customHeight="1">
      <c r="B94" s="219"/>
      <c r="C94" s="265" t="s">
        <v>72</v>
      </c>
      <c r="D94" s="266"/>
      <c r="E94" s="266"/>
      <c r="F94" s="266"/>
      <c r="G94" s="266"/>
      <c r="H94" s="266"/>
      <c r="I94" s="266"/>
      <c r="J94" s="267" t="s">
        <v>73</v>
      </c>
      <c r="K94" s="268"/>
      <c r="L94" s="221"/>
    </row>
    <row r="95" spans="2:47" s="223" customFormat="1" ht="10.25" customHeight="1">
      <c r="B95" s="219"/>
      <c r="C95" s="220"/>
      <c r="D95" s="221"/>
      <c r="E95" s="221"/>
      <c r="F95" s="221"/>
      <c r="G95" s="221"/>
      <c r="H95" s="221"/>
      <c r="I95" s="221"/>
      <c r="J95" s="221"/>
      <c r="K95" s="222"/>
      <c r="L95" s="221"/>
    </row>
    <row r="96" spans="2:47" s="223" customFormat="1" ht="22.75" customHeight="1">
      <c r="B96" s="219"/>
      <c r="C96" s="269" t="s">
        <v>74</v>
      </c>
      <c r="D96" s="221"/>
      <c r="E96" s="221"/>
      <c r="F96" s="221"/>
      <c r="G96" s="221"/>
      <c r="H96" s="221"/>
      <c r="I96" s="221"/>
      <c r="J96" s="234">
        <f>J122</f>
        <v>0</v>
      </c>
      <c r="K96" s="222"/>
      <c r="L96" s="221"/>
      <c r="AU96" s="207" t="s">
        <v>75</v>
      </c>
    </row>
    <row r="97" spans="2:12" s="277" customFormat="1" ht="25" customHeight="1">
      <c r="B97" s="270"/>
      <c r="C97" s="271"/>
      <c r="D97" s="272" t="s">
        <v>846</v>
      </c>
      <c r="E97" s="273"/>
      <c r="F97" s="273"/>
      <c r="G97" s="273"/>
      <c r="H97" s="273"/>
      <c r="I97" s="273"/>
      <c r="J97" s="274">
        <f>J123</f>
        <v>0</v>
      </c>
      <c r="K97" s="275"/>
      <c r="L97" s="276"/>
    </row>
    <row r="98" spans="2:12" s="285" customFormat="1" ht="19.899999999999999" customHeight="1">
      <c r="B98" s="278"/>
      <c r="C98" s="279"/>
      <c r="D98" s="280" t="s">
        <v>847</v>
      </c>
      <c r="E98" s="281"/>
      <c r="F98" s="281"/>
      <c r="G98" s="281"/>
      <c r="H98" s="281"/>
      <c r="I98" s="281"/>
      <c r="J98" s="282">
        <f>J124</f>
        <v>0</v>
      </c>
      <c r="K98" s="283"/>
      <c r="L98" s="284"/>
    </row>
    <row r="99" spans="2:12" s="285" customFormat="1" ht="19.899999999999999" customHeight="1">
      <c r="B99" s="278"/>
      <c r="C99" s="279"/>
      <c r="D99" s="280" t="s">
        <v>2031</v>
      </c>
      <c r="E99" s="281"/>
      <c r="F99" s="281"/>
      <c r="G99" s="281"/>
      <c r="H99" s="281"/>
      <c r="I99" s="281"/>
      <c r="J99" s="282">
        <f>J129</f>
        <v>0</v>
      </c>
      <c r="K99" s="283"/>
      <c r="L99" s="284"/>
    </row>
    <row r="100" spans="2:12" s="285" customFormat="1" ht="19.899999999999999" customHeight="1">
      <c r="B100" s="278"/>
      <c r="C100" s="279"/>
      <c r="D100" s="280" t="s">
        <v>848</v>
      </c>
      <c r="E100" s="281"/>
      <c r="F100" s="281"/>
      <c r="G100" s="281"/>
      <c r="H100" s="281"/>
      <c r="I100" s="281"/>
      <c r="J100" s="282">
        <f>J131</f>
        <v>0</v>
      </c>
      <c r="K100" s="283"/>
      <c r="L100" s="284"/>
    </row>
    <row r="101" spans="2:12" s="285" customFormat="1" ht="19.899999999999999" customHeight="1">
      <c r="B101" s="278"/>
      <c r="C101" s="279"/>
      <c r="D101" s="280" t="s">
        <v>849</v>
      </c>
      <c r="E101" s="281"/>
      <c r="F101" s="281"/>
      <c r="G101" s="281"/>
      <c r="H101" s="281"/>
      <c r="I101" s="281"/>
      <c r="J101" s="282">
        <f>J134</f>
        <v>0</v>
      </c>
      <c r="K101" s="283"/>
      <c r="L101" s="284"/>
    </row>
    <row r="102" spans="2:12" s="277" customFormat="1" ht="25" customHeight="1">
      <c r="B102" s="270"/>
      <c r="C102" s="271"/>
      <c r="D102" s="272" t="s">
        <v>2032</v>
      </c>
      <c r="E102" s="273"/>
      <c r="F102" s="273"/>
      <c r="G102" s="273"/>
      <c r="H102" s="273"/>
      <c r="I102" s="273"/>
      <c r="J102" s="274">
        <f>J136</f>
        <v>0</v>
      </c>
      <c r="K102" s="275"/>
      <c r="L102" s="276"/>
    </row>
    <row r="103" spans="2:12" s="223" customFormat="1" ht="21.75" customHeight="1" thickBot="1">
      <c r="B103" s="219"/>
      <c r="C103" s="255"/>
      <c r="D103" s="256"/>
      <c r="E103" s="256"/>
      <c r="F103" s="256"/>
      <c r="G103" s="256"/>
      <c r="H103" s="256"/>
      <c r="I103" s="256"/>
      <c r="J103" s="256"/>
      <c r="K103" s="257"/>
      <c r="L103" s="221"/>
    </row>
    <row r="104" spans="2:12" s="223" customFormat="1" ht="7" customHeight="1">
      <c r="B104" s="254"/>
      <c r="C104" s="406"/>
      <c r="D104" s="406"/>
      <c r="E104" s="406"/>
      <c r="F104" s="406"/>
      <c r="G104" s="406"/>
      <c r="H104" s="406"/>
      <c r="I104" s="406"/>
      <c r="J104" s="406"/>
      <c r="K104" s="406"/>
      <c r="L104" s="219"/>
    </row>
    <row r="108" spans="2:12" s="223" customFormat="1" ht="7" customHeight="1" thickBot="1">
      <c r="B108" s="258"/>
      <c r="C108" s="942"/>
      <c r="D108" s="942"/>
      <c r="E108" s="942"/>
      <c r="F108" s="942"/>
      <c r="G108" s="942"/>
      <c r="H108" s="942"/>
      <c r="I108" s="942"/>
      <c r="J108" s="942"/>
      <c r="K108" s="942"/>
      <c r="L108" s="219"/>
    </row>
    <row r="109" spans="2:12" s="223" customFormat="1" ht="25" customHeight="1">
      <c r="B109" s="219"/>
      <c r="C109" s="1042" t="s">
        <v>86</v>
      </c>
      <c r="D109" s="260"/>
      <c r="E109" s="260"/>
      <c r="F109" s="260"/>
      <c r="G109" s="260"/>
      <c r="H109" s="260"/>
      <c r="I109" s="260"/>
      <c r="J109" s="260"/>
      <c r="K109" s="261"/>
      <c r="L109" s="221"/>
    </row>
    <row r="110" spans="2:12" s="223" customFormat="1" ht="7" customHeight="1">
      <c r="B110" s="219"/>
      <c r="C110" s="220"/>
      <c r="D110" s="221"/>
      <c r="E110" s="221"/>
      <c r="F110" s="221"/>
      <c r="G110" s="221"/>
      <c r="H110" s="221"/>
      <c r="I110" s="221"/>
      <c r="J110" s="221"/>
      <c r="K110" s="222"/>
      <c r="L110" s="221"/>
    </row>
    <row r="111" spans="2:12" s="223" customFormat="1" ht="12" customHeight="1">
      <c r="B111" s="219"/>
      <c r="C111" s="263" t="s">
        <v>12</v>
      </c>
      <c r="D111" s="221"/>
      <c r="E111" s="221"/>
      <c r="F111" s="221"/>
      <c r="G111" s="221"/>
      <c r="H111" s="221"/>
      <c r="I111" s="221"/>
      <c r="J111" s="221"/>
      <c r="K111" s="222"/>
      <c r="L111" s="221"/>
    </row>
    <row r="112" spans="2:12" s="223" customFormat="1" ht="16.5" customHeight="1">
      <c r="B112" s="219"/>
      <c r="C112" s="220"/>
      <c r="D112" s="221"/>
      <c r="E112" s="1228" t="str">
        <f>E7</f>
        <v>00 - Provizorní menza_RS- UK Albertov</v>
      </c>
      <c r="F112" s="1229"/>
      <c r="G112" s="1229"/>
      <c r="H112" s="1229"/>
      <c r="I112" s="221"/>
      <c r="J112" s="221"/>
      <c r="K112" s="222"/>
      <c r="L112" s="221"/>
    </row>
    <row r="113" spans="2:65" s="223" customFormat="1" ht="12" customHeight="1">
      <c r="B113" s="219"/>
      <c r="C113" s="263" t="s">
        <v>70</v>
      </c>
      <c r="D113" s="221"/>
      <c r="E113" s="221"/>
      <c r="F113" s="221"/>
      <c r="G113" s="221"/>
      <c r="H113" s="221"/>
      <c r="I113" s="221"/>
      <c r="J113" s="221"/>
      <c r="K113" s="222"/>
      <c r="L113" s="221"/>
    </row>
    <row r="114" spans="2:65" s="223" customFormat="1" ht="16.5" customHeight="1">
      <c r="B114" s="219"/>
      <c r="C114" s="220"/>
      <c r="D114" s="221"/>
      <c r="E114" s="1202" t="str">
        <f>E9</f>
        <v xml:space="preserve">VORN - Vedlejší a ostatní náklady </v>
      </c>
      <c r="F114" s="1227"/>
      <c r="G114" s="1227"/>
      <c r="H114" s="1227"/>
      <c r="I114" s="221"/>
      <c r="J114" s="221"/>
      <c r="K114" s="222"/>
      <c r="L114" s="221"/>
    </row>
    <row r="115" spans="2:65" s="223" customFormat="1" ht="7" customHeight="1">
      <c r="B115" s="219"/>
      <c r="C115" s="220"/>
      <c r="D115" s="221"/>
      <c r="E115" s="221"/>
      <c r="F115" s="221"/>
      <c r="G115" s="221"/>
      <c r="H115" s="221"/>
      <c r="I115" s="221"/>
      <c r="J115" s="221"/>
      <c r="K115" s="222"/>
      <c r="L115" s="221"/>
    </row>
    <row r="116" spans="2:65" s="223" customFormat="1" ht="12" customHeight="1">
      <c r="B116" s="219"/>
      <c r="C116" s="263" t="s">
        <v>15</v>
      </c>
      <c r="D116" s="221"/>
      <c r="E116" s="221"/>
      <c r="F116" s="224" t="str">
        <f>F12</f>
        <v xml:space="preserve"> </v>
      </c>
      <c r="G116" s="221"/>
      <c r="H116" s="221"/>
      <c r="I116" s="218" t="s">
        <v>17</v>
      </c>
      <c r="J116" s="225" t="str">
        <f>IF(J12="","",J12)</f>
        <v>vyplň</v>
      </c>
      <c r="K116" s="222"/>
      <c r="L116" s="221"/>
    </row>
    <row r="117" spans="2:65" s="223" customFormat="1" ht="7" customHeight="1">
      <c r="B117" s="219"/>
      <c r="C117" s="220"/>
      <c r="D117" s="221"/>
      <c r="E117" s="221"/>
      <c r="F117" s="221"/>
      <c r="G117" s="221"/>
      <c r="H117" s="221"/>
      <c r="I117" s="221"/>
      <c r="J117" s="221"/>
      <c r="K117" s="222"/>
      <c r="L117" s="221"/>
    </row>
    <row r="118" spans="2:65" s="223" customFormat="1" ht="15.15" customHeight="1">
      <c r="B118" s="219"/>
      <c r="C118" s="263" t="s">
        <v>18</v>
      </c>
      <c r="D118" s="221"/>
      <c r="E118" s="221"/>
      <c r="F118" s="224" t="str">
        <f>E15</f>
        <v>UNIVERZITA KARLOVA, OVOCNÝ TRH 560/5, 113 36 PRAHA</v>
      </c>
      <c r="G118" s="221"/>
      <c r="H118" s="221"/>
      <c r="I118" s="218" t="s">
        <v>24</v>
      </c>
      <c r="J118" s="264" t="str">
        <f>E21</f>
        <v>JIKA CZ s.r.o.</v>
      </c>
      <c r="K118" s="222"/>
      <c r="L118" s="221"/>
    </row>
    <row r="119" spans="2:65" s="223" customFormat="1" ht="15.15" customHeight="1">
      <c r="B119" s="219"/>
      <c r="C119" s="263" t="s">
        <v>1120</v>
      </c>
      <c r="D119" s="221"/>
      <c r="E119" s="221"/>
      <c r="F119" s="224" t="str">
        <f>IF(E18="","",E18)</f>
        <v>VYPLŇ - bude vybrán ve výběrovém řízení</v>
      </c>
      <c r="G119" s="221"/>
      <c r="H119" s="221"/>
      <c r="I119" s="218" t="s">
        <v>27</v>
      </c>
      <c r="J119" s="264" t="str">
        <f>E24</f>
        <v>Ing.Pavel Michálek</v>
      </c>
      <c r="K119" s="222"/>
      <c r="L119" s="221"/>
    </row>
    <row r="120" spans="2:65" s="223" customFormat="1" ht="10.25" customHeight="1">
      <c r="B120" s="219"/>
      <c r="C120" s="220"/>
      <c r="D120" s="221"/>
      <c r="E120" s="221"/>
      <c r="F120" s="221"/>
      <c r="G120" s="221"/>
      <c r="H120" s="221"/>
      <c r="I120" s="221"/>
      <c r="J120" s="221"/>
      <c r="K120" s="222"/>
      <c r="L120" s="221"/>
    </row>
    <row r="121" spans="2:65" s="294" customFormat="1" ht="29.25" customHeight="1">
      <c r="B121" s="286"/>
      <c r="C121" s="420" t="s">
        <v>87</v>
      </c>
      <c r="D121" s="421" t="s">
        <v>47</v>
      </c>
      <c r="E121" s="421" t="s">
        <v>43</v>
      </c>
      <c r="F121" s="421" t="s">
        <v>44</v>
      </c>
      <c r="G121" s="421" t="s">
        <v>88</v>
      </c>
      <c r="H121" s="421" t="s">
        <v>89</v>
      </c>
      <c r="I121" s="421" t="s">
        <v>90</v>
      </c>
      <c r="J121" s="421" t="s">
        <v>73</v>
      </c>
      <c r="K121" s="422" t="s">
        <v>91</v>
      </c>
      <c r="L121" s="290"/>
      <c r="M121" s="291" t="s">
        <v>1</v>
      </c>
      <c r="N121" s="292" t="s">
        <v>33</v>
      </c>
      <c r="O121" s="292" t="s">
        <v>92</v>
      </c>
      <c r="P121" s="292" t="s">
        <v>93</v>
      </c>
      <c r="Q121" s="292" t="s">
        <v>94</v>
      </c>
      <c r="R121" s="292" t="s">
        <v>95</v>
      </c>
      <c r="S121" s="292" t="s">
        <v>96</v>
      </c>
      <c r="T121" s="293" t="s">
        <v>97</v>
      </c>
    </row>
    <row r="122" spans="2:65" s="223" customFormat="1" ht="22.75" customHeight="1">
      <c r="B122" s="219"/>
      <c r="C122" s="295" t="s">
        <v>98</v>
      </c>
      <c r="D122" s="221"/>
      <c r="E122" s="221"/>
      <c r="F122" s="221"/>
      <c r="G122" s="221"/>
      <c r="H122" s="221"/>
      <c r="I122" s="221"/>
      <c r="J122" s="296">
        <f>BK122</f>
        <v>0</v>
      </c>
      <c r="K122" s="222"/>
      <c r="L122" s="221"/>
      <c r="M122" s="297"/>
      <c r="N122" s="231"/>
      <c r="O122" s="231"/>
      <c r="P122" s="298">
        <f>P123+P136</f>
        <v>0</v>
      </c>
      <c r="Q122" s="231"/>
      <c r="R122" s="298">
        <f>R123+R136</f>
        <v>0</v>
      </c>
      <c r="S122" s="231"/>
      <c r="T122" s="299">
        <f>T123+T136</f>
        <v>0</v>
      </c>
      <c r="AT122" s="207" t="s">
        <v>49</v>
      </c>
      <c r="AU122" s="207" t="s">
        <v>75</v>
      </c>
      <c r="BK122" s="300">
        <f>BK123+BK136</f>
        <v>0</v>
      </c>
    </row>
    <row r="123" spans="2:65" s="309" customFormat="1" ht="25.9" customHeight="1">
      <c r="B123" s="301"/>
      <c r="C123" s="302"/>
      <c r="D123" s="303" t="s">
        <v>49</v>
      </c>
      <c r="E123" s="304" t="s">
        <v>850</v>
      </c>
      <c r="F123" s="304" t="s">
        <v>851</v>
      </c>
      <c r="G123" s="305"/>
      <c r="H123" s="305"/>
      <c r="I123" s="305"/>
      <c r="J123" s="306">
        <f>BK123</f>
        <v>0</v>
      </c>
      <c r="K123" s="307"/>
      <c r="L123" s="305"/>
      <c r="M123" s="308"/>
      <c r="P123" s="310">
        <f>P124+P129+P131+P134</f>
        <v>0</v>
      </c>
      <c r="R123" s="310">
        <f>R124+R129+R131+R134</f>
        <v>0</v>
      </c>
      <c r="T123" s="311">
        <f>T124+T129+T131+T134</f>
        <v>0</v>
      </c>
      <c r="AR123" s="312" t="s">
        <v>124</v>
      </c>
      <c r="AT123" s="313" t="s">
        <v>49</v>
      </c>
      <c r="AU123" s="313" t="s">
        <v>50</v>
      </c>
      <c r="AY123" s="312" t="s">
        <v>101</v>
      </c>
      <c r="BK123" s="314">
        <f>BK124+BK129+BK131+BK134</f>
        <v>0</v>
      </c>
    </row>
    <row r="124" spans="2:65" s="309" customFormat="1" ht="22.75" customHeight="1">
      <c r="B124" s="301"/>
      <c r="C124" s="302"/>
      <c r="D124" s="303" t="s">
        <v>49</v>
      </c>
      <c r="E124" s="315" t="s">
        <v>852</v>
      </c>
      <c r="F124" s="315" t="s">
        <v>853</v>
      </c>
      <c r="G124" s="305"/>
      <c r="H124" s="305"/>
      <c r="I124" s="305"/>
      <c r="J124" s="316">
        <f>BK124</f>
        <v>0</v>
      </c>
      <c r="K124" s="307"/>
      <c r="L124" s="305"/>
      <c r="M124" s="308"/>
      <c r="P124" s="310">
        <f>SUM(P125:P128)</f>
        <v>0</v>
      </c>
      <c r="R124" s="310">
        <f>SUM(R125:R128)</f>
        <v>0</v>
      </c>
      <c r="T124" s="311">
        <f>SUM(T125:T128)</f>
        <v>0</v>
      </c>
      <c r="AR124" s="312" t="s">
        <v>124</v>
      </c>
      <c r="AT124" s="313" t="s">
        <v>49</v>
      </c>
      <c r="AU124" s="313" t="s">
        <v>56</v>
      </c>
      <c r="AY124" s="312" t="s">
        <v>101</v>
      </c>
      <c r="BK124" s="314">
        <f>SUM(BK125:BK128)</f>
        <v>0</v>
      </c>
    </row>
    <row r="125" spans="2:65" s="223" customFormat="1" ht="16.5" customHeight="1">
      <c r="B125" s="219"/>
      <c r="C125" s="317" t="s">
        <v>56</v>
      </c>
      <c r="D125" s="318" t="s">
        <v>103</v>
      </c>
      <c r="E125" s="319" t="s">
        <v>2033</v>
      </c>
      <c r="F125" s="320" t="s">
        <v>855</v>
      </c>
      <c r="G125" s="321" t="s">
        <v>106</v>
      </c>
      <c r="H125" s="322">
        <v>1</v>
      </c>
      <c r="I125" s="203"/>
      <c r="J125" s="323">
        <f>ROUND(I125*H125,2)</f>
        <v>0</v>
      </c>
      <c r="K125" s="324" t="s">
        <v>1</v>
      </c>
      <c r="L125" s="221"/>
      <c r="M125" s="325" t="s">
        <v>1</v>
      </c>
      <c r="N125" s="326" t="s">
        <v>34</v>
      </c>
      <c r="O125" s="327">
        <v>0</v>
      </c>
      <c r="P125" s="327">
        <f>O125*H125</f>
        <v>0</v>
      </c>
      <c r="Q125" s="327">
        <v>0</v>
      </c>
      <c r="R125" s="327">
        <f>Q125*H125</f>
        <v>0</v>
      </c>
      <c r="S125" s="327">
        <v>0</v>
      </c>
      <c r="T125" s="328">
        <f>S125*H125</f>
        <v>0</v>
      </c>
      <c r="AR125" s="329" t="s">
        <v>107</v>
      </c>
      <c r="AT125" s="329" t="s">
        <v>103</v>
      </c>
      <c r="AU125" s="329" t="s">
        <v>58</v>
      </c>
      <c r="AY125" s="207" t="s">
        <v>101</v>
      </c>
      <c r="BE125" s="330">
        <f>IF(N125="základní",J125,0)</f>
        <v>0</v>
      </c>
      <c r="BF125" s="330">
        <f>IF(N125="snížená",J125,0)</f>
        <v>0</v>
      </c>
      <c r="BG125" s="330">
        <f>IF(N125="zákl. přenesená",J125,0)</f>
        <v>0</v>
      </c>
      <c r="BH125" s="330">
        <f>IF(N125="sníž. přenesená",J125,0)</f>
        <v>0</v>
      </c>
      <c r="BI125" s="330">
        <f>IF(N125="nulová",J125,0)</f>
        <v>0</v>
      </c>
      <c r="BJ125" s="207" t="s">
        <v>56</v>
      </c>
      <c r="BK125" s="330">
        <f>ROUND(I125*H125,2)</f>
        <v>0</v>
      </c>
      <c r="BL125" s="207" t="s">
        <v>107</v>
      </c>
      <c r="BM125" s="329" t="s">
        <v>58</v>
      </c>
    </row>
    <row r="126" spans="2:65" s="223" customFormat="1" ht="16.5" customHeight="1">
      <c r="B126" s="219"/>
      <c r="C126" s="317" t="s">
        <v>137</v>
      </c>
      <c r="D126" s="318" t="s">
        <v>103</v>
      </c>
      <c r="E126" s="319" t="s">
        <v>854</v>
      </c>
      <c r="F126" s="320" t="s">
        <v>2034</v>
      </c>
      <c r="G126" s="321" t="s">
        <v>106</v>
      </c>
      <c r="H126" s="322">
        <v>1</v>
      </c>
      <c r="I126" s="203"/>
      <c r="J126" s="323">
        <f>ROUND(I126*H126,2)</f>
        <v>0</v>
      </c>
      <c r="K126" s="324" t="s">
        <v>127</v>
      </c>
      <c r="L126" s="221"/>
      <c r="M126" s="325" t="s">
        <v>1</v>
      </c>
      <c r="N126" s="326" t="s">
        <v>34</v>
      </c>
      <c r="O126" s="327">
        <v>0</v>
      </c>
      <c r="P126" s="327">
        <f>O126*H126</f>
        <v>0</v>
      </c>
      <c r="Q126" s="327">
        <v>0</v>
      </c>
      <c r="R126" s="327">
        <f>Q126*H126</f>
        <v>0</v>
      </c>
      <c r="S126" s="327">
        <v>0</v>
      </c>
      <c r="T126" s="328">
        <f>S126*H126</f>
        <v>0</v>
      </c>
      <c r="AR126" s="329" t="s">
        <v>857</v>
      </c>
      <c r="AT126" s="329" t="s">
        <v>103</v>
      </c>
      <c r="AU126" s="329" t="s">
        <v>58</v>
      </c>
      <c r="AY126" s="207" t="s">
        <v>101</v>
      </c>
      <c r="BE126" s="330">
        <f>IF(N126="základní",J126,0)</f>
        <v>0</v>
      </c>
      <c r="BF126" s="330">
        <f>IF(N126="snížená",J126,0)</f>
        <v>0</v>
      </c>
      <c r="BG126" s="330">
        <f>IF(N126="zákl. přenesená",J126,0)</f>
        <v>0</v>
      </c>
      <c r="BH126" s="330">
        <f>IF(N126="sníž. přenesená",J126,0)</f>
        <v>0</v>
      </c>
      <c r="BI126" s="330">
        <f>IF(N126="nulová",J126,0)</f>
        <v>0</v>
      </c>
      <c r="BJ126" s="207" t="s">
        <v>56</v>
      </c>
      <c r="BK126" s="330">
        <f>ROUND(I126*H126,2)</f>
        <v>0</v>
      </c>
      <c r="BL126" s="207" t="s">
        <v>857</v>
      </c>
      <c r="BM126" s="329" t="s">
        <v>2035</v>
      </c>
    </row>
    <row r="127" spans="2:65" s="340" customFormat="1">
      <c r="B127" s="331"/>
      <c r="C127" s="332"/>
      <c r="D127" s="333" t="s">
        <v>112</v>
      </c>
      <c r="E127" s="334" t="s">
        <v>1</v>
      </c>
      <c r="F127" s="335" t="s">
        <v>56</v>
      </c>
      <c r="G127" s="336"/>
      <c r="H127" s="337">
        <v>1</v>
      </c>
      <c r="I127" s="407"/>
      <c r="J127" s="336"/>
      <c r="K127" s="338"/>
      <c r="L127" s="336"/>
      <c r="M127" s="339"/>
      <c r="T127" s="341"/>
      <c r="AT127" s="342" t="s">
        <v>112</v>
      </c>
      <c r="AU127" s="342" t="s">
        <v>58</v>
      </c>
      <c r="AV127" s="340" t="s">
        <v>58</v>
      </c>
      <c r="AW127" s="340" t="s">
        <v>26</v>
      </c>
      <c r="AX127" s="340" t="s">
        <v>56</v>
      </c>
      <c r="AY127" s="342" t="s">
        <v>101</v>
      </c>
    </row>
    <row r="128" spans="2:65" s="223" customFormat="1" ht="36" customHeight="1">
      <c r="B128" s="219"/>
      <c r="C128" s="317" t="s">
        <v>58</v>
      </c>
      <c r="D128" s="318" t="s">
        <v>103</v>
      </c>
      <c r="E128" s="319" t="s">
        <v>858</v>
      </c>
      <c r="F128" s="320" t="s">
        <v>859</v>
      </c>
      <c r="G128" s="321" t="s">
        <v>856</v>
      </c>
      <c r="H128" s="322">
        <v>1</v>
      </c>
      <c r="I128" s="203"/>
      <c r="J128" s="323">
        <f>ROUND(I128*H128,2)</f>
        <v>0</v>
      </c>
      <c r="K128" s="324" t="s">
        <v>127</v>
      </c>
      <c r="L128" s="221"/>
      <c r="M128" s="325" t="s">
        <v>1</v>
      </c>
      <c r="N128" s="326" t="s">
        <v>34</v>
      </c>
      <c r="O128" s="327">
        <v>0</v>
      </c>
      <c r="P128" s="327">
        <f>O128*H128</f>
        <v>0</v>
      </c>
      <c r="Q128" s="327">
        <v>0</v>
      </c>
      <c r="R128" s="327">
        <f>Q128*H128</f>
        <v>0</v>
      </c>
      <c r="S128" s="327">
        <v>0</v>
      </c>
      <c r="T128" s="328">
        <f>S128*H128</f>
        <v>0</v>
      </c>
      <c r="AR128" s="329" t="s">
        <v>107</v>
      </c>
      <c r="AT128" s="329" t="s">
        <v>103</v>
      </c>
      <c r="AU128" s="329" t="s">
        <v>58</v>
      </c>
      <c r="AY128" s="207" t="s">
        <v>101</v>
      </c>
      <c r="BE128" s="330">
        <f>IF(N128="základní",J128,0)</f>
        <v>0</v>
      </c>
      <c r="BF128" s="330">
        <f>IF(N128="snížená",J128,0)</f>
        <v>0</v>
      </c>
      <c r="BG128" s="330">
        <f>IF(N128="zákl. přenesená",J128,0)</f>
        <v>0</v>
      </c>
      <c r="BH128" s="330">
        <f>IF(N128="sníž. přenesená",J128,0)</f>
        <v>0</v>
      </c>
      <c r="BI128" s="330">
        <f>IF(N128="nulová",J128,0)</f>
        <v>0</v>
      </c>
      <c r="BJ128" s="207" t="s">
        <v>56</v>
      </c>
      <c r="BK128" s="330">
        <f>ROUND(I128*H128,2)</f>
        <v>0</v>
      </c>
      <c r="BL128" s="207" t="s">
        <v>107</v>
      </c>
      <c r="BM128" s="329" t="s">
        <v>107</v>
      </c>
    </row>
    <row r="129" spans="2:65" s="309" customFormat="1" ht="22.75" customHeight="1">
      <c r="B129" s="301"/>
      <c r="C129" s="302"/>
      <c r="D129" s="303" t="s">
        <v>49</v>
      </c>
      <c r="E129" s="315" t="s">
        <v>2036</v>
      </c>
      <c r="F129" s="315" t="s">
        <v>2037</v>
      </c>
      <c r="G129" s="305"/>
      <c r="H129" s="305"/>
      <c r="I129" s="410"/>
      <c r="J129" s="316">
        <f>BK129</f>
        <v>0</v>
      </c>
      <c r="K129" s="307"/>
      <c r="L129" s="305"/>
      <c r="M129" s="308"/>
      <c r="P129" s="310">
        <f>P130</f>
        <v>0</v>
      </c>
      <c r="R129" s="310">
        <f>R130</f>
        <v>0</v>
      </c>
      <c r="T129" s="311">
        <f>T130</f>
        <v>0</v>
      </c>
      <c r="AR129" s="312" t="s">
        <v>124</v>
      </c>
      <c r="AT129" s="313" t="s">
        <v>49</v>
      </c>
      <c r="AU129" s="313" t="s">
        <v>56</v>
      </c>
      <c r="AY129" s="312" t="s">
        <v>101</v>
      </c>
      <c r="BK129" s="314">
        <f>BK130</f>
        <v>0</v>
      </c>
    </row>
    <row r="130" spans="2:65" s="223" customFormat="1" ht="16.5" customHeight="1">
      <c r="B130" s="219"/>
      <c r="C130" s="317" t="s">
        <v>149</v>
      </c>
      <c r="D130" s="318" t="s">
        <v>103</v>
      </c>
      <c r="E130" s="319" t="s">
        <v>2038</v>
      </c>
      <c r="F130" s="320" t="s">
        <v>2039</v>
      </c>
      <c r="G130" s="321" t="s">
        <v>2040</v>
      </c>
      <c r="H130" s="322">
        <v>1</v>
      </c>
      <c r="I130" s="203"/>
      <c r="J130" s="323">
        <f>ROUND(I130*H130,2)</f>
        <v>0</v>
      </c>
      <c r="K130" s="324" t="s">
        <v>1950</v>
      </c>
      <c r="L130" s="221"/>
      <c r="M130" s="325" t="s">
        <v>1</v>
      </c>
      <c r="N130" s="326" t="s">
        <v>34</v>
      </c>
      <c r="O130" s="327">
        <v>0</v>
      </c>
      <c r="P130" s="327">
        <f>O130*H130</f>
        <v>0</v>
      </c>
      <c r="Q130" s="327">
        <v>0</v>
      </c>
      <c r="R130" s="327">
        <f>Q130*H130</f>
        <v>0</v>
      </c>
      <c r="S130" s="327">
        <v>0</v>
      </c>
      <c r="T130" s="328">
        <f>S130*H130</f>
        <v>0</v>
      </c>
      <c r="AR130" s="329" t="s">
        <v>857</v>
      </c>
      <c r="AT130" s="329" t="s">
        <v>103</v>
      </c>
      <c r="AU130" s="329" t="s">
        <v>58</v>
      </c>
      <c r="AY130" s="207" t="s">
        <v>101</v>
      </c>
      <c r="BE130" s="330">
        <f>IF(N130="základní",J130,0)</f>
        <v>0</v>
      </c>
      <c r="BF130" s="330">
        <f>IF(N130="snížená",J130,0)</f>
        <v>0</v>
      </c>
      <c r="BG130" s="330">
        <f>IF(N130="zákl. přenesená",J130,0)</f>
        <v>0</v>
      </c>
      <c r="BH130" s="330">
        <f>IF(N130="sníž. přenesená",J130,0)</f>
        <v>0</v>
      </c>
      <c r="BI130" s="330">
        <f>IF(N130="nulová",J130,0)</f>
        <v>0</v>
      </c>
      <c r="BJ130" s="207" t="s">
        <v>56</v>
      </c>
      <c r="BK130" s="330">
        <f>ROUND(I130*H130,2)</f>
        <v>0</v>
      </c>
      <c r="BL130" s="207" t="s">
        <v>857</v>
      </c>
      <c r="BM130" s="329" t="s">
        <v>2041</v>
      </c>
    </row>
    <row r="131" spans="2:65" s="309" customFormat="1" ht="22.75" customHeight="1">
      <c r="B131" s="301"/>
      <c r="C131" s="302"/>
      <c r="D131" s="303" t="s">
        <v>49</v>
      </c>
      <c r="E131" s="315" t="s">
        <v>860</v>
      </c>
      <c r="F131" s="315" t="s">
        <v>861</v>
      </c>
      <c r="G131" s="305"/>
      <c r="H131" s="305"/>
      <c r="I131" s="410"/>
      <c r="J131" s="316">
        <f>BK131</f>
        <v>0</v>
      </c>
      <c r="K131" s="307"/>
      <c r="L131" s="305"/>
      <c r="M131" s="308"/>
      <c r="P131" s="310">
        <f>SUM(P132:P133)</f>
        <v>0</v>
      </c>
      <c r="R131" s="310">
        <f>SUM(R132:R133)</f>
        <v>0</v>
      </c>
      <c r="T131" s="311">
        <f>SUM(T132:T133)</f>
        <v>0</v>
      </c>
      <c r="AR131" s="312" t="s">
        <v>124</v>
      </c>
      <c r="AT131" s="313" t="s">
        <v>49</v>
      </c>
      <c r="AU131" s="313" t="s">
        <v>56</v>
      </c>
      <c r="AY131" s="312" t="s">
        <v>101</v>
      </c>
      <c r="BK131" s="314">
        <f>SUM(BK132:BK133)</f>
        <v>0</v>
      </c>
    </row>
    <row r="132" spans="2:65" s="223" customFormat="1" ht="16.5" customHeight="1">
      <c r="B132" s="219"/>
      <c r="C132" s="317" t="s">
        <v>115</v>
      </c>
      <c r="D132" s="318" t="s">
        <v>103</v>
      </c>
      <c r="E132" s="319" t="s">
        <v>862</v>
      </c>
      <c r="F132" s="320" t="s">
        <v>861</v>
      </c>
      <c r="G132" s="321" t="s">
        <v>856</v>
      </c>
      <c r="H132" s="322">
        <v>1</v>
      </c>
      <c r="I132" s="203"/>
      <c r="J132" s="323">
        <f>ROUND(I132*H132,2)</f>
        <v>0</v>
      </c>
      <c r="K132" s="324" t="s">
        <v>127</v>
      </c>
      <c r="L132" s="221"/>
      <c r="M132" s="325" t="s">
        <v>1</v>
      </c>
      <c r="N132" s="326" t="s">
        <v>34</v>
      </c>
      <c r="O132" s="327">
        <v>0</v>
      </c>
      <c r="P132" s="327">
        <f>O132*H132</f>
        <v>0</v>
      </c>
      <c r="Q132" s="327">
        <v>0</v>
      </c>
      <c r="R132" s="327">
        <f>Q132*H132</f>
        <v>0</v>
      </c>
      <c r="S132" s="327">
        <v>0</v>
      </c>
      <c r="T132" s="328">
        <f>S132*H132</f>
        <v>0</v>
      </c>
      <c r="AR132" s="329" t="s">
        <v>107</v>
      </c>
      <c r="AT132" s="329" t="s">
        <v>103</v>
      </c>
      <c r="AU132" s="329" t="s">
        <v>58</v>
      </c>
      <c r="AY132" s="207" t="s">
        <v>101</v>
      </c>
      <c r="BE132" s="330">
        <f>IF(N132="základní",J132,0)</f>
        <v>0</v>
      </c>
      <c r="BF132" s="330">
        <f>IF(N132="snížená",J132,0)</f>
        <v>0</v>
      </c>
      <c r="BG132" s="330">
        <f>IF(N132="zákl. přenesená",J132,0)</f>
        <v>0</v>
      </c>
      <c r="BH132" s="330">
        <f>IF(N132="sníž. přenesená",J132,0)</f>
        <v>0</v>
      </c>
      <c r="BI132" s="330">
        <f>IF(N132="nulová",J132,0)</f>
        <v>0</v>
      </c>
      <c r="BJ132" s="207" t="s">
        <v>56</v>
      </c>
      <c r="BK132" s="330">
        <f>ROUND(I132*H132,2)</f>
        <v>0</v>
      </c>
      <c r="BL132" s="207" t="s">
        <v>107</v>
      </c>
      <c r="BM132" s="329" t="s">
        <v>123</v>
      </c>
    </row>
    <row r="133" spans="2:65" s="223" customFormat="1" ht="16.5" customHeight="1">
      <c r="B133" s="219"/>
      <c r="C133" s="317" t="s">
        <v>141</v>
      </c>
      <c r="D133" s="318" t="s">
        <v>103</v>
      </c>
      <c r="E133" s="319" t="s">
        <v>2042</v>
      </c>
      <c r="F133" s="320" t="s">
        <v>2043</v>
      </c>
      <c r="G133" s="321" t="s">
        <v>106</v>
      </c>
      <c r="H133" s="322">
        <v>1</v>
      </c>
      <c r="I133" s="203"/>
      <c r="J133" s="323">
        <f>ROUND(I133*H133,2)</f>
        <v>0</v>
      </c>
      <c r="K133" s="324" t="s">
        <v>1950</v>
      </c>
      <c r="L133" s="221"/>
      <c r="M133" s="325" t="s">
        <v>1</v>
      </c>
      <c r="N133" s="326" t="s">
        <v>34</v>
      </c>
      <c r="O133" s="327">
        <v>0</v>
      </c>
      <c r="P133" s="327">
        <f>O133*H133</f>
        <v>0</v>
      </c>
      <c r="Q133" s="327">
        <v>0</v>
      </c>
      <c r="R133" s="327">
        <f>Q133*H133</f>
        <v>0</v>
      </c>
      <c r="S133" s="327">
        <v>0</v>
      </c>
      <c r="T133" s="328">
        <f>S133*H133</f>
        <v>0</v>
      </c>
      <c r="AR133" s="329" t="s">
        <v>857</v>
      </c>
      <c r="AT133" s="329" t="s">
        <v>103</v>
      </c>
      <c r="AU133" s="329" t="s">
        <v>58</v>
      </c>
      <c r="AY133" s="207" t="s">
        <v>101</v>
      </c>
      <c r="BE133" s="330">
        <f>IF(N133="základní",J133,0)</f>
        <v>0</v>
      </c>
      <c r="BF133" s="330">
        <f>IF(N133="snížená",J133,0)</f>
        <v>0</v>
      </c>
      <c r="BG133" s="330">
        <f>IF(N133="zákl. přenesená",J133,0)</f>
        <v>0</v>
      </c>
      <c r="BH133" s="330">
        <f>IF(N133="sníž. přenesená",J133,0)</f>
        <v>0</v>
      </c>
      <c r="BI133" s="330">
        <f>IF(N133="nulová",J133,0)</f>
        <v>0</v>
      </c>
      <c r="BJ133" s="207" t="s">
        <v>56</v>
      </c>
      <c r="BK133" s="330">
        <f>ROUND(I133*H133,2)</f>
        <v>0</v>
      </c>
      <c r="BL133" s="207" t="s">
        <v>857</v>
      </c>
      <c r="BM133" s="329" t="s">
        <v>2044</v>
      </c>
    </row>
    <row r="134" spans="2:65" s="309" customFormat="1" ht="22.75" customHeight="1">
      <c r="B134" s="301"/>
      <c r="C134" s="302"/>
      <c r="D134" s="303" t="s">
        <v>49</v>
      </c>
      <c r="E134" s="315" t="s">
        <v>863</v>
      </c>
      <c r="F134" s="315" t="s">
        <v>864</v>
      </c>
      <c r="G134" s="305"/>
      <c r="H134" s="305"/>
      <c r="I134" s="410"/>
      <c r="J134" s="316">
        <f>BK134</f>
        <v>0</v>
      </c>
      <c r="K134" s="307"/>
      <c r="L134" s="305"/>
      <c r="M134" s="308"/>
      <c r="P134" s="310">
        <f>P135</f>
        <v>0</v>
      </c>
      <c r="R134" s="310">
        <f>R135</f>
        <v>0</v>
      </c>
      <c r="T134" s="311">
        <f>T135</f>
        <v>0</v>
      </c>
      <c r="AR134" s="312" t="s">
        <v>124</v>
      </c>
      <c r="AT134" s="313" t="s">
        <v>49</v>
      </c>
      <c r="AU134" s="313" t="s">
        <v>56</v>
      </c>
      <c r="AY134" s="312" t="s">
        <v>101</v>
      </c>
      <c r="BK134" s="314">
        <f>BK135</f>
        <v>0</v>
      </c>
    </row>
    <row r="135" spans="2:65" s="223" customFormat="1" ht="16.5" customHeight="1">
      <c r="B135" s="219"/>
      <c r="C135" s="317" t="s">
        <v>134</v>
      </c>
      <c r="D135" s="318" t="s">
        <v>103</v>
      </c>
      <c r="E135" s="319" t="s">
        <v>865</v>
      </c>
      <c r="F135" s="320" t="s">
        <v>866</v>
      </c>
      <c r="G135" s="321" t="s">
        <v>856</v>
      </c>
      <c r="H135" s="322">
        <v>1</v>
      </c>
      <c r="I135" s="203"/>
      <c r="J135" s="323">
        <f>ROUND(I135*H135,2)</f>
        <v>0</v>
      </c>
      <c r="K135" s="324" t="s">
        <v>1</v>
      </c>
      <c r="L135" s="221"/>
      <c r="M135" s="325" t="s">
        <v>1</v>
      </c>
      <c r="N135" s="326" t="s">
        <v>34</v>
      </c>
      <c r="O135" s="327">
        <v>0</v>
      </c>
      <c r="P135" s="327">
        <f>O135*H135</f>
        <v>0</v>
      </c>
      <c r="Q135" s="327">
        <v>0</v>
      </c>
      <c r="R135" s="327">
        <f>Q135*H135</f>
        <v>0</v>
      </c>
      <c r="S135" s="327">
        <v>0</v>
      </c>
      <c r="T135" s="328">
        <f>S135*H135</f>
        <v>0</v>
      </c>
      <c r="AR135" s="329" t="s">
        <v>107</v>
      </c>
      <c r="AT135" s="329" t="s">
        <v>103</v>
      </c>
      <c r="AU135" s="329" t="s">
        <v>58</v>
      </c>
      <c r="AY135" s="207" t="s">
        <v>101</v>
      </c>
      <c r="BE135" s="330">
        <f>IF(N135="základní",J135,0)</f>
        <v>0</v>
      </c>
      <c r="BF135" s="330">
        <f>IF(N135="snížená",J135,0)</f>
        <v>0</v>
      </c>
      <c r="BG135" s="330">
        <f>IF(N135="zákl. přenesená",J135,0)</f>
        <v>0</v>
      </c>
      <c r="BH135" s="330">
        <f>IF(N135="sníž. přenesená",J135,0)</f>
        <v>0</v>
      </c>
      <c r="BI135" s="330">
        <f>IF(N135="nulová",J135,0)</f>
        <v>0</v>
      </c>
      <c r="BJ135" s="207" t="s">
        <v>56</v>
      </c>
      <c r="BK135" s="330">
        <f>ROUND(I135*H135,2)</f>
        <v>0</v>
      </c>
      <c r="BL135" s="207" t="s">
        <v>107</v>
      </c>
      <c r="BM135" s="329" t="s">
        <v>148</v>
      </c>
    </row>
    <row r="136" spans="2:65" s="309" customFormat="1" ht="25.9" customHeight="1">
      <c r="B136" s="301"/>
      <c r="C136" s="302"/>
      <c r="D136" s="303" t="s">
        <v>49</v>
      </c>
      <c r="E136" s="304" t="s">
        <v>2045</v>
      </c>
      <c r="F136" s="304" t="s">
        <v>2046</v>
      </c>
      <c r="G136" s="305"/>
      <c r="H136" s="305"/>
      <c r="I136" s="410"/>
      <c r="J136" s="306">
        <f>BK136</f>
        <v>0</v>
      </c>
      <c r="K136" s="307"/>
      <c r="L136" s="305"/>
      <c r="M136" s="308"/>
      <c r="P136" s="310">
        <f>P137</f>
        <v>0</v>
      </c>
      <c r="R136" s="310">
        <f>R137</f>
        <v>0</v>
      </c>
      <c r="T136" s="311">
        <f>T137</f>
        <v>0</v>
      </c>
      <c r="AR136" s="312" t="s">
        <v>124</v>
      </c>
      <c r="AT136" s="313" t="s">
        <v>49</v>
      </c>
      <c r="AU136" s="313" t="s">
        <v>50</v>
      </c>
      <c r="AY136" s="312" t="s">
        <v>101</v>
      </c>
      <c r="BK136" s="314">
        <f>BK137</f>
        <v>0</v>
      </c>
    </row>
    <row r="137" spans="2:65" s="223" customFormat="1" ht="16.5" customHeight="1" thickBot="1">
      <c r="B137" s="219"/>
      <c r="C137" s="394" t="s">
        <v>142</v>
      </c>
      <c r="D137" s="395" t="s">
        <v>103</v>
      </c>
      <c r="E137" s="396" t="s">
        <v>2047</v>
      </c>
      <c r="F137" s="397" t="s">
        <v>2048</v>
      </c>
      <c r="G137" s="398" t="s">
        <v>106</v>
      </c>
      <c r="H137" s="399">
        <v>1</v>
      </c>
      <c r="I137" s="203"/>
      <c r="J137" s="400">
        <f>ROUND(I137*H137,2)</f>
        <v>0</v>
      </c>
      <c r="K137" s="401" t="s">
        <v>1950</v>
      </c>
      <c r="L137" s="221"/>
      <c r="M137" s="402" t="s">
        <v>1</v>
      </c>
      <c r="N137" s="403" t="s">
        <v>34</v>
      </c>
      <c r="O137" s="404">
        <v>0</v>
      </c>
      <c r="P137" s="404">
        <f>O137*H137</f>
        <v>0</v>
      </c>
      <c r="Q137" s="404">
        <v>0</v>
      </c>
      <c r="R137" s="404">
        <f>Q137*H137</f>
        <v>0</v>
      </c>
      <c r="S137" s="404">
        <v>0</v>
      </c>
      <c r="T137" s="405">
        <f>S137*H137</f>
        <v>0</v>
      </c>
      <c r="AR137" s="329" t="s">
        <v>857</v>
      </c>
      <c r="AT137" s="329" t="s">
        <v>103</v>
      </c>
      <c r="AU137" s="329" t="s">
        <v>56</v>
      </c>
      <c r="AY137" s="207" t="s">
        <v>101</v>
      </c>
      <c r="BE137" s="330">
        <f>IF(N137="základní",J137,0)</f>
        <v>0</v>
      </c>
      <c r="BF137" s="330">
        <f>IF(N137="snížená",J137,0)</f>
        <v>0</v>
      </c>
      <c r="BG137" s="330">
        <f>IF(N137="zákl. přenesená",J137,0)</f>
        <v>0</v>
      </c>
      <c r="BH137" s="330">
        <f>IF(N137="sníž. přenesená",J137,0)</f>
        <v>0</v>
      </c>
      <c r="BI137" s="330">
        <f>IF(N137="nulová",J137,0)</f>
        <v>0</v>
      </c>
      <c r="BJ137" s="207" t="s">
        <v>56</v>
      </c>
      <c r="BK137" s="330">
        <f>ROUND(I137*H137,2)</f>
        <v>0</v>
      </c>
      <c r="BL137" s="207" t="s">
        <v>857</v>
      </c>
      <c r="BM137" s="329" t="s">
        <v>2049</v>
      </c>
    </row>
    <row r="138" spans="2:65" s="223" customFormat="1" ht="7" customHeight="1">
      <c r="B138" s="254"/>
      <c r="C138" s="406"/>
      <c r="D138" s="406"/>
      <c r="E138" s="406"/>
      <c r="F138" s="406"/>
      <c r="G138" s="406"/>
      <c r="H138" s="406"/>
      <c r="I138" s="406"/>
      <c r="J138" s="406"/>
      <c r="K138" s="406"/>
      <c r="L138" s="219"/>
    </row>
  </sheetData>
  <sheetProtection algorithmName="SHA-512" hashValue="sSbETzs2mGgXwhVU5KvzK2aRcpObScNzGZw4rFOqBmfGZaJj8rh41ZY6WOQH3y2vdHRq7vmBsHxylh2j4yx0fw==" saltValue="//psXJb/HxNUyXLpIQrFzg==" spinCount="100000" sheet="1" objects="1" scenarios="1"/>
  <autoFilter ref="C121:K137" xr:uid="{00000000-0009-0000-0000-00000D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0" orientation="portrait" r:id="rId1"/>
  <headerFooter>
    <oddHeader xml:space="preserve">&amp;LALB - PROVIZORNÍ MENZA&amp;RUNIVERZITA KARLOVA   </oddHeader>
    <oddFooter>&amp;LALB_MENZA&amp;CStrana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01E49-006E-4A0E-97FC-7E79BBF08991}">
  <sheetPr>
    <tabColor theme="0" tint="-0.34998626667073579"/>
    <pageSetUpPr fitToPage="1"/>
  </sheetPr>
  <dimension ref="B2:BM311"/>
  <sheetViews>
    <sheetView showGridLines="0" view="pageBreakPreview" zoomScale="85" zoomScaleNormal="100" zoomScaleSheetLayoutView="85" workbookViewId="0">
      <selection activeCell="L131" sqref="L131"/>
    </sheetView>
  </sheetViews>
  <sheetFormatPr defaultRowHeight="10"/>
  <cols>
    <col min="1" max="1" width="8.33203125" style="32" customWidth="1"/>
    <col min="2" max="2" width="1.6640625" style="32" customWidth="1"/>
    <col min="3" max="3" width="4.21875" style="32" customWidth="1"/>
    <col min="4" max="4" width="4.33203125" style="32" customWidth="1"/>
    <col min="5" max="5" width="17.21875" style="32" customWidth="1"/>
    <col min="6" max="6" width="50.77734375" style="32" customWidth="1"/>
    <col min="7" max="7" width="7" style="32" customWidth="1"/>
    <col min="8" max="8" width="11.44140625" style="32" customWidth="1"/>
    <col min="9" max="11" width="20.21875" style="32" customWidth="1"/>
    <col min="12" max="12" width="9.33203125" style="32" customWidth="1"/>
    <col min="13" max="13" width="10.77734375" style="32" hidden="1" customWidth="1"/>
    <col min="14" max="14" width="8.88671875" style="32"/>
    <col min="15" max="20" width="14.21875" style="32" hidden="1" customWidth="1"/>
    <col min="21" max="21" width="16.33203125" style="32" hidden="1" customWidth="1"/>
    <col min="22" max="22" width="12.33203125" style="32" customWidth="1"/>
    <col min="23" max="23" width="16.33203125" style="32" customWidth="1"/>
    <col min="24" max="24" width="12.33203125" style="32" hidden="1" customWidth="1"/>
    <col min="25" max="25" width="15" style="32" hidden="1" customWidth="1"/>
    <col min="26" max="26" width="11" style="32" hidden="1" customWidth="1"/>
    <col min="27" max="27" width="15" style="32" hidden="1" customWidth="1"/>
    <col min="28" max="28" width="16.33203125" style="32" hidden="1" customWidth="1"/>
    <col min="29" max="29" width="11" style="32" hidden="1" customWidth="1"/>
    <col min="30" max="30" width="15" style="32" hidden="1" customWidth="1"/>
    <col min="31" max="31" width="16.33203125" style="32" hidden="1" customWidth="1"/>
    <col min="32" max="66" width="0" style="32" hidden="1" customWidth="1"/>
    <col min="67" max="16384" width="8.88671875" style="32"/>
  </cols>
  <sheetData>
    <row r="2" spans="2:46" ht="37" customHeight="1" thickBot="1">
      <c r="L2" s="1214" t="s">
        <v>4</v>
      </c>
      <c r="M2" s="1215"/>
      <c r="N2" s="1215"/>
      <c r="O2" s="1215"/>
      <c r="P2" s="1215"/>
      <c r="Q2" s="1215"/>
      <c r="R2" s="1215"/>
      <c r="S2" s="1215"/>
      <c r="T2" s="1215"/>
      <c r="U2" s="1215"/>
      <c r="V2" s="1215"/>
      <c r="AT2" s="207" t="s">
        <v>1963</v>
      </c>
    </row>
    <row r="3" spans="2:46" ht="7" customHeight="1">
      <c r="B3" s="208"/>
      <c r="C3" s="209"/>
      <c r="D3" s="210"/>
      <c r="E3" s="210"/>
      <c r="F3" s="210"/>
      <c r="G3" s="210"/>
      <c r="H3" s="210"/>
      <c r="I3" s="210"/>
      <c r="J3" s="210"/>
      <c r="K3" s="211"/>
      <c r="L3" s="212"/>
      <c r="AT3" s="207" t="s">
        <v>58</v>
      </c>
    </row>
    <row r="4" spans="2:46" ht="25" customHeight="1">
      <c r="B4" s="213"/>
      <c r="C4" s="214"/>
      <c r="D4" s="215" t="s">
        <v>69</v>
      </c>
      <c r="E4" s="212"/>
      <c r="F4" s="212"/>
      <c r="G4" s="212"/>
      <c r="H4" s="212"/>
      <c r="I4" s="212"/>
      <c r="J4" s="212"/>
      <c r="K4" s="216"/>
      <c r="L4" s="212"/>
      <c r="M4" s="217" t="s">
        <v>9</v>
      </c>
      <c r="AT4" s="207" t="s">
        <v>2</v>
      </c>
    </row>
    <row r="5" spans="2:46" ht="7" customHeight="1">
      <c r="B5" s="213"/>
      <c r="C5" s="214"/>
      <c r="D5" s="212"/>
      <c r="E5" s="212"/>
      <c r="F5" s="212"/>
      <c r="G5" s="212"/>
      <c r="H5" s="212"/>
      <c r="I5" s="212"/>
      <c r="J5" s="212"/>
      <c r="K5" s="216"/>
      <c r="L5" s="212"/>
    </row>
    <row r="6" spans="2:46" ht="12" customHeight="1">
      <c r="B6" s="213"/>
      <c r="C6" s="214"/>
      <c r="D6" s="218" t="s">
        <v>12</v>
      </c>
      <c r="E6" s="212"/>
      <c r="F6" s="212"/>
      <c r="G6" s="212"/>
      <c r="H6" s="212"/>
      <c r="I6" s="212"/>
      <c r="J6" s="212"/>
      <c r="K6" s="216"/>
      <c r="L6" s="212"/>
    </row>
    <row r="7" spans="2:46" ht="16.5" customHeight="1">
      <c r="B7" s="213"/>
      <c r="C7" s="214"/>
      <c r="D7" s="212"/>
      <c r="E7" s="1228" t="str">
        <f>'Rekapitulace stavby'!K6</f>
        <v>Provizorní menza - UK Albertov</v>
      </c>
      <c r="F7" s="1229"/>
      <c r="G7" s="1229"/>
      <c r="H7" s="1229"/>
      <c r="I7" s="212"/>
      <c r="J7" s="212"/>
      <c r="K7" s="216"/>
      <c r="L7" s="212"/>
    </row>
    <row r="8" spans="2:46" s="223" customFormat="1" ht="12" customHeight="1">
      <c r="B8" s="219"/>
      <c r="C8" s="220"/>
      <c r="D8" s="218" t="s">
        <v>70</v>
      </c>
      <c r="E8" s="221"/>
      <c r="F8" s="221"/>
      <c r="G8" s="221"/>
      <c r="H8" s="221"/>
      <c r="I8" s="221"/>
      <c r="J8" s="221"/>
      <c r="K8" s="222"/>
      <c r="L8" s="221"/>
    </row>
    <row r="9" spans="2:46" s="223" customFormat="1" ht="16.5" customHeight="1">
      <c r="B9" s="219"/>
      <c r="C9" s="220"/>
      <c r="D9" s="221"/>
      <c r="E9" s="1202" t="s">
        <v>1964</v>
      </c>
      <c r="F9" s="1227"/>
      <c r="G9" s="1227"/>
      <c r="H9" s="1227"/>
      <c r="I9" s="221"/>
      <c r="J9" s="221"/>
      <c r="K9" s="222"/>
      <c r="L9" s="221"/>
    </row>
    <row r="10" spans="2:46" s="223" customFormat="1">
      <c r="B10" s="219"/>
      <c r="C10" s="220"/>
      <c r="D10" s="221"/>
      <c r="E10" s="221"/>
      <c r="F10" s="221"/>
      <c r="G10" s="221"/>
      <c r="H10" s="221"/>
      <c r="I10" s="221"/>
      <c r="J10" s="221"/>
      <c r="K10" s="222"/>
      <c r="L10" s="221"/>
    </row>
    <row r="11" spans="2:46" s="223" customFormat="1" ht="12" customHeight="1">
      <c r="B11" s="219"/>
      <c r="C11" s="220"/>
      <c r="D11" s="218" t="s">
        <v>13</v>
      </c>
      <c r="E11" s="221"/>
      <c r="F11" s="224" t="s">
        <v>1</v>
      </c>
      <c r="G11" s="221"/>
      <c r="H11" s="221"/>
      <c r="I11" s="218" t="s">
        <v>14</v>
      </c>
      <c r="J11" s="224" t="s">
        <v>1</v>
      </c>
      <c r="K11" s="222"/>
      <c r="L11" s="221"/>
    </row>
    <row r="12" spans="2:46" s="223" customFormat="1" ht="12" customHeight="1">
      <c r="B12" s="219"/>
      <c r="C12" s="220"/>
      <c r="D12" s="218" t="s">
        <v>15</v>
      </c>
      <c r="E12" s="221"/>
      <c r="F12" s="224" t="s">
        <v>23</v>
      </c>
      <c r="G12" s="221"/>
      <c r="H12" s="221"/>
      <c r="I12" s="218" t="s">
        <v>17</v>
      </c>
      <c r="J12" s="225" t="str">
        <f>'Rekapitulace stavby'!AN8</f>
        <v>vyplň</v>
      </c>
      <c r="K12" s="222"/>
      <c r="L12" s="221"/>
    </row>
    <row r="13" spans="2:46" s="223" customFormat="1" ht="10.75" customHeight="1">
      <c r="B13" s="219"/>
      <c r="C13" s="220"/>
      <c r="D13" s="221"/>
      <c r="E13" s="221"/>
      <c r="F13" s="221"/>
      <c r="G13" s="221"/>
      <c r="H13" s="221"/>
      <c r="I13" s="221"/>
      <c r="J13" s="221"/>
      <c r="K13" s="222"/>
      <c r="L13" s="221"/>
    </row>
    <row r="14" spans="2:46" s="223" customFormat="1" ht="12" customHeight="1">
      <c r="B14" s="219"/>
      <c r="C14" s="220"/>
      <c r="D14" s="218" t="s">
        <v>18</v>
      </c>
      <c r="E14" s="221"/>
      <c r="F14" s="221" t="str">
        <f>'Rekapitulace stavby'!E11</f>
        <v>UNIVERZITA KARLOVA, OVOCNÝ TRH 560/5, 113 36 PRAHA</v>
      </c>
      <c r="G14" s="221"/>
      <c r="H14" s="221"/>
      <c r="I14" s="218" t="s">
        <v>19</v>
      </c>
      <c r="J14" s="224">
        <f>'Rekapitulace stavby'!AN10</f>
        <v>216208</v>
      </c>
      <c r="K14" s="222"/>
      <c r="L14" s="221"/>
    </row>
    <row r="15" spans="2:46" s="223" customFormat="1" ht="18" customHeight="1">
      <c r="B15" s="219"/>
      <c r="C15" s="220"/>
      <c r="D15" s="221"/>
      <c r="E15" s="224" t="str">
        <f>IF('[1]Rekapitulace stavby'!E11="","",'[1]Rekapitulace stavby'!E11)</f>
        <v xml:space="preserve"> </v>
      </c>
      <c r="F15" s="221"/>
      <c r="G15" s="221"/>
      <c r="H15" s="221"/>
      <c r="I15" s="218" t="s">
        <v>21</v>
      </c>
      <c r="J15" s="224" t="str">
        <f>'Rekapitulace stavby'!AN11</f>
        <v>CZ00216208</v>
      </c>
      <c r="K15" s="222"/>
      <c r="L15" s="221"/>
    </row>
    <row r="16" spans="2:46" s="223" customFormat="1" ht="7" customHeight="1">
      <c r="B16" s="219"/>
      <c r="C16" s="220"/>
      <c r="D16" s="221"/>
      <c r="E16" s="221"/>
      <c r="F16" s="221"/>
      <c r="G16" s="221"/>
      <c r="H16" s="221"/>
      <c r="I16" s="221"/>
      <c r="J16" s="221"/>
      <c r="K16" s="222"/>
      <c r="L16" s="221"/>
    </row>
    <row r="17" spans="2:12" s="223" customFormat="1" ht="12" customHeight="1">
      <c r="B17" s="219"/>
      <c r="C17" s="220"/>
      <c r="D17" s="218" t="s">
        <v>1120</v>
      </c>
      <c r="E17" s="221"/>
      <c r="F17" s="221" t="str">
        <f>'Rekapitulace stavby'!E14</f>
        <v>VYPLŇ - bude vybrán ve výběrovém řízení</v>
      </c>
      <c r="G17" s="221"/>
      <c r="H17" s="221"/>
      <c r="I17" s="218" t="s">
        <v>19</v>
      </c>
      <c r="J17" s="224" t="str">
        <f>'[1]Rekapitulace stavby'!AN13</f>
        <v/>
      </c>
      <c r="K17" s="222"/>
      <c r="L17" s="221"/>
    </row>
    <row r="18" spans="2:12" s="223" customFormat="1" ht="18" customHeight="1">
      <c r="B18" s="219"/>
      <c r="C18" s="220"/>
      <c r="D18" s="221"/>
      <c r="E18" s="1230" t="str">
        <f>'[1]Rekapitulace stavby'!E14</f>
        <v xml:space="preserve"> </v>
      </c>
      <c r="F18" s="1230"/>
      <c r="G18" s="1230"/>
      <c r="H18" s="1230"/>
      <c r="I18" s="218" t="s">
        <v>21</v>
      </c>
      <c r="J18" s="224" t="str">
        <f>'[1]Rekapitulace stavby'!AN14</f>
        <v/>
      </c>
      <c r="K18" s="222"/>
      <c r="L18" s="221"/>
    </row>
    <row r="19" spans="2:12" s="223" customFormat="1" ht="7" customHeight="1">
      <c r="B19" s="219"/>
      <c r="C19" s="220"/>
      <c r="D19" s="221"/>
      <c r="E19" s="221"/>
      <c r="F19" s="221"/>
      <c r="G19" s="221"/>
      <c r="H19" s="221"/>
      <c r="I19" s="221"/>
      <c r="J19" s="221"/>
      <c r="K19" s="222"/>
      <c r="L19" s="221"/>
    </row>
    <row r="20" spans="2:12" s="223" customFormat="1" ht="12" customHeight="1">
      <c r="B20" s="219"/>
      <c r="C20" s="220"/>
      <c r="D20" s="218" t="s">
        <v>24</v>
      </c>
      <c r="E20" s="221"/>
      <c r="F20" s="221" t="str">
        <f>'Rekapitulace stavby'!E17</f>
        <v>JIKA CZ, Ing Jiří Slánský</v>
      </c>
      <c r="G20" s="221"/>
      <c r="H20" s="221"/>
      <c r="I20" s="218" t="s">
        <v>19</v>
      </c>
      <c r="J20" s="224">
        <f>'Rekapitulace stavby'!AN16</f>
        <v>25917234</v>
      </c>
      <c r="K20" s="222"/>
      <c r="L20" s="221"/>
    </row>
    <row r="21" spans="2:12" s="223" customFormat="1" ht="18" customHeight="1">
      <c r="B21" s="219"/>
      <c r="C21" s="220"/>
      <c r="D21" s="221"/>
      <c r="E21" s="224" t="str">
        <f>IF('[1]Rekapitulace stavby'!E17="","",'[1]Rekapitulace stavby'!E17)</f>
        <v xml:space="preserve"> </v>
      </c>
      <c r="F21" s="221"/>
      <c r="G21" s="221"/>
      <c r="H21" s="221"/>
      <c r="I21" s="218" t="s">
        <v>21</v>
      </c>
      <c r="J21" s="224" t="str">
        <f>'Rekapitulace stavby'!AN17</f>
        <v>CZ25917234</v>
      </c>
      <c r="K21" s="222"/>
      <c r="L21" s="221"/>
    </row>
    <row r="22" spans="2:12" s="223" customFormat="1" ht="7" customHeight="1">
      <c r="B22" s="219"/>
      <c r="C22" s="220"/>
      <c r="D22" s="221"/>
      <c r="E22" s="221"/>
      <c r="F22" s="221"/>
      <c r="G22" s="221"/>
      <c r="H22" s="221"/>
      <c r="I22" s="221"/>
      <c r="J22" s="221"/>
      <c r="K22" s="222"/>
      <c r="L22" s="221"/>
    </row>
    <row r="23" spans="2:12" s="223" customFormat="1" ht="12" customHeight="1">
      <c r="B23" s="219"/>
      <c r="C23" s="220"/>
      <c r="D23" s="218" t="s">
        <v>27</v>
      </c>
      <c r="E23" s="221"/>
      <c r="F23" s="221" t="str">
        <f>'Rekapitulace stavby'!E20</f>
        <v>Ing. Pavel Michálek</v>
      </c>
      <c r="G23" s="221"/>
      <c r="H23" s="221"/>
      <c r="I23" s="218" t="s">
        <v>19</v>
      </c>
      <c r="J23" s="224" t="str">
        <f>IF('[1]Rekapitulace stavby'!AN19="","",'[1]Rekapitulace stavby'!AN19)</f>
        <v/>
      </c>
      <c r="K23" s="222"/>
      <c r="L23" s="221"/>
    </row>
    <row r="24" spans="2:12" s="223" customFormat="1" ht="18" customHeight="1">
      <c r="B24" s="219"/>
      <c r="C24" s="220"/>
      <c r="D24" s="221"/>
      <c r="E24" s="224" t="str">
        <f>IF('[1]Rekapitulace stavby'!E20="","",'[1]Rekapitulace stavby'!E20)</f>
        <v xml:space="preserve"> </v>
      </c>
      <c r="F24" s="221"/>
      <c r="G24" s="221"/>
      <c r="H24" s="221"/>
      <c r="I24" s="218" t="s">
        <v>21</v>
      </c>
      <c r="J24" s="224" t="str">
        <f>IF('[1]Rekapitulace stavby'!AN20="","",'[1]Rekapitulace stavby'!AN20)</f>
        <v/>
      </c>
      <c r="K24" s="222"/>
      <c r="L24" s="221"/>
    </row>
    <row r="25" spans="2:12" s="223" customFormat="1" ht="7" customHeight="1">
      <c r="B25" s="219"/>
      <c r="C25" s="220"/>
      <c r="D25" s="221"/>
      <c r="E25" s="221"/>
      <c r="F25" s="221"/>
      <c r="G25" s="221"/>
      <c r="H25" s="221"/>
      <c r="I25" s="221"/>
      <c r="J25" s="221"/>
      <c r="K25" s="222"/>
      <c r="L25" s="221"/>
    </row>
    <row r="26" spans="2:12" s="223" customFormat="1" ht="12" customHeight="1">
      <c r="B26" s="219"/>
      <c r="C26" s="220"/>
      <c r="D26" s="218" t="s">
        <v>28</v>
      </c>
      <c r="E26" s="221"/>
      <c r="F26" s="221"/>
      <c r="G26" s="221"/>
      <c r="H26" s="221"/>
      <c r="I26" s="221"/>
      <c r="J26" s="221"/>
      <c r="K26" s="222"/>
      <c r="L26" s="221"/>
    </row>
    <row r="27" spans="2:12" s="230" customFormat="1" ht="16.5" customHeight="1">
      <c r="B27" s="226"/>
      <c r="C27" s="227"/>
      <c r="D27" s="228"/>
      <c r="E27" s="1231" t="s">
        <v>1</v>
      </c>
      <c r="F27" s="1231"/>
      <c r="G27" s="1231"/>
      <c r="H27" s="1231"/>
      <c r="I27" s="228"/>
      <c r="J27" s="228"/>
      <c r="K27" s="229"/>
      <c r="L27" s="228"/>
    </row>
    <row r="28" spans="2:12" s="223" customFormat="1" ht="7" customHeight="1">
      <c r="B28" s="219"/>
      <c r="C28" s="220"/>
      <c r="D28" s="221"/>
      <c r="E28" s="221"/>
      <c r="F28" s="221"/>
      <c r="G28" s="221"/>
      <c r="H28" s="221"/>
      <c r="I28" s="221"/>
      <c r="J28" s="221"/>
      <c r="K28" s="222"/>
      <c r="L28" s="221"/>
    </row>
    <row r="29" spans="2:12" s="223" customFormat="1" ht="7" customHeight="1">
      <c r="B29" s="219"/>
      <c r="C29" s="220"/>
      <c r="D29" s="231"/>
      <c r="E29" s="231"/>
      <c r="F29" s="231"/>
      <c r="G29" s="231"/>
      <c r="H29" s="231"/>
      <c r="I29" s="231"/>
      <c r="J29" s="231"/>
      <c r="K29" s="232"/>
      <c r="L29" s="221"/>
    </row>
    <row r="30" spans="2:12" s="223" customFormat="1" ht="25.4" customHeight="1">
      <c r="B30" s="219"/>
      <c r="C30" s="220"/>
      <c r="D30" s="233" t="s">
        <v>29</v>
      </c>
      <c r="E30" s="221"/>
      <c r="F30" s="221"/>
      <c r="G30" s="221"/>
      <c r="H30" s="221"/>
      <c r="I30" s="221"/>
      <c r="J30" s="234">
        <f>ROUND(J127, 2)</f>
        <v>0</v>
      </c>
      <c r="K30" s="222"/>
      <c r="L30" s="221"/>
    </row>
    <row r="31" spans="2:12" s="223" customFormat="1" ht="7" customHeight="1">
      <c r="B31" s="219"/>
      <c r="C31" s="220"/>
      <c r="D31" s="231"/>
      <c r="E31" s="231"/>
      <c r="F31" s="231"/>
      <c r="G31" s="231"/>
      <c r="H31" s="231"/>
      <c r="I31" s="231"/>
      <c r="J31" s="231"/>
      <c r="K31" s="232"/>
      <c r="L31" s="221"/>
    </row>
    <row r="32" spans="2:12" s="223" customFormat="1" ht="14.4" customHeight="1">
      <c r="B32" s="219"/>
      <c r="C32" s="220"/>
      <c r="D32" s="221"/>
      <c r="E32" s="221"/>
      <c r="F32" s="235" t="s">
        <v>31</v>
      </c>
      <c r="G32" s="221"/>
      <c r="H32" s="221"/>
      <c r="I32" s="235" t="s">
        <v>30</v>
      </c>
      <c r="J32" s="235" t="s">
        <v>32</v>
      </c>
      <c r="K32" s="222"/>
      <c r="L32" s="221"/>
    </row>
    <row r="33" spans="2:12" s="223" customFormat="1" ht="14.4" customHeight="1">
      <c r="B33" s="219"/>
      <c r="C33" s="220"/>
      <c r="D33" s="236" t="s">
        <v>33</v>
      </c>
      <c r="E33" s="218" t="s">
        <v>34</v>
      </c>
      <c r="F33" s="237">
        <f>ROUND((SUM(BE127:BE310)),  2)</f>
        <v>0</v>
      </c>
      <c r="G33" s="221"/>
      <c r="H33" s="221"/>
      <c r="I33" s="238">
        <v>0.21</v>
      </c>
      <c r="J33" s="237">
        <f>ROUND(((SUM(BE127:BE310))*I33),  2)</f>
        <v>0</v>
      </c>
      <c r="K33" s="222"/>
      <c r="L33" s="221"/>
    </row>
    <row r="34" spans="2:12" s="223" customFormat="1" ht="14.4" customHeight="1">
      <c r="B34" s="219"/>
      <c r="C34" s="220"/>
      <c r="D34" s="221"/>
      <c r="E34" s="218" t="s">
        <v>35</v>
      </c>
      <c r="F34" s="237">
        <f>ROUND((SUM(BF127:BF310)),  2)</f>
        <v>0</v>
      </c>
      <c r="G34" s="221"/>
      <c r="H34" s="221"/>
      <c r="I34" s="238">
        <v>0.15</v>
      </c>
      <c r="J34" s="237">
        <f>ROUND(((SUM(BF127:BF310))*I34),  2)</f>
        <v>0</v>
      </c>
      <c r="K34" s="222"/>
      <c r="L34" s="221"/>
    </row>
    <row r="35" spans="2:12" s="223" customFormat="1" ht="14.4" hidden="1" customHeight="1">
      <c r="B35" s="219"/>
      <c r="C35" s="220"/>
      <c r="D35" s="221"/>
      <c r="E35" s="218" t="s">
        <v>36</v>
      </c>
      <c r="F35" s="237">
        <f>ROUND((SUM(BG127:BG310)),  2)</f>
        <v>0</v>
      </c>
      <c r="G35" s="221"/>
      <c r="H35" s="221"/>
      <c r="I35" s="238">
        <v>0.21</v>
      </c>
      <c r="J35" s="237">
        <f>0</f>
        <v>0</v>
      </c>
      <c r="K35" s="222"/>
      <c r="L35" s="221"/>
    </row>
    <row r="36" spans="2:12" s="223" customFormat="1" ht="14.4" hidden="1" customHeight="1">
      <c r="B36" s="219"/>
      <c r="C36" s="220"/>
      <c r="D36" s="221"/>
      <c r="E36" s="218" t="s">
        <v>37</v>
      </c>
      <c r="F36" s="237">
        <f>ROUND((SUM(BH127:BH310)),  2)</f>
        <v>0</v>
      </c>
      <c r="G36" s="221"/>
      <c r="H36" s="221"/>
      <c r="I36" s="238">
        <v>0.15</v>
      </c>
      <c r="J36" s="237">
        <f>0</f>
        <v>0</v>
      </c>
      <c r="K36" s="222"/>
      <c r="L36" s="221"/>
    </row>
    <row r="37" spans="2:12" s="223" customFormat="1" ht="14.4" hidden="1" customHeight="1">
      <c r="B37" s="219"/>
      <c r="C37" s="220"/>
      <c r="D37" s="221"/>
      <c r="E37" s="218" t="s">
        <v>38</v>
      </c>
      <c r="F37" s="237">
        <f>ROUND((SUM(BI127:BI310)),  2)</f>
        <v>0</v>
      </c>
      <c r="G37" s="221"/>
      <c r="H37" s="221"/>
      <c r="I37" s="238">
        <v>0</v>
      </c>
      <c r="J37" s="237">
        <f>0</f>
        <v>0</v>
      </c>
      <c r="K37" s="222"/>
      <c r="L37" s="221"/>
    </row>
    <row r="38" spans="2:12" s="223" customFormat="1" ht="7" customHeight="1">
      <c r="B38" s="219"/>
      <c r="C38" s="220"/>
      <c r="D38" s="221"/>
      <c r="E38" s="221"/>
      <c r="F38" s="221"/>
      <c r="G38" s="221"/>
      <c r="H38" s="221"/>
      <c r="I38" s="221"/>
      <c r="J38" s="221"/>
      <c r="K38" s="222"/>
      <c r="L38" s="221"/>
    </row>
    <row r="39" spans="2:12" s="223" customFormat="1" ht="25.4" customHeight="1">
      <c r="B39" s="219"/>
      <c r="C39" s="239"/>
      <c r="D39" s="240" t="s">
        <v>39</v>
      </c>
      <c r="E39" s="241"/>
      <c r="F39" s="241"/>
      <c r="G39" s="242" t="s">
        <v>40</v>
      </c>
      <c r="H39" s="243" t="s">
        <v>41</v>
      </c>
      <c r="I39" s="241"/>
      <c r="J39" s="244">
        <f>SUM(J30:J37)</f>
        <v>0</v>
      </c>
      <c r="K39" s="245"/>
      <c r="L39" s="221"/>
    </row>
    <row r="40" spans="2:12" s="223" customFormat="1" ht="14.4" customHeight="1">
      <c r="B40" s="219"/>
      <c r="C40" s="220"/>
      <c r="D40" s="221"/>
      <c r="E40" s="221"/>
      <c r="F40" s="221"/>
      <c r="G40" s="221"/>
      <c r="H40" s="221"/>
      <c r="I40" s="221"/>
      <c r="J40" s="221"/>
      <c r="K40" s="222"/>
      <c r="L40" s="221"/>
    </row>
    <row r="41" spans="2:12" ht="14.4" customHeight="1">
      <c r="B41" s="213"/>
      <c r="C41" s="214"/>
      <c r="D41" s="212"/>
      <c r="E41" s="212"/>
      <c r="F41" s="212"/>
      <c r="G41" s="212"/>
      <c r="H41" s="212"/>
      <c r="I41" s="212"/>
      <c r="J41" s="212"/>
      <c r="K41" s="216"/>
      <c r="L41" s="212"/>
    </row>
    <row r="42" spans="2:12" ht="14.4" customHeight="1">
      <c r="B42" s="213"/>
      <c r="C42" s="214"/>
      <c r="D42" s="212"/>
      <c r="E42" s="212"/>
      <c r="F42" s="212"/>
      <c r="G42" s="212"/>
      <c r="H42" s="212"/>
      <c r="I42" s="212"/>
      <c r="J42" s="212"/>
      <c r="K42" s="216"/>
      <c r="L42" s="212"/>
    </row>
    <row r="43" spans="2:12" ht="14.4" customHeight="1">
      <c r="B43" s="213"/>
      <c r="C43" s="214"/>
      <c r="D43" s="212"/>
      <c r="E43" s="212"/>
      <c r="F43" s="212"/>
      <c r="G43" s="212"/>
      <c r="H43" s="212"/>
      <c r="I43" s="212"/>
      <c r="J43" s="212"/>
      <c r="K43" s="216"/>
      <c r="L43" s="212"/>
    </row>
    <row r="44" spans="2:12" ht="14.4" customHeight="1">
      <c r="B44" s="213"/>
      <c r="C44" s="214"/>
      <c r="D44" s="212"/>
      <c r="E44" s="212"/>
      <c r="F44" s="212"/>
      <c r="G44" s="212"/>
      <c r="H44" s="212"/>
      <c r="I44" s="212"/>
      <c r="J44" s="212"/>
      <c r="K44" s="216"/>
      <c r="L44" s="212"/>
    </row>
    <row r="45" spans="2:12" ht="14.4" customHeight="1">
      <c r="B45" s="213"/>
      <c r="C45" s="214"/>
      <c r="D45" s="212"/>
      <c r="E45" s="212"/>
      <c r="F45" s="212"/>
      <c r="G45" s="212"/>
      <c r="H45" s="212"/>
      <c r="I45" s="212"/>
      <c r="J45" s="212"/>
      <c r="K45" s="216"/>
      <c r="L45" s="212"/>
    </row>
    <row r="46" spans="2:12" ht="14.4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6"/>
      <c r="L46" s="212"/>
    </row>
    <row r="47" spans="2:12" ht="14.4" customHeight="1">
      <c r="B47" s="213"/>
      <c r="C47" s="214"/>
      <c r="D47" s="212"/>
      <c r="E47" s="212"/>
      <c r="F47" s="212"/>
      <c r="G47" s="212"/>
      <c r="H47" s="212"/>
      <c r="I47" s="212"/>
      <c r="J47" s="212"/>
      <c r="K47" s="216"/>
      <c r="L47" s="212"/>
    </row>
    <row r="48" spans="2:12" ht="14.4" customHeight="1">
      <c r="B48" s="213"/>
      <c r="C48" s="214"/>
      <c r="D48" s="212"/>
      <c r="E48" s="212"/>
      <c r="F48" s="212"/>
      <c r="G48" s="212"/>
      <c r="H48" s="212"/>
      <c r="I48" s="212"/>
      <c r="J48" s="212"/>
      <c r="K48" s="216"/>
      <c r="L48" s="212"/>
    </row>
    <row r="49" spans="2:12" ht="14.4" customHeight="1">
      <c r="B49" s="213"/>
      <c r="C49" s="214"/>
      <c r="D49" s="212"/>
      <c r="E49" s="212"/>
      <c r="F49" s="212"/>
      <c r="G49" s="212"/>
      <c r="H49" s="212"/>
      <c r="I49" s="212"/>
      <c r="J49" s="212"/>
      <c r="K49" s="216"/>
      <c r="L49" s="212"/>
    </row>
    <row r="50" spans="2:12" s="223" customFormat="1" ht="14.4" customHeight="1">
      <c r="B50" s="219"/>
      <c r="C50" s="220"/>
      <c r="D50" s="246" t="s">
        <v>1124</v>
      </c>
      <c r="E50" s="247"/>
      <c r="F50" s="247"/>
      <c r="G50" s="246" t="s">
        <v>1125</v>
      </c>
      <c r="H50" s="247"/>
      <c r="I50" s="247"/>
      <c r="J50" s="247"/>
      <c r="K50" s="248"/>
      <c r="L50" s="221"/>
    </row>
    <row r="51" spans="2:12">
      <c r="B51" s="213"/>
      <c r="C51" s="214"/>
      <c r="D51" s="212"/>
      <c r="E51" s="212"/>
      <c r="F51" s="212"/>
      <c r="G51" s="212"/>
      <c r="H51" s="212"/>
      <c r="I51" s="212"/>
      <c r="J51" s="212"/>
      <c r="K51" s="216"/>
      <c r="L51" s="212"/>
    </row>
    <row r="52" spans="2:12">
      <c r="B52" s="213"/>
      <c r="C52" s="214"/>
      <c r="D52" s="212"/>
      <c r="E52" s="212"/>
      <c r="F52" s="212"/>
      <c r="G52" s="212"/>
      <c r="H52" s="212"/>
      <c r="I52" s="212"/>
      <c r="J52" s="212"/>
      <c r="K52" s="216"/>
      <c r="L52" s="212"/>
    </row>
    <row r="53" spans="2:12">
      <c r="B53" s="213"/>
      <c r="C53" s="214"/>
      <c r="D53" s="212"/>
      <c r="E53" s="212"/>
      <c r="F53" s="212"/>
      <c r="G53" s="212"/>
      <c r="H53" s="212"/>
      <c r="I53" s="212"/>
      <c r="J53" s="212"/>
      <c r="K53" s="216"/>
      <c r="L53" s="212"/>
    </row>
    <row r="54" spans="2:12">
      <c r="B54" s="213"/>
      <c r="C54" s="214"/>
      <c r="D54" s="212"/>
      <c r="E54" s="212"/>
      <c r="F54" s="212"/>
      <c r="G54" s="212"/>
      <c r="H54" s="212"/>
      <c r="I54" s="212"/>
      <c r="J54" s="212"/>
      <c r="K54" s="216"/>
      <c r="L54" s="212"/>
    </row>
    <row r="55" spans="2:12">
      <c r="B55" s="213"/>
      <c r="C55" s="214"/>
      <c r="D55" s="212"/>
      <c r="E55" s="212"/>
      <c r="F55" s="212"/>
      <c r="G55" s="212"/>
      <c r="H55" s="212"/>
      <c r="I55" s="212"/>
      <c r="J55" s="212"/>
      <c r="K55" s="216"/>
      <c r="L55" s="212"/>
    </row>
    <row r="56" spans="2:12">
      <c r="B56" s="213"/>
      <c r="C56" s="214"/>
      <c r="D56" s="212"/>
      <c r="E56" s="212"/>
      <c r="F56" s="212"/>
      <c r="G56" s="212"/>
      <c r="H56" s="212"/>
      <c r="I56" s="212"/>
      <c r="J56" s="212"/>
      <c r="K56" s="216"/>
      <c r="L56" s="212"/>
    </row>
    <row r="57" spans="2:12">
      <c r="B57" s="213"/>
      <c r="C57" s="214"/>
      <c r="D57" s="212"/>
      <c r="E57" s="212"/>
      <c r="F57" s="212"/>
      <c r="G57" s="212"/>
      <c r="H57" s="212"/>
      <c r="I57" s="212"/>
      <c r="J57" s="212"/>
      <c r="K57" s="216"/>
      <c r="L57" s="212"/>
    </row>
    <row r="58" spans="2:12">
      <c r="B58" s="213"/>
      <c r="C58" s="214"/>
      <c r="D58" s="212"/>
      <c r="E58" s="212"/>
      <c r="F58" s="212"/>
      <c r="G58" s="212"/>
      <c r="H58" s="212"/>
      <c r="I58" s="212"/>
      <c r="J58" s="212"/>
      <c r="K58" s="216"/>
      <c r="L58" s="212"/>
    </row>
    <row r="59" spans="2:12">
      <c r="B59" s="213"/>
      <c r="C59" s="214"/>
      <c r="D59" s="212"/>
      <c r="E59" s="212"/>
      <c r="F59" s="212"/>
      <c r="G59" s="212"/>
      <c r="H59" s="212"/>
      <c r="I59" s="212"/>
      <c r="J59" s="212"/>
      <c r="K59" s="216"/>
      <c r="L59" s="212"/>
    </row>
    <row r="60" spans="2:12">
      <c r="B60" s="213"/>
      <c r="C60" s="214"/>
      <c r="D60" s="212"/>
      <c r="E60" s="212"/>
      <c r="F60" s="212"/>
      <c r="G60" s="212"/>
      <c r="H60" s="212"/>
      <c r="I60" s="212"/>
      <c r="J60" s="212"/>
      <c r="K60" s="216"/>
      <c r="L60" s="212"/>
    </row>
    <row r="61" spans="2:12" s="223" customFormat="1" ht="12.5">
      <c r="B61" s="219"/>
      <c r="C61" s="220"/>
      <c r="D61" s="249" t="s">
        <v>1126</v>
      </c>
      <c r="E61" s="250"/>
      <c r="F61" s="251" t="s">
        <v>1127</v>
      </c>
      <c r="G61" s="249" t="s">
        <v>1126</v>
      </c>
      <c r="H61" s="250"/>
      <c r="I61" s="250"/>
      <c r="J61" s="252" t="s">
        <v>1127</v>
      </c>
      <c r="K61" s="253"/>
      <c r="L61" s="221"/>
    </row>
    <row r="62" spans="2:12">
      <c r="B62" s="213"/>
      <c r="C62" s="214"/>
      <c r="D62" s="212"/>
      <c r="E62" s="212"/>
      <c r="F62" s="212"/>
      <c r="G62" s="212"/>
      <c r="H62" s="212"/>
      <c r="I62" s="212"/>
      <c r="J62" s="212"/>
      <c r="K62" s="216"/>
      <c r="L62" s="212"/>
    </row>
    <row r="63" spans="2:12">
      <c r="B63" s="213"/>
      <c r="C63" s="214"/>
      <c r="D63" s="212"/>
      <c r="E63" s="212"/>
      <c r="F63" s="212"/>
      <c r="G63" s="212"/>
      <c r="H63" s="212"/>
      <c r="I63" s="212"/>
      <c r="J63" s="212"/>
      <c r="K63" s="216"/>
      <c r="L63" s="212"/>
    </row>
    <row r="64" spans="2:12">
      <c r="B64" s="213"/>
      <c r="C64" s="214"/>
      <c r="D64" s="212"/>
      <c r="E64" s="212"/>
      <c r="F64" s="212"/>
      <c r="G64" s="212"/>
      <c r="H64" s="212"/>
      <c r="I64" s="212"/>
      <c r="J64" s="212"/>
      <c r="K64" s="216"/>
      <c r="L64" s="212"/>
    </row>
    <row r="65" spans="2:12" s="223" customFormat="1" ht="13">
      <c r="B65" s="219"/>
      <c r="C65" s="220"/>
      <c r="D65" s="246" t="s">
        <v>1128</v>
      </c>
      <c r="E65" s="247"/>
      <c r="F65" s="247"/>
      <c r="G65" s="246" t="s">
        <v>1129</v>
      </c>
      <c r="H65" s="247"/>
      <c r="I65" s="247"/>
      <c r="J65" s="247"/>
      <c r="K65" s="248"/>
      <c r="L65" s="221"/>
    </row>
    <row r="66" spans="2:12">
      <c r="B66" s="213"/>
      <c r="C66" s="214"/>
      <c r="D66" s="212"/>
      <c r="E66" s="212"/>
      <c r="F66" s="212"/>
      <c r="G66" s="212"/>
      <c r="H66" s="212"/>
      <c r="I66" s="212"/>
      <c r="J66" s="212"/>
      <c r="K66" s="216"/>
      <c r="L66" s="212"/>
    </row>
    <row r="67" spans="2:12">
      <c r="B67" s="213"/>
      <c r="C67" s="214"/>
      <c r="D67" s="212"/>
      <c r="E67" s="212"/>
      <c r="F67" s="212"/>
      <c r="G67" s="212"/>
      <c r="H67" s="212"/>
      <c r="I67" s="212"/>
      <c r="J67" s="212"/>
      <c r="K67" s="216"/>
      <c r="L67" s="212"/>
    </row>
    <row r="68" spans="2:12">
      <c r="B68" s="213"/>
      <c r="C68" s="214"/>
      <c r="D68" s="212"/>
      <c r="E68" s="212"/>
      <c r="F68" s="212"/>
      <c r="G68" s="212"/>
      <c r="H68" s="212"/>
      <c r="I68" s="212"/>
      <c r="J68" s="212"/>
      <c r="K68" s="216"/>
      <c r="L68" s="212"/>
    </row>
    <row r="69" spans="2:12">
      <c r="B69" s="213"/>
      <c r="C69" s="214"/>
      <c r="D69" s="212"/>
      <c r="E69" s="212"/>
      <c r="F69" s="212"/>
      <c r="G69" s="212"/>
      <c r="H69" s="212"/>
      <c r="I69" s="212"/>
      <c r="J69" s="212"/>
      <c r="K69" s="216"/>
      <c r="L69" s="212"/>
    </row>
    <row r="70" spans="2:12">
      <c r="B70" s="213"/>
      <c r="C70" s="214"/>
      <c r="D70" s="212"/>
      <c r="E70" s="212"/>
      <c r="F70" s="212"/>
      <c r="G70" s="212"/>
      <c r="H70" s="212"/>
      <c r="I70" s="212"/>
      <c r="J70" s="212"/>
      <c r="K70" s="216"/>
      <c r="L70" s="212"/>
    </row>
    <row r="71" spans="2:12">
      <c r="B71" s="213"/>
      <c r="C71" s="214"/>
      <c r="D71" s="212"/>
      <c r="E71" s="212"/>
      <c r="F71" s="212"/>
      <c r="G71" s="212"/>
      <c r="H71" s="212"/>
      <c r="I71" s="212"/>
      <c r="J71" s="212"/>
      <c r="K71" s="216"/>
      <c r="L71" s="212"/>
    </row>
    <row r="72" spans="2:12">
      <c r="B72" s="213"/>
      <c r="C72" s="214"/>
      <c r="D72" s="212"/>
      <c r="E72" s="212"/>
      <c r="F72" s="212"/>
      <c r="G72" s="212"/>
      <c r="H72" s="212"/>
      <c r="I72" s="212"/>
      <c r="J72" s="212"/>
      <c r="K72" s="216"/>
      <c r="L72" s="212"/>
    </row>
    <row r="73" spans="2:12">
      <c r="B73" s="213"/>
      <c r="C73" s="214"/>
      <c r="D73" s="212"/>
      <c r="E73" s="212"/>
      <c r="F73" s="212"/>
      <c r="G73" s="212"/>
      <c r="H73" s="212"/>
      <c r="I73" s="212"/>
      <c r="J73" s="212"/>
      <c r="K73" s="216"/>
      <c r="L73" s="212"/>
    </row>
    <row r="74" spans="2:12">
      <c r="B74" s="213"/>
      <c r="C74" s="214"/>
      <c r="D74" s="212"/>
      <c r="E74" s="212"/>
      <c r="F74" s="212"/>
      <c r="G74" s="212"/>
      <c r="H74" s="212"/>
      <c r="I74" s="212"/>
      <c r="J74" s="212"/>
      <c r="K74" s="216"/>
      <c r="L74" s="212"/>
    </row>
    <row r="75" spans="2:12">
      <c r="B75" s="213"/>
      <c r="C75" s="214"/>
      <c r="D75" s="212"/>
      <c r="E75" s="212"/>
      <c r="F75" s="212"/>
      <c r="G75" s="212"/>
      <c r="H75" s="212"/>
      <c r="I75" s="212"/>
      <c r="J75" s="212"/>
      <c r="K75" s="216"/>
      <c r="L75" s="212"/>
    </row>
    <row r="76" spans="2:12" s="223" customFormat="1" ht="12.5">
      <c r="B76" s="219"/>
      <c r="C76" s="220"/>
      <c r="D76" s="249" t="s">
        <v>1126</v>
      </c>
      <c r="E76" s="250"/>
      <c r="F76" s="251" t="s">
        <v>1127</v>
      </c>
      <c r="G76" s="249" t="s">
        <v>1126</v>
      </c>
      <c r="H76" s="250"/>
      <c r="I76" s="250"/>
      <c r="J76" s="252" t="s">
        <v>1127</v>
      </c>
      <c r="K76" s="253"/>
      <c r="L76" s="221"/>
    </row>
    <row r="77" spans="2:12" s="223" customFormat="1" ht="14.4" customHeight="1" thickBot="1">
      <c r="B77" s="254"/>
      <c r="C77" s="255"/>
      <c r="D77" s="256"/>
      <c r="E77" s="256"/>
      <c r="F77" s="256"/>
      <c r="G77" s="256"/>
      <c r="H77" s="256"/>
      <c r="I77" s="256"/>
      <c r="J77" s="256"/>
      <c r="K77" s="257"/>
      <c r="L77" s="221"/>
    </row>
    <row r="80" spans="2:12" ht="10.5" thickBot="1"/>
    <row r="81" spans="2:47" s="223" customFormat="1" ht="7" customHeight="1">
      <c r="B81" s="258"/>
      <c r="C81" s="259"/>
      <c r="D81" s="260"/>
      <c r="E81" s="260"/>
      <c r="F81" s="260"/>
      <c r="G81" s="260"/>
      <c r="H81" s="260"/>
      <c r="I81" s="260"/>
      <c r="J81" s="260"/>
      <c r="K81" s="261"/>
      <c r="L81" s="221"/>
    </row>
    <row r="82" spans="2:47" s="223" customFormat="1" ht="25" customHeight="1">
      <c r="B82" s="219"/>
      <c r="C82" s="262" t="s">
        <v>71</v>
      </c>
      <c r="D82" s="221"/>
      <c r="E82" s="221"/>
      <c r="F82" s="221"/>
      <c r="G82" s="221"/>
      <c r="H82" s="221"/>
      <c r="I82" s="221"/>
      <c r="J82" s="221"/>
      <c r="K82" s="222"/>
      <c r="L82" s="221"/>
    </row>
    <row r="83" spans="2:47" s="223" customFormat="1" ht="7" customHeight="1">
      <c r="B83" s="219"/>
      <c r="C83" s="220"/>
      <c r="D83" s="221"/>
      <c r="E83" s="221"/>
      <c r="F83" s="221"/>
      <c r="G83" s="221"/>
      <c r="H83" s="221"/>
      <c r="I83" s="221"/>
      <c r="J83" s="221"/>
      <c r="K83" s="222"/>
      <c r="L83" s="221"/>
    </row>
    <row r="84" spans="2:47" s="223" customFormat="1" ht="12" customHeight="1">
      <c r="B84" s="219"/>
      <c r="C84" s="263" t="s">
        <v>12</v>
      </c>
      <c r="D84" s="221"/>
      <c r="E84" s="221"/>
      <c r="F84" s="221"/>
      <c r="G84" s="221"/>
      <c r="H84" s="221"/>
      <c r="I84" s="221"/>
      <c r="J84" s="221"/>
      <c r="K84" s="222"/>
      <c r="L84" s="221"/>
    </row>
    <row r="85" spans="2:47" s="223" customFormat="1" ht="16.5" customHeight="1">
      <c r="B85" s="219"/>
      <c r="C85" s="220"/>
      <c r="D85" s="221"/>
      <c r="E85" s="1228" t="str">
        <f>E7</f>
        <v>Provizorní menza - UK Albertov</v>
      </c>
      <c r="F85" s="1229"/>
      <c r="G85" s="1229"/>
      <c r="H85" s="1229"/>
      <c r="I85" s="221"/>
      <c r="J85" s="221"/>
      <c r="K85" s="222"/>
      <c r="L85" s="221"/>
    </row>
    <row r="86" spans="2:47" s="223" customFormat="1" ht="12" customHeight="1">
      <c r="B86" s="219"/>
      <c r="C86" s="263" t="s">
        <v>70</v>
      </c>
      <c r="D86" s="221"/>
      <c r="E86" s="221"/>
      <c r="F86" s="221"/>
      <c r="G86" s="221"/>
      <c r="H86" s="221"/>
      <c r="I86" s="221"/>
      <c r="J86" s="221"/>
      <c r="K86" s="222"/>
      <c r="L86" s="221"/>
    </row>
    <row r="87" spans="2:47" s="223" customFormat="1" ht="16.5" customHeight="1">
      <c r="B87" s="219"/>
      <c r="C87" s="220"/>
      <c r="D87" s="221"/>
      <c r="E87" s="1202" t="str">
        <f>E9</f>
        <v>01 - ASŘ</v>
      </c>
      <c r="F87" s="1227"/>
      <c r="G87" s="1227"/>
      <c r="H87" s="1227"/>
      <c r="I87" s="221"/>
      <c r="J87" s="221"/>
      <c r="K87" s="222"/>
      <c r="L87" s="221"/>
    </row>
    <row r="88" spans="2:47" s="223" customFormat="1" ht="7" customHeight="1">
      <c r="B88" s="219"/>
      <c r="C88" s="220"/>
      <c r="D88" s="221"/>
      <c r="E88" s="221"/>
      <c r="F88" s="221"/>
      <c r="G88" s="221"/>
      <c r="H88" s="221"/>
      <c r="I88" s="221"/>
      <c r="J88" s="221"/>
      <c r="K88" s="222"/>
      <c r="L88" s="221"/>
    </row>
    <row r="89" spans="2:47" s="223" customFormat="1" ht="12" customHeight="1">
      <c r="B89" s="219"/>
      <c r="C89" s="263" t="s">
        <v>15</v>
      </c>
      <c r="D89" s="221"/>
      <c r="E89" s="221"/>
      <c r="F89" s="224" t="str">
        <f>F12</f>
        <v xml:space="preserve"> </v>
      </c>
      <c r="G89" s="221"/>
      <c r="H89" s="221"/>
      <c r="I89" s="218" t="s">
        <v>17</v>
      </c>
      <c r="J89" s="225" t="str">
        <f>IF(J12="","",J12)</f>
        <v>vyplň</v>
      </c>
      <c r="K89" s="222"/>
      <c r="L89" s="221"/>
    </row>
    <row r="90" spans="2:47" s="223" customFormat="1" ht="7" customHeight="1">
      <c r="B90" s="219"/>
      <c r="C90" s="220"/>
      <c r="D90" s="221"/>
      <c r="E90" s="221"/>
      <c r="F90" s="221"/>
      <c r="G90" s="221"/>
      <c r="H90" s="221"/>
      <c r="I90" s="221"/>
      <c r="J90" s="221"/>
      <c r="K90" s="222"/>
      <c r="L90" s="221"/>
    </row>
    <row r="91" spans="2:47" s="223" customFormat="1" ht="15.15" customHeight="1">
      <c r="B91" s="219"/>
      <c r="C91" s="263" t="s">
        <v>18</v>
      </c>
      <c r="D91" s="221"/>
      <c r="E91" s="221"/>
      <c r="F91" s="224" t="str">
        <f>E15</f>
        <v xml:space="preserve"> </v>
      </c>
      <c r="G91" s="221"/>
      <c r="H91" s="221"/>
      <c r="I91" s="218" t="s">
        <v>24</v>
      </c>
      <c r="J91" s="264" t="str">
        <f>E21</f>
        <v xml:space="preserve"> </v>
      </c>
      <c r="K91" s="222"/>
      <c r="L91" s="221"/>
    </row>
    <row r="92" spans="2:47" s="223" customFormat="1" ht="15.15" customHeight="1">
      <c r="B92" s="219"/>
      <c r="C92" s="263" t="s">
        <v>1120</v>
      </c>
      <c r="D92" s="221"/>
      <c r="E92" s="221"/>
      <c r="F92" s="224" t="str">
        <f>IF(E18="","",E18)</f>
        <v xml:space="preserve"> </v>
      </c>
      <c r="G92" s="221"/>
      <c r="H92" s="221"/>
      <c r="I92" s="218" t="s">
        <v>27</v>
      </c>
      <c r="J92" s="264" t="str">
        <f>E24</f>
        <v xml:space="preserve"> </v>
      </c>
      <c r="K92" s="222"/>
      <c r="L92" s="221"/>
    </row>
    <row r="93" spans="2:47" s="223" customFormat="1" ht="10.25" customHeight="1">
      <c r="B93" s="219"/>
      <c r="C93" s="220"/>
      <c r="D93" s="221"/>
      <c r="E93" s="221"/>
      <c r="F93" s="221"/>
      <c r="G93" s="221"/>
      <c r="H93" s="221"/>
      <c r="I93" s="221"/>
      <c r="J93" s="221"/>
      <c r="K93" s="222"/>
      <c r="L93" s="221"/>
    </row>
    <row r="94" spans="2:47" s="223" customFormat="1" ht="29.25" customHeight="1">
      <c r="B94" s="219"/>
      <c r="C94" s="265" t="s">
        <v>72</v>
      </c>
      <c r="D94" s="266"/>
      <c r="E94" s="266"/>
      <c r="F94" s="266"/>
      <c r="G94" s="266"/>
      <c r="H94" s="266"/>
      <c r="I94" s="266"/>
      <c r="J94" s="267" t="s">
        <v>73</v>
      </c>
      <c r="K94" s="268"/>
      <c r="L94" s="221"/>
    </row>
    <row r="95" spans="2:47" s="223" customFormat="1" ht="10.25" customHeight="1">
      <c r="B95" s="219"/>
      <c r="C95" s="220"/>
      <c r="D95" s="221"/>
      <c r="E95" s="221"/>
      <c r="F95" s="221"/>
      <c r="G95" s="221"/>
      <c r="H95" s="221"/>
      <c r="I95" s="221"/>
      <c r="J95" s="221"/>
      <c r="K95" s="222"/>
      <c r="L95" s="221"/>
    </row>
    <row r="96" spans="2:47" s="223" customFormat="1" ht="22.75" customHeight="1">
      <c r="B96" s="219"/>
      <c r="C96" s="269" t="s">
        <v>74</v>
      </c>
      <c r="D96" s="221"/>
      <c r="E96" s="221"/>
      <c r="F96" s="221"/>
      <c r="G96" s="221"/>
      <c r="H96" s="221"/>
      <c r="I96" s="221"/>
      <c r="J96" s="234">
        <f>J127</f>
        <v>0</v>
      </c>
      <c r="K96" s="222"/>
      <c r="L96" s="221"/>
      <c r="AU96" s="207" t="s">
        <v>75</v>
      </c>
    </row>
    <row r="97" spans="2:12" s="277" customFormat="1" ht="25" customHeight="1">
      <c r="B97" s="270"/>
      <c r="C97" s="271"/>
      <c r="D97" s="272" t="s">
        <v>76</v>
      </c>
      <c r="E97" s="273"/>
      <c r="F97" s="273"/>
      <c r="G97" s="273"/>
      <c r="H97" s="273"/>
      <c r="I97" s="273"/>
      <c r="J97" s="274">
        <f>J128</f>
        <v>0</v>
      </c>
      <c r="K97" s="275"/>
      <c r="L97" s="276"/>
    </row>
    <row r="98" spans="2:12" s="285" customFormat="1" ht="19.899999999999999" customHeight="1">
      <c r="B98" s="278"/>
      <c r="C98" s="279"/>
      <c r="D98" s="280" t="s">
        <v>77</v>
      </c>
      <c r="E98" s="281"/>
      <c r="F98" s="281"/>
      <c r="G98" s="281"/>
      <c r="H98" s="281"/>
      <c r="I98" s="281"/>
      <c r="J98" s="282">
        <f>J129</f>
        <v>0</v>
      </c>
      <c r="K98" s="283"/>
      <c r="L98" s="284"/>
    </row>
    <row r="99" spans="2:12" s="285" customFormat="1" ht="19.899999999999999" customHeight="1">
      <c r="B99" s="278"/>
      <c r="C99" s="279"/>
      <c r="D99" s="280" t="s">
        <v>78</v>
      </c>
      <c r="E99" s="281"/>
      <c r="F99" s="281"/>
      <c r="G99" s="281"/>
      <c r="H99" s="281"/>
      <c r="I99" s="281"/>
      <c r="J99" s="282">
        <f>J161</f>
        <v>0</v>
      </c>
      <c r="K99" s="283"/>
      <c r="L99" s="284"/>
    </row>
    <row r="100" spans="2:12" s="285" customFormat="1" ht="19.899999999999999" customHeight="1">
      <c r="B100" s="278"/>
      <c r="C100" s="279"/>
      <c r="D100" s="280" t="s">
        <v>79</v>
      </c>
      <c r="E100" s="281"/>
      <c r="F100" s="281"/>
      <c r="G100" s="281"/>
      <c r="H100" s="281"/>
      <c r="I100" s="281"/>
      <c r="J100" s="282">
        <f>J206</f>
        <v>0</v>
      </c>
      <c r="K100" s="283"/>
      <c r="L100" s="284"/>
    </row>
    <row r="101" spans="2:12" s="285" customFormat="1" ht="19.899999999999999" customHeight="1">
      <c r="B101" s="278"/>
      <c r="C101" s="279"/>
      <c r="D101" s="280" t="s">
        <v>80</v>
      </c>
      <c r="E101" s="281"/>
      <c r="F101" s="281"/>
      <c r="G101" s="281"/>
      <c r="H101" s="281"/>
      <c r="I101" s="281"/>
      <c r="J101" s="282">
        <f>J232</f>
        <v>0</v>
      </c>
      <c r="K101" s="283"/>
      <c r="L101" s="284"/>
    </row>
    <row r="102" spans="2:12" s="285" customFormat="1" ht="19.899999999999999" customHeight="1">
      <c r="B102" s="278"/>
      <c r="C102" s="279"/>
      <c r="D102" s="280" t="s">
        <v>81</v>
      </c>
      <c r="E102" s="281"/>
      <c r="F102" s="281"/>
      <c r="G102" s="281"/>
      <c r="H102" s="281"/>
      <c r="I102" s="281"/>
      <c r="J102" s="282">
        <f>J252</f>
        <v>0</v>
      </c>
      <c r="K102" s="283"/>
      <c r="L102" s="284"/>
    </row>
    <row r="103" spans="2:12" s="285" customFormat="1" ht="19.899999999999999" customHeight="1">
      <c r="B103" s="278"/>
      <c r="C103" s="279"/>
      <c r="D103" s="280" t="s">
        <v>82</v>
      </c>
      <c r="E103" s="281"/>
      <c r="F103" s="281"/>
      <c r="G103" s="281"/>
      <c r="H103" s="281"/>
      <c r="I103" s="281"/>
      <c r="J103" s="282">
        <f>J277</f>
        <v>0</v>
      </c>
      <c r="K103" s="283"/>
      <c r="L103" s="284"/>
    </row>
    <row r="104" spans="2:12" s="277" customFormat="1" ht="25" customHeight="1">
      <c r="B104" s="270"/>
      <c r="C104" s="271"/>
      <c r="D104" s="272" t="s">
        <v>83</v>
      </c>
      <c r="E104" s="273"/>
      <c r="F104" s="273"/>
      <c r="G104" s="273"/>
      <c r="H104" s="273"/>
      <c r="I104" s="273"/>
      <c r="J104" s="274">
        <f>J279</f>
        <v>0</v>
      </c>
      <c r="K104" s="275"/>
      <c r="L104" s="276"/>
    </row>
    <row r="105" spans="2:12" s="285" customFormat="1" ht="19.899999999999999" customHeight="1">
      <c r="B105" s="278"/>
      <c r="C105" s="279"/>
      <c r="D105" s="280" t="s">
        <v>84</v>
      </c>
      <c r="E105" s="281"/>
      <c r="F105" s="281"/>
      <c r="G105" s="281"/>
      <c r="H105" s="281"/>
      <c r="I105" s="281"/>
      <c r="J105" s="282">
        <f>J280</f>
        <v>0</v>
      </c>
      <c r="K105" s="283"/>
      <c r="L105" s="284"/>
    </row>
    <row r="106" spans="2:12" s="285" customFormat="1" ht="19.899999999999999" customHeight="1">
      <c r="B106" s="278"/>
      <c r="C106" s="279"/>
      <c r="D106" s="280" t="s">
        <v>1965</v>
      </c>
      <c r="E106" s="281"/>
      <c r="F106" s="281"/>
      <c r="G106" s="281"/>
      <c r="H106" s="281"/>
      <c r="I106" s="281"/>
      <c r="J106" s="282">
        <f>J282</f>
        <v>0</v>
      </c>
      <c r="K106" s="283"/>
      <c r="L106" s="284"/>
    </row>
    <row r="107" spans="2:12" s="285" customFormat="1" ht="19.899999999999999" customHeight="1">
      <c r="B107" s="278"/>
      <c r="C107" s="279"/>
      <c r="D107" s="280" t="s">
        <v>85</v>
      </c>
      <c r="E107" s="281"/>
      <c r="F107" s="281"/>
      <c r="G107" s="281"/>
      <c r="H107" s="281"/>
      <c r="I107" s="281"/>
      <c r="J107" s="282">
        <f>J292</f>
        <v>0</v>
      </c>
      <c r="K107" s="283"/>
      <c r="L107" s="284"/>
    </row>
    <row r="108" spans="2:12" s="223" customFormat="1" ht="21.75" customHeight="1">
      <c r="B108" s="219"/>
      <c r="C108" s="220"/>
      <c r="D108" s="221"/>
      <c r="E108" s="221"/>
      <c r="F108" s="221"/>
      <c r="G108" s="221"/>
      <c r="H108" s="221"/>
      <c r="I108" s="221"/>
      <c r="J108" s="221"/>
      <c r="K108" s="222"/>
      <c r="L108" s="221"/>
    </row>
    <row r="109" spans="2:12" s="223" customFormat="1" ht="7" customHeight="1" thickBot="1">
      <c r="B109" s="254"/>
      <c r="C109" s="255"/>
      <c r="D109" s="256"/>
      <c r="E109" s="256"/>
      <c r="F109" s="256"/>
      <c r="G109" s="256"/>
      <c r="H109" s="256"/>
      <c r="I109" s="256"/>
      <c r="J109" s="256"/>
      <c r="K109" s="257"/>
      <c r="L109" s="221"/>
    </row>
    <row r="112" spans="2:12" ht="10.5" thickBot="1"/>
    <row r="113" spans="2:63" s="223" customFormat="1" ht="7" customHeight="1">
      <c r="B113" s="258"/>
      <c r="C113" s="259"/>
      <c r="D113" s="260"/>
      <c r="E113" s="260"/>
      <c r="F113" s="260"/>
      <c r="G113" s="260"/>
      <c r="H113" s="260"/>
      <c r="I113" s="260"/>
      <c r="J113" s="260"/>
      <c r="K113" s="261"/>
      <c r="L113" s="221"/>
    </row>
    <row r="114" spans="2:63" s="223" customFormat="1" ht="25" customHeight="1">
      <c r="B114" s="219"/>
      <c r="C114" s="262" t="s">
        <v>86</v>
      </c>
      <c r="D114" s="221"/>
      <c r="E114" s="221"/>
      <c r="F114" s="221"/>
      <c r="G114" s="221"/>
      <c r="H114" s="221"/>
      <c r="I114" s="221"/>
      <c r="J114" s="221"/>
      <c r="K114" s="222"/>
      <c r="L114" s="221"/>
    </row>
    <row r="115" spans="2:63" s="223" customFormat="1" ht="7" customHeight="1">
      <c r="B115" s="219"/>
      <c r="C115" s="220"/>
      <c r="D115" s="221"/>
      <c r="E115" s="221"/>
      <c r="F115" s="221"/>
      <c r="G115" s="221"/>
      <c r="H115" s="221"/>
      <c r="I115" s="221"/>
      <c r="J115" s="221"/>
      <c r="K115" s="222"/>
      <c r="L115" s="221"/>
    </row>
    <row r="116" spans="2:63" s="223" customFormat="1" ht="12" customHeight="1">
      <c r="B116" s="219"/>
      <c r="C116" s="263" t="s">
        <v>12</v>
      </c>
      <c r="D116" s="221"/>
      <c r="E116" s="221"/>
      <c r="F116" s="221"/>
      <c r="G116" s="221"/>
      <c r="H116" s="221"/>
      <c r="I116" s="221"/>
      <c r="J116" s="221"/>
      <c r="K116" s="222"/>
      <c r="L116" s="221"/>
    </row>
    <row r="117" spans="2:63" s="223" customFormat="1" ht="16.5" customHeight="1">
      <c r="B117" s="219"/>
      <c r="C117" s="220"/>
      <c r="D117" s="221"/>
      <c r="E117" s="1228" t="str">
        <f>E7</f>
        <v>Provizorní menza - UK Albertov</v>
      </c>
      <c r="F117" s="1229"/>
      <c r="G117" s="1229"/>
      <c r="H117" s="1229"/>
      <c r="I117" s="221"/>
      <c r="J117" s="221"/>
      <c r="K117" s="222"/>
      <c r="L117" s="221"/>
    </row>
    <row r="118" spans="2:63" s="223" customFormat="1" ht="12" customHeight="1">
      <c r="B118" s="219"/>
      <c r="C118" s="263" t="s">
        <v>70</v>
      </c>
      <c r="D118" s="221"/>
      <c r="E118" s="221"/>
      <c r="F118" s="221"/>
      <c r="G118" s="221"/>
      <c r="H118" s="221"/>
      <c r="I118" s="221"/>
      <c r="J118" s="221"/>
      <c r="K118" s="222"/>
      <c r="L118" s="221"/>
    </row>
    <row r="119" spans="2:63" s="223" customFormat="1" ht="16.5" customHeight="1">
      <c r="B119" s="219"/>
      <c r="C119" s="220"/>
      <c r="D119" s="221"/>
      <c r="E119" s="1202" t="str">
        <f>E9</f>
        <v>01 - ASŘ</v>
      </c>
      <c r="F119" s="1227"/>
      <c r="G119" s="1227"/>
      <c r="H119" s="1227"/>
      <c r="I119" s="221"/>
      <c r="J119" s="221"/>
      <c r="K119" s="222"/>
      <c r="L119" s="221"/>
    </row>
    <row r="120" spans="2:63" s="223" customFormat="1" ht="7" customHeight="1">
      <c r="B120" s="219"/>
      <c r="C120" s="220"/>
      <c r="D120" s="221"/>
      <c r="E120" s="221"/>
      <c r="F120" s="221"/>
      <c r="G120" s="221"/>
      <c r="H120" s="221"/>
      <c r="I120" s="221"/>
      <c r="J120" s="221"/>
      <c r="K120" s="222"/>
      <c r="L120" s="221"/>
    </row>
    <row r="121" spans="2:63" s="223" customFormat="1" ht="12" customHeight="1">
      <c r="B121" s="219"/>
      <c r="C121" s="263" t="s">
        <v>15</v>
      </c>
      <c r="D121" s="221"/>
      <c r="E121" s="221"/>
      <c r="F121" s="224" t="str">
        <f>F12</f>
        <v xml:space="preserve"> </v>
      </c>
      <c r="G121" s="221"/>
      <c r="H121" s="221"/>
      <c r="I121" s="218" t="s">
        <v>17</v>
      </c>
      <c r="J121" s="225" t="str">
        <f>IF(J12="","",J12)</f>
        <v>vyplň</v>
      </c>
      <c r="K121" s="222"/>
      <c r="L121" s="221"/>
    </row>
    <row r="122" spans="2:63" s="223" customFormat="1" ht="7" customHeight="1">
      <c r="B122" s="219"/>
      <c r="C122" s="220"/>
      <c r="D122" s="221"/>
      <c r="E122" s="221"/>
      <c r="F122" s="221"/>
      <c r="G122" s="221"/>
      <c r="H122" s="221"/>
      <c r="I122" s="221"/>
      <c r="J122" s="221"/>
      <c r="K122" s="222"/>
      <c r="L122" s="221"/>
    </row>
    <row r="123" spans="2:63" s="223" customFormat="1" ht="15.15" customHeight="1">
      <c r="B123" s="219"/>
      <c r="C123" s="263" t="s">
        <v>18</v>
      </c>
      <c r="D123" s="221"/>
      <c r="E123" s="221"/>
      <c r="F123" s="224" t="str">
        <f>E15</f>
        <v xml:space="preserve"> </v>
      </c>
      <c r="G123" s="221"/>
      <c r="H123" s="221"/>
      <c r="I123" s="218" t="s">
        <v>24</v>
      </c>
      <c r="J123" s="264" t="str">
        <f>E21</f>
        <v xml:space="preserve"> </v>
      </c>
      <c r="K123" s="222"/>
      <c r="L123" s="221"/>
    </row>
    <row r="124" spans="2:63" s="223" customFormat="1" ht="15.15" customHeight="1">
      <c r="B124" s="219"/>
      <c r="C124" s="263" t="s">
        <v>1120</v>
      </c>
      <c r="D124" s="221"/>
      <c r="E124" s="221"/>
      <c r="F124" s="224" t="str">
        <f>IF(E18="","",E18)</f>
        <v xml:space="preserve"> </v>
      </c>
      <c r="G124" s="221"/>
      <c r="H124" s="221"/>
      <c r="I124" s="218" t="s">
        <v>27</v>
      </c>
      <c r="J124" s="264" t="str">
        <f>E24</f>
        <v xml:space="preserve"> </v>
      </c>
      <c r="K124" s="222"/>
      <c r="L124" s="221"/>
    </row>
    <row r="125" spans="2:63" s="223" customFormat="1" ht="10.25" customHeight="1" thickBot="1">
      <c r="B125" s="219"/>
      <c r="C125" s="220"/>
      <c r="D125" s="221"/>
      <c r="E125" s="221"/>
      <c r="F125" s="221"/>
      <c r="G125" s="221"/>
      <c r="H125" s="221"/>
      <c r="I125" s="221"/>
      <c r="J125" s="221"/>
      <c r="K125" s="222"/>
      <c r="L125" s="221"/>
    </row>
    <row r="126" spans="2:63" s="294" customFormat="1" ht="29.25" customHeight="1" thickBot="1">
      <c r="B126" s="286"/>
      <c r="C126" s="287" t="s">
        <v>87</v>
      </c>
      <c r="D126" s="288" t="s">
        <v>47</v>
      </c>
      <c r="E126" s="288" t="s">
        <v>43</v>
      </c>
      <c r="F126" s="288" t="s">
        <v>44</v>
      </c>
      <c r="G126" s="288" t="s">
        <v>88</v>
      </c>
      <c r="H126" s="288" t="s">
        <v>89</v>
      </c>
      <c r="I126" s="288" t="s">
        <v>90</v>
      </c>
      <c r="J126" s="288" t="s">
        <v>73</v>
      </c>
      <c r="K126" s="289" t="s">
        <v>91</v>
      </c>
      <c r="L126" s="290"/>
      <c r="M126" s="291" t="s">
        <v>1</v>
      </c>
      <c r="N126" s="292" t="s">
        <v>33</v>
      </c>
      <c r="O126" s="292" t="s">
        <v>92</v>
      </c>
      <c r="P126" s="292" t="s">
        <v>93</v>
      </c>
      <c r="Q126" s="292" t="s">
        <v>94</v>
      </c>
      <c r="R126" s="292" t="s">
        <v>95</v>
      </c>
      <c r="S126" s="292" t="s">
        <v>96</v>
      </c>
      <c r="T126" s="293" t="s">
        <v>97</v>
      </c>
    </row>
    <row r="127" spans="2:63" s="223" customFormat="1" ht="22.75" customHeight="1">
      <c r="B127" s="219"/>
      <c r="C127" s="295" t="s">
        <v>98</v>
      </c>
      <c r="D127" s="221"/>
      <c r="E127" s="221"/>
      <c r="F127" s="221"/>
      <c r="G127" s="221"/>
      <c r="H127" s="221"/>
      <c r="I127" s="221"/>
      <c r="J127" s="296">
        <f>BK127</f>
        <v>0</v>
      </c>
      <c r="K127" s="222"/>
      <c r="L127" s="221"/>
      <c r="M127" s="297"/>
      <c r="N127" s="231"/>
      <c r="O127" s="231"/>
      <c r="P127" s="298">
        <f>P128+P279</f>
        <v>160.691892</v>
      </c>
      <c r="Q127" s="231"/>
      <c r="R127" s="298">
        <f>R128+R279</f>
        <v>5.1706607399999998</v>
      </c>
      <c r="S127" s="231"/>
      <c r="T127" s="299">
        <f>T128+T279</f>
        <v>0</v>
      </c>
      <c r="AT127" s="207" t="s">
        <v>49</v>
      </c>
      <c r="AU127" s="207" t="s">
        <v>75</v>
      </c>
      <c r="BK127" s="300">
        <f>BK128+BK279</f>
        <v>0</v>
      </c>
    </row>
    <row r="128" spans="2:63" s="309" customFormat="1" ht="25.9" customHeight="1">
      <c r="B128" s="301"/>
      <c r="C128" s="302"/>
      <c r="D128" s="303" t="s">
        <v>49</v>
      </c>
      <c r="E128" s="304" t="s">
        <v>99</v>
      </c>
      <c r="F128" s="304" t="s">
        <v>100</v>
      </c>
      <c r="G128" s="305"/>
      <c r="H128" s="305"/>
      <c r="I128" s="305"/>
      <c r="J128" s="306">
        <f>BK128</f>
        <v>0</v>
      </c>
      <c r="K128" s="307"/>
      <c r="L128" s="305"/>
      <c r="M128" s="308"/>
      <c r="P128" s="310">
        <f>P129+P161+P206+P232+P252+P277</f>
        <v>41.026891999999997</v>
      </c>
      <c r="R128" s="310">
        <f>R129+R161+R206+R232+R252+R277</f>
        <v>4.3599895399999999</v>
      </c>
      <c r="T128" s="311">
        <f>T129+T161+T206+T232+T252+T277</f>
        <v>0</v>
      </c>
      <c r="AR128" s="312" t="s">
        <v>56</v>
      </c>
      <c r="AT128" s="313" t="s">
        <v>49</v>
      </c>
      <c r="AU128" s="313" t="s">
        <v>50</v>
      </c>
      <c r="AY128" s="312" t="s">
        <v>101</v>
      </c>
      <c r="BK128" s="314">
        <f>BK129+BK161+BK206+BK232+BK252+BK277</f>
        <v>0</v>
      </c>
    </row>
    <row r="129" spans="2:65" s="309" customFormat="1" ht="22.75" customHeight="1">
      <c r="B129" s="301"/>
      <c r="C129" s="302"/>
      <c r="D129" s="303" t="s">
        <v>49</v>
      </c>
      <c r="E129" s="315" t="s">
        <v>56</v>
      </c>
      <c r="F129" s="315" t="s">
        <v>102</v>
      </c>
      <c r="G129" s="305"/>
      <c r="H129" s="305"/>
      <c r="I129" s="305"/>
      <c r="J129" s="316">
        <f>BK129</f>
        <v>0</v>
      </c>
      <c r="K129" s="307"/>
      <c r="L129" s="305"/>
      <c r="M129" s="308"/>
      <c r="P129" s="310">
        <f>SUM(P130:P160)</f>
        <v>0</v>
      </c>
      <c r="R129" s="310">
        <f>SUM(R130:R160)</f>
        <v>0</v>
      </c>
      <c r="T129" s="311">
        <f>SUM(T130:T160)</f>
        <v>0</v>
      </c>
      <c r="AR129" s="312" t="s">
        <v>56</v>
      </c>
      <c r="AT129" s="313" t="s">
        <v>49</v>
      </c>
      <c r="AU129" s="313" t="s">
        <v>56</v>
      </c>
      <c r="AY129" s="312" t="s">
        <v>101</v>
      </c>
      <c r="BK129" s="314">
        <f>SUM(BK130:BK160)</f>
        <v>0</v>
      </c>
    </row>
    <row r="130" spans="2:65" s="223" customFormat="1" ht="16.5" customHeight="1">
      <c r="B130" s="219"/>
      <c r="C130" s="317" t="s">
        <v>56</v>
      </c>
      <c r="D130" s="318" t="s">
        <v>103</v>
      </c>
      <c r="E130" s="319" t="s">
        <v>104</v>
      </c>
      <c r="F130" s="320" t="s">
        <v>105</v>
      </c>
      <c r="G130" s="321" t="s">
        <v>106</v>
      </c>
      <c r="H130" s="322">
        <v>1</v>
      </c>
      <c r="I130" s="203"/>
      <c r="J130" s="323">
        <f>ROUND(I130*H130,2)</f>
        <v>0</v>
      </c>
      <c r="K130" s="324" t="s">
        <v>1</v>
      </c>
      <c r="L130" s="221"/>
      <c r="M130" s="325" t="s">
        <v>1</v>
      </c>
      <c r="N130" s="326" t="s">
        <v>34</v>
      </c>
      <c r="O130" s="327">
        <v>0</v>
      </c>
      <c r="P130" s="327">
        <f>O130*H130</f>
        <v>0</v>
      </c>
      <c r="Q130" s="327">
        <v>0</v>
      </c>
      <c r="R130" s="327">
        <f>Q130*H130</f>
        <v>0</v>
      </c>
      <c r="S130" s="327">
        <v>0</v>
      </c>
      <c r="T130" s="328">
        <f>S130*H130</f>
        <v>0</v>
      </c>
      <c r="AR130" s="329" t="s">
        <v>107</v>
      </c>
      <c r="AT130" s="329" t="s">
        <v>103</v>
      </c>
      <c r="AU130" s="329" t="s">
        <v>58</v>
      </c>
      <c r="AY130" s="207" t="s">
        <v>101</v>
      </c>
      <c r="BE130" s="330">
        <f>IF(N130="základní",J130,0)</f>
        <v>0</v>
      </c>
      <c r="BF130" s="330">
        <f>IF(N130="snížená",J130,0)</f>
        <v>0</v>
      </c>
      <c r="BG130" s="330">
        <f>IF(N130="zákl. přenesená",J130,0)</f>
        <v>0</v>
      </c>
      <c r="BH130" s="330">
        <f>IF(N130="sníž. přenesená",J130,0)</f>
        <v>0</v>
      </c>
      <c r="BI130" s="330">
        <f>IF(N130="nulová",J130,0)</f>
        <v>0</v>
      </c>
      <c r="BJ130" s="207" t="s">
        <v>56</v>
      </c>
      <c r="BK130" s="330">
        <f>ROUND(I130*H130,2)</f>
        <v>0</v>
      </c>
      <c r="BL130" s="207" t="s">
        <v>107</v>
      </c>
      <c r="BM130" s="329" t="s">
        <v>58</v>
      </c>
    </row>
    <row r="131" spans="2:65" s="223" customFormat="1" ht="16.5" customHeight="1">
      <c r="B131" s="219"/>
      <c r="C131" s="317" t="s">
        <v>58</v>
      </c>
      <c r="D131" s="318" t="s">
        <v>103</v>
      </c>
      <c r="E131" s="319" t="s">
        <v>109</v>
      </c>
      <c r="F131" s="320" t="s">
        <v>110</v>
      </c>
      <c r="G131" s="321" t="s">
        <v>111</v>
      </c>
      <c r="H131" s="322">
        <v>131.25</v>
      </c>
      <c r="I131" s="203"/>
      <c r="J131" s="323">
        <f>ROUND(I131*H131,2)</f>
        <v>0</v>
      </c>
      <c r="K131" s="324" t="s">
        <v>1</v>
      </c>
      <c r="L131" s="221"/>
      <c r="M131" s="325" t="s">
        <v>1</v>
      </c>
      <c r="N131" s="326" t="s">
        <v>34</v>
      </c>
      <c r="O131" s="327">
        <v>0</v>
      </c>
      <c r="P131" s="327">
        <f>O131*H131</f>
        <v>0</v>
      </c>
      <c r="Q131" s="327">
        <v>0</v>
      </c>
      <c r="R131" s="327">
        <f>Q131*H131</f>
        <v>0</v>
      </c>
      <c r="S131" s="327">
        <v>0</v>
      </c>
      <c r="T131" s="328">
        <f>S131*H131</f>
        <v>0</v>
      </c>
      <c r="AR131" s="329" t="s">
        <v>107</v>
      </c>
      <c r="AT131" s="329" t="s">
        <v>103</v>
      </c>
      <c r="AU131" s="329" t="s">
        <v>58</v>
      </c>
      <c r="AY131" s="207" t="s">
        <v>101</v>
      </c>
      <c r="BE131" s="330">
        <f>IF(N131="základní",J131,0)</f>
        <v>0</v>
      </c>
      <c r="BF131" s="330">
        <f>IF(N131="snížená",J131,0)</f>
        <v>0</v>
      </c>
      <c r="BG131" s="330">
        <f>IF(N131="zákl. přenesená",J131,0)</f>
        <v>0</v>
      </c>
      <c r="BH131" s="330">
        <f>IF(N131="sníž. přenesená",J131,0)</f>
        <v>0</v>
      </c>
      <c r="BI131" s="330">
        <f>IF(N131="nulová",J131,0)</f>
        <v>0</v>
      </c>
      <c r="BJ131" s="207" t="s">
        <v>56</v>
      </c>
      <c r="BK131" s="330">
        <f>ROUND(I131*H131,2)</f>
        <v>0</v>
      </c>
      <c r="BL131" s="207" t="s">
        <v>107</v>
      </c>
      <c r="BM131" s="329" t="s">
        <v>107</v>
      </c>
    </row>
    <row r="132" spans="2:65" s="340" customFormat="1">
      <c r="B132" s="331"/>
      <c r="C132" s="332"/>
      <c r="D132" s="333" t="s">
        <v>112</v>
      </c>
      <c r="E132" s="334" t="s">
        <v>1</v>
      </c>
      <c r="F132" s="335" t="s">
        <v>113</v>
      </c>
      <c r="G132" s="336"/>
      <c r="H132" s="337">
        <v>131.25</v>
      </c>
      <c r="I132" s="407"/>
      <c r="J132" s="336"/>
      <c r="K132" s="338"/>
      <c r="L132" s="336"/>
      <c r="M132" s="339"/>
      <c r="T132" s="341"/>
      <c r="AT132" s="342" t="s">
        <v>112</v>
      </c>
      <c r="AU132" s="342" t="s">
        <v>58</v>
      </c>
      <c r="AV132" s="340" t="s">
        <v>58</v>
      </c>
      <c r="AW132" s="340" t="s">
        <v>26</v>
      </c>
      <c r="AX132" s="340" t="s">
        <v>50</v>
      </c>
      <c r="AY132" s="342" t="s">
        <v>101</v>
      </c>
    </row>
    <row r="133" spans="2:65" s="351" customFormat="1">
      <c r="B133" s="343"/>
      <c r="C133" s="344"/>
      <c r="D133" s="333" t="s">
        <v>112</v>
      </c>
      <c r="E133" s="345" t="s">
        <v>1</v>
      </c>
      <c r="F133" s="346" t="s">
        <v>114</v>
      </c>
      <c r="G133" s="347"/>
      <c r="H133" s="348">
        <v>131.25</v>
      </c>
      <c r="I133" s="408"/>
      <c r="J133" s="347"/>
      <c r="K133" s="349"/>
      <c r="L133" s="347"/>
      <c r="M133" s="350"/>
      <c r="T133" s="352"/>
      <c r="AT133" s="353" t="s">
        <v>112</v>
      </c>
      <c r="AU133" s="353" t="s">
        <v>58</v>
      </c>
      <c r="AV133" s="351" t="s">
        <v>107</v>
      </c>
      <c r="AW133" s="351" t="s">
        <v>26</v>
      </c>
      <c r="AX133" s="351" t="s">
        <v>56</v>
      </c>
      <c r="AY133" s="353" t="s">
        <v>101</v>
      </c>
    </row>
    <row r="134" spans="2:65" s="223" customFormat="1" ht="24" customHeight="1">
      <c r="B134" s="219"/>
      <c r="C134" s="317" t="s">
        <v>115</v>
      </c>
      <c r="D134" s="318" t="s">
        <v>103</v>
      </c>
      <c r="E134" s="319" t="s">
        <v>116</v>
      </c>
      <c r="F134" s="320" t="s">
        <v>117</v>
      </c>
      <c r="G134" s="321" t="s">
        <v>111</v>
      </c>
      <c r="H134" s="322">
        <v>151.96799999999999</v>
      </c>
      <c r="I134" s="203"/>
      <c r="J134" s="323">
        <f>ROUND(I134*H134,2)</f>
        <v>0</v>
      </c>
      <c r="K134" s="324" t="s">
        <v>1</v>
      </c>
      <c r="L134" s="221"/>
      <c r="M134" s="325" t="s">
        <v>1</v>
      </c>
      <c r="N134" s="326" t="s">
        <v>34</v>
      </c>
      <c r="O134" s="327">
        <v>0</v>
      </c>
      <c r="P134" s="327">
        <f>O134*H134</f>
        <v>0</v>
      </c>
      <c r="Q134" s="327">
        <v>0</v>
      </c>
      <c r="R134" s="327">
        <f>Q134*H134</f>
        <v>0</v>
      </c>
      <c r="S134" s="327">
        <v>0</v>
      </c>
      <c r="T134" s="328">
        <f>S134*H134</f>
        <v>0</v>
      </c>
      <c r="AR134" s="329" t="s">
        <v>107</v>
      </c>
      <c r="AT134" s="329" t="s">
        <v>103</v>
      </c>
      <c r="AU134" s="329" t="s">
        <v>58</v>
      </c>
      <c r="AY134" s="207" t="s">
        <v>101</v>
      </c>
      <c r="BE134" s="330">
        <f>IF(N134="základní",J134,0)</f>
        <v>0</v>
      </c>
      <c r="BF134" s="330">
        <f>IF(N134="snížená",J134,0)</f>
        <v>0</v>
      </c>
      <c r="BG134" s="330">
        <f>IF(N134="zákl. přenesená",J134,0)</f>
        <v>0</v>
      </c>
      <c r="BH134" s="330">
        <f>IF(N134="sníž. přenesená",J134,0)</f>
        <v>0</v>
      </c>
      <c r="BI134" s="330">
        <f>IF(N134="nulová",J134,0)</f>
        <v>0</v>
      </c>
      <c r="BJ134" s="207" t="s">
        <v>56</v>
      </c>
      <c r="BK134" s="330">
        <f>ROUND(I134*H134,2)</f>
        <v>0</v>
      </c>
      <c r="BL134" s="207" t="s">
        <v>107</v>
      </c>
      <c r="BM134" s="329" t="s">
        <v>123</v>
      </c>
    </row>
    <row r="135" spans="2:65" s="340" customFormat="1">
      <c r="B135" s="331"/>
      <c r="C135" s="332"/>
      <c r="D135" s="333" t="s">
        <v>112</v>
      </c>
      <c r="E135" s="334" t="s">
        <v>1</v>
      </c>
      <c r="F135" s="335" t="s">
        <v>1966</v>
      </c>
      <c r="G135" s="336"/>
      <c r="H135" s="337">
        <v>150.24</v>
      </c>
      <c r="I135" s="407"/>
      <c r="J135" s="336"/>
      <c r="K135" s="338"/>
      <c r="L135" s="336"/>
      <c r="M135" s="339"/>
      <c r="T135" s="341"/>
      <c r="AT135" s="342" t="s">
        <v>112</v>
      </c>
      <c r="AU135" s="342" t="s">
        <v>58</v>
      </c>
      <c r="AV135" s="340" t="s">
        <v>58</v>
      </c>
      <c r="AW135" s="340" t="s">
        <v>26</v>
      </c>
      <c r="AX135" s="340" t="s">
        <v>50</v>
      </c>
      <c r="AY135" s="342" t="s">
        <v>101</v>
      </c>
    </row>
    <row r="136" spans="2:65" s="361" customFormat="1">
      <c r="B136" s="354"/>
      <c r="C136" s="355"/>
      <c r="D136" s="333" t="s">
        <v>112</v>
      </c>
      <c r="E136" s="356" t="s">
        <v>1</v>
      </c>
      <c r="F136" s="357" t="s">
        <v>118</v>
      </c>
      <c r="G136" s="358"/>
      <c r="H136" s="356" t="s">
        <v>1</v>
      </c>
      <c r="I136" s="409"/>
      <c r="J136" s="358"/>
      <c r="K136" s="359"/>
      <c r="L136" s="358"/>
      <c r="M136" s="360"/>
      <c r="T136" s="362"/>
      <c r="AT136" s="363" t="s">
        <v>112</v>
      </c>
      <c r="AU136" s="363" t="s">
        <v>58</v>
      </c>
      <c r="AV136" s="361" t="s">
        <v>56</v>
      </c>
      <c r="AW136" s="361" t="s">
        <v>26</v>
      </c>
      <c r="AX136" s="361" t="s">
        <v>50</v>
      </c>
      <c r="AY136" s="363" t="s">
        <v>101</v>
      </c>
    </row>
    <row r="137" spans="2:65" s="340" customFormat="1">
      <c r="B137" s="331"/>
      <c r="C137" s="332"/>
      <c r="D137" s="333" t="s">
        <v>112</v>
      </c>
      <c r="E137" s="334" t="s">
        <v>1</v>
      </c>
      <c r="F137" s="335" t="s">
        <v>119</v>
      </c>
      <c r="G137" s="336"/>
      <c r="H137" s="337">
        <v>1.296</v>
      </c>
      <c r="I137" s="407"/>
      <c r="J137" s="336"/>
      <c r="K137" s="338"/>
      <c r="L137" s="336"/>
      <c r="M137" s="339"/>
      <c r="T137" s="341"/>
      <c r="AT137" s="342" t="s">
        <v>112</v>
      </c>
      <c r="AU137" s="342" t="s">
        <v>58</v>
      </c>
      <c r="AV137" s="340" t="s">
        <v>58</v>
      </c>
      <c r="AW137" s="340" t="s">
        <v>26</v>
      </c>
      <c r="AX137" s="340" t="s">
        <v>50</v>
      </c>
      <c r="AY137" s="342" t="s">
        <v>101</v>
      </c>
    </row>
    <row r="138" spans="2:65" s="340" customFormat="1">
      <c r="B138" s="331"/>
      <c r="C138" s="332"/>
      <c r="D138" s="333" t="s">
        <v>112</v>
      </c>
      <c r="E138" s="334" t="s">
        <v>1</v>
      </c>
      <c r="F138" s="335" t="s">
        <v>120</v>
      </c>
      <c r="G138" s="336"/>
      <c r="H138" s="337">
        <v>0.432</v>
      </c>
      <c r="I138" s="407"/>
      <c r="J138" s="336"/>
      <c r="K138" s="338"/>
      <c r="L138" s="336"/>
      <c r="M138" s="339"/>
      <c r="T138" s="341"/>
      <c r="AT138" s="342" t="s">
        <v>112</v>
      </c>
      <c r="AU138" s="342" t="s">
        <v>58</v>
      </c>
      <c r="AV138" s="340" t="s">
        <v>58</v>
      </c>
      <c r="AW138" s="340" t="s">
        <v>26</v>
      </c>
      <c r="AX138" s="340" t="s">
        <v>50</v>
      </c>
      <c r="AY138" s="342" t="s">
        <v>101</v>
      </c>
    </row>
    <row r="139" spans="2:65" s="351" customFormat="1">
      <c r="B139" s="343"/>
      <c r="C139" s="344"/>
      <c r="D139" s="333" t="s">
        <v>112</v>
      </c>
      <c r="E139" s="345" t="s">
        <v>1</v>
      </c>
      <c r="F139" s="346" t="s">
        <v>114</v>
      </c>
      <c r="G139" s="347"/>
      <c r="H139" s="348">
        <v>151.96799999999999</v>
      </c>
      <c r="I139" s="408"/>
      <c r="J139" s="347"/>
      <c r="K139" s="349"/>
      <c r="L139" s="347"/>
      <c r="M139" s="350"/>
      <c r="T139" s="352"/>
      <c r="AT139" s="353" t="s">
        <v>112</v>
      </c>
      <c r="AU139" s="353" t="s">
        <v>58</v>
      </c>
      <c r="AV139" s="351" t="s">
        <v>107</v>
      </c>
      <c r="AW139" s="351" t="s">
        <v>26</v>
      </c>
      <c r="AX139" s="351" t="s">
        <v>56</v>
      </c>
      <c r="AY139" s="353" t="s">
        <v>101</v>
      </c>
    </row>
    <row r="140" spans="2:65" s="223" customFormat="1" ht="24" customHeight="1">
      <c r="B140" s="219"/>
      <c r="C140" s="317" t="s">
        <v>107</v>
      </c>
      <c r="D140" s="318" t="s">
        <v>103</v>
      </c>
      <c r="E140" s="319" t="s">
        <v>121</v>
      </c>
      <c r="F140" s="320" t="s">
        <v>122</v>
      </c>
      <c r="G140" s="321" t="s">
        <v>111</v>
      </c>
      <c r="H140" s="322">
        <v>75.983999999999995</v>
      </c>
      <c r="I140" s="203"/>
      <c r="J140" s="323">
        <f>ROUND(I140*H140,2)</f>
        <v>0</v>
      </c>
      <c r="K140" s="324" t="s">
        <v>1</v>
      </c>
      <c r="L140" s="221"/>
      <c r="M140" s="325" t="s">
        <v>1</v>
      </c>
      <c r="N140" s="326" t="s">
        <v>34</v>
      </c>
      <c r="O140" s="327">
        <v>0</v>
      </c>
      <c r="P140" s="327">
        <f>O140*H140</f>
        <v>0</v>
      </c>
      <c r="Q140" s="327">
        <v>0</v>
      </c>
      <c r="R140" s="327">
        <f>Q140*H140</f>
        <v>0</v>
      </c>
      <c r="S140" s="327">
        <v>0</v>
      </c>
      <c r="T140" s="328">
        <f>S140*H140</f>
        <v>0</v>
      </c>
      <c r="AR140" s="329" t="s">
        <v>107</v>
      </c>
      <c r="AT140" s="329" t="s">
        <v>103</v>
      </c>
      <c r="AU140" s="329" t="s">
        <v>58</v>
      </c>
      <c r="AY140" s="207" t="s">
        <v>101</v>
      </c>
      <c r="BE140" s="330">
        <f>IF(N140="základní",J140,0)</f>
        <v>0</v>
      </c>
      <c r="BF140" s="330">
        <f>IF(N140="snížená",J140,0)</f>
        <v>0</v>
      </c>
      <c r="BG140" s="330">
        <f>IF(N140="zákl. přenesená",J140,0)</f>
        <v>0</v>
      </c>
      <c r="BH140" s="330">
        <f>IF(N140="sníž. přenesená",J140,0)</f>
        <v>0</v>
      </c>
      <c r="BI140" s="330">
        <f>IF(N140="nulová",J140,0)</f>
        <v>0</v>
      </c>
      <c r="BJ140" s="207" t="s">
        <v>56</v>
      </c>
      <c r="BK140" s="330">
        <f>ROUND(I140*H140,2)</f>
        <v>0</v>
      </c>
      <c r="BL140" s="207" t="s">
        <v>107</v>
      </c>
      <c r="BM140" s="329" t="s">
        <v>137</v>
      </c>
    </row>
    <row r="141" spans="2:65" s="340" customFormat="1">
      <c r="B141" s="331"/>
      <c r="C141" s="332"/>
      <c r="D141" s="333" t="s">
        <v>112</v>
      </c>
      <c r="E141" s="334" t="s">
        <v>1</v>
      </c>
      <c r="F141" s="335" t="s">
        <v>1967</v>
      </c>
      <c r="G141" s="336"/>
      <c r="H141" s="337">
        <v>75.983999999999995</v>
      </c>
      <c r="I141" s="407"/>
      <c r="J141" s="336"/>
      <c r="K141" s="338"/>
      <c r="L141" s="336"/>
      <c r="M141" s="339"/>
      <c r="T141" s="341"/>
      <c r="AT141" s="342" t="s">
        <v>112</v>
      </c>
      <c r="AU141" s="342" t="s">
        <v>58</v>
      </c>
      <c r="AV141" s="340" t="s">
        <v>58</v>
      </c>
      <c r="AW141" s="340" t="s">
        <v>26</v>
      </c>
      <c r="AX141" s="340" t="s">
        <v>56</v>
      </c>
      <c r="AY141" s="342" t="s">
        <v>101</v>
      </c>
    </row>
    <row r="142" spans="2:65" s="223" customFormat="1" ht="36" customHeight="1">
      <c r="B142" s="219"/>
      <c r="C142" s="317" t="s">
        <v>124</v>
      </c>
      <c r="D142" s="318" t="s">
        <v>103</v>
      </c>
      <c r="E142" s="319" t="s">
        <v>125</v>
      </c>
      <c r="F142" s="320" t="s">
        <v>128</v>
      </c>
      <c r="G142" s="321" t="s">
        <v>111</v>
      </c>
      <c r="H142" s="322">
        <v>1.3480000000000001</v>
      </c>
      <c r="I142" s="203"/>
      <c r="J142" s="323">
        <f>ROUND(I142*H142,2)</f>
        <v>0</v>
      </c>
      <c r="K142" s="324" t="s">
        <v>127</v>
      </c>
      <c r="L142" s="221"/>
      <c r="M142" s="325" t="s">
        <v>1</v>
      </c>
      <c r="N142" s="326" t="s">
        <v>34</v>
      </c>
      <c r="O142" s="327">
        <v>0</v>
      </c>
      <c r="P142" s="327">
        <f>O142*H142</f>
        <v>0</v>
      </c>
      <c r="Q142" s="327">
        <v>0</v>
      </c>
      <c r="R142" s="327">
        <f>Q142*H142</f>
        <v>0</v>
      </c>
      <c r="S142" s="327">
        <v>0</v>
      </c>
      <c r="T142" s="328">
        <f>S142*H142</f>
        <v>0</v>
      </c>
      <c r="AR142" s="329" t="s">
        <v>107</v>
      </c>
      <c r="AT142" s="329" t="s">
        <v>103</v>
      </c>
      <c r="AU142" s="329" t="s">
        <v>58</v>
      </c>
      <c r="AY142" s="207" t="s">
        <v>101</v>
      </c>
      <c r="BE142" s="330">
        <f>IF(N142="základní",J142,0)</f>
        <v>0</v>
      </c>
      <c r="BF142" s="330">
        <f>IF(N142="snížená",J142,0)</f>
        <v>0</v>
      </c>
      <c r="BG142" s="330">
        <f>IF(N142="zákl. přenesená",J142,0)</f>
        <v>0</v>
      </c>
      <c r="BH142" s="330">
        <f>IF(N142="sníž. přenesená",J142,0)</f>
        <v>0</v>
      </c>
      <c r="BI142" s="330">
        <f>IF(N142="nulová",J142,0)</f>
        <v>0</v>
      </c>
      <c r="BJ142" s="207" t="s">
        <v>56</v>
      </c>
      <c r="BK142" s="330">
        <f>ROUND(I142*H142,2)</f>
        <v>0</v>
      </c>
      <c r="BL142" s="207" t="s">
        <v>107</v>
      </c>
      <c r="BM142" s="329" t="s">
        <v>141</v>
      </c>
    </row>
    <row r="143" spans="2:65" s="361" customFormat="1">
      <c r="B143" s="354"/>
      <c r="C143" s="355"/>
      <c r="D143" s="333" t="s">
        <v>112</v>
      </c>
      <c r="E143" s="356" t="s">
        <v>1</v>
      </c>
      <c r="F143" s="357" t="s">
        <v>129</v>
      </c>
      <c r="G143" s="358"/>
      <c r="H143" s="356" t="s">
        <v>1</v>
      </c>
      <c r="I143" s="409"/>
      <c r="J143" s="358"/>
      <c r="K143" s="359"/>
      <c r="L143" s="358"/>
      <c r="M143" s="360"/>
      <c r="T143" s="362"/>
      <c r="AT143" s="363" t="s">
        <v>112</v>
      </c>
      <c r="AU143" s="363" t="s">
        <v>58</v>
      </c>
      <c r="AV143" s="361" t="s">
        <v>56</v>
      </c>
      <c r="AW143" s="361" t="s">
        <v>26</v>
      </c>
      <c r="AX143" s="361" t="s">
        <v>50</v>
      </c>
      <c r="AY143" s="363" t="s">
        <v>101</v>
      </c>
    </row>
    <row r="144" spans="2:65" s="340" customFormat="1">
      <c r="B144" s="331"/>
      <c r="C144" s="332"/>
      <c r="D144" s="333" t="s">
        <v>112</v>
      </c>
      <c r="E144" s="334" t="s">
        <v>1</v>
      </c>
      <c r="F144" s="335" t="s">
        <v>130</v>
      </c>
      <c r="G144" s="336"/>
      <c r="H144" s="337">
        <v>1.3480000000000001</v>
      </c>
      <c r="I144" s="407"/>
      <c r="J144" s="336"/>
      <c r="K144" s="338"/>
      <c r="L144" s="336"/>
      <c r="M144" s="339"/>
      <c r="T144" s="341"/>
      <c r="AT144" s="342" t="s">
        <v>112</v>
      </c>
      <c r="AU144" s="342" t="s">
        <v>58</v>
      </c>
      <c r="AV144" s="340" t="s">
        <v>58</v>
      </c>
      <c r="AW144" s="340" t="s">
        <v>26</v>
      </c>
      <c r="AX144" s="340" t="s">
        <v>50</v>
      </c>
      <c r="AY144" s="342" t="s">
        <v>101</v>
      </c>
    </row>
    <row r="145" spans="2:65" s="351" customFormat="1">
      <c r="B145" s="343"/>
      <c r="C145" s="344"/>
      <c r="D145" s="333" t="s">
        <v>112</v>
      </c>
      <c r="E145" s="345" t="s">
        <v>1</v>
      </c>
      <c r="F145" s="346" t="s">
        <v>114</v>
      </c>
      <c r="G145" s="347"/>
      <c r="H145" s="348">
        <v>1.3480000000000001</v>
      </c>
      <c r="I145" s="408"/>
      <c r="J145" s="347"/>
      <c r="K145" s="349"/>
      <c r="L145" s="347"/>
      <c r="M145" s="350"/>
      <c r="T145" s="352"/>
      <c r="AT145" s="353" t="s">
        <v>112</v>
      </c>
      <c r="AU145" s="353" t="s">
        <v>58</v>
      </c>
      <c r="AV145" s="351" t="s">
        <v>107</v>
      </c>
      <c r="AW145" s="351" t="s">
        <v>26</v>
      </c>
      <c r="AX145" s="351" t="s">
        <v>56</v>
      </c>
      <c r="AY145" s="353" t="s">
        <v>101</v>
      </c>
    </row>
    <row r="146" spans="2:65" s="223" customFormat="1" ht="48" customHeight="1">
      <c r="B146" s="219"/>
      <c r="C146" s="317" t="s">
        <v>123</v>
      </c>
      <c r="D146" s="318" t="s">
        <v>103</v>
      </c>
      <c r="E146" s="319" t="s">
        <v>131</v>
      </c>
      <c r="F146" s="320" t="s">
        <v>133</v>
      </c>
      <c r="G146" s="321" t="s">
        <v>111</v>
      </c>
      <c r="H146" s="322">
        <v>1.3480000000000001</v>
      </c>
      <c r="I146" s="203"/>
      <c r="J146" s="323">
        <f>ROUND(I146*H146,2)</f>
        <v>0</v>
      </c>
      <c r="K146" s="324" t="s">
        <v>127</v>
      </c>
      <c r="L146" s="221"/>
      <c r="M146" s="325" t="s">
        <v>1</v>
      </c>
      <c r="N146" s="326" t="s">
        <v>34</v>
      </c>
      <c r="O146" s="327">
        <v>0</v>
      </c>
      <c r="P146" s="327">
        <f>O146*H146</f>
        <v>0</v>
      </c>
      <c r="Q146" s="327">
        <v>0</v>
      </c>
      <c r="R146" s="327">
        <f>Q146*H146</f>
        <v>0</v>
      </c>
      <c r="S146" s="327">
        <v>0</v>
      </c>
      <c r="T146" s="328">
        <f>S146*H146</f>
        <v>0</v>
      </c>
      <c r="AR146" s="329" t="s">
        <v>107</v>
      </c>
      <c r="AT146" s="329" t="s">
        <v>103</v>
      </c>
      <c r="AU146" s="329" t="s">
        <v>58</v>
      </c>
      <c r="AY146" s="207" t="s">
        <v>101</v>
      </c>
      <c r="BE146" s="330">
        <f>IF(N146="základní",J146,0)</f>
        <v>0</v>
      </c>
      <c r="BF146" s="330">
        <f>IF(N146="snížená",J146,0)</f>
        <v>0</v>
      </c>
      <c r="BG146" s="330">
        <f>IF(N146="zákl. přenesená",J146,0)</f>
        <v>0</v>
      </c>
      <c r="BH146" s="330">
        <f>IF(N146="sníž. přenesená",J146,0)</f>
        <v>0</v>
      </c>
      <c r="BI146" s="330">
        <f>IF(N146="nulová",J146,0)</f>
        <v>0</v>
      </c>
      <c r="BJ146" s="207" t="s">
        <v>56</v>
      </c>
      <c r="BK146" s="330">
        <f>ROUND(I146*H146,2)</f>
        <v>0</v>
      </c>
      <c r="BL146" s="207" t="s">
        <v>107</v>
      </c>
      <c r="BM146" s="329" t="s">
        <v>145</v>
      </c>
    </row>
    <row r="147" spans="2:65" s="223" customFormat="1" ht="24" customHeight="1">
      <c r="B147" s="219"/>
      <c r="C147" s="317" t="s">
        <v>134</v>
      </c>
      <c r="D147" s="318" t="s">
        <v>103</v>
      </c>
      <c r="E147" s="319" t="s">
        <v>135</v>
      </c>
      <c r="F147" s="320" t="s">
        <v>136</v>
      </c>
      <c r="G147" s="321" t="s">
        <v>111</v>
      </c>
      <c r="H147" s="322">
        <v>466.846</v>
      </c>
      <c r="I147" s="203"/>
      <c r="J147" s="323">
        <f>ROUND(I147*H147,2)</f>
        <v>0</v>
      </c>
      <c r="K147" s="324" t="s">
        <v>1</v>
      </c>
      <c r="L147" s="221"/>
      <c r="M147" s="325" t="s">
        <v>1</v>
      </c>
      <c r="N147" s="326" t="s">
        <v>34</v>
      </c>
      <c r="O147" s="327">
        <v>0</v>
      </c>
      <c r="P147" s="327">
        <f>O147*H147</f>
        <v>0</v>
      </c>
      <c r="Q147" s="327">
        <v>0</v>
      </c>
      <c r="R147" s="327">
        <f>Q147*H147</f>
        <v>0</v>
      </c>
      <c r="S147" s="327">
        <v>0</v>
      </c>
      <c r="T147" s="328">
        <f>S147*H147</f>
        <v>0</v>
      </c>
      <c r="AR147" s="329" t="s">
        <v>107</v>
      </c>
      <c r="AT147" s="329" t="s">
        <v>103</v>
      </c>
      <c r="AU147" s="329" t="s">
        <v>58</v>
      </c>
      <c r="AY147" s="207" t="s">
        <v>101</v>
      </c>
      <c r="BE147" s="330">
        <f>IF(N147="základní",J147,0)</f>
        <v>0</v>
      </c>
      <c r="BF147" s="330">
        <f>IF(N147="snížená",J147,0)</f>
        <v>0</v>
      </c>
      <c r="BG147" s="330">
        <f>IF(N147="zákl. přenesená",J147,0)</f>
        <v>0</v>
      </c>
      <c r="BH147" s="330">
        <f>IF(N147="sníž. přenesená",J147,0)</f>
        <v>0</v>
      </c>
      <c r="BI147" s="330">
        <f>IF(N147="nulová",J147,0)</f>
        <v>0</v>
      </c>
      <c r="BJ147" s="207" t="s">
        <v>56</v>
      </c>
      <c r="BK147" s="330">
        <f>ROUND(I147*H147,2)</f>
        <v>0</v>
      </c>
      <c r="BL147" s="207" t="s">
        <v>107</v>
      </c>
      <c r="BM147" s="329" t="s">
        <v>148</v>
      </c>
    </row>
    <row r="148" spans="2:65" s="340" customFormat="1">
      <c r="B148" s="331"/>
      <c r="C148" s="332"/>
      <c r="D148" s="333" t="s">
        <v>112</v>
      </c>
      <c r="E148" s="334" t="s">
        <v>1</v>
      </c>
      <c r="F148" s="335" t="s">
        <v>138</v>
      </c>
      <c r="G148" s="336"/>
      <c r="H148" s="337">
        <v>466.846</v>
      </c>
      <c r="I148" s="407"/>
      <c r="J148" s="336"/>
      <c r="K148" s="338"/>
      <c r="L148" s="336"/>
      <c r="M148" s="339"/>
      <c r="T148" s="341"/>
      <c r="AT148" s="342" t="s">
        <v>112</v>
      </c>
      <c r="AU148" s="342" t="s">
        <v>58</v>
      </c>
      <c r="AV148" s="340" t="s">
        <v>58</v>
      </c>
      <c r="AW148" s="340" t="s">
        <v>26</v>
      </c>
      <c r="AX148" s="340" t="s">
        <v>50</v>
      </c>
      <c r="AY148" s="342" t="s">
        <v>101</v>
      </c>
    </row>
    <row r="149" spans="2:65" s="351" customFormat="1">
      <c r="B149" s="343"/>
      <c r="C149" s="344"/>
      <c r="D149" s="333" t="s">
        <v>112</v>
      </c>
      <c r="E149" s="345" t="s">
        <v>1</v>
      </c>
      <c r="F149" s="346" t="s">
        <v>114</v>
      </c>
      <c r="G149" s="347"/>
      <c r="H149" s="348">
        <v>466.846</v>
      </c>
      <c r="I149" s="408"/>
      <c r="J149" s="347"/>
      <c r="K149" s="349"/>
      <c r="L149" s="347"/>
      <c r="M149" s="350"/>
      <c r="T149" s="352"/>
      <c r="AT149" s="353" t="s">
        <v>112</v>
      </c>
      <c r="AU149" s="353" t="s">
        <v>58</v>
      </c>
      <c r="AV149" s="351" t="s">
        <v>107</v>
      </c>
      <c r="AW149" s="351" t="s">
        <v>26</v>
      </c>
      <c r="AX149" s="351" t="s">
        <v>56</v>
      </c>
      <c r="AY149" s="353" t="s">
        <v>101</v>
      </c>
    </row>
    <row r="150" spans="2:65" s="223" customFormat="1" ht="24" customHeight="1">
      <c r="B150" s="219"/>
      <c r="C150" s="317" t="s">
        <v>137</v>
      </c>
      <c r="D150" s="318" t="s">
        <v>103</v>
      </c>
      <c r="E150" s="319" t="s">
        <v>139</v>
      </c>
      <c r="F150" s="320" t="s">
        <v>140</v>
      </c>
      <c r="G150" s="321" t="s">
        <v>111</v>
      </c>
      <c r="H150" s="322">
        <v>466.846</v>
      </c>
      <c r="I150" s="203"/>
      <c r="J150" s="323">
        <f>ROUND(I150*H150,2)</f>
        <v>0</v>
      </c>
      <c r="K150" s="324" t="s">
        <v>1</v>
      </c>
      <c r="L150" s="221"/>
      <c r="M150" s="325" t="s">
        <v>1</v>
      </c>
      <c r="N150" s="326" t="s">
        <v>34</v>
      </c>
      <c r="O150" s="327">
        <v>0</v>
      </c>
      <c r="P150" s="327">
        <f>O150*H150</f>
        <v>0</v>
      </c>
      <c r="Q150" s="327">
        <v>0</v>
      </c>
      <c r="R150" s="327">
        <f>Q150*H150</f>
        <v>0</v>
      </c>
      <c r="S150" s="327">
        <v>0</v>
      </c>
      <c r="T150" s="328">
        <f>S150*H150</f>
        <v>0</v>
      </c>
      <c r="AR150" s="329" t="s">
        <v>107</v>
      </c>
      <c r="AT150" s="329" t="s">
        <v>103</v>
      </c>
      <c r="AU150" s="329" t="s">
        <v>58</v>
      </c>
      <c r="AY150" s="207" t="s">
        <v>101</v>
      </c>
      <c r="BE150" s="330">
        <f>IF(N150="základní",J150,0)</f>
        <v>0</v>
      </c>
      <c r="BF150" s="330">
        <f>IF(N150="snížená",J150,0)</f>
        <v>0</v>
      </c>
      <c r="BG150" s="330">
        <f>IF(N150="zákl. přenesená",J150,0)</f>
        <v>0</v>
      </c>
      <c r="BH150" s="330">
        <f>IF(N150="sníž. přenesená",J150,0)</f>
        <v>0</v>
      </c>
      <c r="BI150" s="330">
        <f>IF(N150="nulová",J150,0)</f>
        <v>0</v>
      </c>
      <c r="BJ150" s="207" t="s">
        <v>56</v>
      </c>
      <c r="BK150" s="330">
        <f>ROUND(I150*H150,2)</f>
        <v>0</v>
      </c>
      <c r="BL150" s="207" t="s">
        <v>107</v>
      </c>
      <c r="BM150" s="329" t="s">
        <v>152</v>
      </c>
    </row>
    <row r="151" spans="2:65" s="223" customFormat="1" ht="24" customHeight="1">
      <c r="B151" s="219"/>
      <c r="C151" s="317" t="s">
        <v>142</v>
      </c>
      <c r="D151" s="318" t="s">
        <v>103</v>
      </c>
      <c r="E151" s="319" t="s">
        <v>143</v>
      </c>
      <c r="F151" s="320" t="s">
        <v>144</v>
      </c>
      <c r="G151" s="321" t="s">
        <v>111</v>
      </c>
      <c r="H151" s="322">
        <v>466.846</v>
      </c>
      <c r="I151" s="203"/>
      <c r="J151" s="323">
        <f>ROUND(I151*H151,2)</f>
        <v>0</v>
      </c>
      <c r="K151" s="324" t="s">
        <v>1</v>
      </c>
      <c r="L151" s="221"/>
      <c r="M151" s="325" t="s">
        <v>1</v>
      </c>
      <c r="N151" s="326" t="s">
        <v>34</v>
      </c>
      <c r="O151" s="327">
        <v>0</v>
      </c>
      <c r="P151" s="327">
        <f>O151*H151</f>
        <v>0</v>
      </c>
      <c r="Q151" s="327">
        <v>0</v>
      </c>
      <c r="R151" s="327">
        <f>Q151*H151</f>
        <v>0</v>
      </c>
      <c r="S151" s="327">
        <v>0</v>
      </c>
      <c r="T151" s="328">
        <f>S151*H151</f>
        <v>0</v>
      </c>
      <c r="AR151" s="329" t="s">
        <v>107</v>
      </c>
      <c r="AT151" s="329" t="s">
        <v>103</v>
      </c>
      <c r="AU151" s="329" t="s">
        <v>58</v>
      </c>
      <c r="AY151" s="207" t="s">
        <v>101</v>
      </c>
      <c r="BE151" s="330">
        <f>IF(N151="základní",J151,0)</f>
        <v>0</v>
      </c>
      <c r="BF151" s="330">
        <f>IF(N151="snížená",J151,0)</f>
        <v>0</v>
      </c>
      <c r="BG151" s="330">
        <f>IF(N151="zákl. přenesená",J151,0)</f>
        <v>0</v>
      </c>
      <c r="BH151" s="330">
        <f>IF(N151="sníž. přenesená",J151,0)</f>
        <v>0</v>
      </c>
      <c r="BI151" s="330">
        <f>IF(N151="nulová",J151,0)</f>
        <v>0</v>
      </c>
      <c r="BJ151" s="207" t="s">
        <v>56</v>
      </c>
      <c r="BK151" s="330">
        <f>ROUND(I151*H151,2)</f>
        <v>0</v>
      </c>
      <c r="BL151" s="207" t="s">
        <v>107</v>
      </c>
      <c r="BM151" s="329" t="s">
        <v>156</v>
      </c>
    </row>
    <row r="152" spans="2:65" s="223" customFormat="1" ht="16.5" customHeight="1">
      <c r="B152" s="219"/>
      <c r="C152" s="317" t="s">
        <v>141</v>
      </c>
      <c r="D152" s="318" t="s">
        <v>103</v>
      </c>
      <c r="E152" s="319" t="s">
        <v>146</v>
      </c>
      <c r="F152" s="320" t="s">
        <v>147</v>
      </c>
      <c r="G152" s="321" t="s">
        <v>111</v>
      </c>
      <c r="H152" s="322">
        <v>466.846</v>
      </c>
      <c r="I152" s="203"/>
      <c r="J152" s="323">
        <f>ROUND(I152*H152,2)</f>
        <v>0</v>
      </c>
      <c r="K152" s="324" t="s">
        <v>1</v>
      </c>
      <c r="L152" s="221"/>
      <c r="M152" s="325" t="s">
        <v>1</v>
      </c>
      <c r="N152" s="326" t="s">
        <v>34</v>
      </c>
      <c r="O152" s="327">
        <v>0</v>
      </c>
      <c r="P152" s="327">
        <f>O152*H152</f>
        <v>0</v>
      </c>
      <c r="Q152" s="327">
        <v>0</v>
      </c>
      <c r="R152" s="327">
        <f>Q152*H152</f>
        <v>0</v>
      </c>
      <c r="S152" s="327">
        <v>0</v>
      </c>
      <c r="T152" s="328">
        <f>S152*H152</f>
        <v>0</v>
      </c>
      <c r="AR152" s="329" t="s">
        <v>107</v>
      </c>
      <c r="AT152" s="329" t="s">
        <v>103</v>
      </c>
      <c r="AU152" s="329" t="s">
        <v>58</v>
      </c>
      <c r="AY152" s="207" t="s">
        <v>101</v>
      </c>
      <c r="BE152" s="330">
        <f>IF(N152="základní",J152,0)</f>
        <v>0</v>
      </c>
      <c r="BF152" s="330">
        <f>IF(N152="snížená",J152,0)</f>
        <v>0</v>
      </c>
      <c r="BG152" s="330">
        <f>IF(N152="zákl. přenesená",J152,0)</f>
        <v>0</v>
      </c>
      <c r="BH152" s="330">
        <f>IF(N152="sníž. přenesená",J152,0)</f>
        <v>0</v>
      </c>
      <c r="BI152" s="330">
        <f>IF(N152="nulová",J152,0)</f>
        <v>0</v>
      </c>
      <c r="BJ152" s="207" t="s">
        <v>56</v>
      </c>
      <c r="BK152" s="330">
        <f>ROUND(I152*H152,2)</f>
        <v>0</v>
      </c>
      <c r="BL152" s="207" t="s">
        <v>107</v>
      </c>
      <c r="BM152" s="329" t="s">
        <v>162</v>
      </c>
    </row>
    <row r="153" spans="2:65" s="223" customFormat="1" ht="16.5" customHeight="1">
      <c r="B153" s="219"/>
      <c r="C153" s="317" t="s">
        <v>149</v>
      </c>
      <c r="D153" s="318" t="s">
        <v>103</v>
      </c>
      <c r="E153" s="319" t="s">
        <v>150</v>
      </c>
      <c r="F153" s="320" t="s">
        <v>151</v>
      </c>
      <c r="G153" s="321" t="s">
        <v>111</v>
      </c>
      <c r="H153" s="322">
        <v>466.846</v>
      </c>
      <c r="I153" s="203"/>
      <c r="J153" s="323">
        <f>ROUND(I153*H153,2)</f>
        <v>0</v>
      </c>
      <c r="K153" s="324" t="s">
        <v>1</v>
      </c>
      <c r="L153" s="221"/>
      <c r="M153" s="325" t="s">
        <v>1</v>
      </c>
      <c r="N153" s="326" t="s">
        <v>34</v>
      </c>
      <c r="O153" s="327">
        <v>0</v>
      </c>
      <c r="P153" s="327">
        <f>O153*H153</f>
        <v>0</v>
      </c>
      <c r="Q153" s="327">
        <v>0</v>
      </c>
      <c r="R153" s="327">
        <f>Q153*H153</f>
        <v>0</v>
      </c>
      <c r="S153" s="327">
        <v>0</v>
      </c>
      <c r="T153" s="328">
        <f>S153*H153</f>
        <v>0</v>
      </c>
      <c r="AR153" s="329" t="s">
        <v>107</v>
      </c>
      <c r="AT153" s="329" t="s">
        <v>103</v>
      </c>
      <c r="AU153" s="329" t="s">
        <v>58</v>
      </c>
      <c r="AY153" s="207" t="s">
        <v>101</v>
      </c>
      <c r="BE153" s="330">
        <f>IF(N153="základní",J153,0)</f>
        <v>0</v>
      </c>
      <c r="BF153" s="330">
        <f>IF(N153="snížená",J153,0)</f>
        <v>0</v>
      </c>
      <c r="BG153" s="330">
        <f>IF(N153="zákl. přenesená",J153,0)</f>
        <v>0</v>
      </c>
      <c r="BH153" s="330">
        <f>IF(N153="sníž. přenesená",J153,0)</f>
        <v>0</v>
      </c>
      <c r="BI153" s="330">
        <f>IF(N153="nulová",J153,0)</f>
        <v>0</v>
      </c>
      <c r="BJ153" s="207" t="s">
        <v>56</v>
      </c>
      <c r="BK153" s="330">
        <f>ROUND(I153*H153,2)</f>
        <v>0</v>
      </c>
      <c r="BL153" s="207" t="s">
        <v>107</v>
      </c>
      <c r="BM153" s="329" t="s">
        <v>200</v>
      </c>
    </row>
    <row r="154" spans="2:65" s="223" customFormat="1" ht="24" customHeight="1">
      <c r="B154" s="219"/>
      <c r="C154" s="317" t="s">
        <v>145</v>
      </c>
      <c r="D154" s="318" t="s">
        <v>103</v>
      </c>
      <c r="E154" s="319" t="s">
        <v>153</v>
      </c>
      <c r="F154" s="320" t="s">
        <v>154</v>
      </c>
      <c r="G154" s="321" t="s">
        <v>155</v>
      </c>
      <c r="H154" s="322">
        <v>746.95399999999995</v>
      </c>
      <c r="I154" s="203"/>
      <c r="J154" s="323">
        <f>ROUND(I154*H154,2)</f>
        <v>0</v>
      </c>
      <c r="K154" s="324" t="s">
        <v>1</v>
      </c>
      <c r="L154" s="221"/>
      <c r="M154" s="325" t="s">
        <v>1</v>
      </c>
      <c r="N154" s="326" t="s">
        <v>34</v>
      </c>
      <c r="O154" s="327">
        <v>0</v>
      </c>
      <c r="P154" s="327">
        <f>O154*H154</f>
        <v>0</v>
      </c>
      <c r="Q154" s="327">
        <v>0</v>
      </c>
      <c r="R154" s="327">
        <f>Q154*H154</f>
        <v>0</v>
      </c>
      <c r="S154" s="327">
        <v>0</v>
      </c>
      <c r="T154" s="328">
        <f>S154*H154</f>
        <v>0</v>
      </c>
      <c r="AR154" s="329" t="s">
        <v>107</v>
      </c>
      <c r="AT154" s="329" t="s">
        <v>103</v>
      </c>
      <c r="AU154" s="329" t="s">
        <v>58</v>
      </c>
      <c r="AY154" s="207" t="s">
        <v>101</v>
      </c>
      <c r="BE154" s="330">
        <f>IF(N154="základní",J154,0)</f>
        <v>0</v>
      </c>
      <c r="BF154" s="330">
        <f>IF(N154="snížená",J154,0)</f>
        <v>0</v>
      </c>
      <c r="BG154" s="330">
        <f>IF(N154="zákl. přenesená",J154,0)</f>
        <v>0</v>
      </c>
      <c r="BH154" s="330">
        <f>IF(N154="sníž. přenesená",J154,0)</f>
        <v>0</v>
      </c>
      <c r="BI154" s="330">
        <f>IF(N154="nulová",J154,0)</f>
        <v>0</v>
      </c>
      <c r="BJ154" s="207" t="s">
        <v>56</v>
      </c>
      <c r="BK154" s="330">
        <f>ROUND(I154*H154,2)</f>
        <v>0</v>
      </c>
      <c r="BL154" s="207" t="s">
        <v>107</v>
      </c>
      <c r="BM154" s="329" t="s">
        <v>168</v>
      </c>
    </row>
    <row r="155" spans="2:65" s="340" customFormat="1">
      <c r="B155" s="331"/>
      <c r="C155" s="332"/>
      <c r="D155" s="333" t="s">
        <v>112</v>
      </c>
      <c r="E155" s="334" t="s">
        <v>1</v>
      </c>
      <c r="F155" s="335" t="s">
        <v>157</v>
      </c>
      <c r="G155" s="336"/>
      <c r="H155" s="337">
        <v>746.95399999999995</v>
      </c>
      <c r="I155" s="407"/>
      <c r="J155" s="336"/>
      <c r="K155" s="338"/>
      <c r="L155" s="336"/>
      <c r="M155" s="339"/>
      <c r="T155" s="341"/>
      <c r="AT155" s="342" t="s">
        <v>112</v>
      </c>
      <c r="AU155" s="342" t="s">
        <v>58</v>
      </c>
      <c r="AV155" s="340" t="s">
        <v>58</v>
      </c>
      <c r="AW155" s="340" t="s">
        <v>26</v>
      </c>
      <c r="AX155" s="340" t="s">
        <v>50</v>
      </c>
      <c r="AY155" s="342" t="s">
        <v>101</v>
      </c>
    </row>
    <row r="156" spans="2:65" s="351" customFormat="1">
      <c r="B156" s="343"/>
      <c r="C156" s="344"/>
      <c r="D156" s="333" t="s">
        <v>112</v>
      </c>
      <c r="E156" s="345" t="s">
        <v>1</v>
      </c>
      <c r="F156" s="346" t="s">
        <v>114</v>
      </c>
      <c r="G156" s="347"/>
      <c r="H156" s="348">
        <v>746.95399999999995</v>
      </c>
      <c r="I156" s="408"/>
      <c r="J156" s="347"/>
      <c r="K156" s="349"/>
      <c r="L156" s="347"/>
      <c r="M156" s="350"/>
      <c r="T156" s="352"/>
      <c r="AT156" s="353" t="s">
        <v>112</v>
      </c>
      <c r="AU156" s="353" t="s">
        <v>58</v>
      </c>
      <c r="AV156" s="351" t="s">
        <v>107</v>
      </c>
      <c r="AW156" s="351" t="s">
        <v>26</v>
      </c>
      <c r="AX156" s="351" t="s">
        <v>56</v>
      </c>
      <c r="AY156" s="353" t="s">
        <v>101</v>
      </c>
    </row>
    <row r="157" spans="2:65" s="223" customFormat="1" ht="16.5" customHeight="1">
      <c r="B157" s="219"/>
      <c r="C157" s="317" t="s">
        <v>158</v>
      </c>
      <c r="D157" s="318" t="s">
        <v>103</v>
      </c>
      <c r="E157" s="319" t="s">
        <v>159</v>
      </c>
      <c r="F157" s="320" t="s">
        <v>160</v>
      </c>
      <c r="G157" s="321" t="s">
        <v>161</v>
      </c>
      <c r="H157" s="322">
        <v>589</v>
      </c>
      <c r="I157" s="203"/>
      <c r="J157" s="323">
        <f>ROUND(I157*H157,2)</f>
        <v>0</v>
      </c>
      <c r="K157" s="324" t="s">
        <v>1</v>
      </c>
      <c r="L157" s="221"/>
      <c r="M157" s="325" t="s">
        <v>1</v>
      </c>
      <c r="N157" s="326" t="s">
        <v>34</v>
      </c>
      <c r="O157" s="327">
        <v>0</v>
      </c>
      <c r="P157" s="327">
        <f>O157*H157</f>
        <v>0</v>
      </c>
      <c r="Q157" s="327">
        <v>0</v>
      </c>
      <c r="R157" s="327">
        <f>Q157*H157</f>
        <v>0</v>
      </c>
      <c r="S157" s="327">
        <v>0</v>
      </c>
      <c r="T157" s="328">
        <f>S157*H157</f>
        <v>0</v>
      </c>
      <c r="AR157" s="329" t="s">
        <v>107</v>
      </c>
      <c r="AT157" s="329" t="s">
        <v>103</v>
      </c>
      <c r="AU157" s="329" t="s">
        <v>58</v>
      </c>
      <c r="AY157" s="207" t="s">
        <v>101</v>
      </c>
      <c r="BE157" s="330">
        <f>IF(N157="základní",J157,0)</f>
        <v>0</v>
      </c>
      <c r="BF157" s="330">
        <f>IF(N157="snížená",J157,0)</f>
        <v>0</v>
      </c>
      <c r="BG157" s="330">
        <f>IF(N157="zákl. přenesená",J157,0)</f>
        <v>0</v>
      </c>
      <c r="BH157" s="330">
        <f>IF(N157="sníž. přenesená",J157,0)</f>
        <v>0</v>
      </c>
      <c r="BI157" s="330">
        <f>IF(N157="nulová",J157,0)</f>
        <v>0</v>
      </c>
      <c r="BJ157" s="207" t="s">
        <v>56</v>
      </c>
      <c r="BK157" s="330">
        <f>ROUND(I157*H157,2)</f>
        <v>0</v>
      </c>
      <c r="BL157" s="207" t="s">
        <v>107</v>
      </c>
      <c r="BM157" s="329" t="s">
        <v>174</v>
      </c>
    </row>
    <row r="158" spans="2:65" s="361" customFormat="1">
      <c r="B158" s="354"/>
      <c r="C158" s="355"/>
      <c r="D158" s="333" t="s">
        <v>112</v>
      </c>
      <c r="E158" s="356" t="s">
        <v>1</v>
      </c>
      <c r="F158" s="357" t="s">
        <v>163</v>
      </c>
      <c r="G158" s="358"/>
      <c r="H158" s="356" t="s">
        <v>1</v>
      </c>
      <c r="I158" s="409"/>
      <c r="J158" s="358"/>
      <c r="K158" s="359"/>
      <c r="L158" s="358"/>
      <c r="M158" s="360"/>
      <c r="T158" s="362"/>
      <c r="AT158" s="363" t="s">
        <v>112</v>
      </c>
      <c r="AU158" s="363" t="s">
        <v>58</v>
      </c>
      <c r="AV158" s="361" t="s">
        <v>56</v>
      </c>
      <c r="AW158" s="361" t="s">
        <v>26</v>
      </c>
      <c r="AX158" s="361" t="s">
        <v>50</v>
      </c>
      <c r="AY158" s="363" t="s">
        <v>101</v>
      </c>
    </row>
    <row r="159" spans="2:65" s="340" customFormat="1">
      <c r="B159" s="331"/>
      <c r="C159" s="332"/>
      <c r="D159" s="333" t="s">
        <v>112</v>
      </c>
      <c r="E159" s="334" t="s">
        <v>1</v>
      </c>
      <c r="F159" s="335" t="s">
        <v>164</v>
      </c>
      <c r="G159" s="336"/>
      <c r="H159" s="337">
        <v>589</v>
      </c>
      <c r="I159" s="407"/>
      <c r="J159" s="336"/>
      <c r="K159" s="338"/>
      <c r="L159" s="336"/>
      <c r="M159" s="339"/>
      <c r="T159" s="341"/>
      <c r="AT159" s="342" t="s">
        <v>112</v>
      </c>
      <c r="AU159" s="342" t="s">
        <v>58</v>
      </c>
      <c r="AV159" s="340" t="s">
        <v>58</v>
      </c>
      <c r="AW159" s="340" t="s">
        <v>26</v>
      </c>
      <c r="AX159" s="340" t="s">
        <v>50</v>
      </c>
      <c r="AY159" s="342" t="s">
        <v>101</v>
      </c>
    </row>
    <row r="160" spans="2:65" s="351" customFormat="1">
      <c r="B160" s="343"/>
      <c r="C160" s="344"/>
      <c r="D160" s="333" t="s">
        <v>112</v>
      </c>
      <c r="E160" s="345" t="s">
        <v>1</v>
      </c>
      <c r="F160" s="346" t="s">
        <v>114</v>
      </c>
      <c r="G160" s="347"/>
      <c r="H160" s="348">
        <v>589</v>
      </c>
      <c r="I160" s="408"/>
      <c r="J160" s="347"/>
      <c r="K160" s="349"/>
      <c r="L160" s="347"/>
      <c r="M160" s="350"/>
      <c r="T160" s="352"/>
      <c r="AT160" s="353" t="s">
        <v>112</v>
      </c>
      <c r="AU160" s="353" t="s">
        <v>58</v>
      </c>
      <c r="AV160" s="351" t="s">
        <v>107</v>
      </c>
      <c r="AW160" s="351" t="s">
        <v>26</v>
      </c>
      <c r="AX160" s="351" t="s">
        <v>56</v>
      </c>
      <c r="AY160" s="353" t="s">
        <v>101</v>
      </c>
    </row>
    <row r="161" spans="2:65" s="309" customFormat="1" ht="22.75" customHeight="1">
      <c r="B161" s="301"/>
      <c r="C161" s="302"/>
      <c r="D161" s="303" t="s">
        <v>49</v>
      </c>
      <c r="E161" s="315" t="s">
        <v>58</v>
      </c>
      <c r="F161" s="315" t="s">
        <v>165</v>
      </c>
      <c r="G161" s="305"/>
      <c r="H161" s="305"/>
      <c r="I161" s="410"/>
      <c r="J161" s="316">
        <f>BK161</f>
        <v>0</v>
      </c>
      <c r="K161" s="307"/>
      <c r="L161" s="305"/>
      <c r="M161" s="308"/>
      <c r="P161" s="310">
        <f>SUM(P162:P205)</f>
        <v>0</v>
      </c>
      <c r="R161" s="310">
        <f>SUM(R162:R205)</f>
        <v>0</v>
      </c>
      <c r="T161" s="311">
        <f>SUM(T162:T205)</f>
        <v>0</v>
      </c>
      <c r="AR161" s="312" t="s">
        <v>56</v>
      </c>
      <c r="AT161" s="313" t="s">
        <v>49</v>
      </c>
      <c r="AU161" s="313" t="s">
        <v>56</v>
      </c>
      <c r="AY161" s="312" t="s">
        <v>101</v>
      </c>
      <c r="BK161" s="314">
        <f>SUM(BK162:BK205)</f>
        <v>0</v>
      </c>
    </row>
    <row r="162" spans="2:65" s="223" customFormat="1" ht="24" customHeight="1">
      <c r="B162" s="219"/>
      <c r="C162" s="317" t="s">
        <v>148</v>
      </c>
      <c r="D162" s="318" t="s">
        <v>103</v>
      </c>
      <c r="E162" s="319" t="s">
        <v>166</v>
      </c>
      <c r="F162" s="320" t="s">
        <v>167</v>
      </c>
      <c r="G162" s="321" t="s">
        <v>111</v>
      </c>
      <c r="H162" s="322">
        <v>84.808999999999997</v>
      </c>
      <c r="I162" s="203"/>
      <c r="J162" s="323">
        <f>ROUND(I162*H162,2)</f>
        <v>0</v>
      </c>
      <c r="K162" s="324" t="s">
        <v>1</v>
      </c>
      <c r="L162" s="221"/>
      <c r="M162" s="325" t="s">
        <v>1</v>
      </c>
      <c r="N162" s="326" t="s">
        <v>34</v>
      </c>
      <c r="O162" s="327">
        <v>0</v>
      </c>
      <c r="P162" s="327">
        <f>O162*H162</f>
        <v>0</v>
      </c>
      <c r="Q162" s="327">
        <v>0</v>
      </c>
      <c r="R162" s="327">
        <f>Q162*H162</f>
        <v>0</v>
      </c>
      <c r="S162" s="327">
        <v>0</v>
      </c>
      <c r="T162" s="328">
        <f>S162*H162</f>
        <v>0</v>
      </c>
      <c r="AR162" s="329" t="s">
        <v>107</v>
      </c>
      <c r="AT162" s="329" t="s">
        <v>103</v>
      </c>
      <c r="AU162" s="329" t="s">
        <v>58</v>
      </c>
      <c r="AY162" s="207" t="s">
        <v>101</v>
      </c>
      <c r="BE162" s="330">
        <f>IF(N162="základní",J162,0)</f>
        <v>0</v>
      </c>
      <c r="BF162" s="330">
        <f>IF(N162="snížená",J162,0)</f>
        <v>0</v>
      </c>
      <c r="BG162" s="330">
        <f>IF(N162="zákl. přenesená",J162,0)</f>
        <v>0</v>
      </c>
      <c r="BH162" s="330">
        <f>IF(N162="sníž. přenesená",J162,0)</f>
        <v>0</v>
      </c>
      <c r="BI162" s="330">
        <f>IF(N162="nulová",J162,0)</f>
        <v>0</v>
      </c>
      <c r="BJ162" s="207" t="s">
        <v>56</v>
      </c>
      <c r="BK162" s="330">
        <f>ROUND(I162*H162,2)</f>
        <v>0</v>
      </c>
      <c r="BL162" s="207" t="s">
        <v>107</v>
      </c>
      <c r="BM162" s="329" t="s">
        <v>181</v>
      </c>
    </row>
    <row r="163" spans="2:65" s="361" customFormat="1">
      <c r="B163" s="354"/>
      <c r="C163" s="355"/>
      <c r="D163" s="333" t="s">
        <v>112</v>
      </c>
      <c r="E163" s="356" t="s">
        <v>1</v>
      </c>
      <c r="F163" s="357" t="s">
        <v>169</v>
      </c>
      <c r="G163" s="358"/>
      <c r="H163" s="356" t="s">
        <v>1</v>
      </c>
      <c r="I163" s="409"/>
      <c r="J163" s="358"/>
      <c r="K163" s="359"/>
      <c r="L163" s="358"/>
      <c r="M163" s="360"/>
      <c r="T163" s="362"/>
      <c r="AT163" s="363" t="s">
        <v>112</v>
      </c>
      <c r="AU163" s="363" t="s">
        <v>58</v>
      </c>
      <c r="AV163" s="361" t="s">
        <v>56</v>
      </c>
      <c r="AW163" s="361" t="s">
        <v>26</v>
      </c>
      <c r="AX163" s="361" t="s">
        <v>50</v>
      </c>
      <c r="AY163" s="363" t="s">
        <v>101</v>
      </c>
    </row>
    <row r="164" spans="2:65" s="340" customFormat="1">
      <c r="B164" s="331"/>
      <c r="C164" s="332"/>
      <c r="D164" s="333" t="s">
        <v>112</v>
      </c>
      <c r="E164" s="334" t="s">
        <v>1</v>
      </c>
      <c r="F164" s="335" t="s">
        <v>170</v>
      </c>
      <c r="G164" s="336"/>
      <c r="H164" s="337">
        <v>84.808999999999997</v>
      </c>
      <c r="I164" s="407"/>
      <c r="J164" s="336"/>
      <c r="K164" s="338"/>
      <c r="L164" s="336"/>
      <c r="M164" s="339"/>
      <c r="T164" s="341"/>
      <c r="AT164" s="342" t="s">
        <v>112</v>
      </c>
      <c r="AU164" s="342" t="s">
        <v>58</v>
      </c>
      <c r="AV164" s="340" t="s">
        <v>58</v>
      </c>
      <c r="AW164" s="340" t="s">
        <v>26</v>
      </c>
      <c r="AX164" s="340" t="s">
        <v>50</v>
      </c>
      <c r="AY164" s="342" t="s">
        <v>101</v>
      </c>
    </row>
    <row r="165" spans="2:65" s="351" customFormat="1">
      <c r="B165" s="343"/>
      <c r="C165" s="344"/>
      <c r="D165" s="333" t="s">
        <v>112</v>
      </c>
      <c r="E165" s="345" t="s">
        <v>1</v>
      </c>
      <c r="F165" s="346" t="s">
        <v>114</v>
      </c>
      <c r="G165" s="347"/>
      <c r="H165" s="348">
        <v>84.808999999999997</v>
      </c>
      <c r="I165" s="408"/>
      <c r="J165" s="347"/>
      <c r="K165" s="349"/>
      <c r="L165" s="347"/>
      <c r="M165" s="350"/>
      <c r="T165" s="352"/>
      <c r="AT165" s="353" t="s">
        <v>112</v>
      </c>
      <c r="AU165" s="353" t="s">
        <v>58</v>
      </c>
      <c r="AV165" s="351" t="s">
        <v>107</v>
      </c>
      <c r="AW165" s="351" t="s">
        <v>26</v>
      </c>
      <c r="AX165" s="351" t="s">
        <v>56</v>
      </c>
      <c r="AY165" s="353" t="s">
        <v>101</v>
      </c>
    </row>
    <row r="166" spans="2:65" s="223" customFormat="1" ht="24" customHeight="1">
      <c r="B166" s="219"/>
      <c r="C166" s="317" t="s">
        <v>7</v>
      </c>
      <c r="D166" s="318" t="s">
        <v>103</v>
      </c>
      <c r="E166" s="319" t="s">
        <v>190</v>
      </c>
      <c r="F166" s="320" t="s">
        <v>191</v>
      </c>
      <c r="G166" s="321" t="s">
        <v>111</v>
      </c>
      <c r="H166" s="322">
        <v>1.304</v>
      </c>
      <c r="I166" s="203"/>
      <c r="J166" s="323">
        <f>ROUND(I166*H166,2)</f>
        <v>0</v>
      </c>
      <c r="K166" s="324" t="s">
        <v>127</v>
      </c>
      <c r="L166" s="221"/>
      <c r="M166" s="325" t="s">
        <v>1</v>
      </c>
      <c r="N166" s="326" t="s">
        <v>34</v>
      </c>
      <c r="O166" s="327">
        <v>0</v>
      </c>
      <c r="P166" s="327">
        <f>O166*H166</f>
        <v>0</v>
      </c>
      <c r="Q166" s="327">
        <v>0</v>
      </c>
      <c r="R166" s="327">
        <f>Q166*H166</f>
        <v>0</v>
      </c>
      <c r="S166" s="327">
        <v>0</v>
      </c>
      <c r="T166" s="328">
        <f>S166*H166</f>
        <v>0</v>
      </c>
      <c r="AR166" s="329" t="s">
        <v>107</v>
      </c>
      <c r="AT166" s="329" t="s">
        <v>103</v>
      </c>
      <c r="AU166" s="329" t="s">
        <v>58</v>
      </c>
      <c r="AY166" s="207" t="s">
        <v>101</v>
      </c>
      <c r="BE166" s="330">
        <f>IF(N166="základní",J166,0)</f>
        <v>0</v>
      </c>
      <c r="BF166" s="330">
        <f>IF(N166="snížená",J166,0)</f>
        <v>0</v>
      </c>
      <c r="BG166" s="330">
        <f>IF(N166="zákl. přenesená",J166,0)</f>
        <v>0</v>
      </c>
      <c r="BH166" s="330">
        <f>IF(N166="sníž. přenesená",J166,0)</f>
        <v>0</v>
      </c>
      <c r="BI166" s="330">
        <f>IF(N166="nulová",J166,0)</f>
        <v>0</v>
      </c>
      <c r="BJ166" s="207" t="s">
        <v>56</v>
      </c>
      <c r="BK166" s="330">
        <f>ROUND(I166*H166,2)</f>
        <v>0</v>
      </c>
      <c r="BL166" s="207" t="s">
        <v>107</v>
      </c>
      <c r="BM166" s="329" t="s">
        <v>1968</v>
      </c>
    </row>
    <row r="167" spans="2:65" s="340" customFormat="1">
      <c r="B167" s="331"/>
      <c r="C167" s="332"/>
      <c r="D167" s="333" t="s">
        <v>112</v>
      </c>
      <c r="E167" s="334" t="s">
        <v>1</v>
      </c>
      <c r="F167" s="335" t="s">
        <v>1969</v>
      </c>
      <c r="G167" s="336"/>
      <c r="H167" s="337">
        <v>1.304</v>
      </c>
      <c r="I167" s="407"/>
      <c r="J167" s="336"/>
      <c r="K167" s="338"/>
      <c r="L167" s="336"/>
      <c r="M167" s="339"/>
      <c r="T167" s="341"/>
      <c r="AT167" s="342" t="s">
        <v>112</v>
      </c>
      <c r="AU167" s="342" t="s">
        <v>58</v>
      </c>
      <c r="AV167" s="340" t="s">
        <v>58</v>
      </c>
      <c r="AW167" s="340" t="s">
        <v>26</v>
      </c>
      <c r="AX167" s="340" t="s">
        <v>56</v>
      </c>
      <c r="AY167" s="342" t="s">
        <v>101</v>
      </c>
    </row>
    <row r="168" spans="2:65" s="223" customFormat="1" ht="16.5" customHeight="1">
      <c r="B168" s="219"/>
      <c r="C168" s="317" t="s">
        <v>152</v>
      </c>
      <c r="D168" s="318" t="s">
        <v>103</v>
      </c>
      <c r="E168" s="319" t="s">
        <v>171</v>
      </c>
      <c r="F168" s="320" t="s">
        <v>172</v>
      </c>
      <c r="G168" s="321" t="s">
        <v>173</v>
      </c>
      <c r="H168" s="322">
        <v>91</v>
      </c>
      <c r="I168" s="203"/>
      <c r="J168" s="323">
        <f>ROUND(I168*H168,2)</f>
        <v>0</v>
      </c>
      <c r="K168" s="324" t="s">
        <v>1</v>
      </c>
      <c r="L168" s="221"/>
      <c r="M168" s="325" t="s">
        <v>1</v>
      </c>
      <c r="N168" s="326" t="s">
        <v>34</v>
      </c>
      <c r="O168" s="327">
        <v>0</v>
      </c>
      <c r="P168" s="327">
        <f>O168*H168</f>
        <v>0</v>
      </c>
      <c r="Q168" s="327">
        <v>0</v>
      </c>
      <c r="R168" s="327">
        <f>Q168*H168</f>
        <v>0</v>
      </c>
      <c r="S168" s="327">
        <v>0</v>
      </c>
      <c r="T168" s="328">
        <f>S168*H168</f>
        <v>0</v>
      </c>
      <c r="AR168" s="329" t="s">
        <v>107</v>
      </c>
      <c r="AT168" s="329" t="s">
        <v>103</v>
      </c>
      <c r="AU168" s="329" t="s">
        <v>58</v>
      </c>
      <c r="AY168" s="207" t="s">
        <v>101</v>
      </c>
      <c r="BE168" s="330">
        <f>IF(N168="základní",J168,0)</f>
        <v>0</v>
      </c>
      <c r="BF168" s="330">
        <f>IF(N168="snížená",J168,0)</f>
        <v>0</v>
      </c>
      <c r="BG168" s="330">
        <f>IF(N168="zákl. přenesená",J168,0)</f>
        <v>0</v>
      </c>
      <c r="BH168" s="330">
        <f>IF(N168="sníž. přenesená",J168,0)</f>
        <v>0</v>
      </c>
      <c r="BI168" s="330">
        <f>IF(N168="nulová",J168,0)</f>
        <v>0</v>
      </c>
      <c r="BJ168" s="207" t="s">
        <v>56</v>
      </c>
      <c r="BK168" s="330">
        <f>ROUND(I168*H168,2)</f>
        <v>0</v>
      </c>
      <c r="BL168" s="207" t="s">
        <v>107</v>
      </c>
      <c r="BM168" s="329" t="s">
        <v>185</v>
      </c>
    </row>
    <row r="169" spans="2:65" s="340" customFormat="1">
      <c r="B169" s="331"/>
      <c r="C169" s="332"/>
      <c r="D169" s="333" t="s">
        <v>112</v>
      </c>
      <c r="E169" s="334" t="s">
        <v>1</v>
      </c>
      <c r="F169" s="335" t="s">
        <v>175</v>
      </c>
      <c r="G169" s="336"/>
      <c r="H169" s="337">
        <v>55</v>
      </c>
      <c r="I169" s="407"/>
      <c r="J169" s="336"/>
      <c r="K169" s="338"/>
      <c r="L169" s="336"/>
      <c r="M169" s="339"/>
      <c r="T169" s="341"/>
      <c r="AT169" s="342" t="s">
        <v>112</v>
      </c>
      <c r="AU169" s="342" t="s">
        <v>58</v>
      </c>
      <c r="AV169" s="340" t="s">
        <v>58</v>
      </c>
      <c r="AW169" s="340" t="s">
        <v>26</v>
      </c>
      <c r="AX169" s="340" t="s">
        <v>50</v>
      </c>
      <c r="AY169" s="342" t="s">
        <v>101</v>
      </c>
    </row>
    <row r="170" spans="2:65" s="340" customFormat="1">
      <c r="B170" s="331"/>
      <c r="C170" s="332"/>
      <c r="D170" s="333" t="s">
        <v>112</v>
      </c>
      <c r="E170" s="334" t="s">
        <v>1</v>
      </c>
      <c r="F170" s="335" t="s">
        <v>176</v>
      </c>
      <c r="G170" s="336"/>
      <c r="H170" s="337">
        <v>32</v>
      </c>
      <c r="I170" s="407"/>
      <c r="J170" s="336"/>
      <c r="K170" s="338"/>
      <c r="L170" s="336"/>
      <c r="M170" s="339"/>
      <c r="T170" s="341"/>
      <c r="AT170" s="342" t="s">
        <v>112</v>
      </c>
      <c r="AU170" s="342" t="s">
        <v>58</v>
      </c>
      <c r="AV170" s="340" t="s">
        <v>58</v>
      </c>
      <c r="AW170" s="340" t="s">
        <v>26</v>
      </c>
      <c r="AX170" s="340" t="s">
        <v>50</v>
      </c>
      <c r="AY170" s="342" t="s">
        <v>101</v>
      </c>
    </row>
    <row r="171" spans="2:65" s="340" customFormat="1">
      <c r="B171" s="331"/>
      <c r="C171" s="332"/>
      <c r="D171" s="333" t="s">
        <v>112</v>
      </c>
      <c r="E171" s="334" t="s">
        <v>1</v>
      </c>
      <c r="F171" s="335" t="s">
        <v>177</v>
      </c>
      <c r="G171" s="336"/>
      <c r="H171" s="337">
        <v>4</v>
      </c>
      <c r="I171" s="407"/>
      <c r="J171" s="336"/>
      <c r="K171" s="338"/>
      <c r="L171" s="336"/>
      <c r="M171" s="339"/>
      <c r="T171" s="341"/>
      <c r="AT171" s="342" t="s">
        <v>112</v>
      </c>
      <c r="AU171" s="342" t="s">
        <v>58</v>
      </c>
      <c r="AV171" s="340" t="s">
        <v>58</v>
      </c>
      <c r="AW171" s="340" t="s">
        <v>26</v>
      </c>
      <c r="AX171" s="340" t="s">
        <v>50</v>
      </c>
      <c r="AY171" s="342" t="s">
        <v>101</v>
      </c>
    </row>
    <row r="172" spans="2:65" s="351" customFormat="1">
      <c r="B172" s="343"/>
      <c r="C172" s="344"/>
      <c r="D172" s="333" t="s">
        <v>112</v>
      </c>
      <c r="E172" s="345" t="s">
        <v>1</v>
      </c>
      <c r="F172" s="346" t="s">
        <v>114</v>
      </c>
      <c r="G172" s="347"/>
      <c r="H172" s="348">
        <v>91</v>
      </c>
      <c r="I172" s="408"/>
      <c r="J172" s="347"/>
      <c r="K172" s="349"/>
      <c r="L172" s="347"/>
      <c r="M172" s="350"/>
      <c r="T172" s="352"/>
      <c r="AT172" s="353" t="s">
        <v>112</v>
      </c>
      <c r="AU172" s="353" t="s">
        <v>58</v>
      </c>
      <c r="AV172" s="351" t="s">
        <v>107</v>
      </c>
      <c r="AW172" s="351" t="s">
        <v>26</v>
      </c>
      <c r="AX172" s="351" t="s">
        <v>56</v>
      </c>
      <c r="AY172" s="353" t="s">
        <v>101</v>
      </c>
    </row>
    <row r="173" spans="2:65" s="223" customFormat="1" ht="16.5" customHeight="1">
      <c r="B173" s="219"/>
      <c r="C173" s="364" t="s">
        <v>182</v>
      </c>
      <c r="D173" s="365" t="s">
        <v>178</v>
      </c>
      <c r="E173" s="366" t="s">
        <v>179</v>
      </c>
      <c r="F173" s="367" t="s">
        <v>180</v>
      </c>
      <c r="G173" s="368" t="s">
        <v>173</v>
      </c>
      <c r="H173" s="369">
        <v>55</v>
      </c>
      <c r="I173" s="203"/>
      <c r="J173" s="370">
        <f>ROUND(I173*H173,2)</f>
        <v>0</v>
      </c>
      <c r="K173" s="371" t="s">
        <v>1</v>
      </c>
      <c r="L173" s="372"/>
      <c r="M173" s="373" t="s">
        <v>1</v>
      </c>
      <c r="N173" s="374" t="s">
        <v>34</v>
      </c>
      <c r="O173" s="327">
        <v>0</v>
      </c>
      <c r="P173" s="327">
        <f>O173*H173</f>
        <v>0</v>
      </c>
      <c r="Q173" s="327">
        <v>0</v>
      </c>
      <c r="R173" s="327">
        <f>Q173*H173</f>
        <v>0</v>
      </c>
      <c r="S173" s="327">
        <v>0</v>
      </c>
      <c r="T173" s="328">
        <f>S173*H173</f>
        <v>0</v>
      </c>
      <c r="AR173" s="329" t="s">
        <v>137</v>
      </c>
      <c r="AT173" s="329" t="s">
        <v>178</v>
      </c>
      <c r="AU173" s="329" t="s">
        <v>58</v>
      </c>
      <c r="AY173" s="207" t="s">
        <v>101</v>
      </c>
      <c r="BE173" s="330">
        <f>IF(N173="základní",J173,0)</f>
        <v>0</v>
      </c>
      <c r="BF173" s="330">
        <f>IF(N173="snížená",J173,0)</f>
        <v>0</v>
      </c>
      <c r="BG173" s="330">
        <f>IF(N173="zákl. přenesená",J173,0)</f>
        <v>0</v>
      </c>
      <c r="BH173" s="330">
        <f>IF(N173="sníž. přenesená",J173,0)</f>
        <v>0</v>
      </c>
      <c r="BI173" s="330">
        <f>IF(N173="nulová",J173,0)</f>
        <v>0</v>
      </c>
      <c r="BJ173" s="207" t="s">
        <v>56</v>
      </c>
      <c r="BK173" s="330">
        <f>ROUND(I173*H173,2)</f>
        <v>0</v>
      </c>
      <c r="BL173" s="207" t="s">
        <v>107</v>
      </c>
      <c r="BM173" s="329" t="s">
        <v>188</v>
      </c>
    </row>
    <row r="174" spans="2:65" s="223" customFormat="1" ht="16.5" customHeight="1">
      <c r="B174" s="219"/>
      <c r="C174" s="364" t="s">
        <v>156</v>
      </c>
      <c r="D174" s="365" t="s">
        <v>178</v>
      </c>
      <c r="E174" s="366" t="s">
        <v>183</v>
      </c>
      <c r="F174" s="367" t="s">
        <v>184</v>
      </c>
      <c r="G174" s="368" t="s">
        <v>173</v>
      </c>
      <c r="H174" s="369">
        <v>32</v>
      </c>
      <c r="I174" s="203"/>
      <c r="J174" s="370">
        <f>ROUND(I174*H174,2)</f>
        <v>0</v>
      </c>
      <c r="K174" s="371" t="s">
        <v>1</v>
      </c>
      <c r="L174" s="372"/>
      <c r="M174" s="373" t="s">
        <v>1</v>
      </c>
      <c r="N174" s="374" t="s">
        <v>34</v>
      </c>
      <c r="O174" s="327">
        <v>0</v>
      </c>
      <c r="P174" s="327">
        <f>O174*H174</f>
        <v>0</v>
      </c>
      <c r="Q174" s="327">
        <v>0</v>
      </c>
      <c r="R174" s="327">
        <f>Q174*H174</f>
        <v>0</v>
      </c>
      <c r="S174" s="327">
        <v>0</v>
      </c>
      <c r="T174" s="328">
        <f>S174*H174</f>
        <v>0</v>
      </c>
      <c r="AR174" s="329" t="s">
        <v>137</v>
      </c>
      <c r="AT174" s="329" t="s">
        <v>178</v>
      </c>
      <c r="AU174" s="329" t="s">
        <v>58</v>
      </c>
      <c r="AY174" s="207" t="s">
        <v>101</v>
      </c>
      <c r="BE174" s="330">
        <f>IF(N174="základní",J174,0)</f>
        <v>0</v>
      </c>
      <c r="BF174" s="330">
        <f>IF(N174="snížená",J174,0)</f>
        <v>0</v>
      </c>
      <c r="BG174" s="330">
        <f>IF(N174="zákl. přenesená",J174,0)</f>
        <v>0</v>
      </c>
      <c r="BH174" s="330">
        <f>IF(N174="sníž. přenesená",J174,0)</f>
        <v>0</v>
      </c>
      <c r="BI174" s="330">
        <f>IF(N174="nulová",J174,0)</f>
        <v>0</v>
      </c>
      <c r="BJ174" s="207" t="s">
        <v>56</v>
      </c>
      <c r="BK174" s="330">
        <f>ROUND(I174*H174,2)</f>
        <v>0</v>
      </c>
      <c r="BL174" s="207" t="s">
        <v>107</v>
      </c>
      <c r="BM174" s="329" t="s">
        <v>222</v>
      </c>
    </row>
    <row r="175" spans="2:65" s="223" customFormat="1" ht="16.5" customHeight="1" thickBot="1">
      <c r="B175" s="219"/>
      <c r="C175" s="375" t="s">
        <v>189</v>
      </c>
      <c r="D175" s="376" t="s">
        <v>178</v>
      </c>
      <c r="E175" s="377" t="s">
        <v>186</v>
      </c>
      <c r="F175" s="378" t="s">
        <v>187</v>
      </c>
      <c r="G175" s="379" t="s">
        <v>173</v>
      </c>
      <c r="H175" s="380">
        <v>4</v>
      </c>
      <c r="I175" s="205"/>
      <c r="J175" s="381">
        <f>ROUND(I175*H175,2)</f>
        <v>0</v>
      </c>
      <c r="K175" s="382" t="s">
        <v>1</v>
      </c>
      <c r="L175" s="372"/>
      <c r="M175" s="373" t="s">
        <v>1</v>
      </c>
      <c r="N175" s="374" t="s">
        <v>34</v>
      </c>
      <c r="O175" s="327">
        <v>0</v>
      </c>
      <c r="P175" s="327">
        <f>O175*H175</f>
        <v>0</v>
      </c>
      <c r="Q175" s="327">
        <v>0</v>
      </c>
      <c r="R175" s="327">
        <f>Q175*H175</f>
        <v>0</v>
      </c>
      <c r="S175" s="327">
        <v>0</v>
      </c>
      <c r="T175" s="328">
        <f>S175*H175</f>
        <v>0</v>
      </c>
      <c r="AR175" s="329" t="s">
        <v>137</v>
      </c>
      <c r="AT175" s="329" t="s">
        <v>178</v>
      </c>
      <c r="AU175" s="329" t="s">
        <v>58</v>
      </c>
      <c r="AY175" s="207" t="s">
        <v>101</v>
      </c>
      <c r="BE175" s="330">
        <f>IF(N175="základní",J175,0)</f>
        <v>0</v>
      </c>
      <c r="BF175" s="330">
        <f>IF(N175="snížená",J175,0)</f>
        <v>0</v>
      </c>
      <c r="BG175" s="330">
        <f>IF(N175="zákl. přenesená",J175,0)</f>
        <v>0</v>
      </c>
      <c r="BH175" s="330">
        <f>IF(N175="sníž. přenesená",J175,0)</f>
        <v>0</v>
      </c>
      <c r="BI175" s="330">
        <f>IF(N175="nulová",J175,0)</f>
        <v>0</v>
      </c>
      <c r="BJ175" s="207" t="s">
        <v>56</v>
      </c>
      <c r="BK175" s="330">
        <f>ROUND(I175*H175,2)</f>
        <v>0</v>
      </c>
      <c r="BL175" s="207" t="s">
        <v>107</v>
      </c>
      <c r="BM175" s="329" t="s">
        <v>228</v>
      </c>
    </row>
    <row r="176" spans="2:65" s="223" customFormat="1" ht="24" customHeight="1">
      <c r="B176" s="219"/>
      <c r="C176" s="383" t="s">
        <v>162</v>
      </c>
      <c r="D176" s="384" t="s">
        <v>103</v>
      </c>
      <c r="E176" s="385" t="s">
        <v>190</v>
      </c>
      <c r="F176" s="386" t="s">
        <v>191</v>
      </c>
      <c r="G176" s="387" t="s">
        <v>111</v>
      </c>
      <c r="H176" s="388">
        <v>1.3480000000000001</v>
      </c>
      <c r="I176" s="204"/>
      <c r="J176" s="389">
        <f>ROUND(I176*H176,2)</f>
        <v>0</v>
      </c>
      <c r="K176" s="390" t="s">
        <v>127</v>
      </c>
      <c r="L176" s="221"/>
      <c r="M176" s="325" t="s">
        <v>1</v>
      </c>
      <c r="N176" s="326" t="s">
        <v>34</v>
      </c>
      <c r="O176" s="327">
        <v>0</v>
      </c>
      <c r="P176" s="327">
        <f>O176*H176</f>
        <v>0</v>
      </c>
      <c r="Q176" s="327">
        <v>0</v>
      </c>
      <c r="R176" s="327">
        <f>Q176*H176</f>
        <v>0</v>
      </c>
      <c r="S176" s="327">
        <v>0</v>
      </c>
      <c r="T176" s="328">
        <f>S176*H176</f>
        <v>0</v>
      </c>
      <c r="AR176" s="329" t="s">
        <v>107</v>
      </c>
      <c r="AT176" s="329" t="s">
        <v>103</v>
      </c>
      <c r="AU176" s="329" t="s">
        <v>58</v>
      </c>
      <c r="AY176" s="207" t="s">
        <v>101</v>
      </c>
      <c r="BE176" s="330">
        <f>IF(N176="základní",J176,0)</f>
        <v>0</v>
      </c>
      <c r="BF176" s="330">
        <f>IF(N176="snížená",J176,0)</f>
        <v>0</v>
      </c>
      <c r="BG176" s="330">
        <f>IF(N176="zákl. přenesená",J176,0)</f>
        <v>0</v>
      </c>
      <c r="BH176" s="330">
        <f>IF(N176="sníž. přenesená",J176,0)</f>
        <v>0</v>
      </c>
      <c r="BI176" s="330">
        <f>IF(N176="nulová",J176,0)</f>
        <v>0</v>
      </c>
      <c r="BJ176" s="207" t="s">
        <v>56</v>
      </c>
      <c r="BK176" s="330">
        <f>ROUND(I176*H176,2)</f>
        <v>0</v>
      </c>
      <c r="BL176" s="207" t="s">
        <v>107</v>
      </c>
      <c r="BM176" s="329" t="s">
        <v>233</v>
      </c>
    </row>
    <row r="177" spans="2:65" s="361" customFormat="1">
      <c r="B177" s="354"/>
      <c r="C177" s="355"/>
      <c r="D177" s="333" t="s">
        <v>112</v>
      </c>
      <c r="E177" s="356" t="s">
        <v>1</v>
      </c>
      <c r="F177" s="357" t="s">
        <v>192</v>
      </c>
      <c r="G177" s="358"/>
      <c r="H177" s="356" t="s">
        <v>1</v>
      </c>
      <c r="I177" s="409"/>
      <c r="J177" s="358"/>
      <c r="K177" s="359"/>
      <c r="L177" s="358"/>
      <c r="M177" s="360"/>
      <c r="T177" s="362"/>
      <c r="AT177" s="363" t="s">
        <v>112</v>
      </c>
      <c r="AU177" s="363" t="s">
        <v>58</v>
      </c>
      <c r="AV177" s="361" t="s">
        <v>56</v>
      </c>
      <c r="AW177" s="361" t="s">
        <v>26</v>
      </c>
      <c r="AX177" s="361" t="s">
        <v>50</v>
      </c>
      <c r="AY177" s="363" t="s">
        <v>101</v>
      </c>
    </row>
    <row r="178" spans="2:65" s="340" customFormat="1">
      <c r="B178" s="331"/>
      <c r="C178" s="332"/>
      <c r="D178" s="333" t="s">
        <v>112</v>
      </c>
      <c r="E178" s="334" t="s">
        <v>1</v>
      </c>
      <c r="F178" s="335" t="s">
        <v>193</v>
      </c>
      <c r="G178" s="336"/>
      <c r="H178" s="337">
        <v>1.3480000000000001</v>
      </c>
      <c r="I178" s="407"/>
      <c r="J178" s="336"/>
      <c r="K178" s="338"/>
      <c r="L178" s="336"/>
      <c r="M178" s="339"/>
      <c r="T178" s="341"/>
      <c r="AT178" s="342" t="s">
        <v>112</v>
      </c>
      <c r="AU178" s="342" t="s">
        <v>58</v>
      </c>
      <c r="AV178" s="340" t="s">
        <v>58</v>
      </c>
      <c r="AW178" s="340" t="s">
        <v>26</v>
      </c>
      <c r="AX178" s="340" t="s">
        <v>50</v>
      </c>
      <c r="AY178" s="342" t="s">
        <v>101</v>
      </c>
    </row>
    <row r="179" spans="2:65" s="351" customFormat="1">
      <c r="B179" s="343"/>
      <c r="C179" s="344"/>
      <c r="D179" s="333" t="s">
        <v>112</v>
      </c>
      <c r="E179" s="345" t="s">
        <v>1</v>
      </c>
      <c r="F179" s="346" t="s">
        <v>114</v>
      </c>
      <c r="G179" s="347"/>
      <c r="H179" s="348">
        <v>1.3480000000000001</v>
      </c>
      <c r="I179" s="408"/>
      <c r="J179" s="347"/>
      <c r="K179" s="349"/>
      <c r="L179" s="347"/>
      <c r="M179" s="350"/>
      <c r="T179" s="352"/>
      <c r="AT179" s="353" t="s">
        <v>112</v>
      </c>
      <c r="AU179" s="353" t="s">
        <v>58</v>
      </c>
      <c r="AV179" s="351" t="s">
        <v>107</v>
      </c>
      <c r="AW179" s="351" t="s">
        <v>26</v>
      </c>
      <c r="AX179" s="351" t="s">
        <v>56</v>
      </c>
      <c r="AY179" s="353" t="s">
        <v>101</v>
      </c>
    </row>
    <row r="180" spans="2:65" s="223" customFormat="1" ht="16.5" customHeight="1">
      <c r="B180" s="219"/>
      <c r="C180" s="317" t="s">
        <v>6</v>
      </c>
      <c r="D180" s="318" t="s">
        <v>103</v>
      </c>
      <c r="E180" s="319" t="s">
        <v>194</v>
      </c>
      <c r="F180" s="320" t="s">
        <v>195</v>
      </c>
      <c r="G180" s="321" t="s">
        <v>161</v>
      </c>
      <c r="H180" s="322">
        <v>1.07</v>
      </c>
      <c r="I180" s="203"/>
      <c r="J180" s="323">
        <f>ROUND(I180*H180,2)</f>
        <v>0</v>
      </c>
      <c r="K180" s="324" t="s">
        <v>127</v>
      </c>
      <c r="L180" s="221"/>
      <c r="M180" s="325" t="s">
        <v>1</v>
      </c>
      <c r="N180" s="326" t="s">
        <v>34</v>
      </c>
      <c r="O180" s="327">
        <v>0</v>
      </c>
      <c r="P180" s="327">
        <f>O180*H180</f>
        <v>0</v>
      </c>
      <c r="Q180" s="327">
        <v>0</v>
      </c>
      <c r="R180" s="327">
        <f>Q180*H180</f>
        <v>0</v>
      </c>
      <c r="S180" s="327">
        <v>0</v>
      </c>
      <c r="T180" s="328">
        <f>S180*H180</f>
        <v>0</v>
      </c>
      <c r="AR180" s="329" t="s">
        <v>107</v>
      </c>
      <c r="AT180" s="329" t="s">
        <v>103</v>
      </c>
      <c r="AU180" s="329" t="s">
        <v>58</v>
      </c>
      <c r="AY180" s="207" t="s">
        <v>101</v>
      </c>
      <c r="BE180" s="330">
        <f>IF(N180="základní",J180,0)</f>
        <v>0</v>
      </c>
      <c r="BF180" s="330">
        <f>IF(N180="snížená",J180,0)</f>
        <v>0</v>
      </c>
      <c r="BG180" s="330">
        <f>IF(N180="zákl. přenesená",J180,0)</f>
        <v>0</v>
      </c>
      <c r="BH180" s="330">
        <f>IF(N180="sníž. přenesená",J180,0)</f>
        <v>0</v>
      </c>
      <c r="BI180" s="330">
        <f>IF(N180="nulová",J180,0)</f>
        <v>0</v>
      </c>
      <c r="BJ180" s="207" t="s">
        <v>56</v>
      </c>
      <c r="BK180" s="330">
        <f>ROUND(I180*H180,2)</f>
        <v>0</v>
      </c>
      <c r="BL180" s="207" t="s">
        <v>107</v>
      </c>
      <c r="BM180" s="329" t="s">
        <v>236</v>
      </c>
    </row>
    <row r="181" spans="2:65" s="361" customFormat="1">
      <c r="B181" s="354"/>
      <c r="C181" s="355"/>
      <c r="D181" s="333" t="s">
        <v>112</v>
      </c>
      <c r="E181" s="356" t="s">
        <v>1</v>
      </c>
      <c r="F181" s="357" t="s">
        <v>196</v>
      </c>
      <c r="G181" s="358"/>
      <c r="H181" s="356" t="s">
        <v>1</v>
      </c>
      <c r="I181" s="409"/>
      <c r="J181" s="358"/>
      <c r="K181" s="359"/>
      <c r="L181" s="358"/>
      <c r="M181" s="360"/>
      <c r="T181" s="362"/>
      <c r="AT181" s="363" t="s">
        <v>112</v>
      </c>
      <c r="AU181" s="363" t="s">
        <v>58</v>
      </c>
      <c r="AV181" s="361" t="s">
        <v>56</v>
      </c>
      <c r="AW181" s="361" t="s">
        <v>26</v>
      </c>
      <c r="AX181" s="361" t="s">
        <v>50</v>
      </c>
      <c r="AY181" s="363" t="s">
        <v>101</v>
      </c>
    </row>
    <row r="182" spans="2:65" s="340" customFormat="1">
      <c r="B182" s="331"/>
      <c r="C182" s="332"/>
      <c r="D182" s="333" t="s">
        <v>112</v>
      </c>
      <c r="E182" s="334" t="s">
        <v>1</v>
      </c>
      <c r="F182" s="335" t="s">
        <v>197</v>
      </c>
      <c r="G182" s="336"/>
      <c r="H182" s="337">
        <v>1.07</v>
      </c>
      <c r="I182" s="407"/>
      <c r="J182" s="336"/>
      <c r="K182" s="338"/>
      <c r="L182" s="336"/>
      <c r="M182" s="339"/>
      <c r="T182" s="341"/>
      <c r="AT182" s="342" t="s">
        <v>112</v>
      </c>
      <c r="AU182" s="342" t="s">
        <v>58</v>
      </c>
      <c r="AV182" s="340" t="s">
        <v>58</v>
      </c>
      <c r="AW182" s="340" t="s">
        <v>26</v>
      </c>
      <c r="AX182" s="340" t="s">
        <v>50</v>
      </c>
      <c r="AY182" s="342" t="s">
        <v>101</v>
      </c>
    </row>
    <row r="183" spans="2:65" s="351" customFormat="1">
      <c r="B183" s="343"/>
      <c r="C183" s="344"/>
      <c r="D183" s="333" t="s">
        <v>112</v>
      </c>
      <c r="E183" s="345" t="s">
        <v>1</v>
      </c>
      <c r="F183" s="346" t="s">
        <v>114</v>
      </c>
      <c r="G183" s="347"/>
      <c r="H183" s="348">
        <v>1.07</v>
      </c>
      <c r="I183" s="408"/>
      <c r="J183" s="347"/>
      <c r="K183" s="349"/>
      <c r="L183" s="347"/>
      <c r="M183" s="350"/>
      <c r="T183" s="352"/>
      <c r="AT183" s="353" t="s">
        <v>112</v>
      </c>
      <c r="AU183" s="353" t="s">
        <v>58</v>
      </c>
      <c r="AV183" s="351" t="s">
        <v>107</v>
      </c>
      <c r="AW183" s="351" t="s">
        <v>26</v>
      </c>
      <c r="AX183" s="351" t="s">
        <v>56</v>
      </c>
      <c r="AY183" s="353" t="s">
        <v>101</v>
      </c>
    </row>
    <row r="184" spans="2:65" s="223" customFormat="1" ht="16.5" customHeight="1">
      <c r="B184" s="219"/>
      <c r="C184" s="317" t="s">
        <v>200</v>
      </c>
      <c r="D184" s="318" t="s">
        <v>103</v>
      </c>
      <c r="E184" s="319" t="s">
        <v>198</v>
      </c>
      <c r="F184" s="320" t="s">
        <v>199</v>
      </c>
      <c r="G184" s="321" t="s">
        <v>161</v>
      </c>
      <c r="H184" s="322">
        <v>1.07</v>
      </c>
      <c r="I184" s="203"/>
      <c r="J184" s="323">
        <f>ROUND(I184*H184,2)</f>
        <v>0</v>
      </c>
      <c r="K184" s="324" t="s">
        <v>127</v>
      </c>
      <c r="L184" s="221"/>
      <c r="M184" s="325" t="s">
        <v>1</v>
      </c>
      <c r="N184" s="326" t="s">
        <v>34</v>
      </c>
      <c r="O184" s="327">
        <v>0</v>
      </c>
      <c r="P184" s="327">
        <f>O184*H184</f>
        <v>0</v>
      </c>
      <c r="Q184" s="327">
        <v>0</v>
      </c>
      <c r="R184" s="327">
        <f>Q184*H184</f>
        <v>0</v>
      </c>
      <c r="S184" s="327">
        <v>0</v>
      </c>
      <c r="T184" s="328">
        <f>S184*H184</f>
        <v>0</v>
      </c>
      <c r="AR184" s="329" t="s">
        <v>107</v>
      </c>
      <c r="AT184" s="329" t="s">
        <v>103</v>
      </c>
      <c r="AU184" s="329" t="s">
        <v>58</v>
      </c>
      <c r="AY184" s="207" t="s">
        <v>101</v>
      </c>
      <c r="BE184" s="330">
        <f>IF(N184="základní",J184,0)</f>
        <v>0</v>
      </c>
      <c r="BF184" s="330">
        <f>IF(N184="snížená",J184,0)</f>
        <v>0</v>
      </c>
      <c r="BG184" s="330">
        <f>IF(N184="zákl. přenesená",J184,0)</f>
        <v>0</v>
      </c>
      <c r="BH184" s="330">
        <f>IF(N184="sníž. přenesená",J184,0)</f>
        <v>0</v>
      </c>
      <c r="BI184" s="330">
        <f>IF(N184="nulová",J184,0)</f>
        <v>0</v>
      </c>
      <c r="BJ184" s="207" t="s">
        <v>56</v>
      </c>
      <c r="BK184" s="330">
        <f>ROUND(I184*H184,2)</f>
        <v>0</v>
      </c>
      <c r="BL184" s="207" t="s">
        <v>107</v>
      </c>
      <c r="BM184" s="329" t="s">
        <v>240</v>
      </c>
    </row>
    <row r="185" spans="2:65" s="223" customFormat="1" ht="24" customHeight="1">
      <c r="B185" s="219"/>
      <c r="C185" s="317" t="s">
        <v>203</v>
      </c>
      <c r="D185" s="318" t="s">
        <v>103</v>
      </c>
      <c r="E185" s="319" t="s">
        <v>201</v>
      </c>
      <c r="F185" s="320" t="s">
        <v>202</v>
      </c>
      <c r="G185" s="321" t="s">
        <v>111</v>
      </c>
      <c r="H185" s="322">
        <v>1.728</v>
      </c>
      <c r="I185" s="203"/>
      <c r="J185" s="323">
        <f>ROUND(I185*H185,2)</f>
        <v>0</v>
      </c>
      <c r="K185" s="324" t="s">
        <v>127</v>
      </c>
      <c r="L185" s="221"/>
      <c r="M185" s="325" t="s">
        <v>1</v>
      </c>
      <c r="N185" s="326" t="s">
        <v>34</v>
      </c>
      <c r="O185" s="327">
        <v>0</v>
      </c>
      <c r="P185" s="327">
        <f>O185*H185</f>
        <v>0</v>
      </c>
      <c r="Q185" s="327">
        <v>0</v>
      </c>
      <c r="R185" s="327">
        <f>Q185*H185</f>
        <v>0</v>
      </c>
      <c r="S185" s="327">
        <v>0</v>
      </c>
      <c r="T185" s="328">
        <f>S185*H185</f>
        <v>0</v>
      </c>
      <c r="AR185" s="329" t="s">
        <v>107</v>
      </c>
      <c r="AT185" s="329" t="s">
        <v>103</v>
      </c>
      <c r="AU185" s="329" t="s">
        <v>58</v>
      </c>
      <c r="AY185" s="207" t="s">
        <v>101</v>
      </c>
      <c r="BE185" s="330">
        <f>IF(N185="základní",J185,0)</f>
        <v>0</v>
      </c>
      <c r="BF185" s="330">
        <f>IF(N185="snížená",J185,0)</f>
        <v>0</v>
      </c>
      <c r="BG185" s="330">
        <f>IF(N185="zákl. přenesená",J185,0)</f>
        <v>0</v>
      </c>
      <c r="BH185" s="330">
        <f>IF(N185="sníž. přenesená",J185,0)</f>
        <v>0</v>
      </c>
      <c r="BI185" s="330">
        <f>IF(N185="nulová",J185,0)</f>
        <v>0</v>
      </c>
      <c r="BJ185" s="207" t="s">
        <v>56</v>
      </c>
      <c r="BK185" s="330">
        <f>ROUND(I185*H185,2)</f>
        <v>0</v>
      </c>
      <c r="BL185" s="207" t="s">
        <v>107</v>
      </c>
      <c r="BM185" s="329" t="s">
        <v>242</v>
      </c>
    </row>
    <row r="186" spans="2:65" s="361" customFormat="1">
      <c r="B186" s="354"/>
      <c r="C186" s="355"/>
      <c r="D186" s="333" t="s">
        <v>112</v>
      </c>
      <c r="E186" s="356" t="s">
        <v>1</v>
      </c>
      <c r="F186" s="357" t="s">
        <v>196</v>
      </c>
      <c r="G186" s="358"/>
      <c r="H186" s="356" t="s">
        <v>1</v>
      </c>
      <c r="I186" s="409"/>
      <c r="J186" s="358"/>
      <c r="K186" s="359"/>
      <c r="L186" s="358"/>
      <c r="M186" s="360"/>
      <c r="T186" s="362"/>
      <c r="AT186" s="363" t="s">
        <v>112</v>
      </c>
      <c r="AU186" s="363" t="s">
        <v>58</v>
      </c>
      <c r="AV186" s="361" t="s">
        <v>56</v>
      </c>
      <c r="AW186" s="361" t="s">
        <v>26</v>
      </c>
      <c r="AX186" s="361" t="s">
        <v>50</v>
      </c>
      <c r="AY186" s="363" t="s">
        <v>101</v>
      </c>
    </row>
    <row r="187" spans="2:65" s="340" customFormat="1">
      <c r="B187" s="331"/>
      <c r="C187" s="332"/>
      <c r="D187" s="333" t="s">
        <v>112</v>
      </c>
      <c r="E187" s="334" t="s">
        <v>1</v>
      </c>
      <c r="F187" s="335" t="s">
        <v>119</v>
      </c>
      <c r="G187" s="336"/>
      <c r="H187" s="337">
        <v>1.296</v>
      </c>
      <c r="I187" s="407"/>
      <c r="J187" s="336"/>
      <c r="K187" s="338"/>
      <c r="L187" s="336"/>
      <c r="M187" s="339"/>
      <c r="T187" s="341"/>
      <c r="AT187" s="342" t="s">
        <v>112</v>
      </c>
      <c r="AU187" s="342" t="s">
        <v>58</v>
      </c>
      <c r="AV187" s="340" t="s">
        <v>58</v>
      </c>
      <c r="AW187" s="340" t="s">
        <v>26</v>
      </c>
      <c r="AX187" s="340" t="s">
        <v>50</v>
      </c>
      <c r="AY187" s="342" t="s">
        <v>101</v>
      </c>
    </row>
    <row r="188" spans="2:65" s="340" customFormat="1">
      <c r="B188" s="331"/>
      <c r="C188" s="332"/>
      <c r="D188" s="333" t="s">
        <v>112</v>
      </c>
      <c r="E188" s="334" t="s">
        <v>1</v>
      </c>
      <c r="F188" s="335" t="s">
        <v>120</v>
      </c>
      <c r="G188" s="336"/>
      <c r="H188" s="337">
        <v>0.432</v>
      </c>
      <c r="I188" s="407"/>
      <c r="J188" s="336"/>
      <c r="K188" s="338"/>
      <c r="L188" s="336"/>
      <c r="M188" s="339"/>
      <c r="T188" s="341"/>
      <c r="AT188" s="342" t="s">
        <v>112</v>
      </c>
      <c r="AU188" s="342" t="s">
        <v>58</v>
      </c>
      <c r="AV188" s="340" t="s">
        <v>58</v>
      </c>
      <c r="AW188" s="340" t="s">
        <v>26</v>
      </c>
      <c r="AX188" s="340" t="s">
        <v>50</v>
      </c>
      <c r="AY188" s="342" t="s">
        <v>101</v>
      </c>
    </row>
    <row r="189" spans="2:65" s="351" customFormat="1">
      <c r="B189" s="343"/>
      <c r="C189" s="344"/>
      <c r="D189" s="333" t="s">
        <v>112</v>
      </c>
      <c r="E189" s="345" t="s">
        <v>1</v>
      </c>
      <c r="F189" s="346" t="s">
        <v>114</v>
      </c>
      <c r="G189" s="347"/>
      <c r="H189" s="348">
        <v>1.728</v>
      </c>
      <c r="I189" s="408"/>
      <c r="J189" s="347"/>
      <c r="K189" s="349"/>
      <c r="L189" s="347"/>
      <c r="M189" s="350"/>
      <c r="T189" s="352"/>
      <c r="AT189" s="353" t="s">
        <v>112</v>
      </c>
      <c r="AU189" s="353" t="s">
        <v>58</v>
      </c>
      <c r="AV189" s="351" t="s">
        <v>107</v>
      </c>
      <c r="AW189" s="351" t="s">
        <v>26</v>
      </c>
      <c r="AX189" s="351" t="s">
        <v>56</v>
      </c>
      <c r="AY189" s="353" t="s">
        <v>101</v>
      </c>
    </row>
    <row r="190" spans="2:65" s="223" customFormat="1" ht="24" customHeight="1">
      <c r="B190" s="219"/>
      <c r="C190" s="317" t="s">
        <v>168</v>
      </c>
      <c r="D190" s="318" t="s">
        <v>103</v>
      </c>
      <c r="E190" s="319" t="s">
        <v>201</v>
      </c>
      <c r="F190" s="320" t="s">
        <v>202</v>
      </c>
      <c r="G190" s="321" t="s">
        <v>111</v>
      </c>
      <c r="H190" s="322">
        <v>1.944</v>
      </c>
      <c r="I190" s="203"/>
      <c r="J190" s="323">
        <f>ROUND(I190*H190,2)</f>
        <v>0</v>
      </c>
      <c r="K190" s="324" t="s">
        <v>127</v>
      </c>
      <c r="L190" s="221"/>
      <c r="M190" s="325" t="s">
        <v>1</v>
      </c>
      <c r="N190" s="326" t="s">
        <v>34</v>
      </c>
      <c r="O190" s="327">
        <v>0</v>
      </c>
      <c r="P190" s="327">
        <f>O190*H190</f>
        <v>0</v>
      </c>
      <c r="Q190" s="327">
        <v>0</v>
      </c>
      <c r="R190" s="327">
        <f>Q190*H190</f>
        <v>0</v>
      </c>
      <c r="S190" s="327">
        <v>0</v>
      </c>
      <c r="T190" s="328">
        <f>S190*H190</f>
        <v>0</v>
      </c>
      <c r="AR190" s="329" t="s">
        <v>107</v>
      </c>
      <c r="AT190" s="329" t="s">
        <v>103</v>
      </c>
      <c r="AU190" s="329" t="s">
        <v>58</v>
      </c>
      <c r="AY190" s="207" t="s">
        <v>101</v>
      </c>
      <c r="BE190" s="330">
        <f>IF(N190="základní",J190,0)</f>
        <v>0</v>
      </c>
      <c r="BF190" s="330">
        <f>IF(N190="snížená",J190,0)</f>
        <v>0</v>
      </c>
      <c r="BG190" s="330">
        <f>IF(N190="zákl. přenesená",J190,0)</f>
        <v>0</v>
      </c>
      <c r="BH190" s="330">
        <f>IF(N190="sníž. přenesená",J190,0)</f>
        <v>0</v>
      </c>
      <c r="BI190" s="330">
        <f>IF(N190="nulová",J190,0)</f>
        <v>0</v>
      </c>
      <c r="BJ190" s="207" t="s">
        <v>56</v>
      </c>
      <c r="BK190" s="330">
        <f>ROUND(I190*H190,2)</f>
        <v>0</v>
      </c>
      <c r="BL190" s="207" t="s">
        <v>107</v>
      </c>
      <c r="BM190" s="329" t="s">
        <v>1970</v>
      </c>
    </row>
    <row r="191" spans="2:65" s="340" customFormat="1">
      <c r="B191" s="331"/>
      <c r="C191" s="332"/>
      <c r="D191" s="333" t="s">
        <v>112</v>
      </c>
      <c r="E191" s="334" t="s">
        <v>1</v>
      </c>
      <c r="F191" s="335" t="s">
        <v>1971</v>
      </c>
      <c r="G191" s="336"/>
      <c r="H191" s="337">
        <v>1.944</v>
      </c>
      <c r="I191" s="407"/>
      <c r="J191" s="336"/>
      <c r="K191" s="338"/>
      <c r="L191" s="336"/>
      <c r="M191" s="339"/>
      <c r="T191" s="341"/>
      <c r="AT191" s="342" t="s">
        <v>112</v>
      </c>
      <c r="AU191" s="342" t="s">
        <v>58</v>
      </c>
      <c r="AV191" s="340" t="s">
        <v>58</v>
      </c>
      <c r="AW191" s="340" t="s">
        <v>26</v>
      </c>
      <c r="AX191" s="340" t="s">
        <v>56</v>
      </c>
      <c r="AY191" s="342" t="s">
        <v>101</v>
      </c>
    </row>
    <row r="192" spans="2:65" s="223" customFormat="1" ht="16.5" customHeight="1">
      <c r="B192" s="219"/>
      <c r="C192" s="317" t="s">
        <v>209</v>
      </c>
      <c r="D192" s="318" t="s">
        <v>103</v>
      </c>
      <c r="E192" s="319" t="s">
        <v>204</v>
      </c>
      <c r="F192" s="320" t="s">
        <v>205</v>
      </c>
      <c r="G192" s="321" t="s">
        <v>161</v>
      </c>
      <c r="H192" s="322">
        <v>2.5499999999999998</v>
      </c>
      <c r="I192" s="203"/>
      <c r="J192" s="323">
        <f>ROUND(I192*H192,2)</f>
        <v>0</v>
      </c>
      <c r="K192" s="324" t="s">
        <v>127</v>
      </c>
      <c r="L192" s="221"/>
      <c r="M192" s="325" t="s">
        <v>1</v>
      </c>
      <c r="N192" s="326" t="s">
        <v>34</v>
      </c>
      <c r="O192" s="327">
        <v>0</v>
      </c>
      <c r="P192" s="327">
        <f>O192*H192</f>
        <v>0</v>
      </c>
      <c r="Q192" s="327">
        <v>0</v>
      </c>
      <c r="R192" s="327">
        <f>Q192*H192</f>
        <v>0</v>
      </c>
      <c r="S192" s="327">
        <v>0</v>
      </c>
      <c r="T192" s="328">
        <f>S192*H192</f>
        <v>0</v>
      </c>
      <c r="AR192" s="329" t="s">
        <v>107</v>
      </c>
      <c r="AT192" s="329" t="s">
        <v>103</v>
      </c>
      <c r="AU192" s="329" t="s">
        <v>58</v>
      </c>
      <c r="AY192" s="207" t="s">
        <v>101</v>
      </c>
      <c r="BE192" s="330">
        <f>IF(N192="základní",J192,0)</f>
        <v>0</v>
      </c>
      <c r="BF192" s="330">
        <f>IF(N192="snížená",J192,0)</f>
        <v>0</v>
      </c>
      <c r="BG192" s="330">
        <f>IF(N192="zákl. přenesená",J192,0)</f>
        <v>0</v>
      </c>
      <c r="BH192" s="330">
        <f>IF(N192="sníž. přenesená",J192,0)</f>
        <v>0</v>
      </c>
      <c r="BI192" s="330">
        <f>IF(N192="nulová",J192,0)</f>
        <v>0</v>
      </c>
      <c r="BJ192" s="207" t="s">
        <v>56</v>
      </c>
      <c r="BK192" s="330">
        <f>ROUND(I192*H192,2)</f>
        <v>0</v>
      </c>
      <c r="BL192" s="207" t="s">
        <v>107</v>
      </c>
      <c r="BM192" s="329" t="s">
        <v>245</v>
      </c>
    </row>
    <row r="193" spans="2:65" s="361" customFormat="1">
      <c r="B193" s="354"/>
      <c r="C193" s="355"/>
      <c r="D193" s="333" t="s">
        <v>112</v>
      </c>
      <c r="E193" s="356" t="s">
        <v>1</v>
      </c>
      <c r="F193" s="357" t="s">
        <v>196</v>
      </c>
      <c r="G193" s="358"/>
      <c r="H193" s="356" t="s">
        <v>1</v>
      </c>
      <c r="I193" s="409"/>
      <c r="J193" s="358"/>
      <c r="K193" s="359"/>
      <c r="L193" s="358"/>
      <c r="M193" s="360"/>
      <c r="T193" s="362"/>
      <c r="AT193" s="363" t="s">
        <v>112</v>
      </c>
      <c r="AU193" s="363" t="s">
        <v>58</v>
      </c>
      <c r="AV193" s="361" t="s">
        <v>56</v>
      </c>
      <c r="AW193" s="361" t="s">
        <v>26</v>
      </c>
      <c r="AX193" s="361" t="s">
        <v>50</v>
      </c>
      <c r="AY193" s="363" t="s">
        <v>101</v>
      </c>
    </row>
    <row r="194" spans="2:65" s="340" customFormat="1" ht="20">
      <c r="B194" s="331"/>
      <c r="C194" s="332"/>
      <c r="D194" s="333" t="s">
        <v>112</v>
      </c>
      <c r="E194" s="334" t="s">
        <v>1</v>
      </c>
      <c r="F194" s="335" t="s">
        <v>206</v>
      </c>
      <c r="G194" s="336"/>
      <c r="H194" s="337">
        <v>2.5499999999999998</v>
      </c>
      <c r="I194" s="407"/>
      <c r="J194" s="336"/>
      <c r="K194" s="338"/>
      <c r="L194" s="336"/>
      <c r="M194" s="339"/>
      <c r="T194" s="341"/>
      <c r="AT194" s="342" t="s">
        <v>112</v>
      </c>
      <c r="AU194" s="342" t="s">
        <v>58</v>
      </c>
      <c r="AV194" s="340" t="s">
        <v>58</v>
      </c>
      <c r="AW194" s="340" t="s">
        <v>26</v>
      </c>
      <c r="AX194" s="340" t="s">
        <v>50</v>
      </c>
      <c r="AY194" s="342" t="s">
        <v>101</v>
      </c>
    </row>
    <row r="195" spans="2:65" s="351" customFormat="1">
      <c r="B195" s="343"/>
      <c r="C195" s="344"/>
      <c r="D195" s="333" t="s">
        <v>112</v>
      </c>
      <c r="E195" s="345" t="s">
        <v>1</v>
      </c>
      <c r="F195" s="346" t="s">
        <v>114</v>
      </c>
      <c r="G195" s="347"/>
      <c r="H195" s="348">
        <v>2.5499999999999998</v>
      </c>
      <c r="I195" s="408"/>
      <c r="J195" s="347"/>
      <c r="K195" s="349"/>
      <c r="L195" s="347"/>
      <c r="M195" s="350"/>
      <c r="T195" s="352"/>
      <c r="AT195" s="353" t="s">
        <v>112</v>
      </c>
      <c r="AU195" s="353" t="s">
        <v>58</v>
      </c>
      <c r="AV195" s="351" t="s">
        <v>107</v>
      </c>
      <c r="AW195" s="351" t="s">
        <v>26</v>
      </c>
      <c r="AX195" s="351" t="s">
        <v>56</v>
      </c>
      <c r="AY195" s="353" t="s">
        <v>101</v>
      </c>
    </row>
    <row r="196" spans="2:65" s="223" customFormat="1" ht="16.5" customHeight="1">
      <c r="B196" s="219"/>
      <c r="C196" s="317" t="s">
        <v>174</v>
      </c>
      <c r="D196" s="318" t="s">
        <v>103</v>
      </c>
      <c r="E196" s="319" t="s">
        <v>207</v>
      </c>
      <c r="F196" s="320" t="s">
        <v>208</v>
      </c>
      <c r="G196" s="321" t="s">
        <v>161</v>
      </c>
      <c r="H196" s="322">
        <v>2.5499999999999998</v>
      </c>
      <c r="I196" s="203"/>
      <c r="J196" s="323">
        <f>ROUND(I196*H196,2)</f>
        <v>0</v>
      </c>
      <c r="K196" s="324" t="s">
        <v>127</v>
      </c>
      <c r="L196" s="221"/>
      <c r="M196" s="325" t="s">
        <v>1</v>
      </c>
      <c r="N196" s="326" t="s">
        <v>34</v>
      </c>
      <c r="O196" s="327">
        <v>0</v>
      </c>
      <c r="P196" s="327">
        <f>O196*H196</f>
        <v>0</v>
      </c>
      <c r="Q196" s="327">
        <v>0</v>
      </c>
      <c r="R196" s="327">
        <f>Q196*H196</f>
        <v>0</v>
      </c>
      <c r="S196" s="327">
        <v>0</v>
      </c>
      <c r="T196" s="328">
        <f>S196*H196</f>
        <v>0</v>
      </c>
      <c r="AR196" s="329" t="s">
        <v>107</v>
      </c>
      <c r="AT196" s="329" t="s">
        <v>103</v>
      </c>
      <c r="AU196" s="329" t="s">
        <v>58</v>
      </c>
      <c r="AY196" s="207" t="s">
        <v>101</v>
      </c>
      <c r="BE196" s="330">
        <f>IF(N196="základní",J196,0)</f>
        <v>0</v>
      </c>
      <c r="BF196" s="330">
        <f>IF(N196="snížená",J196,0)</f>
        <v>0</v>
      </c>
      <c r="BG196" s="330">
        <f>IF(N196="zákl. přenesená",J196,0)</f>
        <v>0</v>
      </c>
      <c r="BH196" s="330">
        <f>IF(N196="sníž. přenesená",J196,0)</f>
        <v>0</v>
      </c>
      <c r="BI196" s="330">
        <f>IF(N196="nulová",J196,0)</f>
        <v>0</v>
      </c>
      <c r="BJ196" s="207" t="s">
        <v>56</v>
      </c>
      <c r="BK196" s="330">
        <f>ROUND(I196*H196,2)</f>
        <v>0</v>
      </c>
      <c r="BL196" s="207" t="s">
        <v>107</v>
      </c>
      <c r="BM196" s="329" t="s">
        <v>249</v>
      </c>
    </row>
    <row r="197" spans="2:65" s="223" customFormat="1" ht="36" customHeight="1">
      <c r="B197" s="219"/>
      <c r="C197" s="317" t="s">
        <v>219</v>
      </c>
      <c r="D197" s="318" t="s">
        <v>103</v>
      </c>
      <c r="E197" s="319" t="s">
        <v>210</v>
      </c>
      <c r="F197" s="320" t="s">
        <v>211</v>
      </c>
      <c r="G197" s="321" t="s">
        <v>161</v>
      </c>
      <c r="H197" s="322">
        <v>4.2779999999999996</v>
      </c>
      <c r="I197" s="203"/>
      <c r="J197" s="323">
        <f>ROUND(I197*H197,2)</f>
        <v>0</v>
      </c>
      <c r="K197" s="324" t="s">
        <v>127</v>
      </c>
      <c r="L197" s="221"/>
      <c r="M197" s="325" t="s">
        <v>1</v>
      </c>
      <c r="N197" s="326" t="s">
        <v>34</v>
      </c>
      <c r="O197" s="327">
        <v>0</v>
      </c>
      <c r="P197" s="327">
        <f>O197*H197</f>
        <v>0</v>
      </c>
      <c r="Q197" s="327">
        <v>0</v>
      </c>
      <c r="R197" s="327">
        <f>Q197*H197</f>
        <v>0</v>
      </c>
      <c r="S197" s="327">
        <v>0</v>
      </c>
      <c r="T197" s="328">
        <f>S197*H197</f>
        <v>0</v>
      </c>
      <c r="AR197" s="329" t="s">
        <v>107</v>
      </c>
      <c r="AT197" s="329" t="s">
        <v>103</v>
      </c>
      <c r="AU197" s="329" t="s">
        <v>58</v>
      </c>
      <c r="AY197" s="207" t="s">
        <v>101</v>
      </c>
      <c r="BE197" s="330">
        <f>IF(N197="základní",J197,0)</f>
        <v>0</v>
      </c>
      <c r="BF197" s="330">
        <f>IF(N197="snížená",J197,0)</f>
        <v>0</v>
      </c>
      <c r="BG197" s="330">
        <f>IF(N197="zákl. přenesená",J197,0)</f>
        <v>0</v>
      </c>
      <c r="BH197" s="330">
        <f>IF(N197="sníž. přenesená",J197,0)</f>
        <v>0</v>
      </c>
      <c r="BI197" s="330">
        <f>IF(N197="nulová",J197,0)</f>
        <v>0</v>
      </c>
      <c r="BJ197" s="207" t="s">
        <v>56</v>
      </c>
      <c r="BK197" s="330">
        <f>ROUND(I197*H197,2)</f>
        <v>0</v>
      </c>
      <c r="BL197" s="207" t="s">
        <v>107</v>
      </c>
      <c r="BM197" s="329" t="s">
        <v>252</v>
      </c>
    </row>
    <row r="198" spans="2:65" s="361" customFormat="1">
      <c r="B198" s="354"/>
      <c r="C198" s="355"/>
      <c r="D198" s="333" t="s">
        <v>112</v>
      </c>
      <c r="E198" s="356" t="s">
        <v>1</v>
      </c>
      <c r="F198" s="357" t="s">
        <v>212</v>
      </c>
      <c r="G198" s="358"/>
      <c r="H198" s="356" t="s">
        <v>1</v>
      </c>
      <c r="I198" s="409"/>
      <c r="J198" s="358"/>
      <c r="K198" s="359"/>
      <c r="L198" s="358"/>
      <c r="M198" s="360"/>
      <c r="T198" s="362"/>
      <c r="AT198" s="363" t="s">
        <v>112</v>
      </c>
      <c r="AU198" s="363" t="s">
        <v>58</v>
      </c>
      <c r="AV198" s="361" t="s">
        <v>56</v>
      </c>
      <c r="AW198" s="361" t="s">
        <v>26</v>
      </c>
      <c r="AX198" s="361" t="s">
        <v>50</v>
      </c>
      <c r="AY198" s="363" t="s">
        <v>101</v>
      </c>
    </row>
    <row r="199" spans="2:65" s="340" customFormat="1">
      <c r="B199" s="331"/>
      <c r="C199" s="332"/>
      <c r="D199" s="333" t="s">
        <v>112</v>
      </c>
      <c r="E199" s="334" t="s">
        <v>1</v>
      </c>
      <c r="F199" s="335" t="s">
        <v>213</v>
      </c>
      <c r="G199" s="336"/>
      <c r="H199" s="337">
        <v>4.2779999999999996</v>
      </c>
      <c r="I199" s="407"/>
      <c r="J199" s="336"/>
      <c r="K199" s="338"/>
      <c r="L199" s="336"/>
      <c r="M199" s="339"/>
      <c r="T199" s="341"/>
      <c r="AT199" s="342" t="s">
        <v>112</v>
      </c>
      <c r="AU199" s="342" t="s">
        <v>58</v>
      </c>
      <c r="AV199" s="340" t="s">
        <v>58</v>
      </c>
      <c r="AW199" s="340" t="s">
        <v>26</v>
      </c>
      <c r="AX199" s="340" t="s">
        <v>50</v>
      </c>
      <c r="AY199" s="342" t="s">
        <v>101</v>
      </c>
    </row>
    <row r="200" spans="2:65" s="351" customFormat="1">
      <c r="B200" s="343"/>
      <c r="C200" s="344"/>
      <c r="D200" s="333" t="s">
        <v>112</v>
      </c>
      <c r="E200" s="345" t="s">
        <v>1</v>
      </c>
      <c r="F200" s="346" t="s">
        <v>114</v>
      </c>
      <c r="G200" s="347"/>
      <c r="H200" s="348">
        <v>4.2779999999999996</v>
      </c>
      <c r="I200" s="408"/>
      <c r="J200" s="347"/>
      <c r="K200" s="349"/>
      <c r="L200" s="347"/>
      <c r="M200" s="350"/>
      <c r="T200" s="352"/>
      <c r="AT200" s="353" t="s">
        <v>112</v>
      </c>
      <c r="AU200" s="353" t="s">
        <v>58</v>
      </c>
      <c r="AV200" s="351" t="s">
        <v>107</v>
      </c>
      <c r="AW200" s="351" t="s">
        <v>26</v>
      </c>
      <c r="AX200" s="351" t="s">
        <v>56</v>
      </c>
      <c r="AY200" s="353" t="s">
        <v>101</v>
      </c>
    </row>
    <row r="201" spans="2:65" s="223" customFormat="1" ht="48" customHeight="1">
      <c r="B201" s="219"/>
      <c r="C201" s="317" t="s">
        <v>181</v>
      </c>
      <c r="D201" s="318" t="s">
        <v>103</v>
      </c>
      <c r="E201" s="319" t="s">
        <v>214</v>
      </c>
      <c r="F201" s="320" t="s">
        <v>215</v>
      </c>
      <c r="G201" s="321" t="s">
        <v>155</v>
      </c>
      <c r="H201" s="322">
        <v>4.3999999999999997E-2</v>
      </c>
      <c r="I201" s="203"/>
      <c r="J201" s="323">
        <f>ROUND(I201*H201,2)</f>
        <v>0</v>
      </c>
      <c r="K201" s="324" t="s">
        <v>127</v>
      </c>
      <c r="L201" s="221"/>
      <c r="M201" s="325" t="s">
        <v>1</v>
      </c>
      <c r="N201" s="326" t="s">
        <v>34</v>
      </c>
      <c r="O201" s="327">
        <v>0</v>
      </c>
      <c r="P201" s="327">
        <f>O201*H201</f>
        <v>0</v>
      </c>
      <c r="Q201" s="327">
        <v>0</v>
      </c>
      <c r="R201" s="327">
        <f>Q201*H201</f>
        <v>0</v>
      </c>
      <c r="S201" s="327">
        <v>0</v>
      </c>
      <c r="T201" s="328">
        <f>S201*H201</f>
        <v>0</v>
      </c>
      <c r="AR201" s="329" t="s">
        <v>107</v>
      </c>
      <c r="AT201" s="329" t="s">
        <v>103</v>
      </c>
      <c r="AU201" s="329" t="s">
        <v>58</v>
      </c>
      <c r="AY201" s="207" t="s">
        <v>101</v>
      </c>
      <c r="BE201" s="330">
        <f>IF(N201="základní",J201,0)</f>
        <v>0</v>
      </c>
      <c r="BF201" s="330">
        <f>IF(N201="snížená",J201,0)</f>
        <v>0</v>
      </c>
      <c r="BG201" s="330">
        <f>IF(N201="zákl. přenesená",J201,0)</f>
        <v>0</v>
      </c>
      <c r="BH201" s="330">
        <f>IF(N201="sníž. přenesená",J201,0)</f>
        <v>0</v>
      </c>
      <c r="BI201" s="330">
        <f>IF(N201="nulová",J201,0)</f>
        <v>0</v>
      </c>
      <c r="BJ201" s="207" t="s">
        <v>56</v>
      </c>
      <c r="BK201" s="330">
        <f>ROUND(I201*H201,2)</f>
        <v>0</v>
      </c>
      <c r="BL201" s="207" t="s">
        <v>107</v>
      </c>
      <c r="BM201" s="329" t="s">
        <v>256</v>
      </c>
    </row>
    <row r="202" spans="2:65" s="361" customFormat="1">
      <c r="B202" s="354"/>
      <c r="C202" s="355"/>
      <c r="D202" s="333" t="s">
        <v>112</v>
      </c>
      <c r="E202" s="356" t="s">
        <v>1</v>
      </c>
      <c r="F202" s="357" t="s">
        <v>212</v>
      </c>
      <c r="G202" s="358"/>
      <c r="H202" s="356" t="s">
        <v>1</v>
      </c>
      <c r="I202" s="409"/>
      <c r="J202" s="358"/>
      <c r="K202" s="359"/>
      <c r="L202" s="358"/>
      <c r="M202" s="360"/>
      <c r="T202" s="362"/>
      <c r="AT202" s="363" t="s">
        <v>112</v>
      </c>
      <c r="AU202" s="363" t="s">
        <v>58</v>
      </c>
      <c r="AV202" s="361" t="s">
        <v>56</v>
      </c>
      <c r="AW202" s="361" t="s">
        <v>26</v>
      </c>
      <c r="AX202" s="361" t="s">
        <v>50</v>
      </c>
      <c r="AY202" s="363" t="s">
        <v>101</v>
      </c>
    </row>
    <row r="203" spans="2:65" s="340" customFormat="1">
      <c r="B203" s="331"/>
      <c r="C203" s="332"/>
      <c r="D203" s="333" t="s">
        <v>112</v>
      </c>
      <c r="E203" s="334" t="s">
        <v>1</v>
      </c>
      <c r="F203" s="335" t="s">
        <v>216</v>
      </c>
      <c r="G203" s="336"/>
      <c r="H203" s="337">
        <v>1.7999999999999999E-2</v>
      </c>
      <c r="I203" s="407"/>
      <c r="J203" s="336"/>
      <c r="K203" s="338"/>
      <c r="L203" s="336"/>
      <c r="M203" s="339"/>
      <c r="T203" s="341"/>
      <c r="AT203" s="342" t="s">
        <v>112</v>
      </c>
      <c r="AU203" s="342" t="s">
        <v>58</v>
      </c>
      <c r="AV203" s="340" t="s">
        <v>58</v>
      </c>
      <c r="AW203" s="340" t="s">
        <v>26</v>
      </c>
      <c r="AX203" s="340" t="s">
        <v>50</v>
      </c>
      <c r="AY203" s="342" t="s">
        <v>101</v>
      </c>
    </row>
    <row r="204" spans="2:65" s="340" customFormat="1">
      <c r="B204" s="331"/>
      <c r="C204" s="332"/>
      <c r="D204" s="333" t="s">
        <v>112</v>
      </c>
      <c r="E204" s="334" t="s">
        <v>1</v>
      </c>
      <c r="F204" s="335" t="s">
        <v>217</v>
      </c>
      <c r="G204" s="336"/>
      <c r="H204" s="337">
        <v>2.5999999999999999E-2</v>
      </c>
      <c r="I204" s="407"/>
      <c r="J204" s="336"/>
      <c r="K204" s="338"/>
      <c r="L204" s="336"/>
      <c r="M204" s="339"/>
      <c r="T204" s="341"/>
      <c r="AT204" s="342" t="s">
        <v>112</v>
      </c>
      <c r="AU204" s="342" t="s">
        <v>58</v>
      </c>
      <c r="AV204" s="340" t="s">
        <v>58</v>
      </c>
      <c r="AW204" s="340" t="s">
        <v>26</v>
      </c>
      <c r="AX204" s="340" t="s">
        <v>50</v>
      </c>
      <c r="AY204" s="342" t="s">
        <v>101</v>
      </c>
    </row>
    <row r="205" spans="2:65" s="351" customFormat="1">
      <c r="B205" s="343"/>
      <c r="C205" s="344"/>
      <c r="D205" s="333" t="s">
        <v>112</v>
      </c>
      <c r="E205" s="345" t="s">
        <v>1</v>
      </c>
      <c r="F205" s="346" t="s">
        <v>114</v>
      </c>
      <c r="G205" s="347"/>
      <c r="H205" s="348">
        <v>4.3999999999999997E-2</v>
      </c>
      <c r="I205" s="408"/>
      <c r="J205" s="347"/>
      <c r="K205" s="349"/>
      <c r="L205" s="347"/>
      <c r="M205" s="350"/>
      <c r="T205" s="352"/>
      <c r="AT205" s="353" t="s">
        <v>112</v>
      </c>
      <c r="AU205" s="353" t="s">
        <v>58</v>
      </c>
      <c r="AV205" s="351" t="s">
        <v>107</v>
      </c>
      <c r="AW205" s="351" t="s">
        <v>26</v>
      </c>
      <c r="AX205" s="351" t="s">
        <v>56</v>
      </c>
      <c r="AY205" s="353" t="s">
        <v>101</v>
      </c>
    </row>
    <row r="206" spans="2:65" s="309" customFormat="1" ht="22.75" customHeight="1">
      <c r="B206" s="301"/>
      <c r="C206" s="302"/>
      <c r="D206" s="303" t="s">
        <v>49</v>
      </c>
      <c r="E206" s="315" t="s">
        <v>115</v>
      </c>
      <c r="F206" s="315" t="s">
        <v>218</v>
      </c>
      <c r="G206" s="305"/>
      <c r="H206" s="305"/>
      <c r="I206" s="410"/>
      <c r="J206" s="316">
        <f>BK206</f>
        <v>0</v>
      </c>
      <c r="K206" s="307"/>
      <c r="L206" s="305"/>
      <c r="M206" s="308"/>
      <c r="P206" s="310">
        <f>SUM(P207:P231)</f>
        <v>4.3340920000000001</v>
      </c>
      <c r="R206" s="310">
        <f>SUM(R207:R231)</f>
        <v>1.8495095399999999</v>
      </c>
      <c r="T206" s="311">
        <f>SUM(T207:T231)</f>
        <v>0</v>
      </c>
      <c r="AR206" s="312" t="s">
        <v>56</v>
      </c>
      <c r="AT206" s="313" t="s">
        <v>49</v>
      </c>
      <c r="AU206" s="313" t="s">
        <v>56</v>
      </c>
      <c r="AY206" s="312" t="s">
        <v>101</v>
      </c>
      <c r="BK206" s="314">
        <f>SUM(BK207:BK231)</f>
        <v>0</v>
      </c>
    </row>
    <row r="207" spans="2:65" s="223" customFormat="1" ht="36" customHeight="1">
      <c r="B207" s="219"/>
      <c r="C207" s="317" t="s">
        <v>230</v>
      </c>
      <c r="D207" s="318" t="s">
        <v>103</v>
      </c>
      <c r="E207" s="319" t="s">
        <v>1972</v>
      </c>
      <c r="F207" s="320" t="s">
        <v>1973</v>
      </c>
      <c r="G207" s="321" t="s">
        <v>161</v>
      </c>
      <c r="H207" s="322">
        <v>5</v>
      </c>
      <c r="I207" s="203"/>
      <c r="J207" s="323">
        <f>ROUND(I207*H207,2)</f>
        <v>0</v>
      </c>
      <c r="K207" s="324" t="s">
        <v>127</v>
      </c>
      <c r="L207" s="221"/>
      <c r="M207" s="325" t="s">
        <v>1</v>
      </c>
      <c r="N207" s="326" t="s">
        <v>34</v>
      </c>
      <c r="O207" s="327">
        <v>0.61699999999999999</v>
      </c>
      <c r="P207" s="327">
        <f>O207*H207</f>
        <v>3.085</v>
      </c>
      <c r="Q207" s="327">
        <v>0.36276999999999998</v>
      </c>
      <c r="R207" s="327">
        <f>Q207*H207</f>
        <v>1.81385</v>
      </c>
      <c r="S207" s="327">
        <v>0</v>
      </c>
      <c r="T207" s="328">
        <f>S207*H207</f>
        <v>0</v>
      </c>
      <c r="AR207" s="329" t="s">
        <v>107</v>
      </c>
      <c r="AT207" s="329" t="s">
        <v>103</v>
      </c>
      <c r="AU207" s="329" t="s">
        <v>58</v>
      </c>
      <c r="AY207" s="207" t="s">
        <v>101</v>
      </c>
      <c r="BE207" s="330">
        <f>IF(N207="základní",J207,0)</f>
        <v>0</v>
      </c>
      <c r="BF207" s="330">
        <f>IF(N207="snížená",J207,0)</f>
        <v>0</v>
      </c>
      <c r="BG207" s="330">
        <f>IF(N207="zákl. přenesená",J207,0)</f>
        <v>0</v>
      </c>
      <c r="BH207" s="330">
        <f>IF(N207="sníž. přenesená",J207,0)</f>
        <v>0</v>
      </c>
      <c r="BI207" s="330">
        <f>IF(N207="nulová",J207,0)</f>
        <v>0</v>
      </c>
      <c r="BJ207" s="207" t="s">
        <v>56</v>
      </c>
      <c r="BK207" s="330">
        <f>ROUND(I207*H207,2)</f>
        <v>0</v>
      </c>
      <c r="BL207" s="207" t="s">
        <v>107</v>
      </c>
      <c r="BM207" s="329" t="s">
        <v>1974</v>
      </c>
    </row>
    <row r="208" spans="2:65" s="223" customFormat="1" ht="63">
      <c r="B208" s="219"/>
      <c r="C208" s="220"/>
      <c r="D208" s="333" t="s">
        <v>1952</v>
      </c>
      <c r="E208" s="221"/>
      <c r="F208" s="391" t="s">
        <v>1975</v>
      </c>
      <c r="G208" s="221"/>
      <c r="H208" s="221"/>
      <c r="I208" s="411"/>
      <c r="J208" s="221"/>
      <c r="K208" s="222"/>
      <c r="L208" s="221"/>
      <c r="M208" s="392"/>
      <c r="T208" s="393"/>
      <c r="AT208" s="207" t="s">
        <v>1952</v>
      </c>
      <c r="AU208" s="207" t="s">
        <v>58</v>
      </c>
    </row>
    <row r="209" spans="2:65" s="340" customFormat="1">
      <c r="B209" s="331"/>
      <c r="C209" s="332"/>
      <c r="D209" s="333" t="s">
        <v>112</v>
      </c>
      <c r="E209" s="334" t="s">
        <v>1</v>
      </c>
      <c r="F209" s="335" t="s">
        <v>1976</v>
      </c>
      <c r="G209" s="336"/>
      <c r="H209" s="337">
        <v>5</v>
      </c>
      <c r="I209" s="407"/>
      <c r="J209" s="336"/>
      <c r="K209" s="338"/>
      <c r="L209" s="336"/>
      <c r="M209" s="339"/>
      <c r="T209" s="341"/>
      <c r="AT209" s="342" t="s">
        <v>112</v>
      </c>
      <c r="AU209" s="342" t="s">
        <v>58</v>
      </c>
      <c r="AV209" s="340" t="s">
        <v>58</v>
      </c>
      <c r="AW209" s="340" t="s">
        <v>26</v>
      </c>
      <c r="AX209" s="340" t="s">
        <v>56</v>
      </c>
      <c r="AY209" s="342" t="s">
        <v>101</v>
      </c>
    </row>
    <row r="210" spans="2:65" s="223" customFormat="1" ht="36" customHeight="1">
      <c r="B210" s="219"/>
      <c r="C210" s="317" t="s">
        <v>185</v>
      </c>
      <c r="D210" s="318" t="s">
        <v>103</v>
      </c>
      <c r="E210" s="319" t="s">
        <v>1977</v>
      </c>
      <c r="F210" s="320" t="s">
        <v>1978</v>
      </c>
      <c r="G210" s="321" t="s">
        <v>155</v>
      </c>
      <c r="H210" s="322">
        <v>3.4000000000000002E-2</v>
      </c>
      <c r="I210" s="203"/>
      <c r="J210" s="323">
        <f>ROUND(I210*H210,2)</f>
        <v>0</v>
      </c>
      <c r="K210" s="324" t="s">
        <v>127</v>
      </c>
      <c r="L210" s="221"/>
      <c r="M210" s="325" t="s">
        <v>1</v>
      </c>
      <c r="N210" s="326" t="s">
        <v>34</v>
      </c>
      <c r="O210" s="327">
        <v>36.738</v>
      </c>
      <c r="P210" s="327">
        <f>O210*H210</f>
        <v>1.2490920000000001</v>
      </c>
      <c r="Q210" s="327">
        <v>1.04881</v>
      </c>
      <c r="R210" s="327">
        <f>Q210*H210</f>
        <v>3.5659540000000003E-2</v>
      </c>
      <c r="S210" s="327">
        <v>0</v>
      </c>
      <c r="T210" s="328">
        <f>S210*H210</f>
        <v>0</v>
      </c>
      <c r="AR210" s="329" t="s">
        <v>107</v>
      </c>
      <c r="AT210" s="329" t="s">
        <v>103</v>
      </c>
      <c r="AU210" s="329" t="s">
        <v>58</v>
      </c>
      <c r="AY210" s="207" t="s">
        <v>101</v>
      </c>
      <c r="BE210" s="330">
        <f>IF(N210="základní",J210,0)</f>
        <v>0</v>
      </c>
      <c r="BF210" s="330">
        <f>IF(N210="snížená",J210,0)</f>
        <v>0</v>
      </c>
      <c r="BG210" s="330">
        <f>IF(N210="zákl. přenesená",J210,0)</f>
        <v>0</v>
      </c>
      <c r="BH210" s="330">
        <f>IF(N210="sníž. přenesená",J210,0)</f>
        <v>0</v>
      </c>
      <c r="BI210" s="330">
        <f>IF(N210="nulová",J210,0)</f>
        <v>0</v>
      </c>
      <c r="BJ210" s="207" t="s">
        <v>56</v>
      </c>
      <c r="BK210" s="330">
        <f>ROUND(I210*H210,2)</f>
        <v>0</v>
      </c>
      <c r="BL210" s="207" t="s">
        <v>107</v>
      </c>
      <c r="BM210" s="329" t="s">
        <v>1979</v>
      </c>
    </row>
    <row r="211" spans="2:65" s="340" customFormat="1">
      <c r="B211" s="331"/>
      <c r="C211" s="332"/>
      <c r="D211" s="333" t="s">
        <v>112</v>
      </c>
      <c r="E211" s="334" t="s">
        <v>1</v>
      </c>
      <c r="F211" s="335" t="s">
        <v>1980</v>
      </c>
      <c r="G211" s="336"/>
      <c r="H211" s="337">
        <v>3.4000000000000002E-2</v>
      </c>
      <c r="I211" s="407"/>
      <c r="J211" s="336"/>
      <c r="K211" s="338"/>
      <c r="L211" s="336"/>
      <c r="M211" s="339"/>
      <c r="T211" s="341"/>
      <c r="AT211" s="342" t="s">
        <v>112</v>
      </c>
      <c r="AU211" s="342" t="s">
        <v>58</v>
      </c>
      <c r="AV211" s="340" t="s">
        <v>58</v>
      </c>
      <c r="AW211" s="340" t="s">
        <v>26</v>
      </c>
      <c r="AX211" s="340" t="s">
        <v>56</v>
      </c>
      <c r="AY211" s="342" t="s">
        <v>101</v>
      </c>
    </row>
    <row r="212" spans="2:65" s="223" customFormat="1" ht="36" customHeight="1">
      <c r="B212" s="219"/>
      <c r="C212" s="317" t="s">
        <v>237</v>
      </c>
      <c r="D212" s="318" t="s">
        <v>103</v>
      </c>
      <c r="E212" s="319" t="s">
        <v>220</v>
      </c>
      <c r="F212" s="320" t="s">
        <v>223</v>
      </c>
      <c r="G212" s="321" t="s">
        <v>221</v>
      </c>
      <c r="H212" s="322">
        <v>85</v>
      </c>
      <c r="I212" s="203"/>
      <c r="J212" s="323">
        <f>ROUND(I212*H212,2)</f>
        <v>0</v>
      </c>
      <c r="K212" s="324" t="s">
        <v>1</v>
      </c>
      <c r="L212" s="221"/>
      <c r="M212" s="325" t="s">
        <v>1</v>
      </c>
      <c r="N212" s="326" t="s">
        <v>34</v>
      </c>
      <c r="O212" s="327">
        <v>0</v>
      </c>
      <c r="P212" s="327">
        <f>O212*H212</f>
        <v>0</v>
      </c>
      <c r="Q212" s="327">
        <v>0</v>
      </c>
      <c r="R212" s="327">
        <f>Q212*H212</f>
        <v>0</v>
      </c>
      <c r="S212" s="327">
        <v>0</v>
      </c>
      <c r="T212" s="328">
        <f>S212*H212</f>
        <v>0</v>
      </c>
      <c r="AR212" s="329" t="s">
        <v>107</v>
      </c>
      <c r="AT212" s="329" t="s">
        <v>103</v>
      </c>
      <c r="AU212" s="329" t="s">
        <v>58</v>
      </c>
      <c r="AY212" s="207" t="s">
        <v>101</v>
      </c>
      <c r="BE212" s="330">
        <f>IF(N212="základní",J212,0)</f>
        <v>0</v>
      </c>
      <c r="BF212" s="330">
        <f>IF(N212="snížená",J212,0)</f>
        <v>0</v>
      </c>
      <c r="BG212" s="330">
        <f>IF(N212="zákl. přenesená",J212,0)</f>
        <v>0</v>
      </c>
      <c r="BH212" s="330">
        <f>IF(N212="sníž. přenesená",J212,0)</f>
        <v>0</v>
      </c>
      <c r="BI212" s="330">
        <f>IF(N212="nulová",J212,0)</f>
        <v>0</v>
      </c>
      <c r="BJ212" s="207" t="s">
        <v>56</v>
      </c>
      <c r="BK212" s="330">
        <f>ROUND(I212*H212,2)</f>
        <v>0</v>
      </c>
      <c r="BL212" s="207" t="s">
        <v>107</v>
      </c>
      <c r="BM212" s="329" t="s">
        <v>259</v>
      </c>
    </row>
    <row r="213" spans="2:65" s="361" customFormat="1">
      <c r="B213" s="354"/>
      <c r="C213" s="355"/>
      <c r="D213" s="333" t="s">
        <v>112</v>
      </c>
      <c r="E213" s="356" t="s">
        <v>1</v>
      </c>
      <c r="F213" s="357" t="s">
        <v>224</v>
      </c>
      <c r="G213" s="358"/>
      <c r="H213" s="356" t="s">
        <v>1</v>
      </c>
      <c r="I213" s="409"/>
      <c r="J213" s="358"/>
      <c r="K213" s="359"/>
      <c r="L213" s="358"/>
      <c r="M213" s="360"/>
      <c r="T213" s="362"/>
      <c r="AT213" s="363" t="s">
        <v>112</v>
      </c>
      <c r="AU213" s="363" t="s">
        <v>58</v>
      </c>
      <c r="AV213" s="361" t="s">
        <v>56</v>
      </c>
      <c r="AW213" s="361" t="s">
        <v>26</v>
      </c>
      <c r="AX213" s="361" t="s">
        <v>50</v>
      </c>
      <c r="AY213" s="363" t="s">
        <v>101</v>
      </c>
    </row>
    <row r="214" spans="2:65" s="340" customFormat="1">
      <c r="B214" s="331"/>
      <c r="C214" s="332"/>
      <c r="D214" s="333" t="s">
        <v>112</v>
      </c>
      <c r="E214" s="334" t="s">
        <v>1</v>
      </c>
      <c r="F214" s="335" t="s">
        <v>225</v>
      </c>
      <c r="G214" s="336"/>
      <c r="H214" s="337">
        <v>85</v>
      </c>
      <c r="I214" s="407"/>
      <c r="J214" s="336"/>
      <c r="K214" s="338"/>
      <c r="L214" s="336"/>
      <c r="M214" s="339"/>
      <c r="T214" s="341"/>
      <c r="AT214" s="342" t="s">
        <v>112</v>
      </c>
      <c r="AU214" s="342" t="s">
        <v>58</v>
      </c>
      <c r="AV214" s="340" t="s">
        <v>58</v>
      </c>
      <c r="AW214" s="340" t="s">
        <v>26</v>
      </c>
      <c r="AX214" s="340" t="s">
        <v>50</v>
      </c>
      <c r="AY214" s="342" t="s">
        <v>101</v>
      </c>
    </row>
    <row r="215" spans="2:65" s="351" customFormat="1">
      <c r="B215" s="343"/>
      <c r="C215" s="344"/>
      <c r="D215" s="333" t="s">
        <v>112</v>
      </c>
      <c r="E215" s="345" t="s">
        <v>1</v>
      </c>
      <c r="F215" s="346" t="s">
        <v>114</v>
      </c>
      <c r="G215" s="347"/>
      <c r="H215" s="348">
        <v>85</v>
      </c>
      <c r="I215" s="408"/>
      <c r="J215" s="347"/>
      <c r="K215" s="349"/>
      <c r="L215" s="347"/>
      <c r="M215" s="350"/>
      <c r="T215" s="352"/>
      <c r="AT215" s="353" t="s">
        <v>112</v>
      </c>
      <c r="AU215" s="353" t="s">
        <v>58</v>
      </c>
      <c r="AV215" s="351" t="s">
        <v>107</v>
      </c>
      <c r="AW215" s="351" t="s">
        <v>26</v>
      </c>
      <c r="AX215" s="351" t="s">
        <v>56</v>
      </c>
      <c r="AY215" s="353" t="s">
        <v>101</v>
      </c>
    </row>
    <row r="216" spans="2:65" s="223" customFormat="1" ht="24" customHeight="1">
      <c r="B216" s="219"/>
      <c r="C216" s="317" t="s">
        <v>188</v>
      </c>
      <c r="D216" s="318" t="s">
        <v>103</v>
      </c>
      <c r="E216" s="319" t="s">
        <v>226</v>
      </c>
      <c r="F216" s="320" t="s">
        <v>227</v>
      </c>
      <c r="G216" s="321" t="s">
        <v>173</v>
      </c>
      <c r="H216" s="322">
        <v>36</v>
      </c>
      <c r="I216" s="203"/>
      <c r="J216" s="323">
        <f>ROUND(I216*H216,2)</f>
        <v>0</v>
      </c>
      <c r="K216" s="324" t="s">
        <v>1</v>
      </c>
      <c r="L216" s="221"/>
      <c r="M216" s="325" t="s">
        <v>1</v>
      </c>
      <c r="N216" s="326" t="s">
        <v>34</v>
      </c>
      <c r="O216" s="327">
        <v>0</v>
      </c>
      <c r="P216" s="327">
        <f>O216*H216</f>
        <v>0</v>
      </c>
      <c r="Q216" s="327">
        <v>0</v>
      </c>
      <c r="R216" s="327">
        <f>Q216*H216</f>
        <v>0</v>
      </c>
      <c r="S216" s="327">
        <v>0</v>
      </c>
      <c r="T216" s="328">
        <f>S216*H216</f>
        <v>0</v>
      </c>
      <c r="AR216" s="329" t="s">
        <v>107</v>
      </c>
      <c r="AT216" s="329" t="s">
        <v>103</v>
      </c>
      <c r="AU216" s="329" t="s">
        <v>58</v>
      </c>
      <c r="AY216" s="207" t="s">
        <v>101</v>
      </c>
      <c r="BE216" s="330">
        <f>IF(N216="základní",J216,0)</f>
        <v>0</v>
      </c>
      <c r="BF216" s="330">
        <f>IF(N216="snížená",J216,0)</f>
        <v>0</v>
      </c>
      <c r="BG216" s="330">
        <f>IF(N216="zákl. přenesená",J216,0)</f>
        <v>0</v>
      </c>
      <c r="BH216" s="330">
        <f>IF(N216="sníž. přenesená",J216,0)</f>
        <v>0</v>
      </c>
      <c r="BI216" s="330">
        <f>IF(N216="nulová",J216,0)</f>
        <v>0</v>
      </c>
      <c r="BJ216" s="207" t="s">
        <v>56</v>
      </c>
      <c r="BK216" s="330">
        <f>ROUND(I216*H216,2)</f>
        <v>0</v>
      </c>
      <c r="BL216" s="207" t="s">
        <v>107</v>
      </c>
      <c r="BM216" s="329" t="s">
        <v>289</v>
      </c>
    </row>
    <row r="217" spans="2:65" s="361" customFormat="1">
      <c r="B217" s="354"/>
      <c r="C217" s="355"/>
      <c r="D217" s="333" t="s">
        <v>112</v>
      </c>
      <c r="E217" s="356" t="s">
        <v>1</v>
      </c>
      <c r="F217" s="357" t="s">
        <v>229</v>
      </c>
      <c r="G217" s="358"/>
      <c r="H217" s="356" t="s">
        <v>1</v>
      </c>
      <c r="I217" s="409"/>
      <c r="J217" s="358"/>
      <c r="K217" s="359"/>
      <c r="L217" s="358"/>
      <c r="M217" s="360"/>
      <c r="T217" s="362"/>
      <c r="AT217" s="363" t="s">
        <v>112</v>
      </c>
      <c r="AU217" s="363" t="s">
        <v>58</v>
      </c>
      <c r="AV217" s="361" t="s">
        <v>56</v>
      </c>
      <c r="AW217" s="361" t="s">
        <v>26</v>
      </c>
      <c r="AX217" s="361" t="s">
        <v>50</v>
      </c>
      <c r="AY217" s="363" t="s">
        <v>101</v>
      </c>
    </row>
    <row r="218" spans="2:65" s="340" customFormat="1">
      <c r="B218" s="331"/>
      <c r="C218" s="332"/>
      <c r="D218" s="333" t="s">
        <v>112</v>
      </c>
      <c r="E218" s="334" t="s">
        <v>1</v>
      </c>
      <c r="F218" s="335" t="s">
        <v>228</v>
      </c>
      <c r="G218" s="336"/>
      <c r="H218" s="337">
        <v>36</v>
      </c>
      <c r="I218" s="407"/>
      <c r="J218" s="336"/>
      <c r="K218" s="338"/>
      <c r="L218" s="336"/>
      <c r="M218" s="339"/>
      <c r="T218" s="341"/>
      <c r="AT218" s="342" t="s">
        <v>112</v>
      </c>
      <c r="AU218" s="342" t="s">
        <v>58</v>
      </c>
      <c r="AV218" s="340" t="s">
        <v>58</v>
      </c>
      <c r="AW218" s="340" t="s">
        <v>26</v>
      </c>
      <c r="AX218" s="340" t="s">
        <v>50</v>
      </c>
      <c r="AY218" s="342" t="s">
        <v>101</v>
      </c>
    </row>
    <row r="219" spans="2:65" s="351" customFormat="1">
      <c r="B219" s="343"/>
      <c r="C219" s="344"/>
      <c r="D219" s="333" t="s">
        <v>112</v>
      </c>
      <c r="E219" s="345" t="s">
        <v>1</v>
      </c>
      <c r="F219" s="346" t="s">
        <v>114</v>
      </c>
      <c r="G219" s="347"/>
      <c r="H219" s="348">
        <v>36</v>
      </c>
      <c r="I219" s="408"/>
      <c r="J219" s="347"/>
      <c r="K219" s="349"/>
      <c r="L219" s="347"/>
      <c r="M219" s="350"/>
      <c r="T219" s="352"/>
      <c r="AT219" s="353" t="s">
        <v>112</v>
      </c>
      <c r="AU219" s="353" t="s">
        <v>58</v>
      </c>
      <c r="AV219" s="351" t="s">
        <v>107</v>
      </c>
      <c r="AW219" s="351" t="s">
        <v>26</v>
      </c>
      <c r="AX219" s="351" t="s">
        <v>56</v>
      </c>
      <c r="AY219" s="353" t="s">
        <v>101</v>
      </c>
    </row>
    <row r="220" spans="2:65" s="223" customFormat="1" ht="16.5" customHeight="1">
      <c r="B220" s="219"/>
      <c r="C220" s="364" t="s">
        <v>241</v>
      </c>
      <c r="D220" s="365" t="s">
        <v>178</v>
      </c>
      <c r="E220" s="366" t="s">
        <v>231</v>
      </c>
      <c r="F220" s="367" t="s">
        <v>232</v>
      </c>
      <c r="G220" s="368" t="s">
        <v>173</v>
      </c>
      <c r="H220" s="369">
        <v>30</v>
      </c>
      <c r="I220" s="203"/>
      <c r="J220" s="370">
        <f>ROUND(I220*H220,2)</f>
        <v>0</v>
      </c>
      <c r="K220" s="371" t="s">
        <v>1</v>
      </c>
      <c r="L220" s="372"/>
      <c r="M220" s="373" t="s">
        <v>1</v>
      </c>
      <c r="N220" s="374" t="s">
        <v>34</v>
      </c>
      <c r="O220" s="327">
        <v>0</v>
      </c>
      <c r="P220" s="327">
        <f>O220*H220</f>
        <v>0</v>
      </c>
      <c r="Q220" s="327">
        <v>0</v>
      </c>
      <c r="R220" s="327">
        <f>Q220*H220</f>
        <v>0</v>
      </c>
      <c r="S220" s="327">
        <v>0</v>
      </c>
      <c r="T220" s="328">
        <f>S220*H220</f>
        <v>0</v>
      </c>
      <c r="AR220" s="329" t="s">
        <v>137</v>
      </c>
      <c r="AT220" s="329" t="s">
        <v>178</v>
      </c>
      <c r="AU220" s="329" t="s">
        <v>58</v>
      </c>
      <c r="AY220" s="207" t="s">
        <v>101</v>
      </c>
      <c r="BE220" s="330">
        <f>IF(N220="základní",J220,0)</f>
        <v>0</v>
      </c>
      <c r="BF220" s="330">
        <f>IF(N220="snížená",J220,0)</f>
        <v>0</v>
      </c>
      <c r="BG220" s="330">
        <f>IF(N220="zákl. přenesená",J220,0)</f>
        <v>0</v>
      </c>
      <c r="BH220" s="330">
        <f>IF(N220="sníž. přenesená",J220,0)</f>
        <v>0</v>
      </c>
      <c r="BI220" s="330">
        <f>IF(N220="nulová",J220,0)</f>
        <v>0</v>
      </c>
      <c r="BJ220" s="207" t="s">
        <v>56</v>
      </c>
      <c r="BK220" s="330">
        <f>ROUND(I220*H220,2)</f>
        <v>0</v>
      </c>
      <c r="BL220" s="207" t="s">
        <v>107</v>
      </c>
      <c r="BM220" s="329" t="s">
        <v>292</v>
      </c>
    </row>
    <row r="221" spans="2:65" s="340" customFormat="1">
      <c r="B221" s="331"/>
      <c r="C221" s="332"/>
      <c r="D221" s="333" t="s">
        <v>112</v>
      </c>
      <c r="E221" s="334" t="s">
        <v>1</v>
      </c>
      <c r="F221" s="335" t="s">
        <v>1981</v>
      </c>
      <c r="G221" s="336"/>
      <c r="H221" s="337">
        <v>30</v>
      </c>
      <c r="I221" s="407"/>
      <c r="J221" s="336"/>
      <c r="K221" s="338"/>
      <c r="L221" s="336"/>
      <c r="M221" s="339"/>
      <c r="T221" s="341"/>
      <c r="AT221" s="342" t="s">
        <v>112</v>
      </c>
      <c r="AU221" s="342" t="s">
        <v>58</v>
      </c>
      <c r="AV221" s="340" t="s">
        <v>58</v>
      </c>
      <c r="AW221" s="340" t="s">
        <v>26</v>
      </c>
      <c r="AX221" s="340" t="s">
        <v>56</v>
      </c>
      <c r="AY221" s="342" t="s">
        <v>101</v>
      </c>
    </row>
    <row r="222" spans="2:65" s="361" customFormat="1" ht="20">
      <c r="B222" s="354"/>
      <c r="C222" s="355"/>
      <c r="D222" s="333" t="s">
        <v>112</v>
      </c>
      <c r="E222" s="356" t="s">
        <v>1</v>
      </c>
      <c r="F222" s="357" t="s">
        <v>1982</v>
      </c>
      <c r="G222" s="358"/>
      <c r="H222" s="356" t="s">
        <v>1</v>
      </c>
      <c r="I222" s="409"/>
      <c r="J222" s="358"/>
      <c r="K222" s="359"/>
      <c r="L222" s="358"/>
      <c r="M222" s="360"/>
      <c r="T222" s="362"/>
      <c r="AT222" s="363" t="s">
        <v>112</v>
      </c>
      <c r="AU222" s="363" t="s">
        <v>58</v>
      </c>
      <c r="AV222" s="361" t="s">
        <v>56</v>
      </c>
      <c r="AW222" s="361" t="s">
        <v>26</v>
      </c>
      <c r="AX222" s="361" t="s">
        <v>50</v>
      </c>
      <c r="AY222" s="363" t="s">
        <v>101</v>
      </c>
    </row>
    <row r="223" spans="2:65" s="223" customFormat="1" ht="16.5" customHeight="1">
      <c r="B223" s="219"/>
      <c r="C223" s="364" t="s">
        <v>222</v>
      </c>
      <c r="D223" s="365" t="s">
        <v>178</v>
      </c>
      <c r="E223" s="366" t="s">
        <v>234</v>
      </c>
      <c r="F223" s="367" t="s">
        <v>235</v>
      </c>
      <c r="G223" s="368" t="s">
        <v>173</v>
      </c>
      <c r="H223" s="369">
        <v>6</v>
      </c>
      <c r="I223" s="203"/>
      <c r="J223" s="370">
        <f>ROUND(I223*H223,2)</f>
        <v>0</v>
      </c>
      <c r="K223" s="371" t="s">
        <v>1</v>
      </c>
      <c r="L223" s="372"/>
      <c r="M223" s="373" t="s">
        <v>1</v>
      </c>
      <c r="N223" s="374" t="s">
        <v>34</v>
      </c>
      <c r="O223" s="327">
        <v>0</v>
      </c>
      <c r="P223" s="327">
        <f>O223*H223</f>
        <v>0</v>
      </c>
      <c r="Q223" s="327">
        <v>0</v>
      </c>
      <c r="R223" s="327">
        <f>Q223*H223</f>
        <v>0</v>
      </c>
      <c r="S223" s="327">
        <v>0</v>
      </c>
      <c r="T223" s="328">
        <f>S223*H223</f>
        <v>0</v>
      </c>
      <c r="AR223" s="329" t="s">
        <v>137</v>
      </c>
      <c r="AT223" s="329" t="s">
        <v>178</v>
      </c>
      <c r="AU223" s="329" t="s">
        <v>58</v>
      </c>
      <c r="AY223" s="207" t="s">
        <v>101</v>
      </c>
      <c r="BE223" s="330">
        <f>IF(N223="základní",J223,0)</f>
        <v>0</v>
      </c>
      <c r="BF223" s="330">
        <f>IF(N223="snížená",J223,0)</f>
        <v>0</v>
      </c>
      <c r="BG223" s="330">
        <f>IF(N223="zákl. přenesená",J223,0)</f>
        <v>0</v>
      </c>
      <c r="BH223" s="330">
        <f>IF(N223="sníž. přenesená",J223,0)</f>
        <v>0</v>
      </c>
      <c r="BI223" s="330">
        <f>IF(N223="nulová",J223,0)</f>
        <v>0</v>
      </c>
      <c r="BJ223" s="207" t="s">
        <v>56</v>
      </c>
      <c r="BK223" s="330">
        <f>ROUND(I223*H223,2)</f>
        <v>0</v>
      </c>
      <c r="BL223" s="207" t="s">
        <v>107</v>
      </c>
      <c r="BM223" s="329" t="s">
        <v>296</v>
      </c>
    </row>
    <row r="224" spans="2:65" s="340" customFormat="1">
      <c r="B224" s="331"/>
      <c r="C224" s="332"/>
      <c r="D224" s="333" t="s">
        <v>112</v>
      </c>
      <c r="E224" s="334" t="s">
        <v>1</v>
      </c>
      <c r="F224" s="335" t="s">
        <v>1983</v>
      </c>
      <c r="G224" s="336"/>
      <c r="H224" s="337">
        <v>6</v>
      </c>
      <c r="I224" s="407"/>
      <c r="J224" s="336"/>
      <c r="K224" s="338"/>
      <c r="L224" s="336"/>
      <c r="M224" s="339"/>
      <c r="T224" s="341"/>
      <c r="AT224" s="342" t="s">
        <v>112</v>
      </c>
      <c r="AU224" s="342" t="s">
        <v>58</v>
      </c>
      <c r="AV224" s="340" t="s">
        <v>58</v>
      </c>
      <c r="AW224" s="340" t="s">
        <v>26</v>
      </c>
      <c r="AX224" s="340" t="s">
        <v>56</v>
      </c>
      <c r="AY224" s="342" t="s">
        <v>101</v>
      </c>
    </row>
    <row r="225" spans="2:65" s="361" customFormat="1" ht="20">
      <c r="B225" s="354"/>
      <c r="C225" s="355"/>
      <c r="D225" s="333" t="s">
        <v>112</v>
      </c>
      <c r="E225" s="356" t="s">
        <v>1</v>
      </c>
      <c r="F225" s="357" t="s">
        <v>1984</v>
      </c>
      <c r="G225" s="358"/>
      <c r="H225" s="356" t="s">
        <v>1</v>
      </c>
      <c r="I225" s="409"/>
      <c r="J225" s="358"/>
      <c r="K225" s="359"/>
      <c r="L225" s="358"/>
      <c r="M225" s="360"/>
      <c r="T225" s="362"/>
      <c r="AT225" s="363" t="s">
        <v>112</v>
      </c>
      <c r="AU225" s="363" t="s">
        <v>58</v>
      </c>
      <c r="AV225" s="361" t="s">
        <v>56</v>
      </c>
      <c r="AW225" s="361" t="s">
        <v>26</v>
      </c>
      <c r="AX225" s="361" t="s">
        <v>50</v>
      </c>
      <c r="AY225" s="363" t="s">
        <v>101</v>
      </c>
    </row>
    <row r="226" spans="2:65" s="223" customFormat="1" ht="36" customHeight="1">
      <c r="B226" s="219"/>
      <c r="C226" s="317" t="s">
        <v>246</v>
      </c>
      <c r="D226" s="318" t="s">
        <v>103</v>
      </c>
      <c r="E226" s="319" t="s">
        <v>238</v>
      </c>
      <c r="F226" s="320" t="s">
        <v>239</v>
      </c>
      <c r="G226" s="321" t="s">
        <v>106</v>
      </c>
      <c r="H226" s="322">
        <v>36</v>
      </c>
      <c r="I226" s="203"/>
      <c r="J226" s="323">
        <f t="shared" ref="J226:J231" si="0">ROUND(I226*H226,2)</f>
        <v>0</v>
      </c>
      <c r="K226" s="324" t="s">
        <v>1</v>
      </c>
      <c r="L226" s="221"/>
      <c r="M226" s="325" t="s">
        <v>1</v>
      </c>
      <c r="N226" s="326" t="s">
        <v>34</v>
      </c>
      <c r="O226" s="327">
        <v>0</v>
      </c>
      <c r="P226" s="327">
        <f t="shared" ref="P226:P231" si="1">O226*H226</f>
        <v>0</v>
      </c>
      <c r="Q226" s="327">
        <v>0</v>
      </c>
      <c r="R226" s="327">
        <f t="shared" ref="R226:R231" si="2">Q226*H226</f>
        <v>0</v>
      </c>
      <c r="S226" s="327">
        <v>0</v>
      </c>
      <c r="T226" s="328">
        <f t="shared" ref="T226:T231" si="3">S226*H226</f>
        <v>0</v>
      </c>
      <c r="AR226" s="329" t="s">
        <v>107</v>
      </c>
      <c r="AT226" s="329" t="s">
        <v>103</v>
      </c>
      <c r="AU226" s="329" t="s">
        <v>58</v>
      </c>
      <c r="AY226" s="207" t="s">
        <v>101</v>
      </c>
      <c r="BE226" s="330">
        <f t="shared" ref="BE226:BE231" si="4">IF(N226="základní",J226,0)</f>
        <v>0</v>
      </c>
      <c r="BF226" s="330">
        <f t="shared" ref="BF226:BF231" si="5">IF(N226="snížená",J226,0)</f>
        <v>0</v>
      </c>
      <c r="BG226" s="330">
        <f t="shared" ref="BG226:BG231" si="6">IF(N226="zákl. přenesená",J226,0)</f>
        <v>0</v>
      </c>
      <c r="BH226" s="330">
        <f t="shared" ref="BH226:BH231" si="7">IF(N226="sníž. přenesená",J226,0)</f>
        <v>0</v>
      </c>
      <c r="BI226" s="330">
        <f t="shared" ref="BI226:BI231" si="8">IF(N226="nulová",J226,0)</f>
        <v>0</v>
      </c>
      <c r="BJ226" s="207" t="s">
        <v>56</v>
      </c>
      <c r="BK226" s="330">
        <f t="shared" ref="BK226:BK231" si="9">ROUND(I226*H226,2)</f>
        <v>0</v>
      </c>
      <c r="BL226" s="207" t="s">
        <v>107</v>
      </c>
      <c r="BM226" s="329" t="s">
        <v>299</v>
      </c>
    </row>
    <row r="227" spans="2:65" s="223" customFormat="1" ht="24" customHeight="1">
      <c r="B227" s="219"/>
      <c r="C227" s="317" t="s">
        <v>228</v>
      </c>
      <c r="D227" s="318" t="s">
        <v>103</v>
      </c>
      <c r="E227" s="319" t="s">
        <v>243</v>
      </c>
      <c r="F227" s="320" t="s">
        <v>244</v>
      </c>
      <c r="G227" s="321" t="s">
        <v>106</v>
      </c>
      <c r="H227" s="322">
        <v>1</v>
      </c>
      <c r="I227" s="203"/>
      <c r="J227" s="323">
        <f t="shared" si="0"/>
        <v>0</v>
      </c>
      <c r="K227" s="324" t="s">
        <v>1</v>
      </c>
      <c r="L227" s="221"/>
      <c r="M227" s="325" t="s">
        <v>1</v>
      </c>
      <c r="N227" s="326" t="s">
        <v>34</v>
      </c>
      <c r="O227" s="327">
        <v>0</v>
      </c>
      <c r="P227" s="327">
        <f t="shared" si="1"/>
        <v>0</v>
      </c>
      <c r="Q227" s="327">
        <v>0</v>
      </c>
      <c r="R227" s="327">
        <f t="shared" si="2"/>
        <v>0</v>
      </c>
      <c r="S227" s="327">
        <v>0</v>
      </c>
      <c r="T227" s="328">
        <f t="shared" si="3"/>
        <v>0</v>
      </c>
      <c r="AR227" s="329" t="s">
        <v>107</v>
      </c>
      <c r="AT227" s="329" t="s">
        <v>103</v>
      </c>
      <c r="AU227" s="329" t="s">
        <v>58</v>
      </c>
      <c r="AY227" s="207" t="s">
        <v>101</v>
      </c>
      <c r="BE227" s="330">
        <f t="shared" si="4"/>
        <v>0</v>
      </c>
      <c r="BF227" s="330">
        <f t="shared" si="5"/>
        <v>0</v>
      </c>
      <c r="BG227" s="330">
        <f t="shared" si="6"/>
        <v>0</v>
      </c>
      <c r="BH227" s="330">
        <f t="shared" si="7"/>
        <v>0</v>
      </c>
      <c r="BI227" s="330">
        <f t="shared" si="8"/>
        <v>0</v>
      </c>
      <c r="BJ227" s="207" t="s">
        <v>56</v>
      </c>
      <c r="BK227" s="330">
        <f t="shared" si="9"/>
        <v>0</v>
      </c>
      <c r="BL227" s="207" t="s">
        <v>107</v>
      </c>
      <c r="BM227" s="329" t="s">
        <v>310</v>
      </c>
    </row>
    <row r="228" spans="2:65" s="223" customFormat="1" ht="24" customHeight="1" thickBot="1">
      <c r="B228" s="219"/>
      <c r="C228" s="394" t="s">
        <v>253</v>
      </c>
      <c r="D228" s="395" t="s">
        <v>103</v>
      </c>
      <c r="E228" s="396" t="s">
        <v>247</v>
      </c>
      <c r="F228" s="397" t="s">
        <v>248</v>
      </c>
      <c r="G228" s="398" t="s">
        <v>106</v>
      </c>
      <c r="H228" s="399">
        <v>1</v>
      </c>
      <c r="I228" s="205"/>
      <c r="J228" s="400">
        <f t="shared" si="0"/>
        <v>0</v>
      </c>
      <c r="K228" s="401" t="s">
        <v>1</v>
      </c>
      <c r="L228" s="221"/>
      <c r="M228" s="325" t="s">
        <v>1</v>
      </c>
      <c r="N228" s="326" t="s">
        <v>34</v>
      </c>
      <c r="O228" s="327">
        <v>0</v>
      </c>
      <c r="P228" s="327">
        <f t="shared" si="1"/>
        <v>0</v>
      </c>
      <c r="Q228" s="327">
        <v>0</v>
      </c>
      <c r="R228" s="327">
        <f t="shared" si="2"/>
        <v>0</v>
      </c>
      <c r="S228" s="327">
        <v>0</v>
      </c>
      <c r="T228" s="328">
        <f t="shared" si="3"/>
        <v>0</v>
      </c>
      <c r="AR228" s="329" t="s">
        <v>107</v>
      </c>
      <c r="AT228" s="329" t="s">
        <v>103</v>
      </c>
      <c r="AU228" s="329" t="s">
        <v>58</v>
      </c>
      <c r="AY228" s="207" t="s">
        <v>101</v>
      </c>
      <c r="BE228" s="330">
        <f t="shared" si="4"/>
        <v>0</v>
      </c>
      <c r="BF228" s="330">
        <f t="shared" si="5"/>
        <v>0</v>
      </c>
      <c r="BG228" s="330">
        <f t="shared" si="6"/>
        <v>0</v>
      </c>
      <c r="BH228" s="330">
        <f t="shared" si="7"/>
        <v>0</v>
      </c>
      <c r="BI228" s="330">
        <f t="shared" si="8"/>
        <v>0</v>
      </c>
      <c r="BJ228" s="207" t="s">
        <v>56</v>
      </c>
      <c r="BK228" s="330">
        <f t="shared" si="9"/>
        <v>0</v>
      </c>
      <c r="BL228" s="207" t="s">
        <v>107</v>
      </c>
      <c r="BM228" s="329" t="s">
        <v>316</v>
      </c>
    </row>
    <row r="229" spans="2:65" s="223" customFormat="1" ht="48" customHeight="1">
      <c r="B229" s="219"/>
      <c r="C229" s="383" t="s">
        <v>233</v>
      </c>
      <c r="D229" s="384" t="s">
        <v>103</v>
      </c>
      <c r="E229" s="385" t="s">
        <v>250</v>
      </c>
      <c r="F229" s="386" t="s">
        <v>251</v>
      </c>
      <c r="G229" s="387" t="s">
        <v>106</v>
      </c>
      <c r="H229" s="388">
        <v>1</v>
      </c>
      <c r="I229" s="204"/>
      <c r="J229" s="389">
        <f t="shared" si="0"/>
        <v>0</v>
      </c>
      <c r="K229" s="390" t="s">
        <v>1</v>
      </c>
      <c r="L229" s="221"/>
      <c r="M229" s="325" t="s">
        <v>1</v>
      </c>
      <c r="N229" s="326" t="s">
        <v>34</v>
      </c>
      <c r="O229" s="327">
        <v>0</v>
      </c>
      <c r="P229" s="327">
        <f t="shared" si="1"/>
        <v>0</v>
      </c>
      <c r="Q229" s="327">
        <v>0</v>
      </c>
      <c r="R229" s="327">
        <f t="shared" si="2"/>
        <v>0</v>
      </c>
      <c r="S229" s="327">
        <v>0</v>
      </c>
      <c r="T229" s="328">
        <f t="shared" si="3"/>
        <v>0</v>
      </c>
      <c r="AR229" s="329" t="s">
        <v>107</v>
      </c>
      <c r="AT229" s="329" t="s">
        <v>103</v>
      </c>
      <c r="AU229" s="329" t="s">
        <v>58</v>
      </c>
      <c r="AY229" s="207" t="s">
        <v>101</v>
      </c>
      <c r="BE229" s="330">
        <f t="shared" si="4"/>
        <v>0</v>
      </c>
      <c r="BF229" s="330">
        <f t="shared" si="5"/>
        <v>0</v>
      </c>
      <c r="BG229" s="330">
        <f t="shared" si="6"/>
        <v>0</v>
      </c>
      <c r="BH229" s="330">
        <f t="shared" si="7"/>
        <v>0</v>
      </c>
      <c r="BI229" s="330">
        <f t="shared" si="8"/>
        <v>0</v>
      </c>
      <c r="BJ229" s="207" t="s">
        <v>56</v>
      </c>
      <c r="BK229" s="330">
        <f t="shared" si="9"/>
        <v>0</v>
      </c>
      <c r="BL229" s="207" t="s">
        <v>107</v>
      </c>
      <c r="BM229" s="329" t="s">
        <v>319</v>
      </c>
    </row>
    <row r="230" spans="2:65" s="223" customFormat="1" ht="24" customHeight="1">
      <c r="B230" s="219"/>
      <c r="C230" s="317" t="s">
        <v>261</v>
      </c>
      <c r="D230" s="318" t="s">
        <v>103</v>
      </c>
      <c r="E230" s="319" t="s">
        <v>254</v>
      </c>
      <c r="F230" s="320" t="s">
        <v>255</v>
      </c>
      <c r="G230" s="321" t="s">
        <v>173</v>
      </c>
      <c r="H230" s="322">
        <v>1</v>
      </c>
      <c r="I230" s="203"/>
      <c r="J230" s="323">
        <f t="shared" si="0"/>
        <v>0</v>
      </c>
      <c r="K230" s="324" t="s">
        <v>1</v>
      </c>
      <c r="L230" s="221"/>
      <c r="M230" s="325" t="s">
        <v>1</v>
      </c>
      <c r="N230" s="326" t="s">
        <v>34</v>
      </c>
      <c r="O230" s="327">
        <v>0</v>
      </c>
      <c r="P230" s="327">
        <f t="shared" si="1"/>
        <v>0</v>
      </c>
      <c r="Q230" s="327">
        <v>0</v>
      </c>
      <c r="R230" s="327">
        <f t="shared" si="2"/>
        <v>0</v>
      </c>
      <c r="S230" s="327">
        <v>0</v>
      </c>
      <c r="T230" s="328">
        <f t="shared" si="3"/>
        <v>0</v>
      </c>
      <c r="AR230" s="329" t="s">
        <v>107</v>
      </c>
      <c r="AT230" s="329" t="s">
        <v>103</v>
      </c>
      <c r="AU230" s="329" t="s">
        <v>58</v>
      </c>
      <c r="AY230" s="207" t="s">
        <v>101</v>
      </c>
      <c r="BE230" s="330">
        <f t="shared" si="4"/>
        <v>0</v>
      </c>
      <c r="BF230" s="330">
        <f t="shared" si="5"/>
        <v>0</v>
      </c>
      <c r="BG230" s="330">
        <f t="shared" si="6"/>
        <v>0</v>
      </c>
      <c r="BH230" s="330">
        <f t="shared" si="7"/>
        <v>0</v>
      </c>
      <c r="BI230" s="330">
        <f t="shared" si="8"/>
        <v>0</v>
      </c>
      <c r="BJ230" s="207" t="s">
        <v>56</v>
      </c>
      <c r="BK230" s="330">
        <f t="shared" si="9"/>
        <v>0</v>
      </c>
      <c r="BL230" s="207" t="s">
        <v>107</v>
      </c>
      <c r="BM230" s="329" t="s">
        <v>323</v>
      </c>
    </row>
    <row r="231" spans="2:65" s="223" customFormat="1" ht="24" customHeight="1">
      <c r="B231" s="219"/>
      <c r="C231" s="317" t="s">
        <v>236</v>
      </c>
      <c r="D231" s="318" t="s">
        <v>103</v>
      </c>
      <c r="E231" s="319" t="s">
        <v>257</v>
      </c>
      <c r="F231" s="320" t="s">
        <v>258</v>
      </c>
      <c r="G231" s="321" t="s">
        <v>221</v>
      </c>
      <c r="H231" s="322">
        <v>3.907</v>
      </c>
      <c r="I231" s="203"/>
      <c r="J231" s="323">
        <f t="shared" si="0"/>
        <v>0</v>
      </c>
      <c r="K231" s="324" t="s">
        <v>1</v>
      </c>
      <c r="L231" s="221"/>
      <c r="M231" s="325" t="s">
        <v>1</v>
      </c>
      <c r="N231" s="326" t="s">
        <v>34</v>
      </c>
      <c r="O231" s="327">
        <v>0</v>
      </c>
      <c r="P231" s="327">
        <f t="shared" si="1"/>
        <v>0</v>
      </c>
      <c r="Q231" s="327">
        <v>0</v>
      </c>
      <c r="R231" s="327">
        <f t="shared" si="2"/>
        <v>0</v>
      </c>
      <c r="S231" s="327">
        <v>0</v>
      </c>
      <c r="T231" s="328">
        <f t="shared" si="3"/>
        <v>0</v>
      </c>
      <c r="AR231" s="329" t="s">
        <v>107</v>
      </c>
      <c r="AT231" s="329" t="s">
        <v>103</v>
      </c>
      <c r="AU231" s="329" t="s">
        <v>58</v>
      </c>
      <c r="AY231" s="207" t="s">
        <v>101</v>
      </c>
      <c r="BE231" s="330">
        <f t="shared" si="4"/>
        <v>0</v>
      </c>
      <c r="BF231" s="330">
        <f t="shared" si="5"/>
        <v>0</v>
      </c>
      <c r="BG231" s="330">
        <f t="shared" si="6"/>
        <v>0</v>
      </c>
      <c r="BH231" s="330">
        <f t="shared" si="7"/>
        <v>0</v>
      </c>
      <c r="BI231" s="330">
        <f t="shared" si="8"/>
        <v>0</v>
      </c>
      <c r="BJ231" s="207" t="s">
        <v>56</v>
      </c>
      <c r="BK231" s="330">
        <f t="shared" si="9"/>
        <v>0</v>
      </c>
      <c r="BL231" s="207" t="s">
        <v>107</v>
      </c>
      <c r="BM231" s="329" t="s">
        <v>326</v>
      </c>
    </row>
    <row r="232" spans="2:65" s="309" customFormat="1" ht="22.75" customHeight="1">
      <c r="B232" s="301"/>
      <c r="C232" s="302"/>
      <c r="D232" s="303" t="s">
        <v>49</v>
      </c>
      <c r="E232" s="315" t="s">
        <v>107</v>
      </c>
      <c r="F232" s="315" t="s">
        <v>260</v>
      </c>
      <c r="G232" s="305"/>
      <c r="H232" s="305"/>
      <c r="I232" s="410"/>
      <c r="J232" s="316">
        <f>BK232</f>
        <v>0</v>
      </c>
      <c r="K232" s="307"/>
      <c r="L232" s="305"/>
      <c r="M232" s="308"/>
      <c r="P232" s="310">
        <f>SUM(P233:P251)</f>
        <v>36.692799999999998</v>
      </c>
      <c r="R232" s="310">
        <f>SUM(R233:R251)</f>
        <v>2.5104800000000003</v>
      </c>
      <c r="T232" s="311">
        <f>SUM(T233:T251)</f>
        <v>0</v>
      </c>
      <c r="AR232" s="312" t="s">
        <v>56</v>
      </c>
      <c r="AT232" s="313" t="s">
        <v>49</v>
      </c>
      <c r="AU232" s="313" t="s">
        <v>56</v>
      </c>
      <c r="AY232" s="312" t="s">
        <v>101</v>
      </c>
      <c r="BK232" s="314">
        <f>SUM(BK233:BK251)</f>
        <v>0</v>
      </c>
    </row>
    <row r="233" spans="2:65" s="223" customFormat="1" ht="24" customHeight="1">
      <c r="B233" s="219"/>
      <c r="C233" s="317" t="s">
        <v>270</v>
      </c>
      <c r="D233" s="318" t="s">
        <v>103</v>
      </c>
      <c r="E233" s="319" t="s">
        <v>262</v>
      </c>
      <c r="F233" s="320" t="s">
        <v>263</v>
      </c>
      <c r="G233" s="321" t="s">
        <v>111</v>
      </c>
      <c r="H233" s="322">
        <v>0.128</v>
      </c>
      <c r="I233" s="203"/>
      <c r="J233" s="323">
        <f>ROUND(I233*H233,2)</f>
        <v>0</v>
      </c>
      <c r="K233" s="324" t="s">
        <v>127</v>
      </c>
      <c r="L233" s="221"/>
      <c r="M233" s="325" t="s">
        <v>1</v>
      </c>
      <c r="N233" s="326" t="s">
        <v>34</v>
      </c>
      <c r="O233" s="327">
        <v>0</v>
      </c>
      <c r="P233" s="327">
        <f>O233*H233</f>
        <v>0</v>
      </c>
      <c r="Q233" s="327">
        <v>0</v>
      </c>
      <c r="R233" s="327">
        <f>Q233*H233</f>
        <v>0</v>
      </c>
      <c r="S233" s="327">
        <v>0</v>
      </c>
      <c r="T233" s="328">
        <f>S233*H233</f>
        <v>0</v>
      </c>
      <c r="AR233" s="329" t="s">
        <v>107</v>
      </c>
      <c r="AT233" s="329" t="s">
        <v>103</v>
      </c>
      <c r="AU233" s="329" t="s">
        <v>58</v>
      </c>
      <c r="AY233" s="207" t="s">
        <v>101</v>
      </c>
      <c r="BE233" s="330">
        <f>IF(N233="základní",J233,0)</f>
        <v>0</v>
      </c>
      <c r="BF233" s="330">
        <f>IF(N233="snížená",J233,0)</f>
        <v>0</v>
      </c>
      <c r="BG233" s="330">
        <f>IF(N233="zákl. přenesená",J233,0)</f>
        <v>0</v>
      </c>
      <c r="BH233" s="330">
        <f>IF(N233="sníž. přenesená",J233,0)</f>
        <v>0</v>
      </c>
      <c r="BI233" s="330">
        <f>IF(N233="nulová",J233,0)</f>
        <v>0</v>
      </c>
      <c r="BJ233" s="207" t="s">
        <v>56</v>
      </c>
      <c r="BK233" s="330">
        <f>ROUND(I233*H233,2)</f>
        <v>0</v>
      </c>
      <c r="BL233" s="207" t="s">
        <v>107</v>
      </c>
      <c r="BM233" s="329" t="s">
        <v>330</v>
      </c>
    </row>
    <row r="234" spans="2:65" s="361" customFormat="1">
      <c r="B234" s="354"/>
      <c r="C234" s="355"/>
      <c r="D234" s="333" t="s">
        <v>112</v>
      </c>
      <c r="E234" s="356" t="s">
        <v>1</v>
      </c>
      <c r="F234" s="357" t="s">
        <v>264</v>
      </c>
      <c r="G234" s="358"/>
      <c r="H234" s="356" t="s">
        <v>1</v>
      </c>
      <c r="I234" s="409"/>
      <c r="J234" s="358"/>
      <c r="K234" s="359"/>
      <c r="L234" s="358"/>
      <c r="M234" s="360"/>
      <c r="T234" s="362"/>
      <c r="AT234" s="363" t="s">
        <v>112</v>
      </c>
      <c r="AU234" s="363" t="s">
        <v>58</v>
      </c>
      <c r="AV234" s="361" t="s">
        <v>56</v>
      </c>
      <c r="AW234" s="361" t="s">
        <v>26</v>
      </c>
      <c r="AX234" s="361" t="s">
        <v>50</v>
      </c>
      <c r="AY234" s="363" t="s">
        <v>101</v>
      </c>
    </row>
    <row r="235" spans="2:65" s="340" customFormat="1">
      <c r="B235" s="331"/>
      <c r="C235" s="332"/>
      <c r="D235" s="333" t="s">
        <v>112</v>
      </c>
      <c r="E235" s="334" t="s">
        <v>1</v>
      </c>
      <c r="F235" s="335" t="s">
        <v>265</v>
      </c>
      <c r="G235" s="336"/>
      <c r="H235" s="337">
        <v>0.128</v>
      </c>
      <c r="I235" s="407"/>
      <c r="J235" s="336"/>
      <c r="K235" s="338"/>
      <c r="L235" s="336"/>
      <c r="M235" s="339"/>
      <c r="T235" s="341"/>
      <c r="AT235" s="342" t="s">
        <v>112</v>
      </c>
      <c r="AU235" s="342" t="s">
        <v>58</v>
      </c>
      <c r="AV235" s="340" t="s">
        <v>58</v>
      </c>
      <c r="AW235" s="340" t="s">
        <v>26</v>
      </c>
      <c r="AX235" s="340" t="s">
        <v>50</v>
      </c>
      <c r="AY235" s="342" t="s">
        <v>101</v>
      </c>
    </row>
    <row r="236" spans="2:65" s="351" customFormat="1">
      <c r="B236" s="343"/>
      <c r="C236" s="344"/>
      <c r="D236" s="333" t="s">
        <v>112</v>
      </c>
      <c r="E236" s="345" t="s">
        <v>1</v>
      </c>
      <c r="F236" s="346" t="s">
        <v>114</v>
      </c>
      <c r="G236" s="347"/>
      <c r="H236" s="348">
        <v>0.128</v>
      </c>
      <c r="I236" s="408"/>
      <c r="J236" s="347"/>
      <c r="K236" s="349"/>
      <c r="L236" s="347"/>
      <c r="M236" s="350"/>
      <c r="T236" s="352"/>
      <c r="AT236" s="353" t="s">
        <v>112</v>
      </c>
      <c r="AU236" s="353" t="s">
        <v>58</v>
      </c>
      <c r="AV236" s="351" t="s">
        <v>107</v>
      </c>
      <c r="AW236" s="351" t="s">
        <v>26</v>
      </c>
      <c r="AX236" s="351" t="s">
        <v>56</v>
      </c>
      <c r="AY236" s="353" t="s">
        <v>101</v>
      </c>
    </row>
    <row r="237" spans="2:65" s="223" customFormat="1" ht="24" customHeight="1">
      <c r="B237" s="219"/>
      <c r="C237" s="317" t="s">
        <v>240</v>
      </c>
      <c r="D237" s="318" t="s">
        <v>103</v>
      </c>
      <c r="E237" s="319" t="s">
        <v>266</v>
      </c>
      <c r="F237" s="320" t="s">
        <v>267</v>
      </c>
      <c r="G237" s="321" t="s">
        <v>161</v>
      </c>
      <c r="H237" s="322">
        <v>1.7609999999999999</v>
      </c>
      <c r="I237" s="203"/>
      <c r="J237" s="323">
        <f>ROUND(I237*H237,2)</f>
        <v>0</v>
      </c>
      <c r="K237" s="324" t="s">
        <v>127</v>
      </c>
      <c r="L237" s="221"/>
      <c r="M237" s="325" t="s">
        <v>1</v>
      </c>
      <c r="N237" s="326" t="s">
        <v>34</v>
      </c>
      <c r="O237" s="327">
        <v>0</v>
      </c>
      <c r="P237" s="327">
        <f>O237*H237</f>
        <v>0</v>
      </c>
      <c r="Q237" s="327">
        <v>0</v>
      </c>
      <c r="R237" s="327">
        <f>Q237*H237</f>
        <v>0</v>
      </c>
      <c r="S237" s="327">
        <v>0</v>
      </c>
      <c r="T237" s="328">
        <f>S237*H237</f>
        <v>0</v>
      </c>
      <c r="AR237" s="329" t="s">
        <v>107</v>
      </c>
      <c r="AT237" s="329" t="s">
        <v>103</v>
      </c>
      <c r="AU237" s="329" t="s">
        <v>58</v>
      </c>
      <c r="AY237" s="207" t="s">
        <v>101</v>
      </c>
      <c r="BE237" s="330">
        <f>IF(N237="základní",J237,0)</f>
        <v>0</v>
      </c>
      <c r="BF237" s="330">
        <f>IF(N237="snížená",J237,0)</f>
        <v>0</v>
      </c>
      <c r="BG237" s="330">
        <f>IF(N237="zákl. přenesená",J237,0)</f>
        <v>0</v>
      </c>
      <c r="BH237" s="330">
        <f>IF(N237="sníž. přenesená",J237,0)</f>
        <v>0</v>
      </c>
      <c r="BI237" s="330">
        <f>IF(N237="nulová",J237,0)</f>
        <v>0</v>
      </c>
      <c r="BJ237" s="207" t="s">
        <v>56</v>
      </c>
      <c r="BK237" s="330">
        <f>ROUND(I237*H237,2)</f>
        <v>0</v>
      </c>
      <c r="BL237" s="207" t="s">
        <v>107</v>
      </c>
      <c r="BM237" s="329" t="s">
        <v>333</v>
      </c>
    </row>
    <row r="238" spans="2:65" s="361" customFormat="1">
      <c r="B238" s="354"/>
      <c r="C238" s="355"/>
      <c r="D238" s="333" t="s">
        <v>112</v>
      </c>
      <c r="E238" s="356" t="s">
        <v>1</v>
      </c>
      <c r="F238" s="357" t="s">
        <v>268</v>
      </c>
      <c r="G238" s="358"/>
      <c r="H238" s="356" t="s">
        <v>1</v>
      </c>
      <c r="I238" s="409"/>
      <c r="J238" s="358"/>
      <c r="K238" s="359"/>
      <c r="L238" s="358"/>
      <c r="M238" s="360"/>
      <c r="T238" s="362"/>
      <c r="AT238" s="363" t="s">
        <v>112</v>
      </c>
      <c r="AU238" s="363" t="s">
        <v>58</v>
      </c>
      <c r="AV238" s="361" t="s">
        <v>56</v>
      </c>
      <c r="AW238" s="361" t="s">
        <v>26</v>
      </c>
      <c r="AX238" s="361" t="s">
        <v>50</v>
      </c>
      <c r="AY238" s="363" t="s">
        <v>101</v>
      </c>
    </row>
    <row r="239" spans="2:65" s="340" customFormat="1">
      <c r="B239" s="331"/>
      <c r="C239" s="332"/>
      <c r="D239" s="333" t="s">
        <v>112</v>
      </c>
      <c r="E239" s="334" t="s">
        <v>1</v>
      </c>
      <c r="F239" s="335" t="s">
        <v>269</v>
      </c>
      <c r="G239" s="336"/>
      <c r="H239" s="337">
        <v>1.7609999999999999</v>
      </c>
      <c r="I239" s="407"/>
      <c r="J239" s="336"/>
      <c r="K239" s="338"/>
      <c r="L239" s="336"/>
      <c r="M239" s="339"/>
      <c r="T239" s="341"/>
      <c r="AT239" s="342" t="s">
        <v>112</v>
      </c>
      <c r="AU239" s="342" t="s">
        <v>58</v>
      </c>
      <c r="AV239" s="340" t="s">
        <v>58</v>
      </c>
      <c r="AW239" s="340" t="s">
        <v>26</v>
      </c>
      <c r="AX239" s="340" t="s">
        <v>50</v>
      </c>
      <c r="AY239" s="342" t="s">
        <v>101</v>
      </c>
    </row>
    <row r="240" spans="2:65" s="351" customFormat="1">
      <c r="B240" s="343"/>
      <c r="C240" s="344"/>
      <c r="D240" s="333" t="s">
        <v>112</v>
      </c>
      <c r="E240" s="345" t="s">
        <v>1</v>
      </c>
      <c r="F240" s="346" t="s">
        <v>114</v>
      </c>
      <c r="G240" s="347"/>
      <c r="H240" s="348">
        <v>1.7609999999999999</v>
      </c>
      <c r="I240" s="408"/>
      <c r="J240" s="347"/>
      <c r="K240" s="349"/>
      <c r="L240" s="347"/>
      <c r="M240" s="350"/>
      <c r="T240" s="352"/>
      <c r="AT240" s="353" t="s">
        <v>112</v>
      </c>
      <c r="AU240" s="353" t="s">
        <v>58</v>
      </c>
      <c r="AV240" s="351" t="s">
        <v>107</v>
      </c>
      <c r="AW240" s="351" t="s">
        <v>26</v>
      </c>
      <c r="AX240" s="351" t="s">
        <v>56</v>
      </c>
      <c r="AY240" s="353" t="s">
        <v>101</v>
      </c>
    </row>
    <row r="241" spans="2:65" s="223" customFormat="1" ht="24" customHeight="1">
      <c r="B241" s="219"/>
      <c r="C241" s="317" t="s">
        <v>278</v>
      </c>
      <c r="D241" s="318" t="s">
        <v>103</v>
      </c>
      <c r="E241" s="319" t="s">
        <v>271</v>
      </c>
      <c r="F241" s="320" t="s">
        <v>272</v>
      </c>
      <c r="G241" s="321" t="s">
        <v>161</v>
      </c>
      <c r="H241" s="322">
        <v>1.7609999999999999</v>
      </c>
      <c r="I241" s="203"/>
      <c r="J241" s="323">
        <f>ROUND(I241*H241,2)</f>
        <v>0</v>
      </c>
      <c r="K241" s="324" t="s">
        <v>127</v>
      </c>
      <c r="L241" s="221"/>
      <c r="M241" s="325" t="s">
        <v>1</v>
      </c>
      <c r="N241" s="326" t="s">
        <v>34</v>
      </c>
      <c r="O241" s="327">
        <v>0</v>
      </c>
      <c r="P241" s="327">
        <f>O241*H241</f>
        <v>0</v>
      </c>
      <c r="Q241" s="327">
        <v>0</v>
      </c>
      <c r="R241" s="327">
        <f>Q241*H241</f>
        <v>0</v>
      </c>
      <c r="S241" s="327">
        <v>0</v>
      </c>
      <c r="T241" s="328">
        <f>S241*H241</f>
        <v>0</v>
      </c>
      <c r="AR241" s="329" t="s">
        <v>107</v>
      </c>
      <c r="AT241" s="329" t="s">
        <v>103</v>
      </c>
      <c r="AU241" s="329" t="s">
        <v>58</v>
      </c>
      <c r="AY241" s="207" t="s">
        <v>101</v>
      </c>
      <c r="BE241" s="330">
        <f>IF(N241="základní",J241,0)</f>
        <v>0</v>
      </c>
      <c r="BF241" s="330">
        <f>IF(N241="snížená",J241,0)</f>
        <v>0</v>
      </c>
      <c r="BG241" s="330">
        <f>IF(N241="zákl. přenesená",J241,0)</f>
        <v>0</v>
      </c>
      <c r="BH241" s="330">
        <f>IF(N241="sníž. přenesená",J241,0)</f>
        <v>0</v>
      </c>
      <c r="BI241" s="330">
        <f>IF(N241="nulová",J241,0)</f>
        <v>0</v>
      </c>
      <c r="BJ241" s="207" t="s">
        <v>56</v>
      </c>
      <c r="BK241" s="330">
        <f>ROUND(I241*H241,2)</f>
        <v>0</v>
      </c>
      <c r="BL241" s="207" t="s">
        <v>107</v>
      </c>
      <c r="BM241" s="329" t="s">
        <v>337</v>
      </c>
    </row>
    <row r="242" spans="2:65" s="223" customFormat="1" ht="24" customHeight="1">
      <c r="B242" s="219"/>
      <c r="C242" s="317" t="s">
        <v>242</v>
      </c>
      <c r="D242" s="318" t="s">
        <v>103</v>
      </c>
      <c r="E242" s="319" t="s">
        <v>273</v>
      </c>
      <c r="F242" s="320" t="s">
        <v>274</v>
      </c>
      <c r="G242" s="321" t="s">
        <v>155</v>
      </c>
      <c r="H242" s="322">
        <v>2.1000000000000001E-2</v>
      </c>
      <c r="I242" s="203"/>
      <c r="J242" s="323">
        <f>ROUND(I242*H242,2)</f>
        <v>0</v>
      </c>
      <c r="K242" s="324" t="s">
        <v>127</v>
      </c>
      <c r="L242" s="221"/>
      <c r="M242" s="325" t="s">
        <v>1</v>
      </c>
      <c r="N242" s="326" t="s">
        <v>34</v>
      </c>
      <c r="O242" s="327">
        <v>0</v>
      </c>
      <c r="P242" s="327">
        <f>O242*H242</f>
        <v>0</v>
      </c>
      <c r="Q242" s="327">
        <v>0</v>
      </c>
      <c r="R242" s="327">
        <f>Q242*H242</f>
        <v>0</v>
      </c>
      <c r="S242" s="327">
        <v>0</v>
      </c>
      <c r="T242" s="328">
        <f>S242*H242</f>
        <v>0</v>
      </c>
      <c r="AR242" s="329" t="s">
        <v>107</v>
      </c>
      <c r="AT242" s="329" t="s">
        <v>103</v>
      </c>
      <c r="AU242" s="329" t="s">
        <v>58</v>
      </c>
      <c r="AY242" s="207" t="s">
        <v>101</v>
      </c>
      <c r="BE242" s="330">
        <f>IF(N242="základní",J242,0)</f>
        <v>0</v>
      </c>
      <c r="BF242" s="330">
        <f>IF(N242="snížená",J242,0)</f>
        <v>0</v>
      </c>
      <c r="BG242" s="330">
        <f>IF(N242="zákl. přenesená",J242,0)</f>
        <v>0</v>
      </c>
      <c r="BH242" s="330">
        <f>IF(N242="sníž. přenesená",J242,0)</f>
        <v>0</v>
      </c>
      <c r="BI242" s="330">
        <f>IF(N242="nulová",J242,0)</f>
        <v>0</v>
      </c>
      <c r="BJ242" s="207" t="s">
        <v>56</v>
      </c>
      <c r="BK242" s="330">
        <f>ROUND(I242*H242,2)</f>
        <v>0</v>
      </c>
      <c r="BL242" s="207" t="s">
        <v>107</v>
      </c>
      <c r="BM242" s="329" t="s">
        <v>340</v>
      </c>
    </row>
    <row r="243" spans="2:65" s="361" customFormat="1">
      <c r="B243" s="354"/>
      <c r="C243" s="355"/>
      <c r="D243" s="333" t="s">
        <v>112</v>
      </c>
      <c r="E243" s="356" t="s">
        <v>1</v>
      </c>
      <c r="F243" s="357" t="s">
        <v>275</v>
      </c>
      <c r="G243" s="358"/>
      <c r="H243" s="356" t="s">
        <v>1</v>
      </c>
      <c r="I243" s="409"/>
      <c r="J243" s="358"/>
      <c r="K243" s="359"/>
      <c r="L243" s="358"/>
      <c r="M243" s="360"/>
      <c r="T243" s="362"/>
      <c r="AT243" s="363" t="s">
        <v>112</v>
      </c>
      <c r="AU243" s="363" t="s">
        <v>58</v>
      </c>
      <c r="AV243" s="361" t="s">
        <v>56</v>
      </c>
      <c r="AW243" s="361" t="s">
        <v>26</v>
      </c>
      <c r="AX243" s="361" t="s">
        <v>50</v>
      </c>
      <c r="AY243" s="363" t="s">
        <v>101</v>
      </c>
    </row>
    <row r="244" spans="2:65" s="340" customFormat="1">
      <c r="B244" s="331"/>
      <c r="C244" s="332"/>
      <c r="D244" s="333" t="s">
        <v>112</v>
      </c>
      <c r="E244" s="334" t="s">
        <v>1</v>
      </c>
      <c r="F244" s="335" t="s">
        <v>276</v>
      </c>
      <c r="G244" s="336"/>
      <c r="H244" s="337">
        <v>1.7999999999999999E-2</v>
      </c>
      <c r="I244" s="407"/>
      <c r="J244" s="336"/>
      <c r="K244" s="338"/>
      <c r="L244" s="336"/>
      <c r="M244" s="339"/>
      <c r="T244" s="341"/>
      <c r="AT244" s="342" t="s">
        <v>112</v>
      </c>
      <c r="AU244" s="342" t="s">
        <v>58</v>
      </c>
      <c r="AV244" s="340" t="s">
        <v>58</v>
      </c>
      <c r="AW244" s="340" t="s">
        <v>26</v>
      </c>
      <c r="AX244" s="340" t="s">
        <v>50</v>
      </c>
      <c r="AY244" s="342" t="s">
        <v>101</v>
      </c>
    </row>
    <row r="245" spans="2:65" s="340" customFormat="1">
      <c r="B245" s="331"/>
      <c r="C245" s="332"/>
      <c r="D245" s="333" t="s">
        <v>112</v>
      </c>
      <c r="E245" s="334" t="s">
        <v>1</v>
      </c>
      <c r="F245" s="335" t="s">
        <v>277</v>
      </c>
      <c r="G245" s="336"/>
      <c r="H245" s="337">
        <v>3.0000000000000001E-3</v>
      </c>
      <c r="I245" s="407"/>
      <c r="J245" s="336"/>
      <c r="K245" s="338"/>
      <c r="L245" s="336"/>
      <c r="M245" s="339"/>
      <c r="T245" s="341"/>
      <c r="AT245" s="342" t="s">
        <v>112</v>
      </c>
      <c r="AU245" s="342" t="s">
        <v>58</v>
      </c>
      <c r="AV245" s="340" t="s">
        <v>58</v>
      </c>
      <c r="AW245" s="340" t="s">
        <v>26</v>
      </c>
      <c r="AX245" s="340" t="s">
        <v>50</v>
      </c>
      <c r="AY245" s="342" t="s">
        <v>101</v>
      </c>
    </row>
    <row r="246" spans="2:65" s="351" customFormat="1">
      <c r="B246" s="343"/>
      <c r="C246" s="344"/>
      <c r="D246" s="333" t="s">
        <v>112</v>
      </c>
      <c r="E246" s="345" t="s">
        <v>1</v>
      </c>
      <c r="F246" s="346" t="s">
        <v>114</v>
      </c>
      <c r="G246" s="347"/>
      <c r="H246" s="348">
        <v>2.0999999999999998E-2</v>
      </c>
      <c r="I246" s="408"/>
      <c r="J246" s="347"/>
      <c r="K246" s="349"/>
      <c r="L246" s="347"/>
      <c r="M246" s="350"/>
      <c r="T246" s="352"/>
      <c r="AT246" s="353" t="s">
        <v>112</v>
      </c>
      <c r="AU246" s="353" t="s">
        <v>58</v>
      </c>
      <c r="AV246" s="351" t="s">
        <v>107</v>
      </c>
      <c r="AW246" s="351" t="s">
        <v>26</v>
      </c>
      <c r="AX246" s="351" t="s">
        <v>56</v>
      </c>
      <c r="AY246" s="353" t="s">
        <v>101</v>
      </c>
    </row>
    <row r="247" spans="2:65" s="223" customFormat="1" ht="48" customHeight="1">
      <c r="B247" s="219"/>
      <c r="C247" s="317" t="s">
        <v>281</v>
      </c>
      <c r="D247" s="318" t="s">
        <v>103</v>
      </c>
      <c r="E247" s="319" t="s">
        <v>1985</v>
      </c>
      <c r="F247" s="320" t="s">
        <v>1986</v>
      </c>
      <c r="G247" s="321" t="s">
        <v>221</v>
      </c>
      <c r="H247" s="322">
        <v>27.2</v>
      </c>
      <c r="I247" s="203"/>
      <c r="J247" s="323">
        <f>ROUND(I247*H247,2)</f>
        <v>0</v>
      </c>
      <c r="K247" s="324" t="s">
        <v>127</v>
      </c>
      <c r="L247" s="221"/>
      <c r="M247" s="325" t="s">
        <v>1</v>
      </c>
      <c r="N247" s="326" t="s">
        <v>34</v>
      </c>
      <c r="O247" s="327">
        <v>1.349</v>
      </c>
      <c r="P247" s="327">
        <f>O247*H247</f>
        <v>36.692799999999998</v>
      </c>
      <c r="Q247" s="327">
        <v>3.465E-2</v>
      </c>
      <c r="R247" s="327">
        <f>Q247*H247</f>
        <v>0.94247999999999998</v>
      </c>
      <c r="S247" s="327">
        <v>0</v>
      </c>
      <c r="T247" s="328">
        <f>S247*H247</f>
        <v>0</v>
      </c>
      <c r="AR247" s="329" t="s">
        <v>107</v>
      </c>
      <c r="AT247" s="329" t="s">
        <v>103</v>
      </c>
      <c r="AU247" s="329" t="s">
        <v>58</v>
      </c>
      <c r="AY247" s="207" t="s">
        <v>101</v>
      </c>
      <c r="BE247" s="330">
        <f>IF(N247="základní",J247,0)</f>
        <v>0</v>
      </c>
      <c r="BF247" s="330">
        <f>IF(N247="snížená",J247,0)</f>
        <v>0</v>
      </c>
      <c r="BG247" s="330">
        <f>IF(N247="zákl. přenesená",J247,0)</f>
        <v>0</v>
      </c>
      <c r="BH247" s="330">
        <f>IF(N247="sníž. přenesená",J247,0)</f>
        <v>0</v>
      </c>
      <c r="BI247" s="330">
        <f>IF(N247="nulová",J247,0)</f>
        <v>0</v>
      </c>
      <c r="BJ247" s="207" t="s">
        <v>56</v>
      </c>
      <c r="BK247" s="330">
        <f>ROUND(I247*H247,2)</f>
        <v>0</v>
      </c>
      <c r="BL247" s="207" t="s">
        <v>107</v>
      </c>
      <c r="BM247" s="329" t="s">
        <v>1987</v>
      </c>
    </row>
    <row r="248" spans="2:65" s="223" customFormat="1" ht="45">
      <c r="B248" s="219"/>
      <c r="C248" s="220"/>
      <c r="D248" s="333" t="s">
        <v>1952</v>
      </c>
      <c r="E248" s="221"/>
      <c r="F248" s="391" t="s">
        <v>1988</v>
      </c>
      <c r="G248" s="221"/>
      <c r="H248" s="221"/>
      <c r="I248" s="411"/>
      <c r="J248" s="221"/>
      <c r="K248" s="222"/>
      <c r="L248" s="221"/>
      <c r="M248" s="392"/>
      <c r="T248" s="393"/>
      <c r="AT248" s="207" t="s">
        <v>1952</v>
      </c>
      <c r="AU248" s="207" t="s">
        <v>58</v>
      </c>
    </row>
    <row r="249" spans="2:65" s="340" customFormat="1">
      <c r="B249" s="331"/>
      <c r="C249" s="332"/>
      <c r="D249" s="333" t="s">
        <v>112</v>
      </c>
      <c r="E249" s="334" t="s">
        <v>1</v>
      </c>
      <c r="F249" s="335" t="s">
        <v>1989</v>
      </c>
      <c r="G249" s="336"/>
      <c r="H249" s="337">
        <v>27.2</v>
      </c>
      <c r="I249" s="407"/>
      <c r="J249" s="336"/>
      <c r="K249" s="338"/>
      <c r="L249" s="336"/>
      <c r="M249" s="339"/>
      <c r="T249" s="341"/>
      <c r="AT249" s="342" t="s">
        <v>112</v>
      </c>
      <c r="AU249" s="342" t="s">
        <v>58</v>
      </c>
      <c r="AV249" s="340" t="s">
        <v>58</v>
      </c>
      <c r="AW249" s="340" t="s">
        <v>26</v>
      </c>
      <c r="AX249" s="340" t="s">
        <v>56</v>
      </c>
      <c r="AY249" s="342" t="s">
        <v>101</v>
      </c>
    </row>
    <row r="250" spans="2:65" s="223" customFormat="1" ht="16.5" customHeight="1">
      <c r="B250" s="219"/>
      <c r="C250" s="364" t="s">
        <v>245</v>
      </c>
      <c r="D250" s="365" t="s">
        <v>178</v>
      </c>
      <c r="E250" s="366" t="s">
        <v>1990</v>
      </c>
      <c r="F250" s="367" t="s">
        <v>1991</v>
      </c>
      <c r="G250" s="368" t="s">
        <v>173</v>
      </c>
      <c r="H250" s="369">
        <v>28</v>
      </c>
      <c r="I250" s="203"/>
      <c r="J250" s="370">
        <f>ROUND(I250*H250,2)</f>
        <v>0</v>
      </c>
      <c r="K250" s="371" t="s">
        <v>127</v>
      </c>
      <c r="L250" s="372"/>
      <c r="M250" s="373" t="s">
        <v>1</v>
      </c>
      <c r="N250" s="374" t="s">
        <v>34</v>
      </c>
      <c r="O250" s="327">
        <v>0</v>
      </c>
      <c r="P250" s="327">
        <f>O250*H250</f>
        <v>0</v>
      </c>
      <c r="Q250" s="327">
        <v>5.6000000000000001E-2</v>
      </c>
      <c r="R250" s="327">
        <f>Q250*H250</f>
        <v>1.5680000000000001</v>
      </c>
      <c r="S250" s="327">
        <v>0</v>
      </c>
      <c r="T250" s="328">
        <f>S250*H250</f>
        <v>0</v>
      </c>
      <c r="AR250" s="329" t="s">
        <v>137</v>
      </c>
      <c r="AT250" s="329" t="s">
        <v>178</v>
      </c>
      <c r="AU250" s="329" t="s">
        <v>58</v>
      </c>
      <c r="AY250" s="207" t="s">
        <v>101</v>
      </c>
      <c r="BE250" s="330">
        <f>IF(N250="základní",J250,0)</f>
        <v>0</v>
      </c>
      <c r="BF250" s="330">
        <f>IF(N250="snížená",J250,0)</f>
        <v>0</v>
      </c>
      <c r="BG250" s="330">
        <f>IF(N250="zákl. přenesená",J250,0)</f>
        <v>0</v>
      </c>
      <c r="BH250" s="330">
        <f>IF(N250="sníž. přenesená",J250,0)</f>
        <v>0</v>
      </c>
      <c r="BI250" s="330">
        <f>IF(N250="nulová",J250,0)</f>
        <v>0</v>
      </c>
      <c r="BJ250" s="207" t="s">
        <v>56</v>
      </c>
      <c r="BK250" s="330">
        <f>ROUND(I250*H250,2)</f>
        <v>0</v>
      </c>
      <c r="BL250" s="207" t="s">
        <v>107</v>
      </c>
      <c r="BM250" s="329" t="s">
        <v>1992</v>
      </c>
    </row>
    <row r="251" spans="2:65" s="340" customFormat="1">
      <c r="B251" s="331"/>
      <c r="C251" s="332"/>
      <c r="D251" s="333" t="s">
        <v>112</v>
      </c>
      <c r="E251" s="334" t="s">
        <v>1</v>
      </c>
      <c r="F251" s="335" t="s">
        <v>1993</v>
      </c>
      <c r="G251" s="336"/>
      <c r="H251" s="337">
        <v>28</v>
      </c>
      <c r="I251" s="407"/>
      <c r="J251" s="336"/>
      <c r="K251" s="338"/>
      <c r="L251" s="336"/>
      <c r="M251" s="339"/>
      <c r="T251" s="341"/>
      <c r="AT251" s="342" t="s">
        <v>112</v>
      </c>
      <c r="AU251" s="342" t="s">
        <v>58</v>
      </c>
      <c r="AV251" s="340" t="s">
        <v>58</v>
      </c>
      <c r="AW251" s="340" t="s">
        <v>26</v>
      </c>
      <c r="AX251" s="340" t="s">
        <v>56</v>
      </c>
      <c r="AY251" s="342" t="s">
        <v>101</v>
      </c>
    </row>
    <row r="252" spans="2:65" s="309" customFormat="1" ht="22.75" customHeight="1">
      <c r="B252" s="301"/>
      <c r="C252" s="302"/>
      <c r="D252" s="303" t="s">
        <v>49</v>
      </c>
      <c r="E252" s="315" t="s">
        <v>142</v>
      </c>
      <c r="F252" s="315" t="s">
        <v>279</v>
      </c>
      <c r="G252" s="305"/>
      <c r="H252" s="305"/>
      <c r="I252" s="410"/>
      <c r="J252" s="316">
        <f>BK252</f>
        <v>0</v>
      </c>
      <c r="K252" s="307"/>
      <c r="L252" s="305"/>
      <c r="M252" s="308"/>
      <c r="P252" s="310">
        <f>SUM(P253:P276)</f>
        <v>0</v>
      </c>
      <c r="R252" s="310">
        <f>SUM(R253:R276)</f>
        <v>0</v>
      </c>
      <c r="T252" s="311">
        <f>SUM(T253:T276)</f>
        <v>0</v>
      </c>
      <c r="AR252" s="312" t="s">
        <v>56</v>
      </c>
      <c r="AT252" s="313" t="s">
        <v>49</v>
      </c>
      <c r="AU252" s="313" t="s">
        <v>56</v>
      </c>
      <c r="AY252" s="312" t="s">
        <v>101</v>
      </c>
      <c r="BK252" s="314">
        <f>SUM(BK253:BK276)</f>
        <v>0</v>
      </c>
    </row>
    <row r="253" spans="2:65" s="223" customFormat="1" ht="16.5" customHeight="1">
      <c r="B253" s="219"/>
      <c r="C253" s="317" t="s">
        <v>286</v>
      </c>
      <c r="D253" s="318" t="s">
        <v>103</v>
      </c>
      <c r="E253" s="319" t="s">
        <v>280</v>
      </c>
      <c r="F253" s="320" t="s">
        <v>1994</v>
      </c>
      <c r="G253" s="321" t="s">
        <v>106</v>
      </c>
      <c r="H253" s="322">
        <v>1</v>
      </c>
      <c r="I253" s="203"/>
      <c r="J253" s="323">
        <f t="shared" ref="J253:J261" si="10">ROUND(I253*H253,2)</f>
        <v>0</v>
      </c>
      <c r="K253" s="324" t="s">
        <v>1</v>
      </c>
      <c r="L253" s="221"/>
      <c r="M253" s="325" t="s">
        <v>1</v>
      </c>
      <c r="N253" s="326" t="s">
        <v>34</v>
      </c>
      <c r="O253" s="327">
        <v>0</v>
      </c>
      <c r="P253" s="327">
        <f t="shared" ref="P253:P261" si="11">O253*H253</f>
        <v>0</v>
      </c>
      <c r="Q253" s="327">
        <v>0</v>
      </c>
      <c r="R253" s="327">
        <f t="shared" ref="R253:R261" si="12">Q253*H253</f>
        <v>0</v>
      </c>
      <c r="S253" s="327">
        <v>0</v>
      </c>
      <c r="T253" s="328">
        <f t="shared" ref="T253:T261" si="13">S253*H253</f>
        <v>0</v>
      </c>
      <c r="AR253" s="329" t="s">
        <v>107</v>
      </c>
      <c r="AT253" s="329" t="s">
        <v>103</v>
      </c>
      <c r="AU253" s="329" t="s">
        <v>58</v>
      </c>
      <c r="AY253" s="207" t="s">
        <v>101</v>
      </c>
      <c r="BE253" s="330">
        <f t="shared" ref="BE253:BE261" si="14">IF(N253="základní",J253,0)</f>
        <v>0</v>
      </c>
      <c r="BF253" s="330">
        <f t="shared" ref="BF253:BF261" si="15">IF(N253="snížená",J253,0)</f>
        <v>0</v>
      </c>
      <c r="BG253" s="330">
        <f t="shared" ref="BG253:BG261" si="16">IF(N253="zákl. přenesená",J253,0)</f>
        <v>0</v>
      </c>
      <c r="BH253" s="330">
        <f t="shared" ref="BH253:BH261" si="17">IF(N253="sníž. přenesená",J253,0)</f>
        <v>0</v>
      </c>
      <c r="BI253" s="330">
        <f t="shared" ref="BI253:BI261" si="18">IF(N253="nulová",J253,0)</f>
        <v>0</v>
      </c>
      <c r="BJ253" s="207" t="s">
        <v>56</v>
      </c>
      <c r="BK253" s="330">
        <f t="shared" ref="BK253:BK261" si="19">ROUND(I253*H253,2)</f>
        <v>0</v>
      </c>
      <c r="BL253" s="207" t="s">
        <v>107</v>
      </c>
      <c r="BM253" s="329" t="s">
        <v>347</v>
      </c>
    </row>
    <row r="254" spans="2:65" s="223" customFormat="1" ht="24" customHeight="1">
      <c r="B254" s="219"/>
      <c r="C254" s="317" t="s">
        <v>249</v>
      </c>
      <c r="D254" s="318" t="s">
        <v>103</v>
      </c>
      <c r="E254" s="319" t="s">
        <v>282</v>
      </c>
      <c r="F254" s="320" t="s">
        <v>283</v>
      </c>
      <c r="G254" s="321" t="s">
        <v>106</v>
      </c>
      <c r="H254" s="322">
        <v>1</v>
      </c>
      <c r="I254" s="203"/>
      <c r="J254" s="323">
        <f t="shared" si="10"/>
        <v>0</v>
      </c>
      <c r="K254" s="324" t="s">
        <v>1</v>
      </c>
      <c r="L254" s="221"/>
      <c r="M254" s="325" t="s">
        <v>1</v>
      </c>
      <c r="N254" s="326" t="s">
        <v>34</v>
      </c>
      <c r="O254" s="327">
        <v>0</v>
      </c>
      <c r="P254" s="327">
        <f t="shared" si="11"/>
        <v>0</v>
      </c>
      <c r="Q254" s="327">
        <v>0</v>
      </c>
      <c r="R254" s="327">
        <f t="shared" si="12"/>
        <v>0</v>
      </c>
      <c r="S254" s="327">
        <v>0</v>
      </c>
      <c r="T254" s="328">
        <f t="shared" si="13"/>
        <v>0</v>
      </c>
      <c r="AR254" s="329" t="s">
        <v>107</v>
      </c>
      <c r="AT254" s="329" t="s">
        <v>103</v>
      </c>
      <c r="AU254" s="329" t="s">
        <v>58</v>
      </c>
      <c r="AY254" s="207" t="s">
        <v>101</v>
      </c>
      <c r="BE254" s="330">
        <f t="shared" si="14"/>
        <v>0</v>
      </c>
      <c r="BF254" s="330">
        <f t="shared" si="15"/>
        <v>0</v>
      </c>
      <c r="BG254" s="330">
        <f t="shared" si="16"/>
        <v>0</v>
      </c>
      <c r="BH254" s="330">
        <f t="shared" si="17"/>
        <v>0</v>
      </c>
      <c r="BI254" s="330">
        <f t="shared" si="18"/>
        <v>0</v>
      </c>
      <c r="BJ254" s="207" t="s">
        <v>56</v>
      </c>
      <c r="BK254" s="330">
        <f t="shared" si="19"/>
        <v>0</v>
      </c>
      <c r="BL254" s="207" t="s">
        <v>107</v>
      </c>
      <c r="BM254" s="329" t="s">
        <v>526</v>
      </c>
    </row>
    <row r="255" spans="2:65" s="223" customFormat="1" ht="24" customHeight="1">
      <c r="B255" s="219"/>
      <c r="C255" s="317" t="s">
        <v>293</v>
      </c>
      <c r="D255" s="318" t="s">
        <v>103</v>
      </c>
      <c r="E255" s="319" t="s">
        <v>284</v>
      </c>
      <c r="F255" s="320" t="s">
        <v>285</v>
      </c>
      <c r="G255" s="321" t="s">
        <v>106</v>
      </c>
      <c r="H255" s="322">
        <v>1</v>
      </c>
      <c r="I255" s="203"/>
      <c r="J255" s="323">
        <f t="shared" si="10"/>
        <v>0</v>
      </c>
      <c r="K255" s="324" t="s">
        <v>1</v>
      </c>
      <c r="L255" s="221"/>
      <c r="M255" s="325" t="s">
        <v>1</v>
      </c>
      <c r="N255" s="326" t="s">
        <v>34</v>
      </c>
      <c r="O255" s="327">
        <v>0</v>
      </c>
      <c r="P255" s="327">
        <f t="shared" si="11"/>
        <v>0</v>
      </c>
      <c r="Q255" s="327">
        <v>0</v>
      </c>
      <c r="R255" s="327">
        <f t="shared" si="12"/>
        <v>0</v>
      </c>
      <c r="S255" s="327">
        <v>0</v>
      </c>
      <c r="T255" s="328">
        <f t="shared" si="13"/>
        <v>0</v>
      </c>
      <c r="AR255" s="329" t="s">
        <v>107</v>
      </c>
      <c r="AT255" s="329" t="s">
        <v>103</v>
      </c>
      <c r="AU255" s="329" t="s">
        <v>58</v>
      </c>
      <c r="AY255" s="207" t="s">
        <v>101</v>
      </c>
      <c r="BE255" s="330">
        <f t="shared" si="14"/>
        <v>0</v>
      </c>
      <c r="BF255" s="330">
        <f t="shared" si="15"/>
        <v>0</v>
      </c>
      <c r="BG255" s="330">
        <f t="shared" si="16"/>
        <v>0</v>
      </c>
      <c r="BH255" s="330">
        <f t="shared" si="17"/>
        <v>0</v>
      </c>
      <c r="BI255" s="330">
        <f t="shared" si="18"/>
        <v>0</v>
      </c>
      <c r="BJ255" s="207" t="s">
        <v>56</v>
      </c>
      <c r="BK255" s="330">
        <f t="shared" si="19"/>
        <v>0</v>
      </c>
      <c r="BL255" s="207" t="s">
        <v>107</v>
      </c>
      <c r="BM255" s="329" t="s">
        <v>530</v>
      </c>
    </row>
    <row r="256" spans="2:65" s="223" customFormat="1" ht="24" customHeight="1">
      <c r="B256" s="219"/>
      <c r="C256" s="317" t="s">
        <v>252</v>
      </c>
      <c r="D256" s="318" t="s">
        <v>103</v>
      </c>
      <c r="E256" s="319" t="s">
        <v>287</v>
      </c>
      <c r="F256" s="320" t="s">
        <v>288</v>
      </c>
      <c r="G256" s="321" t="s">
        <v>161</v>
      </c>
      <c r="H256" s="322">
        <v>498.58</v>
      </c>
      <c r="I256" s="203"/>
      <c r="J256" s="323">
        <f t="shared" si="10"/>
        <v>0</v>
      </c>
      <c r="K256" s="324" t="s">
        <v>1</v>
      </c>
      <c r="L256" s="221"/>
      <c r="M256" s="325" t="s">
        <v>1</v>
      </c>
      <c r="N256" s="326" t="s">
        <v>34</v>
      </c>
      <c r="O256" s="327">
        <v>0</v>
      </c>
      <c r="P256" s="327">
        <f t="shared" si="11"/>
        <v>0</v>
      </c>
      <c r="Q256" s="327">
        <v>0</v>
      </c>
      <c r="R256" s="327">
        <f t="shared" si="12"/>
        <v>0</v>
      </c>
      <c r="S256" s="327">
        <v>0</v>
      </c>
      <c r="T256" s="328">
        <f t="shared" si="13"/>
        <v>0</v>
      </c>
      <c r="AR256" s="329" t="s">
        <v>107</v>
      </c>
      <c r="AT256" s="329" t="s">
        <v>103</v>
      </c>
      <c r="AU256" s="329" t="s">
        <v>58</v>
      </c>
      <c r="AY256" s="207" t="s">
        <v>101</v>
      </c>
      <c r="BE256" s="330">
        <f t="shared" si="14"/>
        <v>0</v>
      </c>
      <c r="BF256" s="330">
        <f t="shared" si="15"/>
        <v>0</v>
      </c>
      <c r="BG256" s="330">
        <f t="shared" si="16"/>
        <v>0</v>
      </c>
      <c r="BH256" s="330">
        <f t="shared" si="17"/>
        <v>0</v>
      </c>
      <c r="BI256" s="330">
        <f t="shared" si="18"/>
        <v>0</v>
      </c>
      <c r="BJ256" s="207" t="s">
        <v>56</v>
      </c>
      <c r="BK256" s="330">
        <f t="shared" si="19"/>
        <v>0</v>
      </c>
      <c r="BL256" s="207" t="s">
        <v>107</v>
      </c>
      <c r="BM256" s="329" t="s">
        <v>366</v>
      </c>
    </row>
    <row r="257" spans="2:65" s="223" customFormat="1" ht="24" customHeight="1">
      <c r="B257" s="219"/>
      <c r="C257" s="317" t="s">
        <v>300</v>
      </c>
      <c r="D257" s="318" t="s">
        <v>103</v>
      </c>
      <c r="E257" s="319" t="s">
        <v>290</v>
      </c>
      <c r="F257" s="320" t="s">
        <v>291</v>
      </c>
      <c r="G257" s="321" t="s">
        <v>173</v>
      </c>
      <c r="H257" s="322">
        <v>4</v>
      </c>
      <c r="I257" s="203"/>
      <c r="J257" s="323">
        <f t="shared" si="10"/>
        <v>0</v>
      </c>
      <c r="K257" s="324" t="s">
        <v>1</v>
      </c>
      <c r="L257" s="221"/>
      <c r="M257" s="325" t="s">
        <v>1</v>
      </c>
      <c r="N257" s="326" t="s">
        <v>34</v>
      </c>
      <c r="O257" s="327">
        <v>0</v>
      </c>
      <c r="P257" s="327">
        <f t="shared" si="11"/>
        <v>0</v>
      </c>
      <c r="Q257" s="327">
        <v>0</v>
      </c>
      <c r="R257" s="327">
        <f t="shared" si="12"/>
        <v>0</v>
      </c>
      <c r="S257" s="327">
        <v>0</v>
      </c>
      <c r="T257" s="328">
        <f t="shared" si="13"/>
        <v>0</v>
      </c>
      <c r="AR257" s="329" t="s">
        <v>107</v>
      </c>
      <c r="AT257" s="329" t="s">
        <v>103</v>
      </c>
      <c r="AU257" s="329" t="s">
        <v>58</v>
      </c>
      <c r="AY257" s="207" t="s">
        <v>101</v>
      </c>
      <c r="BE257" s="330">
        <f t="shared" si="14"/>
        <v>0</v>
      </c>
      <c r="BF257" s="330">
        <f t="shared" si="15"/>
        <v>0</v>
      </c>
      <c r="BG257" s="330">
        <f t="shared" si="16"/>
        <v>0</v>
      </c>
      <c r="BH257" s="330">
        <f t="shared" si="17"/>
        <v>0</v>
      </c>
      <c r="BI257" s="330">
        <f t="shared" si="18"/>
        <v>0</v>
      </c>
      <c r="BJ257" s="207" t="s">
        <v>56</v>
      </c>
      <c r="BK257" s="330">
        <f t="shared" si="19"/>
        <v>0</v>
      </c>
      <c r="BL257" s="207" t="s">
        <v>107</v>
      </c>
      <c r="BM257" s="329" t="s">
        <v>372</v>
      </c>
    </row>
    <row r="258" spans="2:65" s="223" customFormat="1" ht="24" customHeight="1">
      <c r="B258" s="219"/>
      <c r="C258" s="317" t="s">
        <v>256</v>
      </c>
      <c r="D258" s="318" t="s">
        <v>103</v>
      </c>
      <c r="E258" s="319" t="s">
        <v>294</v>
      </c>
      <c r="F258" s="320" t="s">
        <v>295</v>
      </c>
      <c r="G258" s="321" t="s">
        <v>173</v>
      </c>
      <c r="H258" s="322">
        <v>2</v>
      </c>
      <c r="I258" s="203"/>
      <c r="J258" s="323">
        <f t="shared" si="10"/>
        <v>0</v>
      </c>
      <c r="K258" s="324" t="s">
        <v>1</v>
      </c>
      <c r="L258" s="221"/>
      <c r="M258" s="325" t="s">
        <v>1</v>
      </c>
      <c r="N258" s="326" t="s">
        <v>34</v>
      </c>
      <c r="O258" s="327">
        <v>0</v>
      </c>
      <c r="P258" s="327">
        <f t="shared" si="11"/>
        <v>0</v>
      </c>
      <c r="Q258" s="327">
        <v>0</v>
      </c>
      <c r="R258" s="327">
        <f t="shared" si="12"/>
        <v>0</v>
      </c>
      <c r="S258" s="327">
        <v>0</v>
      </c>
      <c r="T258" s="328">
        <f t="shared" si="13"/>
        <v>0</v>
      </c>
      <c r="AR258" s="329" t="s">
        <v>107</v>
      </c>
      <c r="AT258" s="329" t="s">
        <v>103</v>
      </c>
      <c r="AU258" s="329" t="s">
        <v>58</v>
      </c>
      <c r="AY258" s="207" t="s">
        <v>101</v>
      </c>
      <c r="BE258" s="330">
        <f t="shared" si="14"/>
        <v>0</v>
      </c>
      <c r="BF258" s="330">
        <f t="shared" si="15"/>
        <v>0</v>
      </c>
      <c r="BG258" s="330">
        <f t="shared" si="16"/>
        <v>0</v>
      </c>
      <c r="BH258" s="330">
        <f t="shared" si="17"/>
        <v>0</v>
      </c>
      <c r="BI258" s="330">
        <f t="shared" si="18"/>
        <v>0</v>
      </c>
      <c r="BJ258" s="207" t="s">
        <v>56</v>
      </c>
      <c r="BK258" s="330">
        <f t="shared" si="19"/>
        <v>0</v>
      </c>
      <c r="BL258" s="207" t="s">
        <v>107</v>
      </c>
      <c r="BM258" s="329" t="s">
        <v>375</v>
      </c>
    </row>
    <row r="259" spans="2:65" s="223" customFormat="1" ht="24" customHeight="1">
      <c r="B259" s="219"/>
      <c r="C259" s="317" t="s">
        <v>307</v>
      </c>
      <c r="D259" s="318" t="s">
        <v>103</v>
      </c>
      <c r="E259" s="319" t="s">
        <v>297</v>
      </c>
      <c r="F259" s="320" t="s">
        <v>298</v>
      </c>
      <c r="G259" s="321" t="s">
        <v>173</v>
      </c>
      <c r="H259" s="322">
        <v>2</v>
      </c>
      <c r="I259" s="203"/>
      <c r="J259" s="323">
        <f t="shared" si="10"/>
        <v>0</v>
      </c>
      <c r="K259" s="324" t="s">
        <v>1</v>
      </c>
      <c r="L259" s="221"/>
      <c r="M259" s="325" t="s">
        <v>1</v>
      </c>
      <c r="N259" s="326" t="s">
        <v>34</v>
      </c>
      <c r="O259" s="327">
        <v>0</v>
      </c>
      <c r="P259" s="327">
        <f t="shared" si="11"/>
        <v>0</v>
      </c>
      <c r="Q259" s="327">
        <v>0</v>
      </c>
      <c r="R259" s="327">
        <f t="shared" si="12"/>
        <v>0</v>
      </c>
      <c r="S259" s="327">
        <v>0</v>
      </c>
      <c r="T259" s="328">
        <f t="shared" si="13"/>
        <v>0</v>
      </c>
      <c r="AR259" s="329" t="s">
        <v>107</v>
      </c>
      <c r="AT259" s="329" t="s">
        <v>103</v>
      </c>
      <c r="AU259" s="329" t="s">
        <v>58</v>
      </c>
      <c r="AY259" s="207" t="s">
        <v>101</v>
      </c>
      <c r="BE259" s="330">
        <f t="shared" si="14"/>
        <v>0</v>
      </c>
      <c r="BF259" s="330">
        <f t="shared" si="15"/>
        <v>0</v>
      </c>
      <c r="BG259" s="330">
        <f t="shared" si="16"/>
        <v>0</v>
      </c>
      <c r="BH259" s="330">
        <f t="shared" si="17"/>
        <v>0</v>
      </c>
      <c r="BI259" s="330">
        <f t="shared" si="18"/>
        <v>0</v>
      </c>
      <c r="BJ259" s="207" t="s">
        <v>56</v>
      </c>
      <c r="BK259" s="330">
        <f t="shared" si="19"/>
        <v>0</v>
      </c>
      <c r="BL259" s="207" t="s">
        <v>107</v>
      </c>
      <c r="BM259" s="329" t="s">
        <v>380</v>
      </c>
    </row>
    <row r="260" spans="2:65" s="223" customFormat="1" ht="24" customHeight="1">
      <c r="B260" s="219"/>
      <c r="C260" s="317" t="s">
        <v>259</v>
      </c>
      <c r="D260" s="318" t="s">
        <v>103</v>
      </c>
      <c r="E260" s="319" t="s">
        <v>301</v>
      </c>
      <c r="F260" s="320" t="s">
        <v>302</v>
      </c>
      <c r="G260" s="321" t="s">
        <v>173</v>
      </c>
      <c r="H260" s="322">
        <v>1</v>
      </c>
      <c r="I260" s="203"/>
      <c r="J260" s="323">
        <f t="shared" si="10"/>
        <v>0</v>
      </c>
      <c r="K260" s="324" t="s">
        <v>1</v>
      </c>
      <c r="L260" s="221"/>
      <c r="M260" s="325" t="s">
        <v>1</v>
      </c>
      <c r="N260" s="326" t="s">
        <v>34</v>
      </c>
      <c r="O260" s="327">
        <v>0</v>
      </c>
      <c r="P260" s="327">
        <f t="shared" si="11"/>
        <v>0</v>
      </c>
      <c r="Q260" s="327">
        <v>0</v>
      </c>
      <c r="R260" s="327">
        <f t="shared" si="12"/>
        <v>0</v>
      </c>
      <c r="S260" s="327">
        <v>0</v>
      </c>
      <c r="T260" s="328">
        <f t="shared" si="13"/>
        <v>0</v>
      </c>
      <c r="AR260" s="329" t="s">
        <v>107</v>
      </c>
      <c r="AT260" s="329" t="s">
        <v>103</v>
      </c>
      <c r="AU260" s="329" t="s">
        <v>58</v>
      </c>
      <c r="AY260" s="207" t="s">
        <v>101</v>
      </c>
      <c r="BE260" s="330">
        <f t="shared" si="14"/>
        <v>0</v>
      </c>
      <c r="BF260" s="330">
        <f t="shared" si="15"/>
        <v>0</v>
      </c>
      <c r="BG260" s="330">
        <f t="shared" si="16"/>
        <v>0</v>
      </c>
      <c r="BH260" s="330">
        <f t="shared" si="17"/>
        <v>0</v>
      </c>
      <c r="BI260" s="330">
        <f t="shared" si="18"/>
        <v>0</v>
      </c>
      <c r="BJ260" s="207" t="s">
        <v>56</v>
      </c>
      <c r="BK260" s="330">
        <f t="shared" si="19"/>
        <v>0</v>
      </c>
      <c r="BL260" s="207" t="s">
        <v>107</v>
      </c>
      <c r="BM260" s="329" t="s">
        <v>381</v>
      </c>
    </row>
    <row r="261" spans="2:65" s="223" customFormat="1" ht="36" customHeight="1">
      <c r="B261" s="219"/>
      <c r="C261" s="317" t="s">
        <v>313</v>
      </c>
      <c r="D261" s="318" t="s">
        <v>103</v>
      </c>
      <c r="E261" s="319" t="s">
        <v>304</v>
      </c>
      <c r="F261" s="320" t="s">
        <v>305</v>
      </c>
      <c r="G261" s="321" t="s">
        <v>969</v>
      </c>
      <c r="H261" s="322">
        <v>2</v>
      </c>
      <c r="I261" s="203"/>
      <c r="J261" s="323">
        <f t="shared" si="10"/>
        <v>0</v>
      </c>
      <c r="K261" s="324" t="s">
        <v>1</v>
      </c>
      <c r="L261" s="221"/>
      <c r="M261" s="325" t="s">
        <v>1</v>
      </c>
      <c r="N261" s="326" t="s">
        <v>34</v>
      </c>
      <c r="O261" s="327">
        <v>0</v>
      </c>
      <c r="P261" s="327">
        <f t="shared" si="11"/>
        <v>0</v>
      </c>
      <c r="Q261" s="327">
        <v>0</v>
      </c>
      <c r="R261" s="327">
        <f t="shared" si="12"/>
        <v>0</v>
      </c>
      <c r="S261" s="327">
        <v>0</v>
      </c>
      <c r="T261" s="328">
        <f t="shared" si="13"/>
        <v>0</v>
      </c>
      <c r="AR261" s="329" t="s">
        <v>107</v>
      </c>
      <c r="AT261" s="329" t="s">
        <v>103</v>
      </c>
      <c r="AU261" s="329" t="s">
        <v>58</v>
      </c>
      <c r="AY261" s="207" t="s">
        <v>101</v>
      </c>
      <c r="BE261" s="330">
        <f t="shared" si="14"/>
        <v>0</v>
      </c>
      <c r="BF261" s="330">
        <f t="shared" si="15"/>
        <v>0</v>
      </c>
      <c r="BG261" s="330">
        <f t="shared" si="16"/>
        <v>0</v>
      </c>
      <c r="BH261" s="330">
        <f t="shared" si="17"/>
        <v>0</v>
      </c>
      <c r="BI261" s="330">
        <f t="shared" si="18"/>
        <v>0</v>
      </c>
      <c r="BJ261" s="207" t="s">
        <v>56</v>
      </c>
      <c r="BK261" s="330">
        <f t="shared" si="19"/>
        <v>0</v>
      </c>
      <c r="BL261" s="207" t="s">
        <v>107</v>
      </c>
      <c r="BM261" s="329" t="s">
        <v>545</v>
      </c>
    </row>
    <row r="262" spans="2:65" s="340" customFormat="1">
      <c r="B262" s="331"/>
      <c r="C262" s="332"/>
      <c r="D262" s="333" t="s">
        <v>112</v>
      </c>
      <c r="E262" s="334" t="s">
        <v>1</v>
      </c>
      <c r="F262" s="335" t="s">
        <v>58</v>
      </c>
      <c r="G262" s="336"/>
      <c r="H262" s="337">
        <v>2</v>
      </c>
      <c r="I262" s="407"/>
      <c r="J262" s="336"/>
      <c r="K262" s="338"/>
      <c r="L262" s="336"/>
      <c r="M262" s="339"/>
      <c r="T262" s="341"/>
      <c r="AT262" s="342" t="s">
        <v>112</v>
      </c>
      <c r="AU262" s="342" t="s">
        <v>58</v>
      </c>
      <c r="AV262" s="340" t="s">
        <v>58</v>
      </c>
      <c r="AW262" s="340" t="s">
        <v>26</v>
      </c>
      <c r="AX262" s="340" t="s">
        <v>56</v>
      </c>
      <c r="AY262" s="342" t="s">
        <v>101</v>
      </c>
    </row>
    <row r="263" spans="2:65" s="223" customFormat="1" ht="36" customHeight="1">
      <c r="B263" s="219"/>
      <c r="C263" s="317" t="s">
        <v>289</v>
      </c>
      <c r="D263" s="318" t="s">
        <v>103</v>
      </c>
      <c r="E263" s="319" t="s">
        <v>308</v>
      </c>
      <c r="F263" s="320" t="s">
        <v>309</v>
      </c>
      <c r="G263" s="321" t="s">
        <v>969</v>
      </c>
      <c r="H263" s="322">
        <v>1</v>
      </c>
      <c r="I263" s="203"/>
      <c r="J263" s="323">
        <f>ROUND(I263*H263,2)</f>
        <v>0</v>
      </c>
      <c r="K263" s="324" t="s">
        <v>1</v>
      </c>
      <c r="L263" s="221"/>
      <c r="M263" s="325" t="s">
        <v>1</v>
      </c>
      <c r="N263" s="326" t="s">
        <v>34</v>
      </c>
      <c r="O263" s="327">
        <v>0</v>
      </c>
      <c r="P263" s="327">
        <f>O263*H263</f>
        <v>0</v>
      </c>
      <c r="Q263" s="327">
        <v>0</v>
      </c>
      <c r="R263" s="327">
        <f>Q263*H263</f>
        <v>0</v>
      </c>
      <c r="S263" s="327">
        <v>0</v>
      </c>
      <c r="T263" s="328">
        <f>S263*H263</f>
        <v>0</v>
      </c>
      <c r="AR263" s="329" t="s">
        <v>107</v>
      </c>
      <c r="AT263" s="329" t="s">
        <v>103</v>
      </c>
      <c r="AU263" s="329" t="s">
        <v>58</v>
      </c>
      <c r="AY263" s="207" t="s">
        <v>101</v>
      </c>
      <c r="BE263" s="330">
        <f>IF(N263="základní",J263,0)</f>
        <v>0</v>
      </c>
      <c r="BF263" s="330">
        <f>IF(N263="snížená",J263,0)</f>
        <v>0</v>
      </c>
      <c r="BG263" s="330">
        <f>IF(N263="zákl. přenesená",J263,0)</f>
        <v>0</v>
      </c>
      <c r="BH263" s="330">
        <f>IF(N263="sníž. přenesená",J263,0)</f>
        <v>0</v>
      </c>
      <c r="BI263" s="330">
        <f>IF(N263="nulová",J263,0)</f>
        <v>0</v>
      </c>
      <c r="BJ263" s="207" t="s">
        <v>56</v>
      </c>
      <c r="BK263" s="330">
        <f>ROUND(I263*H263,2)</f>
        <v>0</v>
      </c>
      <c r="BL263" s="207" t="s">
        <v>107</v>
      </c>
      <c r="BM263" s="329" t="s">
        <v>548</v>
      </c>
    </row>
    <row r="264" spans="2:65" s="223" customFormat="1" ht="24" customHeight="1">
      <c r="B264" s="219"/>
      <c r="C264" s="317" t="s">
        <v>320</v>
      </c>
      <c r="D264" s="318" t="s">
        <v>103</v>
      </c>
      <c r="E264" s="319" t="s">
        <v>311</v>
      </c>
      <c r="F264" s="320" t="s">
        <v>312</v>
      </c>
      <c r="G264" s="321" t="s">
        <v>969</v>
      </c>
      <c r="H264" s="322">
        <v>6</v>
      </c>
      <c r="I264" s="203"/>
      <c r="J264" s="323">
        <f>ROUND(I264*H264,2)</f>
        <v>0</v>
      </c>
      <c r="K264" s="324" t="s">
        <v>1</v>
      </c>
      <c r="L264" s="221"/>
      <c r="M264" s="325" t="s">
        <v>1</v>
      </c>
      <c r="N264" s="326" t="s">
        <v>34</v>
      </c>
      <c r="O264" s="327">
        <v>0</v>
      </c>
      <c r="P264" s="327">
        <f>O264*H264</f>
        <v>0</v>
      </c>
      <c r="Q264" s="327">
        <v>0</v>
      </c>
      <c r="R264" s="327">
        <f>Q264*H264</f>
        <v>0</v>
      </c>
      <c r="S264" s="327">
        <v>0</v>
      </c>
      <c r="T264" s="328">
        <f>S264*H264</f>
        <v>0</v>
      </c>
      <c r="AR264" s="329" t="s">
        <v>107</v>
      </c>
      <c r="AT264" s="329" t="s">
        <v>103</v>
      </c>
      <c r="AU264" s="329" t="s">
        <v>58</v>
      </c>
      <c r="AY264" s="207" t="s">
        <v>101</v>
      </c>
      <c r="BE264" s="330">
        <f>IF(N264="základní",J264,0)</f>
        <v>0</v>
      </c>
      <c r="BF264" s="330">
        <f>IF(N264="snížená",J264,0)</f>
        <v>0</v>
      </c>
      <c r="BG264" s="330">
        <f>IF(N264="zákl. přenesená",J264,0)</f>
        <v>0</v>
      </c>
      <c r="BH264" s="330">
        <f>IF(N264="sníž. přenesená",J264,0)</f>
        <v>0</v>
      </c>
      <c r="BI264" s="330">
        <f>IF(N264="nulová",J264,0)</f>
        <v>0</v>
      </c>
      <c r="BJ264" s="207" t="s">
        <v>56</v>
      </c>
      <c r="BK264" s="330">
        <f>ROUND(I264*H264,2)</f>
        <v>0</v>
      </c>
      <c r="BL264" s="207" t="s">
        <v>107</v>
      </c>
      <c r="BM264" s="329" t="s">
        <v>552</v>
      </c>
    </row>
    <row r="265" spans="2:65" s="223" customFormat="1" ht="24" customHeight="1">
      <c r="B265" s="219"/>
      <c r="C265" s="317" t="s">
        <v>292</v>
      </c>
      <c r="D265" s="318" t="s">
        <v>103</v>
      </c>
      <c r="E265" s="319" t="s">
        <v>314</v>
      </c>
      <c r="F265" s="320" t="s">
        <v>315</v>
      </c>
      <c r="G265" s="321" t="s">
        <v>969</v>
      </c>
      <c r="H265" s="322">
        <v>8</v>
      </c>
      <c r="I265" s="203"/>
      <c r="J265" s="323">
        <f>ROUND(I265*H265,2)</f>
        <v>0</v>
      </c>
      <c r="K265" s="324" t="s">
        <v>1</v>
      </c>
      <c r="L265" s="221"/>
      <c r="M265" s="325" t="s">
        <v>1</v>
      </c>
      <c r="N265" s="326" t="s">
        <v>34</v>
      </c>
      <c r="O265" s="327">
        <v>0</v>
      </c>
      <c r="P265" s="327">
        <f>O265*H265</f>
        <v>0</v>
      </c>
      <c r="Q265" s="327">
        <v>0</v>
      </c>
      <c r="R265" s="327">
        <f>Q265*H265</f>
        <v>0</v>
      </c>
      <c r="S265" s="327">
        <v>0</v>
      </c>
      <c r="T265" s="328">
        <f>S265*H265</f>
        <v>0</v>
      </c>
      <c r="AR265" s="329" t="s">
        <v>107</v>
      </c>
      <c r="AT265" s="329" t="s">
        <v>103</v>
      </c>
      <c r="AU265" s="329" t="s">
        <v>58</v>
      </c>
      <c r="AY265" s="207" t="s">
        <v>101</v>
      </c>
      <c r="BE265" s="330">
        <f>IF(N265="základní",J265,0)</f>
        <v>0</v>
      </c>
      <c r="BF265" s="330">
        <f>IF(N265="snížená",J265,0)</f>
        <v>0</v>
      </c>
      <c r="BG265" s="330">
        <f>IF(N265="zákl. přenesená",J265,0)</f>
        <v>0</v>
      </c>
      <c r="BH265" s="330">
        <f>IF(N265="sníž. přenesená",J265,0)</f>
        <v>0</v>
      </c>
      <c r="BI265" s="330">
        <f>IF(N265="nulová",J265,0)</f>
        <v>0</v>
      </c>
      <c r="BJ265" s="207" t="s">
        <v>56</v>
      </c>
      <c r="BK265" s="330">
        <f>ROUND(I265*H265,2)</f>
        <v>0</v>
      </c>
      <c r="BL265" s="207" t="s">
        <v>107</v>
      </c>
      <c r="BM265" s="329" t="s">
        <v>555</v>
      </c>
    </row>
    <row r="266" spans="2:65" s="340" customFormat="1">
      <c r="B266" s="331"/>
      <c r="C266" s="332"/>
      <c r="D266" s="333" t="s">
        <v>112</v>
      </c>
      <c r="E266" s="334" t="s">
        <v>1</v>
      </c>
      <c r="F266" s="335" t="s">
        <v>137</v>
      </c>
      <c r="G266" s="336"/>
      <c r="H266" s="337">
        <v>8</v>
      </c>
      <c r="I266" s="407"/>
      <c r="J266" s="336"/>
      <c r="K266" s="338"/>
      <c r="L266" s="336"/>
      <c r="M266" s="339"/>
      <c r="T266" s="341"/>
      <c r="AT266" s="342" t="s">
        <v>112</v>
      </c>
      <c r="AU266" s="342" t="s">
        <v>58</v>
      </c>
      <c r="AV266" s="340" t="s">
        <v>58</v>
      </c>
      <c r="AW266" s="340" t="s">
        <v>26</v>
      </c>
      <c r="AX266" s="340" t="s">
        <v>56</v>
      </c>
      <c r="AY266" s="342" t="s">
        <v>101</v>
      </c>
    </row>
    <row r="267" spans="2:65" s="223" customFormat="1" ht="24" customHeight="1">
      <c r="B267" s="219"/>
      <c r="C267" s="317" t="s">
        <v>327</v>
      </c>
      <c r="D267" s="318" t="s">
        <v>103</v>
      </c>
      <c r="E267" s="319" t="s">
        <v>317</v>
      </c>
      <c r="F267" s="320" t="s">
        <v>318</v>
      </c>
      <c r="G267" s="321" t="s">
        <v>969</v>
      </c>
      <c r="H267" s="322">
        <v>1</v>
      </c>
      <c r="I267" s="203"/>
      <c r="J267" s="323">
        <f t="shared" ref="J267:J276" si="20">ROUND(I267*H267,2)</f>
        <v>0</v>
      </c>
      <c r="K267" s="324" t="s">
        <v>1</v>
      </c>
      <c r="L267" s="221"/>
      <c r="M267" s="325" t="s">
        <v>1</v>
      </c>
      <c r="N267" s="326" t="s">
        <v>34</v>
      </c>
      <c r="O267" s="327">
        <v>0</v>
      </c>
      <c r="P267" s="327">
        <f t="shared" ref="P267:P276" si="21">O267*H267</f>
        <v>0</v>
      </c>
      <c r="Q267" s="327">
        <v>0</v>
      </c>
      <c r="R267" s="327">
        <f t="shared" ref="R267:R276" si="22">Q267*H267</f>
        <v>0</v>
      </c>
      <c r="S267" s="327">
        <v>0</v>
      </c>
      <c r="T267" s="328">
        <f t="shared" ref="T267:T276" si="23">S267*H267</f>
        <v>0</v>
      </c>
      <c r="AR267" s="329" t="s">
        <v>107</v>
      </c>
      <c r="AT267" s="329" t="s">
        <v>103</v>
      </c>
      <c r="AU267" s="329" t="s">
        <v>58</v>
      </c>
      <c r="AY267" s="207" t="s">
        <v>101</v>
      </c>
      <c r="BE267" s="330">
        <f t="shared" ref="BE267:BE276" si="24">IF(N267="základní",J267,0)</f>
        <v>0</v>
      </c>
      <c r="BF267" s="330">
        <f t="shared" ref="BF267:BF276" si="25">IF(N267="snížená",J267,0)</f>
        <v>0</v>
      </c>
      <c r="BG267" s="330">
        <f t="shared" ref="BG267:BG276" si="26">IF(N267="zákl. přenesená",J267,0)</f>
        <v>0</v>
      </c>
      <c r="BH267" s="330">
        <f t="shared" ref="BH267:BH276" si="27">IF(N267="sníž. přenesená",J267,0)</f>
        <v>0</v>
      </c>
      <c r="BI267" s="330">
        <f t="shared" ref="BI267:BI276" si="28">IF(N267="nulová",J267,0)</f>
        <v>0</v>
      </c>
      <c r="BJ267" s="207" t="s">
        <v>56</v>
      </c>
      <c r="BK267" s="330">
        <f t="shared" ref="BK267:BK276" si="29">ROUND(I267*H267,2)</f>
        <v>0</v>
      </c>
      <c r="BL267" s="207" t="s">
        <v>107</v>
      </c>
      <c r="BM267" s="329" t="s">
        <v>558</v>
      </c>
    </row>
    <row r="268" spans="2:65" s="223" customFormat="1" ht="24" customHeight="1">
      <c r="B268" s="219"/>
      <c r="C268" s="317" t="s">
        <v>296</v>
      </c>
      <c r="D268" s="318" t="s">
        <v>103</v>
      </c>
      <c r="E268" s="319" t="s">
        <v>321</v>
      </c>
      <c r="F268" s="320" t="s">
        <v>322</v>
      </c>
      <c r="G268" s="321" t="s">
        <v>969</v>
      </c>
      <c r="H268" s="322">
        <v>5</v>
      </c>
      <c r="I268" s="203"/>
      <c r="J268" s="323">
        <f t="shared" si="20"/>
        <v>0</v>
      </c>
      <c r="K268" s="324" t="s">
        <v>1</v>
      </c>
      <c r="L268" s="221"/>
      <c r="M268" s="325" t="s">
        <v>1</v>
      </c>
      <c r="N268" s="326" t="s">
        <v>34</v>
      </c>
      <c r="O268" s="327">
        <v>0</v>
      </c>
      <c r="P268" s="327">
        <f t="shared" si="21"/>
        <v>0</v>
      </c>
      <c r="Q268" s="327">
        <v>0</v>
      </c>
      <c r="R268" s="327">
        <f t="shared" si="22"/>
        <v>0</v>
      </c>
      <c r="S268" s="327">
        <v>0</v>
      </c>
      <c r="T268" s="328">
        <f t="shared" si="23"/>
        <v>0</v>
      </c>
      <c r="AR268" s="329" t="s">
        <v>107</v>
      </c>
      <c r="AT268" s="329" t="s">
        <v>103</v>
      </c>
      <c r="AU268" s="329" t="s">
        <v>58</v>
      </c>
      <c r="AY268" s="207" t="s">
        <v>101</v>
      </c>
      <c r="BE268" s="330">
        <f t="shared" si="24"/>
        <v>0</v>
      </c>
      <c r="BF268" s="330">
        <f t="shared" si="25"/>
        <v>0</v>
      </c>
      <c r="BG268" s="330">
        <f t="shared" si="26"/>
        <v>0</v>
      </c>
      <c r="BH268" s="330">
        <f t="shared" si="27"/>
        <v>0</v>
      </c>
      <c r="BI268" s="330">
        <f t="shared" si="28"/>
        <v>0</v>
      </c>
      <c r="BJ268" s="207" t="s">
        <v>56</v>
      </c>
      <c r="BK268" s="330">
        <f t="shared" si="29"/>
        <v>0</v>
      </c>
      <c r="BL268" s="207" t="s">
        <v>107</v>
      </c>
      <c r="BM268" s="329" t="s">
        <v>561</v>
      </c>
    </row>
    <row r="269" spans="2:65" s="223" customFormat="1" ht="24" customHeight="1">
      <c r="B269" s="219"/>
      <c r="C269" s="317" t="s">
        <v>334</v>
      </c>
      <c r="D269" s="318" t="s">
        <v>103</v>
      </c>
      <c r="E269" s="319" t="s">
        <v>324</v>
      </c>
      <c r="F269" s="320" t="s">
        <v>325</v>
      </c>
      <c r="G269" s="321" t="s">
        <v>969</v>
      </c>
      <c r="H269" s="322">
        <v>5</v>
      </c>
      <c r="I269" s="203"/>
      <c r="J269" s="323">
        <f t="shared" si="20"/>
        <v>0</v>
      </c>
      <c r="K269" s="324" t="s">
        <v>1</v>
      </c>
      <c r="L269" s="221"/>
      <c r="M269" s="325" t="s">
        <v>1</v>
      </c>
      <c r="N269" s="326" t="s">
        <v>34</v>
      </c>
      <c r="O269" s="327">
        <v>0</v>
      </c>
      <c r="P269" s="327">
        <f t="shared" si="21"/>
        <v>0</v>
      </c>
      <c r="Q269" s="327">
        <v>0</v>
      </c>
      <c r="R269" s="327">
        <f t="shared" si="22"/>
        <v>0</v>
      </c>
      <c r="S269" s="327">
        <v>0</v>
      </c>
      <c r="T269" s="328">
        <f t="shared" si="23"/>
        <v>0</v>
      </c>
      <c r="AR269" s="329" t="s">
        <v>107</v>
      </c>
      <c r="AT269" s="329" t="s">
        <v>103</v>
      </c>
      <c r="AU269" s="329" t="s">
        <v>58</v>
      </c>
      <c r="AY269" s="207" t="s">
        <v>101</v>
      </c>
      <c r="BE269" s="330">
        <f t="shared" si="24"/>
        <v>0</v>
      </c>
      <c r="BF269" s="330">
        <f t="shared" si="25"/>
        <v>0</v>
      </c>
      <c r="BG269" s="330">
        <f t="shared" si="26"/>
        <v>0</v>
      </c>
      <c r="BH269" s="330">
        <f t="shared" si="27"/>
        <v>0</v>
      </c>
      <c r="BI269" s="330">
        <f t="shared" si="28"/>
        <v>0</v>
      </c>
      <c r="BJ269" s="207" t="s">
        <v>56</v>
      </c>
      <c r="BK269" s="330">
        <f t="shared" si="29"/>
        <v>0</v>
      </c>
      <c r="BL269" s="207" t="s">
        <v>107</v>
      </c>
      <c r="BM269" s="329" t="s">
        <v>564</v>
      </c>
    </row>
    <row r="270" spans="2:65" s="223" customFormat="1" ht="24" customHeight="1">
      <c r="B270" s="219"/>
      <c r="C270" s="317" t="s">
        <v>299</v>
      </c>
      <c r="D270" s="318" t="s">
        <v>103</v>
      </c>
      <c r="E270" s="319" t="s">
        <v>328</v>
      </c>
      <c r="F270" s="320" t="s">
        <v>329</v>
      </c>
      <c r="G270" s="321" t="s">
        <v>969</v>
      </c>
      <c r="H270" s="322">
        <v>14</v>
      </c>
      <c r="I270" s="203"/>
      <c r="J270" s="323">
        <f t="shared" si="20"/>
        <v>0</v>
      </c>
      <c r="K270" s="324" t="s">
        <v>1</v>
      </c>
      <c r="L270" s="221"/>
      <c r="M270" s="325" t="s">
        <v>1</v>
      </c>
      <c r="N270" s="326" t="s">
        <v>34</v>
      </c>
      <c r="O270" s="327">
        <v>0</v>
      </c>
      <c r="P270" s="327">
        <f t="shared" si="21"/>
        <v>0</v>
      </c>
      <c r="Q270" s="327">
        <v>0</v>
      </c>
      <c r="R270" s="327">
        <f t="shared" si="22"/>
        <v>0</v>
      </c>
      <c r="S270" s="327">
        <v>0</v>
      </c>
      <c r="T270" s="328">
        <f t="shared" si="23"/>
        <v>0</v>
      </c>
      <c r="AR270" s="329" t="s">
        <v>107</v>
      </c>
      <c r="AT270" s="329" t="s">
        <v>103</v>
      </c>
      <c r="AU270" s="329" t="s">
        <v>58</v>
      </c>
      <c r="AY270" s="207" t="s">
        <v>101</v>
      </c>
      <c r="BE270" s="330">
        <f t="shared" si="24"/>
        <v>0</v>
      </c>
      <c r="BF270" s="330">
        <f t="shared" si="25"/>
        <v>0</v>
      </c>
      <c r="BG270" s="330">
        <f t="shared" si="26"/>
        <v>0</v>
      </c>
      <c r="BH270" s="330">
        <f t="shared" si="27"/>
        <v>0</v>
      </c>
      <c r="BI270" s="330">
        <f t="shared" si="28"/>
        <v>0</v>
      </c>
      <c r="BJ270" s="207" t="s">
        <v>56</v>
      </c>
      <c r="BK270" s="330">
        <f t="shared" si="29"/>
        <v>0</v>
      </c>
      <c r="BL270" s="207" t="s">
        <v>107</v>
      </c>
      <c r="BM270" s="329" t="s">
        <v>567</v>
      </c>
    </row>
    <row r="271" spans="2:65" s="223" customFormat="1" ht="24" customHeight="1">
      <c r="B271" s="219"/>
      <c r="C271" s="317" t="s">
        <v>341</v>
      </c>
      <c r="D271" s="318" t="s">
        <v>103</v>
      </c>
      <c r="E271" s="319" t="s">
        <v>331</v>
      </c>
      <c r="F271" s="320" t="s">
        <v>332</v>
      </c>
      <c r="G271" s="321" t="s">
        <v>106</v>
      </c>
      <c r="H271" s="322">
        <v>5</v>
      </c>
      <c r="I271" s="203"/>
      <c r="J271" s="323">
        <f t="shared" si="20"/>
        <v>0</v>
      </c>
      <c r="K271" s="324" t="s">
        <v>1</v>
      </c>
      <c r="L271" s="221"/>
      <c r="M271" s="325" t="s">
        <v>1</v>
      </c>
      <c r="N271" s="326" t="s">
        <v>34</v>
      </c>
      <c r="O271" s="327">
        <v>0</v>
      </c>
      <c r="P271" s="327">
        <f t="shared" si="21"/>
        <v>0</v>
      </c>
      <c r="Q271" s="327">
        <v>0</v>
      </c>
      <c r="R271" s="327">
        <f t="shared" si="22"/>
        <v>0</v>
      </c>
      <c r="S271" s="327">
        <v>0</v>
      </c>
      <c r="T271" s="328">
        <f t="shared" si="23"/>
        <v>0</v>
      </c>
      <c r="AR271" s="329" t="s">
        <v>107</v>
      </c>
      <c r="AT271" s="329" t="s">
        <v>103</v>
      </c>
      <c r="AU271" s="329" t="s">
        <v>58</v>
      </c>
      <c r="AY271" s="207" t="s">
        <v>101</v>
      </c>
      <c r="BE271" s="330">
        <f t="shared" si="24"/>
        <v>0</v>
      </c>
      <c r="BF271" s="330">
        <f t="shared" si="25"/>
        <v>0</v>
      </c>
      <c r="BG271" s="330">
        <f t="shared" si="26"/>
        <v>0</v>
      </c>
      <c r="BH271" s="330">
        <f t="shared" si="27"/>
        <v>0</v>
      </c>
      <c r="BI271" s="330">
        <f t="shared" si="28"/>
        <v>0</v>
      </c>
      <c r="BJ271" s="207" t="s">
        <v>56</v>
      </c>
      <c r="BK271" s="330">
        <f t="shared" si="29"/>
        <v>0</v>
      </c>
      <c r="BL271" s="207" t="s">
        <v>107</v>
      </c>
      <c r="BM271" s="329" t="s">
        <v>570</v>
      </c>
    </row>
    <row r="272" spans="2:65" s="223" customFormat="1" ht="24" customHeight="1" thickBot="1">
      <c r="B272" s="219"/>
      <c r="C272" s="394" t="s">
        <v>303</v>
      </c>
      <c r="D272" s="395" t="s">
        <v>103</v>
      </c>
      <c r="E272" s="396" t="s">
        <v>335</v>
      </c>
      <c r="F272" s="397" t="s">
        <v>336</v>
      </c>
      <c r="G272" s="398" t="s">
        <v>969</v>
      </c>
      <c r="H272" s="399">
        <v>3</v>
      </c>
      <c r="I272" s="205"/>
      <c r="J272" s="400">
        <f t="shared" si="20"/>
        <v>0</v>
      </c>
      <c r="K272" s="401" t="s">
        <v>1</v>
      </c>
      <c r="L272" s="221"/>
      <c r="M272" s="325" t="s">
        <v>1</v>
      </c>
      <c r="N272" s="326" t="s">
        <v>34</v>
      </c>
      <c r="O272" s="327">
        <v>0</v>
      </c>
      <c r="P272" s="327">
        <f t="shared" si="21"/>
        <v>0</v>
      </c>
      <c r="Q272" s="327">
        <v>0</v>
      </c>
      <c r="R272" s="327">
        <f t="shared" si="22"/>
        <v>0</v>
      </c>
      <c r="S272" s="327">
        <v>0</v>
      </c>
      <c r="T272" s="328">
        <f t="shared" si="23"/>
        <v>0</v>
      </c>
      <c r="AR272" s="329" t="s">
        <v>107</v>
      </c>
      <c r="AT272" s="329" t="s">
        <v>103</v>
      </c>
      <c r="AU272" s="329" t="s">
        <v>58</v>
      </c>
      <c r="AY272" s="207" t="s">
        <v>101</v>
      </c>
      <c r="BE272" s="330">
        <f t="shared" si="24"/>
        <v>0</v>
      </c>
      <c r="BF272" s="330">
        <f t="shared" si="25"/>
        <v>0</v>
      </c>
      <c r="BG272" s="330">
        <f t="shared" si="26"/>
        <v>0</v>
      </c>
      <c r="BH272" s="330">
        <f t="shared" si="27"/>
        <v>0</v>
      </c>
      <c r="BI272" s="330">
        <f t="shared" si="28"/>
        <v>0</v>
      </c>
      <c r="BJ272" s="207" t="s">
        <v>56</v>
      </c>
      <c r="BK272" s="330">
        <f t="shared" si="29"/>
        <v>0</v>
      </c>
      <c r="BL272" s="207" t="s">
        <v>107</v>
      </c>
      <c r="BM272" s="329" t="s">
        <v>573</v>
      </c>
    </row>
    <row r="273" spans="2:65" s="223" customFormat="1" ht="24" customHeight="1">
      <c r="B273" s="219"/>
      <c r="C273" s="383" t="s">
        <v>348</v>
      </c>
      <c r="D273" s="384" t="s">
        <v>103</v>
      </c>
      <c r="E273" s="385" t="s">
        <v>338</v>
      </c>
      <c r="F273" s="386" t="s">
        <v>339</v>
      </c>
      <c r="G273" s="387" t="s">
        <v>969</v>
      </c>
      <c r="H273" s="388">
        <v>26</v>
      </c>
      <c r="I273" s="204"/>
      <c r="J273" s="389">
        <f t="shared" si="20"/>
        <v>0</v>
      </c>
      <c r="K273" s="390" t="s">
        <v>1</v>
      </c>
      <c r="L273" s="221"/>
      <c r="M273" s="325" t="s">
        <v>1</v>
      </c>
      <c r="N273" s="326" t="s">
        <v>34</v>
      </c>
      <c r="O273" s="327">
        <v>0</v>
      </c>
      <c r="P273" s="327">
        <f t="shared" si="21"/>
        <v>0</v>
      </c>
      <c r="Q273" s="327">
        <v>0</v>
      </c>
      <c r="R273" s="327">
        <f t="shared" si="22"/>
        <v>0</v>
      </c>
      <c r="S273" s="327">
        <v>0</v>
      </c>
      <c r="T273" s="328">
        <f t="shared" si="23"/>
        <v>0</v>
      </c>
      <c r="AR273" s="329" t="s">
        <v>107</v>
      </c>
      <c r="AT273" s="329" t="s">
        <v>103</v>
      </c>
      <c r="AU273" s="329" t="s">
        <v>58</v>
      </c>
      <c r="AY273" s="207" t="s">
        <v>101</v>
      </c>
      <c r="BE273" s="330">
        <f t="shared" si="24"/>
        <v>0</v>
      </c>
      <c r="BF273" s="330">
        <f t="shared" si="25"/>
        <v>0</v>
      </c>
      <c r="BG273" s="330">
        <f t="shared" si="26"/>
        <v>0</v>
      </c>
      <c r="BH273" s="330">
        <f t="shared" si="27"/>
        <v>0</v>
      </c>
      <c r="BI273" s="330">
        <f t="shared" si="28"/>
        <v>0</v>
      </c>
      <c r="BJ273" s="207" t="s">
        <v>56</v>
      </c>
      <c r="BK273" s="330">
        <f t="shared" si="29"/>
        <v>0</v>
      </c>
      <c r="BL273" s="207" t="s">
        <v>107</v>
      </c>
      <c r="BM273" s="329" t="s">
        <v>576</v>
      </c>
    </row>
    <row r="274" spans="2:65" s="223" customFormat="1" ht="24" customHeight="1">
      <c r="B274" s="219"/>
      <c r="C274" s="317" t="s">
        <v>306</v>
      </c>
      <c r="D274" s="318" t="s">
        <v>103</v>
      </c>
      <c r="E274" s="319" t="s">
        <v>342</v>
      </c>
      <c r="F274" s="320" t="s">
        <v>343</v>
      </c>
      <c r="G274" s="321" t="s">
        <v>969</v>
      </c>
      <c r="H274" s="322">
        <v>7</v>
      </c>
      <c r="I274" s="203"/>
      <c r="J274" s="323">
        <f t="shared" si="20"/>
        <v>0</v>
      </c>
      <c r="K274" s="324" t="s">
        <v>1</v>
      </c>
      <c r="L274" s="221"/>
      <c r="M274" s="325" t="s">
        <v>1</v>
      </c>
      <c r="N274" s="326" t="s">
        <v>34</v>
      </c>
      <c r="O274" s="327">
        <v>0</v>
      </c>
      <c r="P274" s="327">
        <f t="shared" si="21"/>
        <v>0</v>
      </c>
      <c r="Q274" s="327">
        <v>0</v>
      </c>
      <c r="R274" s="327">
        <f t="shared" si="22"/>
        <v>0</v>
      </c>
      <c r="S274" s="327">
        <v>0</v>
      </c>
      <c r="T274" s="328">
        <f t="shared" si="23"/>
        <v>0</v>
      </c>
      <c r="AR274" s="329" t="s">
        <v>107</v>
      </c>
      <c r="AT274" s="329" t="s">
        <v>103</v>
      </c>
      <c r="AU274" s="329" t="s">
        <v>58</v>
      </c>
      <c r="AY274" s="207" t="s">
        <v>101</v>
      </c>
      <c r="BE274" s="330">
        <f t="shared" si="24"/>
        <v>0</v>
      </c>
      <c r="BF274" s="330">
        <f t="shared" si="25"/>
        <v>0</v>
      </c>
      <c r="BG274" s="330">
        <f t="shared" si="26"/>
        <v>0</v>
      </c>
      <c r="BH274" s="330">
        <f t="shared" si="27"/>
        <v>0</v>
      </c>
      <c r="BI274" s="330">
        <f t="shared" si="28"/>
        <v>0</v>
      </c>
      <c r="BJ274" s="207" t="s">
        <v>56</v>
      </c>
      <c r="BK274" s="330">
        <f t="shared" si="29"/>
        <v>0</v>
      </c>
      <c r="BL274" s="207" t="s">
        <v>107</v>
      </c>
      <c r="BM274" s="329" t="s">
        <v>580</v>
      </c>
    </row>
    <row r="275" spans="2:65" s="223" customFormat="1" ht="24" customHeight="1">
      <c r="B275" s="219"/>
      <c r="C275" s="317" t="s">
        <v>359</v>
      </c>
      <c r="D275" s="318" t="s">
        <v>103</v>
      </c>
      <c r="E275" s="319" t="s">
        <v>345</v>
      </c>
      <c r="F275" s="320" t="s">
        <v>346</v>
      </c>
      <c r="G275" s="321" t="s">
        <v>106</v>
      </c>
      <c r="H275" s="322">
        <v>3</v>
      </c>
      <c r="I275" s="203"/>
      <c r="J275" s="323">
        <f t="shared" si="20"/>
        <v>0</v>
      </c>
      <c r="K275" s="324" t="s">
        <v>1</v>
      </c>
      <c r="L275" s="221"/>
      <c r="M275" s="325" t="s">
        <v>1</v>
      </c>
      <c r="N275" s="326" t="s">
        <v>34</v>
      </c>
      <c r="O275" s="327">
        <v>0</v>
      </c>
      <c r="P275" s="327">
        <f t="shared" si="21"/>
        <v>0</v>
      </c>
      <c r="Q275" s="327">
        <v>0</v>
      </c>
      <c r="R275" s="327">
        <f t="shared" si="22"/>
        <v>0</v>
      </c>
      <c r="S275" s="327">
        <v>0</v>
      </c>
      <c r="T275" s="328">
        <f t="shared" si="23"/>
        <v>0</v>
      </c>
      <c r="AR275" s="329" t="s">
        <v>107</v>
      </c>
      <c r="AT275" s="329" t="s">
        <v>103</v>
      </c>
      <c r="AU275" s="329" t="s">
        <v>58</v>
      </c>
      <c r="AY275" s="207" t="s">
        <v>101</v>
      </c>
      <c r="BE275" s="330">
        <f t="shared" si="24"/>
        <v>0</v>
      </c>
      <c r="BF275" s="330">
        <f t="shared" si="25"/>
        <v>0</v>
      </c>
      <c r="BG275" s="330">
        <f t="shared" si="26"/>
        <v>0</v>
      </c>
      <c r="BH275" s="330">
        <f t="shared" si="27"/>
        <v>0</v>
      </c>
      <c r="BI275" s="330">
        <f t="shared" si="28"/>
        <v>0</v>
      </c>
      <c r="BJ275" s="207" t="s">
        <v>56</v>
      </c>
      <c r="BK275" s="330">
        <f t="shared" si="29"/>
        <v>0</v>
      </c>
      <c r="BL275" s="207" t="s">
        <v>107</v>
      </c>
      <c r="BM275" s="329" t="s">
        <v>583</v>
      </c>
    </row>
    <row r="276" spans="2:65" s="223" customFormat="1" ht="24" customHeight="1">
      <c r="B276" s="219"/>
      <c r="C276" s="317" t="s">
        <v>310</v>
      </c>
      <c r="D276" s="318" t="s">
        <v>103</v>
      </c>
      <c r="E276" s="319" t="s">
        <v>349</v>
      </c>
      <c r="F276" s="320" t="s">
        <v>350</v>
      </c>
      <c r="G276" s="321" t="s">
        <v>106</v>
      </c>
      <c r="H276" s="322">
        <v>1</v>
      </c>
      <c r="I276" s="203"/>
      <c r="J276" s="323">
        <f t="shared" si="20"/>
        <v>0</v>
      </c>
      <c r="K276" s="324" t="s">
        <v>1</v>
      </c>
      <c r="L276" s="221"/>
      <c r="M276" s="325" t="s">
        <v>1</v>
      </c>
      <c r="N276" s="326" t="s">
        <v>34</v>
      </c>
      <c r="O276" s="327">
        <v>0</v>
      </c>
      <c r="P276" s="327">
        <f t="shared" si="21"/>
        <v>0</v>
      </c>
      <c r="Q276" s="327">
        <v>0</v>
      </c>
      <c r="R276" s="327">
        <f t="shared" si="22"/>
        <v>0</v>
      </c>
      <c r="S276" s="327">
        <v>0</v>
      </c>
      <c r="T276" s="328">
        <f t="shared" si="23"/>
        <v>0</v>
      </c>
      <c r="AR276" s="329" t="s">
        <v>107</v>
      </c>
      <c r="AT276" s="329" t="s">
        <v>103</v>
      </c>
      <c r="AU276" s="329" t="s">
        <v>58</v>
      </c>
      <c r="AY276" s="207" t="s">
        <v>101</v>
      </c>
      <c r="BE276" s="330">
        <f t="shared" si="24"/>
        <v>0</v>
      </c>
      <c r="BF276" s="330">
        <f t="shared" si="25"/>
        <v>0</v>
      </c>
      <c r="BG276" s="330">
        <f t="shared" si="26"/>
        <v>0</v>
      </c>
      <c r="BH276" s="330">
        <f t="shared" si="27"/>
        <v>0</v>
      </c>
      <c r="BI276" s="330">
        <f t="shared" si="28"/>
        <v>0</v>
      </c>
      <c r="BJ276" s="207" t="s">
        <v>56</v>
      </c>
      <c r="BK276" s="330">
        <f t="shared" si="29"/>
        <v>0</v>
      </c>
      <c r="BL276" s="207" t="s">
        <v>107</v>
      </c>
      <c r="BM276" s="329" t="s">
        <v>586</v>
      </c>
    </row>
    <row r="277" spans="2:65" s="309" customFormat="1" ht="22.75" customHeight="1">
      <c r="B277" s="301"/>
      <c r="C277" s="302"/>
      <c r="D277" s="303" t="s">
        <v>49</v>
      </c>
      <c r="E277" s="315" t="s">
        <v>351</v>
      </c>
      <c r="F277" s="315" t="s">
        <v>352</v>
      </c>
      <c r="G277" s="305"/>
      <c r="H277" s="305"/>
      <c r="I277" s="410"/>
      <c r="J277" s="316">
        <f>BK277</f>
        <v>0</v>
      </c>
      <c r="K277" s="307"/>
      <c r="L277" s="305"/>
      <c r="M277" s="308"/>
      <c r="P277" s="310">
        <f>P278</f>
        <v>0</v>
      </c>
      <c r="R277" s="310">
        <f>R278</f>
        <v>0</v>
      </c>
      <c r="T277" s="311">
        <f>T278</f>
        <v>0</v>
      </c>
      <c r="AR277" s="312" t="s">
        <v>56</v>
      </c>
      <c r="AT277" s="313" t="s">
        <v>49</v>
      </c>
      <c r="AU277" s="313" t="s">
        <v>56</v>
      </c>
      <c r="AY277" s="312" t="s">
        <v>101</v>
      </c>
      <c r="BK277" s="314">
        <f>BK278</f>
        <v>0</v>
      </c>
    </row>
    <row r="278" spans="2:65" s="223" customFormat="1" ht="48" customHeight="1">
      <c r="B278" s="219"/>
      <c r="C278" s="317" t="s">
        <v>369</v>
      </c>
      <c r="D278" s="318" t="s">
        <v>103</v>
      </c>
      <c r="E278" s="319" t="s">
        <v>353</v>
      </c>
      <c r="F278" s="320" t="s">
        <v>354</v>
      </c>
      <c r="G278" s="321" t="s">
        <v>155</v>
      </c>
      <c r="H278" s="322">
        <v>289.66800000000001</v>
      </c>
      <c r="I278" s="203"/>
      <c r="J278" s="323">
        <f>ROUND(I278*H278,2)</f>
        <v>0</v>
      </c>
      <c r="K278" s="324" t="s">
        <v>127</v>
      </c>
      <c r="L278" s="221"/>
      <c r="M278" s="325" t="s">
        <v>1</v>
      </c>
      <c r="N278" s="326" t="s">
        <v>34</v>
      </c>
      <c r="O278" s="327">
        <v>0</v>
      </c>
      <c r="P278" s="327">
        <f>O278*H278</f>
        <v>0</v>
      </c>
      <c r="Q278" s="327">
        <v>0</v>
      </c>
      <c r="R278" s="327">
        <f>Q278*H278</f>
        <v>0</v>
      </c>
      <c r="S278" s="327">
        <v>0</v>
      </c>
      <c r="T278" s="328">
        <f>S278*H278</f>
        <v>0</v>
      </c>
      <c r="AR278" s="329" t="s">
        <v>107</v>
      </c>
      <c r="AT278" s="329" t="s">
        <v>103</v>
      </c>
      <c r="AU278" s="329" t="s">
        <v>58</v>
      </c>
      <c r="AY278" s="207" t="s">
        <v>101</v>
      </c>
      <c r="BE278" s="330">
        <f>IF(N278="základní",J278,0)</f>
        <v>0</v>
      </c>
      <c r="BF278" s="330">
        <f>IF(N278="snížená",J278,0)</f>
        <v>0</v>
      </c>
      <c r="BG278" s="330">
        <f>IF(N278="zákl. přenesená",J278,0)</f>
        <v>0</v>
      </c>
      <c r="BH278" s="330">
        <f>IF(N278="sníž. přenesená",J278,0)</f>
        <v>0</v>
      </c>
      <c r="BI278" s="330">
        <f>IF(N278="nulová",J278,0)</f>
        <v>0</v>
      </c>
      <c r="BJ278" s="207" t="s">
        <v>56</v>
      </c>
      <c r="BK278" s="330">
        <f>ROUND(I278*H278,2)</f>
        <v>0</v>
      </c>
      <c r="BL278" s="207" t="s">
        <v>107</v>
      </c>
      <c r="BM278" s="329" t="s">
        <v>591</v>
      </c>
    </row>
    <row r="279" spans="2:65" s="309" customFormat="1" ht="25.9" customHeight="1">
      <c r="B279" s="301"/>
      <c r="C279" s="302"/>
      <c r="D279" s="303" t="s">
        <v>49</v>
      </c>
      <c r="E279" s="304" t="s">
        <v>355</v>
      </c>
      <c r="F279" s="304" t="s">
        <v>356</v>
      </c>
      <c r="G279" s="305"/>
      <c r="H279" s="305"/>
      <c r="I279" s="410"/>
      <c r="J279" s="306">
        <f>BK279</f>
        <v>0</v>
      </c>
      <c r="K279" s="307"/>
      <c r="L279" s="305"/>
      <c r="M279" s="308"/>
      <c r="P279" s="310">
        <f>P280+P282+P292</f>
        <v>119.66499999999999</v>
      </c>
      <c r="R279" s="310">
        <f>R280+R282+R292</f>
        <v>0.81067120000000004</v>
      </c>
      <c r="T279" s="311">
        <f>T280+T282+T292</f>
        <v>0</v>
      </c>
      <c r="AR279" s="312" t="s">
        <v>58</v>
      </c>
      <c r="AT279" s="313" t="s">
        <v>49</v>
      </c>
      <c r="AU279" s="313" t="s">
        <v>50</v>
      </c>
      <c r="AY279" s="312" t="s">
        <v>101</v>
      </c>
      <c r="BK279" s="314">
        <f>BK280+BK282+BK292</f>
        <v>0</v>
      </c>
    </row>
    <row r="280" spans="2:65" s="309" customFormat="1" ht="22.75" customHeight="1">
      <c r="B280" s="301"/>
      <c r="C280" s="302"/>
      <c r="D280" s="303" t="s">
        <v>49</v>
      </c>
      <c r="E280" s="315" t="s">
        <v>357</v>
      </c>
      <c r="F280" s="315" t="s">
        <v>358</v>
      </c>
      <c r="G280" s="305"/>
      <c r="H280" s="305"/>
      <c r="I280" s="410"/>
      <c r="J280" s="316">
        <f>BK280</f>
        <v>0</v>
      </c>
      <c r="K280" s="307"/>
      <c r="L280" s="305"/>
      <c r="M280" s="308"/>
      <c r="P280" s="310">
        <f>P281</f>
        <v>0</v>
      </c>
      <c r="R280" s="310">
        <f>R281</f>
        <v>0</v>
      </c>
      <c r="T280" s="311">
        <f>T281</f>
        <v>0</v>
      </c>
      <c r="AR280" s="312" t="s">
        <v>58</v>
      </c>
      <c r="AT280" s="313" t="s">
        <v>49</v>
      </c>
      <c r="AU280" s="313" t="s">
        <v>56</v>
      </c>
      <c r="AY280" s="312" t="s">
        <v>101</v>
      </c>
      <c r="BK280" s="314">
        <f>BK281</f>
        <v>0</v>
      </c>
    </row>
    <row r="281" spans="2:65" s="223" customFormat="1" ht="24" customHeight="1">
      <c r="B281" s="219"/>
      <c r="C281" s="317" t="s">
        <v>316</v>
      </c>
      <c r="D281" s="318" t="s">
        <v>103</v>
      </c>
      <c r="E281" s="319" t="s">
        <v>360</v>
      </c>
      <c r="F281" s="320" t="s">
        <v>361</v>
      </c>
      <c r="G281" s="321" t="s">
        <v>969</v>
      </c>
      <c r="H281" s="322">
        <v>5</v>
      </c>
      <c r="I281" s="203"/>
      <c r="J281" s="323">
        <f>ROUND(I281*H281,2)</f>
        <v>0</v>
      </c>
      <c r="K281" s="324" t="s">
        <v>1</v>
      </c>
      <c r="L281" s="221"/>
      <c r="M281" s="325" t="s">
        <v>1</v>
      </c>
      <c r="N281" s="326" t="s">
        <v>34</v>
      </c>
      <c r="O281" s="327">
        <v>0</v>
      </c>
      <c r="P281" s="327">
        <f>O281*H281</f>
        <v>0</v>
      </c>
      <c r="Q281" s="327">
        <v>0</v>
      </c>
      <c r="R281" s="327">
        <f>Q281*H281</f>
        <v>0</v>
      </c>
      <c r="S281" s="327">
        <v>0</v>
      </c>
      <c r="T281" s="328">
        <f>S281*H281</f>
        <v>0</v>
      </c>
      <c r="AR281" s="329" t="s">
        <v>152</v>
      </c>
      <c r="AT281" s="329" t="s">
        <v>103</v>
      </c>
      <c r="AU281" s="329" t="s">
        <v>58</v>
      </c>
      <c r="AY281" s="207" t="s">
        <v>101</v>
      </c>
      <c r="BE281" s="330">
        <f>IF(N281="základní",J281,0)</f>
        <v>0</v>
      </c>
      <c r="BF281" s="330">
        <f>IF(N281="snížená",J281,0)</f>
        <v>0</v>
      </c>
      <c r="BG281" s="330">
        <f>IF(N281="zákl. přenesená",J281,0)</f>
        <v>0</v>
      </c>
      <c r="BH281" s="330">
        <f>IF(N281="sníž. přenesená",J281,0)</f>
        <v>0</v>
      </c>
      <c r="BI281" s="330">
        <f>IF(N281="nulová",J281,0)</f>
        <v>0</v>
      </c>
      <c r="BJ281" s="207" t="s">
        <v>56</v>
      </c>
      <c r="BK281" s="330">
        <f>ROUND(I281*H281,2)</f>
        <v>0</v>
      </c>
      <c r="BL281" s="207" t="s">
        <v>152</v>
      </c>
      <c r="BM281" s="329" t="s">
        <v>595</v>
      </c>
    </row>
    <row r="282" spans="2:65" s="309" customFormat="1" ht="22.75" customHeight="1">
      <c r="B282" s="301"/>
      <c r="C282" s="302"/>
      <c r="D282" s="303" t="s">
        <v>49</v>
      </c>
      <c r="E282" s="315" t="s">
        <v>1995</v>
      </c>
      <c r="F282" s="315" t="s">
        <v>1996</v>
      </c>
      <c r="G282" s="305"/>
      <c r="H282" s="305"/>
      <c r="I282" s="410"/>
      <c r="J282" s="316">
        <f>BK282</f>
        <v>0</v>
      </c>
      <c r="K282" s="307"/>
      <c r="L282" s="305"/>
      <c r="M282" s="308"/>
      <c r="P282" s="310">
        <f>SUM(P283:P291)</f>
        <v>119.66499999999999</v>
      </c>
      <c r="R282" s="310">
        <f>SUM(R283:R291)</f>
        <v>0.81067120000000004</v>
      </c>
      <c r="T282" s="311">
        <f>SUM(T283:T291)</f>
        <v>0</v>
      </c>
      <c r="AR282" s="312" t="s">
        <v>58</v>
      </c>
      <c r="AT282" s="313" t="s">
        <v>49</v>
      </c>
      <c r="AU282" s="313" t="s">
        <v>56</v>
      </c>
      <c r="AY282" s="312" t="s">
        <v>101</v>
      </c>
      <c r="BK282" s="314">
        <f>SUM(BK283:BK291)</f>
        <v>0</v>
      </c>
    </row>
    <row r="283" spans="2:65" s="223" customFormat="1" ht="24" customHeight="1">
      <c r="B283" s="219"/>
      <c r="C283" s="317" t="s">
        <v>379</v>
      </c>
      <c r="D283" s="318" t="s">
        <v>103</v>
      </c>
      <c r="E283" s="319" t="s">
        <v>1997</v>
      </c>
      <c r="F283" s="320" t="s">
        <v>1998</v>
      </c>
      <c r="G283" s="321" t="s">
        <v>161</v>
      </c>
      <c r="H283" s="322">
        <v>29.61</v>
      </c>
      <c r="I283" s="203"/>
      <c r="J283" s="323">
        <f>ROUND(I283*H283,2)</f>
        <v>0</v>
      </c>
      <c r="K283" s="324" t="s">
        <v>1950</v>
      </c>
      <c r="L283" s="221"/>
      <c r="M283" s="325" t="s">
        <v>1</v>
      </c>
      <c r="N283" s="326" t="s">
        <v>34</v>
      </c>
      <c r="O283" s="327">
        <v>3.5</v>
      </c>
      <c r="P283" s="327">
        <f>O283*H283</f>
        <v>103.63499999999999</v>
      </c>
      <c r="Q283" s="327">
        <v>1.874E-2</v>
      </c>
      <c r="R283" s="327">
        <f>Q283*H283</f>
        <v>0.55489140000000003</v>
      </c>
      <c r="S283" s="327">
        <v>0</v>
      </c>
      <c r="T283" s="328">
        <f>S283*H283</f>
        <v>0</v>
      </c>
      <c r="AR283" s="329" t="s">
        <v>152</v>
      </c>
      <c r="AT283" s="329" t="s">
        <v>103</v>
      </c>
      <c r="AU283" s="329" t="s">
        <v>58</v>
      </c>
      <c r="AY283" s="207" t="s">
        <v>101</v>
      </c>
      <c r="BE283" s="330">
        <f>IF(N283="základní",J283,0)</f>
        <v>0</v>
      </c>
      <c r="BF283" s="330">
        <f>IF(N283="snížená",J283,0)</f>
        <v>0</v>
      </c>
      <c r="BG283" s="330">
        <f>IF(N283="zákl. přenesená",J283,0)</f>
        <v>0</v>
      </c>
      <c r="BH283" s="330">
        <f>IF(N283="sníž. přenesená",J283,0)</f>
        <v>0</v>
      </c>
      <c r="BI283" s="330">
        <f>IF(N283="nulová",J283,0)</f>
        <v>0</v>
      </c>
      <c r="BJ283" s="207" t="s">
        <v>56</v>
      </c>
      <c r="BK283" s="330">
        <f>ROUND(I283*H283,2)</f>
        <v>0</v>
      </c>
      <c r="BL283" s="207" t="s">
        <v>152</v>
      </c>
      <c r="BM283" s="329" t="s">
        <v>1999</v>
      </c>
    </row>
    <row r="284" spans="2:65" s="223" customFormat="1" ht="54">
      <c r="B284" s="219"/>
      <c r="C284" s="220"/>
      <c r="D284" s="333" t="s">
        <v>1952</v>
      </c>
      <c r="E284" s="221"/>
      <c r="F284" s="391" t="s">
        <v>2000</v>
      </c>
      <c r="G284" s="221"/>
      <c r="H284" s="221"/>
      <c r="I284" s="411"/>
      <c r="J284" s="221"/>
      <c r="K284" s="222"/>
      <c r="L284" s="221"/>
      <c r="M284" s="392"/>
      <c r="T284" s="393"/>
      <c r="AT284" s="207" t="s">
        <v>1952</v>
      </c>
      <c r="AU284" s="207" t="s">
        <v>58</v>
      </c>
    </row>
    <row r="285" spans="2:65" s="340" customFormat="1" ht="20">
      <c r="B285" s="331"/>
      <c r="C285" s="332"/>
      <c r="D285" s="333" t="s">
        <v>112</v>
      </c>
      <c r="E285" s="334" t="s">
        <v>1</v>
      </c>
      <c r="F285" s="335" t="s">
        <v>2001</v>
      </c>
      <c r="G285" s="336"/>
      <c r="H285" s="337">
        <v>29.61</v>
      </c>
      <c r="I285" s="407"/>
      <c r="J285" s="336"/>
      <c r="K285" s="338"/>
      <c r="L285" s="336"/>
      <c r="M285" s="339"/>
      <c r="T285" s="341"/>
      <c r="AT285" s="342" t="s">
        <v>112</v>
      </c>
      <c r="AU285" s="342" t="s">
        <v>58</v>
      </c>
      <c r="AV285" s="340" t="s">
        <v>58</v>
      </c>
      <c r="AW285" s="340" t="s">
        <v>26</v>
      </c>
      <c r="AX285" s="340" t="s">
        <v>50</v>
      </c>
      <c r="AY285" s="342" t="s">
        <v>101</v>
      </c>
    </row>
    <row r="286" spans="2:65" s="351" customFormat="1">
      <c r="B286" s="343"/>
      <c r="C286" s="344"/>
      <c r="D286" s="333" t="s">
        <v>112</v>
      </c>
      <c r="E286" s="345" t="s">
        <v>1</v>
      </c>
      <c r="F286" s="346" t="s">
        <v>114</v>
      </c>
      <c r="G286" s="347"/>
      <c r="H286" s="348">
        <v>29.61</v>
      </c>
      <c r="I286" s="408"/>
      <c r="J286" s="347"/>
      <c r="K286" s="349"/>
      <c r="L286" s="347"/>
      <c r="M286" s="350"/>
      <c r="T286" s="352"/>
      <c r="AT286" s="353" t="s">
        <v>112</v>
      </c>
      <c r="AU286" s="353" t="s">
        <v>58</v>
      </c>
      <c r="AV286" s="351" t="s">
        <v>107</v>
      </c>
      <c r="AW286" s="351" t="s">
        <v>26</v>
      </c>
      <c r="AX286" s="351" t="s">
        <v>56</v>
      </c>
      <c r="AY286" s="353" t="s">
        <v>101</v>
      </c>
    </row>
    <row r="287" spans="2:65" s="223" customFormat="1" ht="48" customHeight="1">
      <c r="B287" s="219"/>
      <c r="C287" s="317" t="s">
        <v>337</v>
      </c>
      <c r="D287" s="318" t="s">
        <v>103</v>
      </c>
      <c r="E287" s="319" t="s">
        <v>2002</v>
      </c>
      <c r="F287" s="320" t="s">
        <v>2003</v>
      </c>
      <c r="G287" s="321" t="s">
        <v>173</v>
      </c>
      <c r="H287" s="322">
        <v>8</v>
      </c>
      <c r="I287" s="203"/>
      <c r="J287" s="323">
        <f>ROUND(I287*H287,2)</f>
        <v>0</v>
      </c>
      <c r="K287" s="324" t="s">
        <v>1950</v>
      </c>
      <c r="L287" s="221"/>
      <c r="M287" s="325" t="s">
        <v>1</v>
      </c>
      <c r="N287" s="326" t="s">
        <v>34</v>
      </c>
      <c r="O287" s="327">
        <v>1.538</v>
      </c>
      <c r="P287" s="327">
        <f>O287*H287</f>
        <v>12.304</v>
      </c>
      <c r="Q287" s="327">
        <v>2.8369999999999999E-2</v>
      </c>
      <c r="R287" s="327">
        <f>Q287*H287</f>
        <v>0.22696</v>
      </c>
      <c r="S287" s="327">
        <v>0</v>
      </c>
      <c r="T287" s="328">
        <f>S287*H287</f>
        <v>0</v>
      </c>
      <c r="AR287" s="329" t="s">
        <v>152</v>
      </c>
      <c r="AT287" s="329" t="s">
        <v>103</v>
      </c>
      <c r="AU287" s="329" t="s">
        <v>58</v>
      </c>
      <c r="AY287" s="207" t="s">
        <v>101</v>
      </c>
      <c r="BE287" s="330">
        <f>IF(N287="základní",J287,0)</f>
        <v>0</v>
      </c>
      <c r="BF287" s="330">
        <f>IF(N287="snížená",J287,0)</f>
        <v>0</v>
      </c>
      <c r="BG287" s="330">
        <f>IF(N287="zákl. přenesená",J287,0)</f>
        <v>0</v>
      </c>
      <c r="BH287" s="330">
        <f>IF(N287="sníž. přenesená",J287,0)</f>
        <v>0</v>
      </c>
      <c r="BI287" s="330">
        <f>IF(N287="nulová",J287,0)</f>
        <v>0</v>
      </c>
      <c r="BJ287" s="207" t="s">
        <v>56</v>
      </c>
      <c r="BK287" s="330">
        <f>ROUND(I287*H287,2)</f>
        <v>0</v>
      </c>
      <c r="BL287" s="207" t="s">
        <v>152</v>
      </c>
      <c r="BM287" s="329" t="s">
        <v>2004</v>
      </c>
    </row>
    <row r="288" spans="2:65" s="223" customFormat="1" ht="54">
      <c r="B288" s="219"/>
      <c r="C288" s="220"/>
      <c r="D288" s="333" t="s">
        <v>1952</v>
      </c>
      <c r="E288" s="221"/>
      <c r="F288" s="391" t="s">
        <v>2000</v>
      </c>
      <c r="G288" s="221"/>
      <c r="H288" s="221"/>
      <c r="I288" s="411"/>
      <c r="J288" s="221"/>
      <c r="K288" s="222"/>
      <c r="L288" s="221"/>
      <c r="M288" s="392"/>
      <c r="T288" s="393"/>
      <c r="AT288" s="207" t="s">
        <v>1952</v>
      </c>
      <c r="AU288" s="207" t="s">
        <v>58</v>
      </c>
    </row>
    <row r="289" spans="2:65" s="223" customFormat="1" ht="36" customHeight="1">
      <c r="B289" s="219"/>
      <c r="C289" s="317" t="s">
        <v>392</v>
      </c>
      <c r="D289" s="318" t="s">
        <v>103</v>
      </c>
      <c r="E289" s="319" t="s">
        <v>2005</v>
      </c>
      <c r="F289" s="320" t="s">
        <v>2006</v>
      </c>
      <c r="G289" s="321" t="s">
        <v>161</v>
      </c>
      <c r="H289" s="322">
        <v>1.62</v>
      </c>
      <c r="I289" s="203"/>
      <c r="J289" s="323">
        <f>ROUND(I289*H289,2)</f>
        <v>0</v>
      </c>
      <c r="K289" s="324" t="s">
        <v>1950</v>
      </c>
      <c r="L289" s="221"/>
      <c r="M289" s="325" t="s">
        <v>1</v>
      </c>
      <c r="N289" s="326" t="s">
        <v>34</v>
      </c>
      <c r="O289" s="327">
        <v>2.2999999999999998</v>
      </c>
      <c r="P289" s="327">
        <f>O289*H289</f>
        <v>3.726</v>
      </c>
      <c r="Q289" s="327">
        <v>1.779E-2</v>
      </c>
      <c r="R289" s="327">
        <f>Q289*H289</f>
        <v>2.8819800000000003E-2</v>
      </c>
      <c r="S289" s="327">
        <v>0</v>
      </c>
      <c r="T289" s="328">
        <f>S289*H289</f>
        <v>0</v>
      </c>
      <c r="AR289" s="329" t="s">
        <v>152</v>
      </c>
      <c r="AT289" s="329" t="s">
        <v>103</v>
      </c>
      <c r="AU289" s="329" t="s">
        <v>58</v>
      </c>
      <c r="AY289" s="207" t="s">
        <v>101</v>
      </c>
      <c r="BE289" s="330">
        <f>IF(N289="základní",J289,0)</f>
        <v>0</v>
      </c>
      <c r="BF289" s="330">
        <f>IF(N289="snížená",J289,0)</f>
        <v>0</v>
      </c>
      <c r="BG289" s="330">
        <f>IF(N289="zákl. přenesená",J289,0)</f>
        <v>0</v>
      </c>
      <c r="BH289" s="330">
        <f>IF(N289="sníž. přenesená",J289,0)</f>
        <v>0</v>
      </c>
      <c r="BI289" s="330">
        <f>IF(N289="nulová",J289,0)</f>
        <v>0</v>
      </c>
      <c r="BJ289" s="207" t="s">
        <v>56</v>
      </c>
      <c r="BK289" s="330">
        <f>ROUND(I289*H289,2)</f>
        <v>0</v>
      </c>
      <c r="BL289" s="207" t="s">
        <v>152</v>
      </c>
      <c r="BM289" s="329" t="s">
        <v>2007</v>
      </c>
    </row>
    <row r="290" spans="2:65" s="223" customFormat="1" ht="54">
      <c r="B290" s="219"/>
      <c r="C290" s="220"/>
      <c r="D290" s="333" t="s">
        <v>1952</v>
      </c>
      <c r="E290" s="221"/>
      <c r="F290" s="391" t="s">
        <v>2000</v>
      </c>
      <c r="G290" s="221"/>
      <c r="H290" s="221"/>
      <c r="I290" s="411"/>
      <c r="J290" s="221"/>
      <c r="K290" s="222"/>
      <c r="L290" s="221"/>
      <c r="M290" s="392"/>
      <c r="T290" s="393"/>
      <c r="AT290" s="207" t="s">
        <v>1952</v>
      </c>
      <c r="AU290" s="207" t="s">
        <v>58</v>
      </c>
    </row>
    <row r="291" spans="2:65" s="340" customFormat="1">
      <c r="B291" s="331"/>
      <c r="C291" s="332"/>
      <c r="D291" s="333" t="s">
        <v>112</v>
      </c>
      <c r="E291" s="334" t="s">
        <v>1</v>
      </c>
      <c r="F291" s="335" t="s">
        <v>2008</v>
      </c>
      <c r="G291" s="336"/>
      <c r="H291" s="337">
        <v>1.62</v>
      </c>
      <c r="I291" s="407"/>
      <c r="J291" s="336"/>
      <c r="K291" s="338"/>
      <c r="L291" s="336"/>
      <c r="M291" s="339"/>
      <c r="T291" s="341"/>
      <c r="AT291" s="342" t="s">
        <v>112</v>
      </c>
      <c r="AU291" s="342" t="s">
        <v>58</v>
      </c>
      <c r="AV291" s="340" t="s">
        <v>58</v>
      </c>
      <c r="AW291" s="340" t="s">
        <v>26</v>
      </c>
      <c r="AX291" s="340" t="s">
        <v>56</v>
      </c>
      <c r="AY291" s="342" t="s">
        <v>101</v>
      </c>
    </row>
    <row r="292" spans="2:65" s="309" customFormat="1" ht="22.75" customHeight="1">
      <c r="B292" s="301"/>
      <c r="C292" s="302"/>
      <c r="D292" s="303" t="s">
        <v>49</v>
      </c>
      <c r="E292" s="315" t="s">
        <v>362</v>
      </c>
      <c r="F292" s="315" t="s">
        <v>363</v>
      </c>
      <c r="G292" s="305"/>
      <c r="H292" s="305"/>
      <c r="I292" s="410"/>
      <c r="J292" s="316">
        <f>BK292</f>
        <v>0</v>
      </c>
      <c r="K292" s="307"/>
      <c r="L292" s="305"/>
      <c r="M292" s="308"/>
      <c r="P292" s="310">
        <f>SUM(P293:P310)</f>
        <v>0</v>
      </c>
      <c r="R292" s="310">
        <f>SUM(R293:R310)</f>
        <v>0</v>
      </c>
      <c r="T292" s="311">
        <f>SUM(T293:T310)</f>
        <v>0</v>
      </c>
      <c r="AR292" s="312" t="s">
        <v>58</v>
      </c>
      <c r="AT292" s="313" t="s">
        <v>49</v>
      </c>
      <c r="AU292" s="313" t="s">
        <v>56</v>
      </c>
      <c r="AY292" s="312" t="s">
        <v>101</v>
      </c>
      <c r="BK292" s="314">
        <f>SUM(BK293:BK310)</f>
        <v>0</v>
      </c>
    </row>
    <row r="293" spans="2:65" s="223" customFormat="1" ht="16.5" customHeight="1">
      <c r="B293" s="219"/>
      <c r="C293" s="317" t="s">
        <v>319</v>
      </c>
      <c r="D293" s="318" t="s">
        <v>103</v>
      </c>
      <c r="E293" s="319" t="s">
        <v>2009</v>
      </c>
      <c r="F293" s="320" t="s">
        <v>2010</v>
      </c>
      <c r="G293" s="321" t="s">
        <v>161</v>
      </c>
      <c r="H293" s="322">
        <v>13.28</v>
      </c>
      <c r="I293" s="203"/>
      <c r="J293" s="323">
        <f>ROUND(I293*H293,2)</f>
        <v>0</v>
      </c>
      <c r="K293" s="324" t="s">
        <v>1</v>
      </c>
      <c r="L293" s="221"/>
      <c r="M293" s="325" t="s">
        <v>1</v>
      </c>
      <c r="N293" s="326" t="s">
        <v>34</v>
      </c>
      <c r="O293" s="327">
        <v>0</v>
      </c>
      <c r="P293" s="327">
        <f>O293*H293</f>
        <v>0</v>
      </c>
      <c r="Q293" s="327">
        <v>0</v>
      </c>
      <c r="R293" s="327">
        <f>Q293*H293</f>
        <v>0</v>
      </c>
      <c r="S293" s="327">
        <v>0</v>
      </c>
      <c r="T293" s="328">
        <f>S293*H293</f>
        <v>0</v>
      </c>
      <c r="AR293" s="329" t="s">
        <v>152</v>
      </c>
      <c r="AT293" s="329" t="s">
        <v>103</v>
      </c>
      <c r="AU293" s="329" t="s">
        <v>58</v>
      </c>
      <c r="AY293" s="207" t="s">
        <v>101</v>
      </c>
      <c r="BE293" s="330">
        <f>IF(N293="základní",J293,0)</f>
        <v>0</v>
      </c>
      <c r="BF293" s="330">
        <f>IF(N293="snížená",J293,0)</f>
        <v>0</v>
      </c>
      <c r="BG293" s="330">
        <f>IF(N293="zákl. přenesená",J293,0)</f>
        <v>0</v>
      </c>
      <c r="BH293" s="330">
        <f>IF(N293="sníž. přenesená",J293,0)</f>
        <v>0</v>
      </c>
      <c r="BI293" s="330">
        <f>IF(N293="nulová",J293,0)</f>
        <v>0</v>
      </c>
      <c r="BJ293" s="207" t="s">
        <v>56</v>
      </c>
      <c r="BK293" s="330">
        <f>ROUND(I293*H293,2)</f>
        <v>0</v>
      </c>
      <c r="BL293" s="207" t="s">
        <v>152</v>
      </c>
      <c r="BM293" s="329" t="s">
        <v>2011</v>
      </c>
    </row>
    <row r="294" spans="2:65" s="340" customFormat="1">
      <c r="B294" s="331"/>
      <c r="C294" s="332"/>
      <c r="D294" s="333" t="s">
        <v>112</v>
      </c>
      <c r="E294" s="334" t="s">
        <v>1</v>
      </c>
      <c r="F294" s="335" t="s">
        <v>2012</v>
      </c>
      <c r="G294" s="336"/>
      <c r="H294" s="337">
        <v>13.28</v>
      </c>
      <c r="I294" s="407"/>
      <c r="J294" s="336"/>
      <c r="K294" s="338"/>
      <c r="L294" s="336"/>
      <c r="M294" s="339"/>
      <c r="T294" s="341"/>
      <c r="AT294" s="342" t="s">
        <v>112</v>
      </c>
      <c r="AU294" s="342" t="s">
        <v>58</v>
      </c>
      <c r="AV294" s="340" t="s">
        <v>58</v>
      </c>
      <c r="AW294" s="340" t="s">
        <v>26</v>
      </c>
      <c r="AX294" s="340" t="s">
        <v>56</v>
      </c>
      <c r="AY294" s="342" t="s">
        <v>101</v>
      </c>
    </row>
    <row r="295" spans="2:65" s="223" customFormat="1" ht="24" customHeight="1">
      <c r="B295" s="219"/>
      <c r="C295" s="317" t="s">
        <v>382</v>
      </c>
      <c r="D295" s="318" t="s">
        <v>103</v>
      </c>
      <c r="E295" s="319" t="s">
        <v>2013</v>
      </c>
      <c r="F295" s="320" t="s">
        <v>2014</v>
      </c>
      <c r="G295" s="321" t="s">
        <v>2015</v>
      </c>
      <c r="H295" s="322">
        <v>10</v>
      </c>
      <c r="I295" s="203"/>
      <c r="J295" s="323">
        <f>ROUND(I295*H295,2)</f>
        <v>0</v>
      </c>
      <c r="K295" s="324" t="s">
        <v>1</v>
      </c>
      <c r="L295" s="221"/>
      <c r="M295" s="325" t="s">
        <v>1</v>
      </c>
      <c r="N295" s="326" t="s">
        <v>34</v>
      </c>
      <c r="O295" s="327">
        <v>0</v>
      </c>
      <c r="P295" s="327">
        <f>O295*H295</f>
        <v>0</v>
      </c>
      <c r="Q295" s="327">
        <v>0</v>
      </c>
      <c r="R295" s="327">
        <f>Q295*H295</f>
        <v>0</v>
      </c>
      <c r="S295" s="327">
        <v>0</v>
      </c>
      <c r="T295" s="328">
        <f>S295*H295</f>
        <v>0</v>
      </c>
      <c r="AR295" s="329" t="s">
        <v>152</v>
      </c>
      <c r="AT295" s="329" t="s">
        <v>103</v>
      </c>
      <c r="AU295" s="329" t="s">
        <v>58</v>
      </c>
      <c r="AY295" s="207" t="s">
        <v>101</v>
      </c>
      <c r="BE295" s="330">
        <f>IF(N295="základní",J295,0)</f>
        <v>0</v>
      </c>
      <c r="BF295" s="330">
        <f>IF(N295="snížená",J295,0)</f>
        <v>0</v>
      </c>
      <c r="BG295" s="330">
        <f>IF(N295="zákl. přenesená",J295,0)</f>
        <v>0</v>
      </c>
      <c r="BH295" s="330">
        <f>IF(N295="sníž. přenesená",J295,0)</f>
        <v>0</v>
      </c>
      <c r="BI295" s="330">
        <f>IF(N295="nulová",J295,0)</f>
        <v>0</v>
      </c>
      <c r="BJ295" s="207" t="s">
        <v>56</v>
      </c>
      <c r="BK295" s="330">
        <f>ROUND(I295*H295,2)</f>
        <v>0</v>
      </c>
      <c r="BL295" s="207" t="s">
        <v>152</v>
      </c>
      <c r="BM295" s="329" t="s">
        <v>2016</v>
      </c>
    </row>
    <row r="296" spans="2:65" s="340" customFormat="1">
      <c r="B296" s="331"/>
      <c r="C296" s="332"/>
      <c r="D296" s="333" t="s">
        <v>112</v>
      </c>
      <c r="E296" s="334" t="s">
        <v>1</v>
      </c>
      <c r="F296" s="335" t="s">
        <v>2017</v>
      </c>
      <c r="G296" s="336"/>
      <c r="H296" s="337">
        <v>10</v>
      </c>
      <c r="I296" s="407"/>
      <c r="J296" s="336"/>
      <c r="K296" s="338"/>
      <c r="L296" s="336"/>
      <c r="M296" s="339"/>
      <c r="T296" s="341"/>
      <c r="AT296" s="342" t="s">
        <v>112</v>
      </c>
      <c r="AU296" s="342" t="s">
        <v>58</v>
      </c>
      <c r="AV296" s="340" t="s">
        <v>58</v>
      </c>
      <c r="AW296" s="340" t="s">
        <v>26</v>
      </c>
      <c r="AX296" s="340" t="s">
        <v>56</v>
      </c>
      <c r="AY296" s="342" t="s">
        <v>101</v>
      </c>
    </row>
    <row r="297" spans="2:65" s="223" customFormat="1" ht="24" customHeight="1">
      <c r="B297" s="219"/>
      <c r="C297" s="317" t="s">
        <v>323</v>
      </c>
      <c r="D297" s="318" t="s">
        <v>103</v>
      </c>
      <c r="E297" s="319" t="s">
        <v>364</v>
      </c>
      <c r="F297" s="320" t="s">
        <v>365</v>
      </c>
      <c r="G297" s="321" t="s">
        <v>221</v>
      </c>
      <c r="H297" s="322">
        <v>4.0359999999999996</v>
      </c>
      <c r="I297" s="203"/>
      <c r="J297" s="323">
        <f>ROUND(I297*H297,2)</f>
        <v>0</v>
      </c>
      <c r="K297" s="324" t="s">
        <v>1</v>
      </c>
      <c r="L297" s="221"/>
      <c r="M297" s="325" t="s">
        <v>1</v>
      </c>
      <c r="N297" s="326" t="s">
        <v>34</v>
      </c>
      <c r="O297" s="327">
        <v>0</v>
      </c>
      <c r="P297" s="327">
        <f>O297*H297</f>
        <v>0</v>
      </c>
      <c r="Q297" s="327">
        <v>0</v>
      </c>
      <c r="R297" s="327">
        <f>Q297*H297</f>
        <v>0</v>
      </c>
      <c r="S297" s="327">
        <v>0</v>
      </c>
      <c r="T297" s="328">
        <f>S297*H297</f>
        <v>0</v>
      </c>
      <c r="AR297" s="329" t="s">
        <v>152</v>
      </c>
      <c r="AT297" s="329" t="s">
        <v>103</v>
      </c>
      <c r="AU297" s="329" t="s">
        <v>58</v>
      </c>
      <c r="AY297" s="207" t="s">
        <v>101</v>
      </c>
      <c r="BE297" s="330">
        <f>IF(N297="základní",J297,0)</f>
        <v>0</v>
      </c>
      <c r="BF297" s="330">
        <f>IF(N297="snížená",J297,0)</f>
        <v>0</v>
      </c>
      <c r="BG297" s="330">
        <f>IF(N297="zákl. přenesená",J297,0)</f>
        <v>0</v>
      </c>
      <c r="BH297" s="330">
        <f>IF(N297="sníž. přenesená",J297,0)</f>
        <v>0</v>
      </c>
      <c r="BI297" s="330">
        <f>IF(N297="nulová",J297,0)</f>
        <v>0</v>
      </c>
      <c r="BJ297" s="207" t="s">
        <v>56</v>
      </c>
      <c r="BK297" s="330">
        <f>ROUND(I297*H297,2)</f>
        <v>0</v>
      </c>
      <c r="BL297" s="207" t="s">
        <v>152</v>
      </c>
      <c r="BM297" s="329" t="s">
        <v>601</v>
      </c>
    </row>
    <row r="298" spans="2:65" s="361" customFormat="1">
      <c r="B298" s="354"/>
      <c r="C298" s="355"/>
      <c r="D298" s="333" t="s">
        <v>112</v>
      </c>
      <c r="E298" s="356" t="s">
        <v>1</v>
      </c>
      <c r="F298" s="357" t="s">
        <v>367</v>
      </c>
      <c r="G298" s="358"/>
      <c r="H298" s="356" t="s">
        <v>1</v>
      </c>
      <c r="I298" s="409"/>
      <c r="J298" s="358"/>
      <c r="K298" s="359"/>
      <c r="L298" s="358"/>
      <c r="M298" s="360"/>
      <c r="T298" s="362"/>
      <c r="AT298" s="363" t="s">
        <v>112</v>
      </c>
      <c r="AU298" s="363" t="s">
        <v>58</v>
      </c>
      <c r="AV298" s="361" t="s">
        <v>56</v>
      </c>
      <c r="AW298" s="361" t="s">
        <v>26</v>
      </c>
      <c r="AX298" s="361" t="s">
        <v>50</v>
      </c>
      <c r="AY298" s="363" t="s">
        <v>101</v>
      </c>
    </row>
    <row r="299" spans="2:65" s="340" customFormat="1">
      <c r="B299" s="331"/>
      <c r="C299" s="332"/>
      <c r="D299" s="333" t="s">
        <v>112</v>
      </c>
      <c r="E299" s="334" t="s">
        <v>1</v>
      </c>
      <c r="F299" s="335" t="s">
        <v>368</v>
      </c>
      <c r="G299" s="336"/>
      <c r="H299" s="337">
        <v>4.0359999999999996</v>
      </c>
      <c r="I299" s="407"/>
      <c r="J299" s="336"/>
      <c r="K299" s="338"/>
      <c r="L299" s="336"/>
      <c r="M299" s="339"/>
      <c r="T299" s="341"/>
      <c r="AT299" s="342" t="s">
        <v>112</v>
      </c>
      <c r="AU299" s="342" t="s">
        <v>58</v>
      </c>
      <c r="AV299" s="340" t="s">
        <v>58</v>
      </c>
      <c r="AW299" s="340" t="s">
        <v>26</v>
      </c>
      <c r="AX299" s="340" t="s">
        <v>50</v>
      </c>
      <c r="AY299" s="342" t="s">
        <v>101</v>
      </c>
    </row>
    <row r="300" spans="2:65" s="351" customFormat="1">
      <c r="B300" s="343"/>
      <c r="C300" s="344"/>
      <c r="D300" s="333" t="s">
        <v>112</v>
      </c>
      <c r="E300" s="345" t="s">
        <v>1</v>
      </c>
      <c r="F300" s="346" t="s">
        <v>114</v>
      </c>
      <c r="G300" s="347"/>
      <c r="H300" s="348">
        <v>4.0359999999999996</v>
      </c>
      <c r="I300" s="408"/>
      <c r="J300" s="347"/>
      <c r="K300" s="349"/>
      <c r="L300" s="347"/>
      <c r="M300" s="350"/>
      <c r="T300" s="352"/>
      <c r="AT300" s="353" t="s">
        <v>112</v>
      </c>
      <c r="AU300" s="353" t="s">
        <v>58</v>
      </c>
      <c r="AV300" s="351" t="s">
        <v>107</v>
      </c>
      <c r="AW300" s="351" t="s">
        <v>26</v>
      </c>
      <c r="AX300" s="351" t="s">
        <v>56</v>
      </c>
      <c r="AY300" s="353" t="s">
        <v>101</v>
      </c>
    </row>
    <row r="301" spans="2:65" s="223" customFormat="1" ht="24" customHeight="1">
      <c r="B301" s="219"/>
      <c r="C301" s="364" t="s">
        <v>383</v>
      </c>
      <c r="D301" s="365" t="s">
        <v>178</v>
      </c>
      <c r="E301" s="366" t="s">
        <v>370</v>
      </c>
      <c r="F301" s="367" t="s">
        <v>371</v>
      </c>
      <c r="G301" s="368" t="s">
        <v>221</v>
      </c>
      <c r="H301" s="369">
        <v>4.0359999999999996</v>
      </c>
      <c r="I301" s="203"/>
      <c r="J301" s="370">
        <f>ROUND(I301*H301,2)</f>
        <v>0</v>
      </c>
      <c r="K301" s="371" t="s">
        <v>1</v>
      </c>
      <c r="L301" s="372"/>
      <c r="M301" s="373" t="s">
        <v>1</v>
      </c>
      <c r="N301" s="374" t="s">
        <v>34</v>
      </c>
      <c r="O301" s="327">
        <v>0</v>
      </c>
      <c r="P301" s="327">
        <f>O301*H301</f>
        <v>0</v>
      </c>
      <c r="Q301" s="327">
        <v>0</v>
      </c>
      <c r="R301" s="327">
        <f>Q301*H301</f>
        <v>0</v>
      </c>
      <c r="S301" s="327">
        <v>0</v>
      </c>
      <c r="T301" s="328">
        <f>S301*H301</f>
        <v>0</v>
      </c>
      <c r="AR301" s="329" t="s">
        <v>188</v>
      </c>
      <c r="AT301" s="329" t="s">
        <v>178</v>
      </c>
      <c r="AU301" s="329" t="s">
        <v>58</v>
      </c>
      <c r="AY301" s="207" t="s">
        <v>101</v>
      </c>
      <c r="BE301" s="330">
        <f>IF(N301="základní",J301,0)</f>
        <v>0</v>
      </c>
      <c r="BF301" s="330">
        <f>IF(N301="snížená",J301,0)</f>
        <v>0</v>
      </c>
      <c r="BG301" s="330">
        <f>IF(N301="zákl. přenesená",J301,0)</f>
        <v>0</v>
      </c>
      <c r="BH301" s="330">
        <f>IF(N301="sníž. přenesená",J301,0)</f>
        <v>0</v>
      </c>
      <c r="BI301" s="330">
        <f>IF(N301="nulová",J301,0)</f>
        <v>0</v>
      </c>
      <c r="BJ301" s="207" t="s">
        <v>56</v>
      </c>
      <c r="BK301" s="330">
        <f>ROUND(I301*H301,2)</f>
        <v>0</v>
      </c>
      <c r="BL301" s="207" t="s">
        <v>152</v>
      </c>
      <c r="BM301" s="329" t="s">
        <v>606</v>
      </c>
    </row>
    <row r="302" spans="2:65" s="223" customFormat="1" ht="24" customHeight="1">
      <c r="B302" s="219"/>
      <c r="C302" s="317" t="s">
        <v>326</v>
      </c>
      <c r="D302" s="318" t="s">
        <v>103</v>
      </c>
      <c r="E302" s="319" t="s">
        <v>373</v>
      </c>
      <c r="F302" s="320" t="s">
        <v>376</v>
      </c>
      <c r="G302" s="321" t="s">
        <v>374</v>
      </c>
      <c r="H302" s="322">
        <v>895.01900000000001</v>
      </c>
      <c r="I302" s="203"/>
      <c r="J302" s="323">
        <f>ROUND(I302*H302,2)</f>
        <v>0</v>
      </c>
      <c r="K302" s="324" t="s">
        <v>1</v>
      </c>
      <c r="L302" s="221"/>
      <c r="M302" s="325" t="s">
        <v>1</v>
      </c>
      <c r="N302" s="326" t="s">
        <v>34</v>
      </c>
      <c r="O302" s="327">
        <v>0</v>
      </c>
      <c r="P302" s="327">
        <f>O302*H302</f>
        <v>0</v>
      </c>
      <c r="Q302" s="327">
        <v>0</v>
      </c>
      <c r="R302" s="327">
        <f>Q302*H302</f>
        <v>0</v>
      </c>
      <c r="S302" s="327">
        <v>0</v>
      </c>
      <c r="T302" s="328">
        <f>S302*H302</f>
        <v>0</v>
      </c>
      <c r="AR302" s="329" t="s">
        <v>152</v>
      </c>
      <c r="AT302" s="329" t="s">
        <v>103</v>
      </c>
      <c r="AU302" s="329" t="s">
        <v>58</v>
      </c>
      <c r="AY302" s="207" t="s">
        <v>101</v>
      </c>
      <c r="BE302" s="330">
        <f>IF(N302="základní",J302,0)</f>
        <v>0</v>
      </c>
      <c r="BF302" s="330">
        <f>IF(N302="snížená",J302,0)</f>
        <v>0</v>
      </c>
      <c r="BG302" s="330">
        <f>IF(N302="zákl. přenesená",J302,0)</f>
        <v>0</v>
      </c>
      <c r="BH302" s="330">
        <f>IF(N302="sníž. přenesená",J302,0)</f>
        <v>0</v>
      </c>
      <c r="BI302" s="330">
        <f>IF(N302="nulová",J302,0)</f>
        <v>0</v>
      </c>
      <c r="BJ302" s="207" t="s">
        <v>56</v>
      </c>
      <c r="BK302" s="330">
        <f>ROUND(I302*H302,2)</f>
        <v>0</v>
      </c>
      <c r="BL302" s="207" t="s">
        <v>152</v>
      </c>
      <c r="BM302" s="329" t="s">
        <v>610</v>
      </c>
    </row>
    <row r="303" spans="2:65" s="361" customFormat="1">
      <c r="B303" s="354"/>
      <c r="C303" s="355"/>
      <c r="D303" s="333" t="s">
        <v>112</v>
      </c>
      <c r="E303" s="356" t="s">
        <v>1</v>
      </c>
      <c r="F303" s="357" t="s">
        <v>377</v>
      </c>
      <c r="G303" s="358"/>
      <c r="H303" s="356" t="s">
        <v>1</v>
      </c>
      <c r="I303" s="409"/>
      <c r="J303" s="358"/>
      <c r="K303" s="359"/>
      <c r="L303" s="358"/>
      <c r="M303" s="360"/>
      <c r="T303" s="362"/>
      <c r="AT303" s="363" t="s">
        <v>112</v>
      </c>
      <c r="AU303" s="363" t="s">
        <v>58</v>
      </c>
      <c r="AV303" s="361" t="s">
        <v>56</v>
      </c>
      <c r="AW303" s="361" t="s">
        <v>26</v>
      </c>
      <c r="AX303" s="361" t="s">
        <v>50</v>
      </c>
      <c r="AY303" s="363" t="s">
        <v>101</v>
      </c>
    </row>
    <row r="304" spans="2:65" s="340" customFormat="1">
      <c r="B304" s="331"/>
      <c r="C304" s="332"/>
      <c r="D304" s="333" t="s">
        <v>112</v>
      </c>
      <c r="E304" s="334" t="s">
        <v>1</v>
      </c>
      <c r="F304" s="335" t="s">
        <v>378</v>
      </c>
      <c r="G304" s="336"/>
      <c r="H304" s="337">
        <v>895.01900000000001</v>
      </c>
      <c r="I304" s="407"/>
      <c r="J304" s="336"/>
      <c r="K304" s="338"/>
      <c r="L304" s="336"/>
      <c r="M304" s="339"/>
      <c r="T304" s="341"/>
      <c r="AT304" s="342" t="s">
        <v>112</v>
      </c>
      <c r="AU304" s="342" t="s">
        <v>58</v>
      </c>
      <c r="AV304" s="340" t="s">
        <v>58</v>
      </c>
      <c r="AW304" s="340" t="s">
        <v>26</v>
      </c>
      <c r="AX304" s="340" t="s">
        <v>50</v>
      </c>
      <c r="AY304" s="342" t="s">
        <v>101</v>
      </c>
    </row>
    <row r="305" spans="2:65" s="351" customFormat="1">
      <c r="B305" s="343"/>
      <c r="C305" s="344"/>
      <c r="D305" s="333" t="s">
        <v>112</v>
      </c>
      <c r="E305" s="345" t="s">
        <v>1</v>
      </c>
      <c r="F305" s="346" t="s">
        <v>114</v>
      </c>
      <c r="G305" s="347"/>
      <c r="H305" s="348">
        <v>895.01900000000001</v>
      </c>
      <c r="I305" s="408"/>
      <c r="J305" s="347"/>
      <c r="K305" s="349"/>
      <c r="L305" s="347"/>
      <c r="M305" s="350"/>
      <c r="T305" s="352"/>
      <c r="AT305" s="353" t="s">
        <v>112</v>
      </c>
      <c r="AU305" s="353" t="s">
        <v>58</v>
      </c>
      <c r="AV305" s="351" t="s">
        <v>107</v>
      </c>
      <c r="AW305" s="351" t="s">
        <v>26</v>
      </c>
      <c r="AX305" s="351" t="s">
        <v>56</v>
      </c>
      <c r="AY305" s="353" t="s">
        <v>101</v>
      </c>
    </row>
    <row r="306" spans="2:65" s="223" customFormat="1" ht="16.5" customHeight="1">
      <c r="B306" s="219"/>
      <c r="C306" s="317" t="s">
        <v>384</v>
      </c>
      <c r="D306" s="318" t="s">
        <v>103</v>
      </c>
      <c r="E306" s="319" t="s">
        <v>386</v>
      </c>
      <c r="F306" s="320" t="s">
        <v>387</v>
      </c>
      <c r="G306" s="321" t="s">
        <v>106</v>
      </c>
      <c r="H306" s="322">
        <v>1</v>
      </c>
      <c r="I306" s="203"/>
      <c r="J306" s="323">
        <f>ROUND(I306*H306,2)</f>
        <v>0</v>
      </c>
      <c r="K306" s="324" t="s">
        <v>1</v>
      </c>
      <c r="L306" s="221"/>
      <c r="M306" s="325" t="s">
        <v>1</v>
      </c>
      <c r="N306" s="326" t="s">
        <v>34</v>
      </c>
      <c r="O306" s="327">
        <v>0</v>
      </c>
      <c r="P306" s="327">
        <f>O306*H306</f>
        <v>0</v>
      </c>
      <c r="Q306" s="327">
        <v>0</v>
      </c>
      <c r="R306" s="327">
        <f>Q306*H306</f>
        <v>0</v>
      </c>
      <c r="S306" s="327">
        <v>0</v>
      </c>
      <c r="T306" s="328">
        <f>S306*H306</f>
        <v>0</v>
      </c>
      <c r="AR306" s="329" t="s">
        <v>152</v>
      </c>
      <c r="AT306" s="329" t="s">
        <v>103</v>
      </c>
      <c r="AU306" s="329" t="s">
        <v>58</v>
      </c>
      <c r="AY306" s="207" t="s">
        <v>101</v>
      </c>
      <c r="BE306" s="330">
        <f>IF(N306="základní",J306,0)</f>
        <v>0</v>
      </c>
      <c r="BF306" s="330">
        <f>IF(N306="snížená",J306,0)</f>
        <v>0</v>
      </c>
      <c r="BG306" s="330">
        <f>IF(N306="zákl. přenesená",J306,0)</f>
        <v>0</v>
      </c>
      <c r="BH306" s="330">
        <f>IF(N306="sníž. přenesená",J306,0)</f>
        <v>0</v>
      </c>
      <c r="BI306" s="330">
        <f>IF(N306="nulová",J306,0)</f>
        <v>0</v>
      </c>
      <c r="BJ306" s="207" t="s">
        <v>56</v>
      </c>
      <c r="BK306" s="330">
        <f>ROUND(I306*H306,2)</f>
        <v>0</v>
      </c>
      <c r="BL306" s="207" t="s">
        <v>152</v>
      </c>
      <c r="BM306" s="329" t="s">
        <v>644</v>
      </c>
    </row>
    <row r="307" spans="2:65" s="223" customFormat="1" ht="16.5" customHeight="1">
      <c r="B307" s="219"/>
      <c r="C307" s="317" t="s">
        <v>330</v>
      </c>
      <c r="D307" s="318" t="s">
        <v>103</v>
      </c>
      <c r="E307" s="319" t="s">
        <v>389</v>
      </c>
      <c r="F307" s="320" t="s">
        <v>390</v>
      </c>
      <c r="G307" s="321" t="s">
        <v>106</v>
      </c>
      <c r="H307" s="322">
        <v>1</v>
      </c>
      <c r="I307" s="203"/>
      <c r="J307" s="323">
        <f>ROUND(I307*H307,2)</f>
        <v>0</v>
      </c>
      <c r="K307" s="324" t="s">
        <v>1</v>
      </c>
      <c r="L307" s="221"/>
      <c r="M307" s="325" t="s">
        <v>1</v>
      </c>
      <c r="N307" s="326" t="s">
        <v>34</v>
      </c>
      <c r="O307" s="327">
        <v>0</v>
      </c>
      <c r="P307" s="327">
        <f>O307*H307</f>
        <v>0</v>
      </c>
      <c r="Q307" s="327">
        <v>0</v>
      </c>
      <c r="R307" s="327">
        <f>Q307*H307</f>
        <v>0</v>
      </c>
      <c r="S307" s="327">
        <v>0</v>
      </c>
      <c r="T307" s="328">
        <f>S307*H307</f>
        <v>0</v>
      </c>
      <c r="AR307" s="329" t="s">
        <v>152</v>
      </c>
      <c r="AT307" s="329" t="s">
        <v>103</v>
      </c>
      <c r="AU307" s="329" t="s">
        <v>58</v>
      </c>
      <c r="AY307" s="207" t="s">
        <v>101</v>
      </c>
      <c r="BE307" s="330">
        <f>IF(N307="základní",J307,0)</f>
        <v>0</v>
      </c>
      <c r="BF307" s="330">
        <f>IF(N307="snížená",J307,0)</f>
        <v>0</v>
      </c>
      <c r="BG307" s="330">
        <f>IF(N307="zákl. přenesená",J307,0)</f>
        <v>0</v>
      </c>
      <c r="BH307" s="330">
        <f>IF(N307="sníž. přenesená",J307,0)</f>
        <v>0</v>
      </c>
      <c r="BI307" s="330">
        <f>IF(N307="nulová",J307,0)</f>
        <v>0</v>
      </c>
      <c r="BJ307" s="207" t="s">
        <v>56</v>
      </c>
      <c r="BK307" s="330">
        <f>ROUND(I307*H307,2)</f>
        <v>0</v>
      </c>
      <c r="BL307" s="207" t="s">
        <v>152</v>
      </c>
      <c r="BM307" s="329" t="s">
        <v>647</v>
      </c>
    </row>
    <row r="308" spans="2:65" s="223" customFormat="1" ht="24" customHeight="1">
      <c r="B308" s="219"/>
      <c r="C308" s="317" t="s">
        <v>385</v>
      </c>
      <c r="D308" s="318" t="s">
        <v>103</v>
      </c>
      <c r="E308" s="319" t="s">
        <v>391</v>
      </c>
      <c r="F308" s="320" t="s">
        <v>2018</v>
      </c>
      <c r="G308" s="321" t="s">
        <v>173</v>
      </c>
      <c r="H308" s="322">
        <v>1</v>
      </c>
      <c r="I308" s="203"/>
      <c r="J308" s="323">
        <f>ROUND(I308*H308,2)</f>
        <v>0</v>
      </c>
      <c r="K308" s="324" t="s">
        <v>1</v>
      </c>
      <c r="L308" s="221"/>
      <c r="M308" s="325" t="s">
        <v>1</v>
      </c>
      <c r="N308" s="326" t="s">
        <v>34</v>
      </c>
      <c r="O308" s="327">
        <v>0</v>
      </c>
      <c r="P308" s="327">
        <f>O308*H308</f>
        <v>0</v>
      </c>
      <c r="Q308" s="327">
        <v>0</v>
      </c>
      <c r="R308" s="327">
        <f>Q308*H308</f>
        <v>0</v>
      </c>
      <c r="S308" s="327">
        <v>0</v>
      </c>
      <c r="T308" s="328">
        <f>S308*H308</f>
        <v>0</v>
      </c>
      <c r="AR308" s="329" t="s">
        <v>152</v>
      </c>
      <c r="AT308" s="329" t="s">
        <v>103</v>
      </c>
      <c r="AU308" s="329" t="s">
        <v>58</v>
      </c>
      <c r="AY308" s="207" t="s">
        <v>101</v>
      </c>
      <c r="BE308" s="330">
        <f>IF(N308="základní",J308,0)</f>
        <v>0</v>
      </c>
      <c r="BF308" s="330">
        <f>IF(N308="snížená",J308,0)</f>
        <v>0</v>
      </c>
      <c r="BG308" s="330">
        <f>IF(N308="zákl. přenesená",J308,0)</f>
        <v>0</v>
      </c>
      <c r="BH308" s="330">
        <f>IF(N308="sníž. přenesená",J308,0)</f>
        <v>0</v>
      </c>
      <c r="BI308" s="330">
        <f>IF(N308="nulová",J308,0)</f>
        <v>0</v>
      </c>
      <c r="BJ308" s="207" t="s">
        <v>56</v>
      </c>
      <c r="BK308" s="330">
        <f>ROUND(I308*H308,2)</f>
        <v>0</v>
      </c>
      <c r="BL308" s="207" t="s">
        <v>152</v>
      </c>
      <c r="BM308" s="329" t="s">
        <v>650</v>
      </c>
    </row>
    <row r="309" spans="2:65" s="223" customFormat="1" ht="24" customHeight="1">
      <c r="B309" s="219"/>
      <c r="C309" s="317" t="s">
        <v>333</v>
      </c>
      <c r="D309" s="318" t="s">
        <v>103</v>
      </c>
      <c r="E309" s="319" t="s">
        <v>393</v>
      </c>
      <c r="F309" s="320" t="s">
        <v>394</v>
      </c>
      <c r="G309" s="321" t="s">
        <v>106</v>
      </c>
      <c r="H309" s="322">
        <v>1</v>
      </c>
      <c r="I309" s="203"/>
      <c r="J309" s="323">
        <f>ROUND(I309*H309,2)</f>
        <v>0</v>
      </c>
      <c r="K309" s="324" t="s">
        <v>1</v>
      </c>
      <c r="L309" s="221"/>
      <c r="M309" s="325" t="s">
        <v>1</v>
      </c>
      <c r="N309" s="326" t="s">
        <v>34</v>
      </c>
      <c r="O309" s="327">
        <v>0</v>
      </c>
      <c r="P309" s="327">
        <f>O309*H309</f>
        <v>0</v>
      </c>
      <c r="Q309" s="327">
        <v>0</v>
      </c>
      <c r="R309" s="327">
        <f>Q309*H309</f>
        <v>0</v>
      </c>
      <c r="S309" s="327">
        <v>0</v>
      </c>
      <c r="T309" s="328">
        <f>S309*H309</f>
        <v>0</v>
      </c>
      <c r="AR309" s="329" t="s">
        <v>152</v>
      </c>
      <c r="AT309" s="329" t="s">
        <v>103</v>
      </c>
      <c r="AU309" s="329" t="s">
        <v>58</v>
      </c>
      <c r="AY309" s="207" t="s">
        <v>101</v>
      </c>
      <c r="BE309" s="330">
        <f>IF(N309="základní",J309,0)</f>
        <v>0</v>
      </c>
      <c r="BF309" s="330">
        <f>IF(N309="snížená",J309,0)</f>
        <v>0</v>
      </c>
      <c r="BG309" s="330">
        <f>IF(N309="zákl. přenesená",J309,0)</f>
        <v>0</v>
      </c>
      <c r="BH309" s="330">
        <f>IF(N309="sníž. přenesená",J309,0)</f>
        <v>0</v>
      </c>
      <c r="BI309" s="330">
        <f>IF(N309="nulová",J309,0)</f>
        <v>0</v>
      </c>
      <c r="BJ309" s="207" t="s">
        <v>56</v>
      </c>
      <c r="BK309" s="330">
        <f>ROUND(I309*H309,2)</f>
        <v>0</v>
      </c>
      <c r="BL309" s="207" t="s">
        <v>152</v>
      </c>
      <c r="BM309" s="329" t="s">
        <v>653</v>
      </c>
    </row>
    <row r="310" spans="2:65" s="223" customFormat="1" ht="36" customHeight="1" thickBot="1">
      <c r="B310" s="219"/>
      <c r="C310" s="394" t="s">
        <v>388</v>
      </c>
      <c r="D310" s="395" t="s">
        <v>103</v>
      </c>
      <c r="E310" s="396" t="s">
        <v>395</v>
      </c>
      <c r="F310" s="397" t="s">
        <v>397</v>
      </c>
      <c r="G310" s="398" t="s">
        <v>396</v>
      </c>
      <c r="H310" s="399">
        <v>2690.846</v>
      </c>
      <c r="I310" s="205"/>
      <c r="J310" s="400">
        <f>ROUND(I310*H310,2)</f>
        <v>0</v>
      </c>
      <c r="K310" s="401" t="s">
        <v>127</v>
      </c>
      <c r="L310" s="221"/>
      <c r="M310" s="402" t="s">
        <v>1</v>
      </c>
      <c r="N310" s="403" t="s">
        <v>34</v>
      </c>
      <c r="O310" s="404">
        <v>0</v>
      </c>
      <c r="P310" s="404">
        <f>O310*H310</f>
        <v>0</v>
      </c>
      <c r="Q310" s="404">
        <v>0</v>
      </c>
      <c r="R310" s="404">
        <f>Q310*H310</f>
        <v>0</v>
      </c>
      <c r="S310" s="404">
        <v>0</v>
      </c>
      <c r="T310" s="405">
        <f>S310*H310</f>
        <v>0</v>
      </c>
      <c r="AR310" s="329" t="s">
        <v>152</v>
      </c>
      <c r="AT310" s="329" t="s">
        <v>103</v>
      </c>
      <c r="AU310" s="329" t="s">
        <v>58</v>
      </c>
      <c r="AY310" s="207" t="s">
        <v>101</v>
      </c>
      <c r="BE310" s="330">
        <f>IF(N310="základní",J310,0)</f>
        <v>0</v>
      </c>
      <c r="BF310" s="330">
        <f>IF(N310="snížená",J310,0)</f>
        <v>0</v>
      </c>
      <c r="BG310" s="330">
        <f>IF(N310="zákl. přenesená",J310,0)</f>
        <v>0</v>
      </c>
      <c r="BH310" s="330">
        <f>IF(N310="sníž. přenesená",J310,0)</f>
        <v>0</v>
      </c>
      <c r="BI310" s="330">
        <f>IF(N310="nulová",J310,0)</f>
        <v>0</v>
      </c>
      <c r="BJ310" s="207" t="s">
        <v>56</v>
      </c>
      <c r="BK310" s="330">
        <f>ROUND(I310*H310,2)</f>
        <v>0</v>
      </c>
      <c r="BL310" s="207" t="s">
        <v>152</v>
      </c>
      <c r="BM310" s="329" t="s">
        <v>656</v>
      </c>
    </row>
    <row r="311" spans="2:65" s="223" customFormat="1" ht="7" customHeight="1">
      <c r="B311" s="254"/>
      <c r="C311" s="406"/>
      <c r="D311" s="406"/>
      <c r="E311" s="406"/>
      <c r="F311" s="406"/>
      <c r="G311" s="406"/>
      <c r="H311" s="406"/>
      <c r="I311" s="406"/>
      <c r="J311" s="406"/>
      <c r="K311" s="406"/>
      <c r="L311" s="219"/>
    </row>
  </sheetData>
  <sheetProtection algorithmName="SHA-512" hashValue="yQq6Qo6R6/iXMPWfUVJz5TUnNg35+VU5dA8XDNsf12GxrJafk8u+h699LpQQ9bqYvqr+ldr8BKa2EeRFbxhgbg==" saltValue="9FkXD6dUSUYlNvTaBsKnmQ==" spinCount="100000" sheet="1" objects="1" scenarios="1"/>
  <autoFilter ref="C126:K310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0" orientation="portrait" r:id="rId1"/>
  <headerFooter>
    <oddHeader xml:space="preserve">&amp;LALB - PROVIZORNÍ MENZA&amp;RUNIVERZITA KARLOVA   </oddHeader>
    <oddFooter>&amp;LALB_MENZA&amp;CStrana &amp;P z &amp;N</oddFooter>
  </headerFooter>
  <rowBreaks count="3" manualBreakCount="3">
    <brk id="175" min="2" max="10" man="1"/>
    <brk id="228" min="2" max="10" man="1"/>
    <brk id="272" min="2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5E1C2-9365-47DD-A42F-1A8656E0AF01}">
  <sheetPr>
    <tabColor theme="2" tint="-0.249977111117893"/>
    <pageSetUpPr fitToPage="1"/>
  </sheetPr>
  <dimension ref="B2:CE219"/>
  <sheetViews>
    <sheetView showGridLines="0" view="pageBreakPreview" topLeftCell="A110" zoomScale="60" zoomScaleNormal="25" workbookViewId="0">
      <selection activeCell="Z138" sqref="Z138"/>
    </sheetView>
  </sheetViews>
  <sheetFormatPr defaultRowHeight="10"/>
  <cols>
    <col min="1" max="1" width="8.33203125" style="32" customWidth="1"/>
    <col min="2" max="2" width="1.6640625" style="32" customWidth="1"/>
    <col min="3" max="3" width="4.21875" style="32" customWidth="1"/>
    <col min="4" max="4" width="4.33203125" style="32" customWidth="1"/>
    <col min="5" max="5" width="17.21875" style="32" customWidth="1"/>
    <col min="6" max="6" width="50.77734375" style="32" customWidth="1"/>
    <col min="7" max="7" width="7" style="32" customWidth="1"/>
    <col min="8" max="8" width="11.44140625" style="32" customWidth="1"/>
    <col min="9" max="11" width="20.21875" style="32" customWidth="1"/>
    <col min="12" max="12" width="9.33203125" style="32" customWidth="1"/>
    <col min="13" max="13" width="10.77734375" style="32" hidden="1" customWidth="1"/>
    <col min="14" max="14" width="8.88671875" style="32"/>
    <col min="15" max="20" width="14.21875" style="32" hidden="1" customWidth="1"/>
    <col min="21" max="21" width="16.33203125" style="32" hidden="1" customWidth="1"/>
    <col min="22" max="22" width="12.33203125" style="32" customWidth="1"/>
    <col min="23" max="23" width="16.33203125" style="32" customWidth="1"/>
    <col min="24" max="24" width="12.33203125" style="32" customWidth="1"/>
    <col min="25" max="25" width="15" style="32" customWidth="1"/>
    <col min="26" max="26" width="11" style="32" customWidth="1"/>
    <col min="27" max="27" width="15" style="32" customWidth="1"/>
    <col min="28" max="28" width="16.33203125" style="32" customWidth="1"/>
    <col min="29" max="29" width="11" style="32" customWidth="1"/>
    <col min="30" max="30" width="15" style="32" customWidth="1"/>
    <col min="31" max="31" width="16.33203125" style="32" customWidth="1"/>
    <col min="32" max="37" width="8.88671875" style="32"/>
    <col min="38" max="82" width="0" style="32" hidden="1" customWidth="1"/>
    <col min="83" max="83" width="8" style="32" hidden="1" customWidth="1"/>
    <col min="84" max="16384" width="8.88671875" style="32"/>
  </cols>
  <sheetData>
    <row r="2" spans="2:46" ht="37" customHeight="1" thickBot="1">
      <c r="L2" s="1214" t="s">
        <v>4</v>
      </c>
      <c r="M2" s="1215"/>
      <c r="N2" s="1215"/>
      <c r="O2" s="1215"/>
      <c r="P2" s="1215"/>
      <c r="Q2" s="1215"/>
      <c r="R2" s="1215"/>
      <c r="S2" s="1215"/>
      <c r="T2" s="1215"/>
      <c r="U2" s="1215"/>
      <c r="V2" s="1215"/>
      <c r="AT2" s="207" t="s">
        <v>1923</v>
      </c>
    </row>
    <row r="3" spans="2:46" ht="7" customHeight="1">
      <c r="B3" s="208"/>
      <c r="C3" s="209"/>
      <c r="D3" s="210"/>
      <c r="E3" s="210"/>
      <c r="F3" s="210"/>
      <c r="G3" s="210"/>
      <c r="H3" s="210"/>
      <c r="I3" s="210"/>
      <c r="J3" s="210"/>
      <c r="K3" s="211"/>
      <c r="L3" s="212"/>
      <c r="AT3" s="207" t="s">
        <v>58</v>
      </c>
    </row>
    <row r="4" spans="2:46" ht="25" customHeight="1">
      <c r="B4" s="213"/>
      <c r="C4" s="214"/>
      <c r="D4" s="215" t="s">
        <v>69</v>
      </c>
      <c r="E4" s="212"/>
      <c r="F4" s="212"/>
      <c r="G4" s="212"/>
      <c r="H4" s="212"/>
      <c r="I4" s="212"/>
      <c r="J4" s="212"/>
      <c r="K4" s="216"/>
      <c r="L4" s="212"/>
      <c r="M4" s="217" t="s">
        <v>9</v>
      </c>
      <c r="AT4" s="207" t="s">
        <v>2</v>
      </c>
    </row>
    <row r="5" spans="2:46" ht="7" customHeight="1">
      <c r="B5" s="213"/>
      <c r="C5" s="214"/>
      <c r="D5" s="212"/>
      <c r="E5" s="212"/>
      <c r="F5" s="212"/>
      <c r="G5" s="212"/>
      <c r="H5" s="212"/>
      <c r="I5" s="212"/>
      <c r="J5" s="212"/>
      <c r="K5" s="216"/>
      <c r="L5" s="212"/>
    </row>
    <row r="6" spans="2:46" ht="12" customHeight="1">
      <c r="B6" s="213"/>
      <c r="C6" s="214"/>
      <c r="D6" s="218" t="s">
        <v>12</v>
      </c>
      <c r="E6" s="212"/>
      <c r="F6" s="212"/>
      <c r="G6" s="212"/>
      <c r="H6" s="212"/>
      <c r="I6" s="212"/>
      <c r="J6" s="212"/>
      <c r="K6" s="216"/>
      <c r="L6" s="212"/>
    </row>
    <row r="7" spans="2:46" ht="16.5" customHeight="1">
      <c r="B7" s="213"/>
      <c r="C7" s="214"/>
      <c r="D7" s="212"/>
      <c r="E7" s="1228" t="str">
        <f>'Rekapitulace stavby'!K6</f>
        <v>Provizorní menza - UK Albertov</v>
      </c>
      <c r="F7" s="1229"/>
      <c r="G7" s="1229"/>
      <c r="H7" s="1229"/>
      <c r="I7" s="212"/>
      <c r="J7" s="212"/>
      <c r="K7" s="216"/>
      <c r="L7" s="212"/>
    </row>
    <row r="8" spans="2:46" s="223" customFormat="1" ht="12" customHeight="1">
      <c r="B8" s="219"/>
      <c r="C8" s="220"/>
      <c r="D8" s="218" t="s">
        <v>70</v>
      </c>
      <c r="E8" s="221"/>
      <c r="F8" s="221"/>
      <c r="G8" s="221"/>
      <c r="H8" s="221"/>
      <c r="I8" s="221"/>
      <c r="J8" s="221"/>
      <c r="K8" s="222"/>
      <c r="L8" s="221"/>
    </row>
    <row r="9" spans="2:46" s="223" customFormat="1" ht="16.5" customHeight="1">
      <c r="B9" s="219"/>
      <c r="C9" s="220"/>
      <c r="D9" s="221"/>
      <c r="E9" s="1202" t="s">
        <v>1956</v>
      </c>
      <c r="F9" s="1227"/>
      <c r="G9" s="1227"/>
      <c r="H9" s="1227"/>
      <c r="I9" s="221"/>
      <c r="J9" s="221"/>
      <c r="K9" s="222"/>
      <c r="L9" s="221"/>
    </row>
    <row r="10" spans="2:46" s="223" customFormat="1">
      <c r="B10" s="219"/>
      <c r="C10" s="220"/>
      <c r="D10" s="221"/>
      <c r="E10" s="221"/>
      <c r="F10" s="221"/>
      <c r="G10" s="221"/>
      <c r="H10" s="221"/>
      <c r="I10" s="221"/>
      <c r="J10" s="221"/>
      <c r="K10" s="222"/>
      <c r="L10" s="221"/>
    </row>
    <row r="11" spans="2:46" s="223" customFormat="1" ht="12" customHeight="1">
      <c r="B11" s="219"/>
      <c r="C11" s="220"/>
      <c r="D11" s="218" t="s">
        <v>13</v>
      </c>
      <c r="E11" s="221"/>
      <c r="F11" s="224" t="s">
        <v>1</v>
      </c>
      <c r="G11" s="221"/>
      <c r="H11" s="221"/>
      <c r="I11" s="218" t="s">
        <v>14</v>
      </c>
      <c r="J11" s="224" t="s">
        <v>1</v>
      </c>
      <c r="K11" s="222"/>
      <c r="L11" s="221"/>
    </row>
    <row r="12" spans="2:46" s="223" customFormat="1" ht="12" customHeight="1">
      <c r="B12" s="219"/>
      <c r="C12" s="220"/>
      <c r="D12" s="218" t="s">
        <v>15</v>
      </c>
      <c r="E12" s="221"/>
      <c r="F12" s="224" t="s">
        <v>23</v>
      </c>
      <c r="G12" s="221"/>
      <c r="H12" s="221"/>
      <c r="I12" s="218" t="s">
        <v>17</v>
      </c>
      <c r="J12" s="225" t="str">
        <f>'Rekapitulace stavby'!AN8</f>
        <v>vyplň</v>
      </c>
      <c r="K12" s="222"/>
      <c r="L12" s="221"/>
    </row>
    <row r="13" spans="2:46" s="223" customFormat="1" ht="10.75" customHeight="1">
      <c r="B13" s="219"/>
      <c r="C13" s="220"/>
      <c r="D13" s="221"/>
      <c r="E13" s="221"/>
      <c r="F13" s="221"/>
      <c r="G13" s="221"/>
      <c r="H13" s="221"/>
      <c r="I13" s="221"/>
      <c r="J13" s="221"/>
      <c r="K13" s="222"/>
      <c r="L13" s="221"/>
    </row>
    <row r="14" spans="2:46" s="223" customFormat="1" ht="12" customHeight="1">
      <c r="B14" s="219"/>
      <c r="C14" s="220"/>
      <c r="D14" s="218" t="s">
        <v>18</v>
      </c>
      <c r="E14" s="221"/>
      <c r="F14" s="221" t="str">
        <f>'Rekapitulace stavby'!E11</f>
        <v>UNIVERZITA KARLOVA, OVOCNÝ TRH 560/5, 113 36 PRAHA</v>
      </c>
      <c r="G14" s="221"/>
      <c r="H14" s="221"/>
      <c r="I14" s="218" t="s">
        <v>19</v>
      </c>
      <c r="J14" s="224">
        <f>'Rekapitulace stavby'!AN10</f>
        <v>216208</v>
      </c>
      <c r="K14" s="222"/>
      <c r="L14" s="221"/>
    </row>
    <row r="15" spans="2:46" s="223" customFormat="1" ht="18" customHeight="1">
      <c r="B15" s="219"/>
      <c r="C15" s="220"/>
      <c r="D15" s="221"/>
      <c r="E15" s="224" t="str">
        <f>IF('[1]Rekapitulace stavby'!E11="","",'[1]Rekapitulace stavby'!E11)</f>
        <v xml:space="preserve"> </v>
      </c>
      <c r="F15" s="221"/>
      <c r="G15" s="221"/>
      <c r="H15" s="221"/>
      <c r="I15" s="218" t="s">
        <v>21</v>
      </c>
      <c r="J15" s="224" t="str">
        <f>'Rekapitulace stavby'!AN11</f>
        <v>CZ00216208</v>
      </c>
      <c r="K15" s="222"/>
      <c r="L15" s="221"/>
    </row>
    <row r="16" spans="2:46" s="223" customFormat="1" ht="7" customHeight="1">
      <c r="B16" s="219"/>
      <c r="C16" s="220"/>
      <c r="D16" s="221"/>
      <c r="E16" s="221"/>
      <c r="F16" s="221"/>
      <c r="G16" s="221"/>
      <c r="H16" s="221"/>
      <c r="I16" s="221"/>
      <c r="J16" s="221"/>
      <c r="K16" s="222"/>
      <c r="L16" s="221"/>
    </row>
    <row r="17" spans="2:12" s="223" customFormat="1" ht="12" customHeight="1">
      <c r="B17" s="219"/>
      <c r="C17" s="220"/>
      <c r="D17" s="218" t="s">
        <v>1120</v>
      </c>
      <c r="E17" s="221"/>
      <c r="F17" s="221" t="str">
        <f>'Rekapitulace stavby'!E14</f>
        <v>VYPLŇ - bude vybrán ve výběrovém řízení</v>
      </c>
      <c r="G17" s="221"/>
      <c r="H17" s="221"/>
      <c r="I17" s="218" t="s">
        <v>19</v>
      </c>
      <c r="J17" s="224" t="str">
        <f>'[1]Rekapitulace stavby'!AN13</f>
        <v/>
      </c>
      <c r="K17" s="222"/>
      <c r="L17" s="221"/>
    </row>
    <row r="18" spans="2:12" s="223" customFormat="1" ht="18" customHeight="1">
      <c r="B18" s="219"/>
      <c r="C18" s="220"/>
      <c r="D18" s="221"/>
      <c r="E18" s="1230" t="str">
        <f>'[1]Rekapitulace stavby'!E14</f>
        <v xml:space="preserve"> </v>
      </c>
      <c r="F18" s="1230"/>
      <c r="G18" s="1230"/>
      <c r="H18" s="1230"/>
      <c r="I18" s="218" t="s">
        <v>21</v>
      </c>
      <c r="J18" s="224" t="str">
        <f>'[1]Rekapitulace stavby'!AN14</f>
        <v/>
      </c>
      <c r="K18" s="222"/>
      <c r="L18" s="221"/>
    </row>
    <row r="19" spans="2:12" s="223" customFormat="1" ht="7" customHeight="1">
      <c r="B19" s="219"/>
      <c r="C19" s="220"/>
      <c r="D19" s="221"/>
      <c r="E19" s="221"/>
      <c r="F19" s="221"/>
      <c r="G19" s="221"/>
      <c r="H19" s="221"/>
      <c r="I19" s="221"/>
      <c r="J19" s="221"/>
      <c r="K19" s="222"/>
      <c r="L19" s="221"/>
    </row>
    <row r="20" spans="2:12" s="223" customFormat="1" ht="12" customHeight="1">
      <c r="B20" s="219"/>
      <c r="C20" s="220"/>
      <c r="D20" s="218" t="s">
        <v>24</v>
      </c>
      <c r="E20" s="221"/>
      <c r="F20" s="221" t="str">
        <f>'Rekapitulace stavby'!E17</f>
        <v>JIKA CZ, Ing Jiří Slánský</v>
      </c>
      <c r="G20" s="221"/>
      <c r="H20" s="221"/>
      <c r="I20" s="218" t="s">
        <v>19</v>
      </c>
      <c r="J20" s="224">
        <f>'Rekapitulace stavby'!AN16</f>
        <v>25917234</v>
      </c>
      <c r="K20" s="222"/>
      <c r="L20" s="221"/>
    </row>
    <row r="21" spans="2:12" s="223" customFormat="1" ht="18" customHeight="1">
      <c r="B21" s="219"/>
      <c r="C21" s="220"/>
      <c r="D21" s="221"/>
      <c r="E21" s="224" t="str">
        <f>IF('[1]Rekapitulace stavby'!E17="","",'[1]Rekapitulace stavby'!E17)</f>
        <v xml:space="preserve"> </v>
      </c>
      <c r="F21" s="221"/>
      <c r="G21" s="221"/>
      <c r="H21" s="221"/>
      <c r="I21" s="218" t="s">
        <v>21</v>
      </c>
      <c r="J21" s="224" t="str">
        <f>'Rekapitulace stavby'!AN17</f>
        <v>CZ25917234</v>
      </c>
      <c r="K21" s="222"/>
      <c r="L21" s="221"/>
    </row>
    <row r="22" spans="2:12" s="223" customFormat="1" ht="7" customHeight="1">
      <c r="B22" s="219"/>
      <c r="C22" s="220"/>
      <c r="D22" s="221"/>
      <c r="E22" s="221"/>
      <c r="F22" s="221"/>
      <c r="G22" s="221"/>
      <c r="H22" s="221"/>
      <c r="I22" s="221"/>
      <c r="J22" s="221"/>
      <c r="K22" s="222"/>
      <c r="L22" s="221"/>
    </row>
    <row r="23" spans="2:12" s="223" customFormat="1" ht="12" customHeight="1">
      <c r="B23" s="219"/>
      <c r="C23" s="220"/>
      <c r="D23" s="218" t="s">
        <v>27</v>
      </c>
      <c r="E23" s="221"/>
      <c r="F23" s="221" t="str">
        <f>'Rekapitulace stavby'!E20</f>
        <v>Ing. Pavel Michálek</v>
      </c>
      <c r="G23" s="221"/>
      <c r="H23" s="221"/>
      <c r="I23" s="218" t="s">
        <v>19</v>
      </c>
      <c r="J23" s="224" t="str">
        <f>IF('[1]Rekapitulace stavby'!AN19="","",'[1]Rekapitulace stavby'!AN19)</f>
        <v/>
      </c>
      <c r="K23" s="222"/>
      <c r="L23" s="221"/>
    </row>
    <row r="24" spans="2:12" s="223" customFormat="1" ht="18" customHeight="1">
      <c r="B24" s="219"/>
      <c r="C24" s="220"/>
      <c r="D24" s="221"/>
      <c r="E24" s="224" t="str">
        <f>IF('[1]Rekapitulace stavby'!E20="","",'[1]Rekapitulace stavby'!E20)</f>
        <v xml:space="preserve"> </v>
      </c>
      <c r="F24" s="221"/>
      <c r="G24" s="221"/>
      <c r="H24" s="221"/>
      <c r="I24" s="218" t="s">
        <v>21</v>
      </c>
      <c r="J24" s="224" t="str">
        <f>IF('[1]Rekapitulace stavby'!AN20="","",'[1]Rekapitulace stavby'!AN20)</f>
        <v/>
      </c>
      <c r="K24" s="222"/>
      <c r="L24" s="221"/>
    </row>
    <row r="25" spans="2:12" s="223" customFormat="1" ht="7" customHeight="1">
      <c r="B25" s="219"/>
      <c r="C25" s="220"/>
      <c r="D25" s="221"/>
      <c r="E25" s="221"/>
      <c r="F25" s="221"/>
      <c r="G25" s="221"/>
      <c r="H25" s="221"/>
      <c r="I25" s="221"/>
      <c r="J25" s="221"/>
      <c r="K25" s="222"/>
      <c r="L25" s="221"/>
    </row>
    <row r="26" spans="2:12" s="223" customFormat="1" ht="12" customHeight="1">
      <c r="B26" s="219"/>
      <c r="C26" s="220"/>
      <c r="D26" s="218" t="s">
        <v>28</v>
      </c>
      <c r="E26" s="221"/>
      <c r="F26" s="221"/>
      <c r="G26" s="221"/>
      <c r="H26" s="221"/>
      <c r="I26" s="221"/>
      <c r="J26" s="221"/>
      <c r="K26" s="222"/>
      <c r="L26" s="221"/>
    </row>
    <row r="27" spans="2:12" s="230" customFormat="1" ht="16.5" customHeight="1">
      <c r="B27" s="226"/>
      <c r="C27" s="227"/>
      <c r="D27" s="228"/>
      <c r="E27" s="1231" t="s">
        <v>1</v>
      </c>
      <c r="F27" s="1231"/>
      <c r="G27" s="1231"/>
      <c r="H27" s="1231"/>
      <c r="I27" s="228"/>
      <c r="J27" s="228"/>
      <c r="K27" s="229"/>
      <c r="L27" s="228"/>
    </row>
    <row r="28" spans="2:12" s="223" customFormat="1" ht="7" customHeight="1">
      <c r="B28" s="219"/>
      <c r="C28" s="220"/>
      <c r="D28" s="221"/>
      <c r="E28" s="221"/>
      <c r="F28" s="221"/>
      <c r="G28" s="221"/>
      <c r="H28" s="221"/>
      <c r="I28" s="221"/>
      <c r="J28" s="221"/>
      <c r="K28" s="222"/>
      <c r="L28" s="221"/>
    </row>
    <row r="29" spans="2:12" s="223" customFormat="1" ht="7" customHeight="1">
      <c r="B29" s="219"/>
      <c r="C29" s="220"/>
      <c r="D29" s="231"/>
      <c r="E29" s="231"/>
      <c r="F29" s="231"/>
      <c r="G29" s="231"/>
      <c r="H29" s="231"/>
      <c r="I29" s="231"/>
      <c r="J29" s="231"/>
      <c r="K29" s="232"/>
      <c r="L29" s="221"/>
    </row>
    <row r="30" spans="2:12" s="223" customFormat="1" ht="25.4" customHeight="1">
      <c r="B30" s="219"/>
      <c r="C30" s="220"/>
      <c r="D30" s="233" t="s">
        <v>29</v>
      </c>
      <c r="E30" s="221"/>
      <c r="F30" s="221"/>
      <c r="G30" s="221"/>
      <c r="H30" s="221"/>
      <c r="I30" s="221"/>
      <c r="J30" s="234">
        <f>ROUND(J124, 2)</f>
        <v>0</v>
      </c>
      <c r="K30" s="222"/>
      <c r="L30" s="221"/>
    </row>
    <row r="31" spans="2:12" s="223" customFormat="1" ht="7" customHeight="1">
      <c r="B31" s="219"/>
      <c r="C31" s="220"/>
      <c r="D31" s="231"/>
      <c r="E31" s="231"/>
      <c r="F31" s="231"/>
      <c r="G31" s="231"/>
      <c r="H31" s="231"/>
      <c r="I31" s="231"/>
      <c r="J31" s="231"/>
      <c r="K31" s="232"/>
      <c r="L31" s="221"/>
    </row>
    <row r="32" spans="2:12" s="223" customFormat="1" ht="14.4" customHeight="1">
      <c r="B32" s="219"/>
      <c r="C32" s="220"/>
      <c r="D32" s="221"/>
      <c r="E32" s="221"/>
      <c r="F32" s="235" t="s">
        <v>31</v>
      </c>
      <c r="G32" s="221"/>
      <c r="H32" s="221"/>
      <c r="I32" s="235" t="s">
        <v>30</v>
      </c>
      <c r="J32" s="235" t="s">
        <v>32</v>
      </c>
      <c r="K32" s="222"/>
      <c r="L32" s="221"/>
    </row>
    <row r="33" spans="2:12" s="223" customFormat="1" ht="14.4" customHeight="1">
      <c r="B33" s="219"/>
      <c r="C33" s="220"/>
      <c r="D33" s="236" t="s">
        <v>33</v>
      </c>
      <c r="E33" s="218" t="s">
        <v>34</v>
      </c>
      <c r="F33" s="237">
        <f>ROUND((SUM(BE124:BE218)),  2)</f>
        <v>0</v>
      </c>
      <c r="G33" s="221"/>
      <c r="H33" s="221"/>
      <c r="I33" s="238">
        <v>0.21</v>
      </c>
      <c r="J33" s="237">
        <f>ROUND(((SUM(BE124:BE218))*I33),  2)</f>
        <v>0</v>
      </c>
      <c r="K33" s="222"/>
      <c r="L33" s="221"/>
    </row>
    <row r="34" spans="2:12" s="223" customFormat="1" ht="14.4" customHeight="1">
      <c r="B34" s="219"/>
      <c r="C34" s="220"/>
      <c r="D34" s="221"/>
      <c r="E34" s="218" t="s">
        <v>35</v>
      </c>
      <c r="F34" s="237">
        <f>ROUND((SUM(BF124:BF218)),  2)</f>
        <v>0</v>
      </c>
      <c r="G34" s="221"/>
      <c r="H34" s="221"/>
      <c r="I34" s="238">
        <v>0.15</v>
      </c>
      <c r="J34" s="237">
        <f>ROUND(((SUM(BF124:BF218))*I34),  2)</f>
        <v>0</v>
      </c>
      <c r="K34" s="222"/>
      <c r="L34" s="221"/>
    </row>
    <row r="35" spans="2:12" s="223" customFormat="1" ht="14.4" hidden="1" customHeight="1">
      <c r="B35" s="219"/>
      <c r="C35" s="220"/>
      <c r="D35" s="221"/>
      <c r="E35" s="218" t="s">
        <v>36</v>
      </c>
      <c r="F35" s="237">
        <f>ROUND((SUM(BG124:BG218)),  2)</f>
        <v>0</v>
      </c>
      <c r="G35" s="221"/>
      <c r="H35" s="221"/>
      <c r="I35" s="238">
        <v>0.21</v>
      </c>
      <c r="J35" s="237">
        <f>0</f>
        <v>0</v>
      </c>
      <c r="K35" s="222"/>
      <c r="L35" s="221"/>
    </row>
    <row r="36" spans="2:12" s="223" customFormat="1" ht="14.4" hidden="1" customHeight="1">
      <c r="B36" s="219"/>
      <c r="C36" s="220"/>
      <c r="D36" s="221"/>
      <c r="E36" s="218" t="s">
        <v>37</v>
      </c>
      <c r="F36" s="237">
        <f>ROUND((SUM(BH124:BH218)),  2)</f>
        <v>0</v>
      </c>
      <c r="G36" s="221"/>
      <c r="H36" s="221"/>
      <c r="I36" s="238">
        <v>0.15</v>
      </c>
      <c r="J36" s="237">
        <f>0</f>
        <v>0</v>
      </c>
      <c r="K36" s="222"/>
      <c r="L36" s="221"/>
    </row>
    <row r="37" spans="2:12" s="223" customFormat="1" ht="14.4" hidden="1" customHeight="1">
      <c r="B37" s="219"/>
      <c r="C37" s="220"/>
      <c r="D37" s="221"/>
      <c r="E37" s="218" t="s">
        <v>38</v>
      </c>
      <c r="F37" s="237">
        <f>ROUND((SUM(BI124:BI218)),  2)</f>
        <v>0</v>
      </c>
      <c r="G37" s="221"/>
      <c r="H37" s="221"/>
      <c r="I37" s="238">
        <v>0</v>
      </c>
      <c r="J37" s="237">
        <f>0</f>
        <v>0</v>
      </c>
      <c r="K37" s="222"/>
      <c r="L37" s="221"/>
    </row>
    <row r="38" spans="2:12" s="223" customFormat="1" ht="7" customHeight="1">
      <c r="B38" s="219"/>
      <c r="C38" s="220"/>
      <c r="D38" s="221"/>
      <c r="E38" s="221"/>
      <c r="F38" s="221"/>
      <c r="G38" s="221"/>
      <c r="H38" s="221"/>
      <c r="I38" s="221"/>
      <c r="J38" s="221"/>
      <c r="K38" s="222"/>
      <c r="L38" s="221"/>
    </row>
    <row r="39" spans="2:12" s="223" customFormat="1" ht="25.4" customHeight="1">
      <c r="B39" s="219"/>
      <c r="C39" s="239"/>
      <c r="D39" s="240" t="s">
        <v>39</v>
      </c>
      <c r="E39" s="241"/>
      <c r="F39" s="241"/>
      <c r="G39" s="242" t="s">
        <v>40</v>
      </c>
      <c r="H39" s="243" t="s">
        <v>41</v>
      </c>
      <c r="I39" s="241"/>
      <c r="J39" s="244">
        <f>SUM(J30:J37)</f>
        <v>0</v>
      </c>
      <c r="K39" s="245"/>
      <c r="L39" s="221"/>
    </row>
    <row r="40" spans="2:12" s="223" customFormat="1" ht="14.4" customHeight="1">
      <c r="B40" s="219"/>
      <c r="C40" s="220"/>
      <c r="D40" s="221"/>
      <c r="E40" s="221"/>
      <c r="F40" s="221"/>
      <c r="G40" s="221"/>
      <c r="H40" s="221"/>
      <c r="I40" s="221"/>
      <c r="J40" s="221"/>
      <c r="K40" s="222"/>
      <c r="L40" s="221"/>
    </row>
    <row r="41" spans="2:12" ht="14.4" customHeight="1">
      <c r="B41" s="213"/>
      <c r="C41" s="214"/>
      <c r="D41" s="212"/>
      <c r="E41" s="212"/>
      <c r="F41" s="212"/>
      <c r="G41" s="212"/>
      <c r="H41" s="212"/>
      <c r="I41" s="212"/>
      <c r="J41" s="212"/>
      <c r="K41" s="216"/>
      <c r="L41" s="212"/>
    </row>
    <row r="42" spans="2:12" ht="14.4" customHeight="1">
      <c r="B42" s="213"/>
      <c r="C42" s="214"/>
      <c r="D42" s="212"/>
      <c r="E42" s="212"/>
      <c r="F42" s="212"/>
      <c r="G42" s="212"/>
      <c r="H42" s="212"/>
      <c r="I42" s="212"/>
      <c r="J42" s="212"/>
      <c r="K42" s="216"/>
      <c r="L42" s="212"/>
    </row>
    <row r="43" spans="2:12" ht="14.4" customHeight="1">
      <c r="B43" s="213"/>
      <c r="C43" s="214"/>
      <c r="D43" s="212"/>
      <c r="E43" s="212"/>
      <c r="F43" s="212"/>
      <c r="G43" s="212"/>
      <c r="H43" s="212"/>
      <c r="I43" s="212"/>
      <c r="J43" s="212"/>
      <c r="K43" s="216"/>
      <c r="L43" s="212"/>
    </row>
    <row r="44" spans="2:12" ht="14.4" customHeight="1">
      <c r="B44" s="213"/>
      <c r="C44" s="214"/>
      <c r="D44" s="212"/>
      <c r="E44" s="212"/>
      <c r="F44" s="212"/>
      <c r="G44" s="212"/>
      <c r="H44" s="212"/>
      <c r="I44" s="212"/>
      <c r="J44" s="212"/>
      <c r="K44" s="216"/>
      <c r="L44" s="212"/>
    </row>
    <row r="45" spans="2:12" ht="14.4" customHeight="1">
      <c r="B45" s="213"/>
      <c r="C45" s="214"/>
      <c r="D45" s="212"/>
      <c r="E45" s="212"/>
      <c r="F45" s="212"/>
      <c r="G45" s="212"/>
      <c r="H45" s="212"/>
      <c r="I45" s="212"/>
      <c r="J45" s="212"/>
      <c r="K45" s="216"/>
      <c r="L45" s="212"/>
    </row>
    <row r="46" spans="2:12" ht="14.4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6"/>
      <c r="L46" s="212"/>
    </row>
    <row r="47" spans="2:12" ht="14.4" customHeight="1">
      <c r="B47" s="213"/>
      <c r="C47" s="214"/>
      <c r="D47" s="212"/>
      <c r="E47" s="212"/>
      <c r="F47" s="212"/>
      <c r="G47" s="212"/>
      <c r="H47" s="212"/>
      <c r="I47" s="212"/>
      <c r="J47" s="212"/>
      <c r="K47" s="216"/>
      <c r="L47" s="212"/>
    </row>
    <row r="48" spans="2:12" ht="14.4" customHeight="1">
      <c r="B48" s="213"/>
      <c r="C48" s="214"/>
      <c r="D48" s="212"/>
      <c r="E48" s="212"/>
      <c r="F48" s="212"/>
      <c r="G48" s="212"/>
      <c r="H48" s="212"/>
      <c r="I48" s="212"/>
      <c r="J48" s="212"/>
      <c r="K48" s="216"/>
      <c r="L48" s="212"/>
    </row>
    <row r="49" spans="2:12" ht="14.4" customHeight="1">
      <c r="B49" s="213"/>
      <c r="C49" s="214"/>
      <c r="D49" s="212"/>
      <c r="E49" s="212"/>
      <c r="F49" s="212"/>
      <c r="G49" s="212"/>
      <c r="H49" s="212"/>
      <c r="I49" s="212"/>
      <c r="J49" s="212"/>
      <c r="K49" s="216"/>
      <c r="L49" s="212"/>
    </row>
    <row r="50" spans="2:12" s="223" customFormat="1" ht="14.4" customHeight="1">
      <c r="B50" s="219"/>
      <c r="C50" s="220"/>
      <c r="D50" s="246" t="s">
        <v>1124</v>
      </c>
      <c r="E50" s="247"/>
      <c r="F50" s="247"/>
      <c r="G50" s="246" t="s">
        <v>1125</v>
      </c>
      <c r="H50" s="247"/>
      <c r="I50" s="247"/>
      <c r="J50" s="247"/>
      <c r="K50" s="248"/>
      <c r="L50" s="221"/>
    </row>
    <row r="51" spans="2:12">
      <c r="B51" s="213"/>
      <c r="C51" s="214"/>
      <c r="D51" s="212"/>
      <c r="E51" s="212"/>
      <c r="F51" s="212"/>
      <c r="G51" s="212"/>
      <c r="H51" s="212"/>
      <c r="I51" s="212"/>
      <c r="J51" s="212"/>
      <c r="K51" s="216"/>
      <c r="L51" s="212"/>
    </row>
    <row r="52" spans="2:12">
      <c r="B52" s="213"/>
      <c r="C52" s="214"/>
      <c r="D52" s="212"/>
      <c r="E52" s="212"/>
      <c r="F52" s="212"/>
      <c r="G52" s="212"/>
      <c r="H52" s="212"/>
      <c r="I52" s="212"/>
      <c r="J52" s="212"/>
      <c r="K52" s="216"/>
      <c r="L52" s="212"/>
    </row>
    <row r="53" spans="2:12">
      <c r="B53" s="213"/>
      <c r="C53" s="214"/>
      <c r="D53" s="212"/>
      <c r="E53" s="212"/>
      <c r="F53" s="212"/>
      <c r="G53" s="212"/>
      <c r="H53" s="212"/>
      <c r="I53" s="212"/>
      <c r="J53" s="212"/>
      <c r="K53" s="216"/>
      <c r="L53" s="212"/>
    </row>
    <row r="54" spans="2:12">
      <c r="B54" s="213"/>
      <c r="C54" s="214"/>
      <c r="D54" s="212"/>
      <c r="E54" s="212"/>
      <c r="F54" s="212"/>
      <c r="G54" s="212"/>
      <c r="H54" s="212"/>
      <c r="I54" s="212"/>
      <c r="J54" s="212"/>
      <c r="K54" s="216"/>
      <c r="L54" s="212"/>
    </row>
    <row r="55" spans="2:12">
      <c r="B55" s="213"/>
      <c r="C55" s="214"/>
      <c r="D55" s="212"/>
      <c r="E55" s="212"/>
      <c r="F55" s="212"/>
      <c r="G55" s="212"/>
      <c r="H55" s="212"/>
      <c r="I55" s="212"/>
      <c r="J55" s="212"/>
      <c r="K55" s="216"/>
      <c r="L55" s="212"/>
    </row>
    <row r="56" spans="2:12">
      <c r="B56" s="213"/>
      <c r="C56" s="214"/>
      <c r="D56" s="212"/>
      <c r="E56" s="212"/>
      <c r="F56" s="212"/>
      <c r="G56" s="212"/>
      <c r="H56" s="212"/>
      <c r="I56" s="212"/>
      <c r="J56" s="212"/>
      <c r="K56" s="216"/>
      <c r="L56" s="212"/>
    </row>
    <row r="57" spans="2:12">
      <c r="B57" s="213"/>
      <c r="C57" s="214"/>
      <c r="D57" s="212"/>
      <c r="E57" s="212"/>
      <c r="F57" s="212"/>
      <c r="G57" s="212"/>
      <c r="H57" s="212"/>
      <c r="I57" s="212"/>
      <c r="J57" s="212"/>
      <c r="K57" s="216"/>
      <c r="L57" s="212"/>
    </row>
    <row r="58" spans="2:12">
      <c r="B58" s="213"/>
      <c r="C58" s="214"/>
      <c r="D58" s="212"/>
      <c r="E58" s="212"/>
      <c r="F58" s="212"/>
      <c r="G58" s="212"/>
      <c r="H58" s="212"/>
      <c r="I58" s="212"/>
      <c r="J58" s="212"/>
      <c r="K58" s="216"/>
      <c r="L58" s="212"/>
    </row>
    <row r="59" spans="2:12">
      <c r="B59" s="213"/>
      <c r="C59" s="214"/>
      <c r="D59" s="212"/>
      <c r="E59" s="212"/>
      <c r="F59" s="212"/>
      <c r="G59" s="212"/>
      <c r="H59" s="212"/>
      <c r="I59" s="212"/>
      <c r="J59" s="212"/>
      <c r="K59" s="216"/>
      <c r="L59" s="212"/>
    </row>
    <row r="60" spans="2:12">
      <c r="B60" s="213"/>
      <c r="C60" s="214"/>
      <c r="D60" s="212"/>
      <c r="E60" s="212"/>
      <c r="F60" s="212"/>
      <c r="G60" s="212"/>
      <c r="H60" s="212"/>
      <c r="I60" s="212"/>
      <c r="J60" s="212"/>
      <c r="K60" s="216"/>
      <c r="L60" s="212"/>
    </row>
    <row r="61" spans="2:12" s="223" customFormat="1" ht="12.5">
      <c r="B61" s="219"/>
      <c r="C61" s="220"/>
      <c r="D61" s="249" t="s">
        <v>1126</v>
      </c>
      <c r="E61" s="250"/>
      <c r="F61" s="251" t="s">
        <v>1127</v>
      </c>
      <c r="G61" s="249" t="s">
        <v>1126</v>
      </c>
      <c r="H61" s="250"/>
      <c r="I61" s="250"/>
      <c r="J61" s="252" t="s">
        <v>1127</v>
      </c>
      <c r="K61" s="253"/>
      <c r="L61" s="221"/>
    </row>
    <row r="62" spans="2:12">
      <c r="B62" s="213"/>
      <c r="C62" s="214"/>
      <c r="D62" s="212"/>
      <c r="E62" s="212"/>
      <c r="F62" s="212"/>
      <c r="G62" s="212"/>
      <c r="H62" s="212"/>
      <c r="I62" s="212"/>
      <c r="J62" s="212"/>
      <c r="K62" s="216"/>
      <c r="L62" s="212"/>
    </row>
    <row r="63" spans="2:12">
      <c r="B63" s="213"/>
      <c r="C63" s="214"/>
      <c r="D63" s="212"/>
      <c r="E63" s="212"/>
      <c r="F63" s="212"/>
      <c r="G63" s="212"/>
      <c r="H63" s="212"/>
      <c r="I63" s="212"/>
      <c r="J63" s="212"/>
      <c r="K63" s="216"/>
      <c r="L63" s="212"/>
    </row>
    <row r="64" spans="2:12">
      <c r="B64" s="213"/>
      <c r="C64" s="214"/>
      <c r="D64" s="212"/>
      <c r="E64" s="212"/>
      <c r="F64" s="212"/>
      <c r="G64" s="212"/>
      <c r="H64" s="212"/>
      <c r="I64" s="212"/>
      <c r="J64" s="212"/>
      <c r="K64" s="216"/>
      <c r="L64" s="212"/>
    </row>
    <row r="65" spans="2:12" s="223" customFormat="1" ht="13">
      <c r="B65" s="219"/>
      <c r="C65" s="220"/>
      <c r="D65" s="246" t="s">
        <v>1128</v>
      </c>
      <c r="E65" s="247"/>
      <c r="F65" s="247"/>
      <c r="G65" s="246" t="s">
        <v>1129</v>
      </c>
      <c r="H65" s="247"/>
      <c r="I65" s="247"/>
      <c r="J65" s="247"/>
      <c r="K65" s="248"/>
      <c r="L65" s="221"/>
    </row>
    <row r="66" spans="2:12">
      <c r="B66" s="213"/>
      <c r="C66" s="214"/>
      <c r="D66" s="212"/>
      <c r="E66" s="212"/>
      <c r="F66" s="212"/>
      <c r="G66" s="212"/>
      <c r="H66" s="212"/>
      <c r="I66" s="212"/>
      <c r="J66" s="212"/>
      <c r="K66" s="216"/>
      <c r="L66" s="212"/>
    </row>
    <row r="67" spans="2:12">
      <c r="B67" s="213"/>
      <c r="C67" s="214"/>
      <c r="D67" s="212"/>
      <c r="E67" s="212"/>
      <c r="F67" s="212"/>
      <c r="G67" s="212"/>
      <c r="H67" s="212"/>
      <c r="I67" s="212"/>
      <c r="J67" s="212"/>
      <c r="K67" s="216"/>
      <c r="L67" s="212"/>
    </row>
    <row r="68" spans="2:12">
      <c r="B68" s="213"/>
      <c r="C68" s="214"/>
      <c r="D68" s="212"/>
      <c r="E68" s="212"/>
      <c r="F68" s="212"/>
      <c r="G68" s="212"/>
      <c r="H68" s="212"/>
      <c r="I68" s="212"/>
      <c r="J68" s="212"/>
      <c r="K68" s="216"/>
      <c r="L68" s="212"/>
    </row>
    <row r="69" spans="2:12">
      <c r="B69" s="213"/>
      <c r="C69" s="214"/>
      <c r="D69" s="212"/>
      <c r="E69" s="212"/>
      <c r="F69" s="212"/>
      <c r="G69" s="212"/>
      <c r="H69" s="212"/>
      <c r="I69" s="212"/>
      <c r="J69" s="212"/>
      <c r="K69" s="216"/>
      <c r="L69" s="212"/>
    </row>
    <row r="70" spans="2:12">
      <c r="B70" s="213"/>
      <c r="C70" s="214"/>
      <c r="D70" s="212"/>
      <c r="E70" s="212"/>
      <c r="F70" s="212"/>
      <c r="G70" s="212"/>
      <c r="H70" s="212"/>
      <c r="I70" s="212"/>
      <c r="J70" s="212"/>
      <c r="K70" s="216"/>
      <c r="L70" s="212"/>
    </row>
    <row r="71" spans="2:12">
      <c r="B71" s="213"/>
      <c r="C71" s="214"/>
      <c r="D71" s="212"/>
      <c r="E71" s="212"/>
      <c r="F71" s="212"/>
      <c r="G71" s="212"/>
      <c r="H71" s="212"/>
      <c r="I71" s="212"/>
      <c r="J71" s="212"/>
      <c r="K71" s="216"/>
      <c r="L71" s="212"/>
    </row>
    <row r="72" spans="2:12">
      <c r="B72" s="213"/>
      <c r="C72" s="214"/>
      <c r="D72" s="212"/>
      <c r="E72" s="212"/>
      <c r="F72" s="212"/>
      <c r="G72" s="212"/>
      <c r="H72" s="212"/>
      <c r="I72" s="212"/>
      <c r="J72" s="212"/>
      <c r="K72" s="216"/>
      <c r="L72" s="212"/>
    </row>
    <row r="73" spans="2:12">
      <c r="B73" s="213"/>
      <c r="C73" s="214"/>
      <c r="D73" s="212"/>
      <c r="E73" s="212"/>
      <c r="F73" s="212"/>
      <c r="G73" s="212"/>
      <c r="H73" s="212"/>
      <c r="I73" s="212"/>
      <c r="J73" s="212"/>
      <c r="K73" s="216"/>
      <c r="L73" s="212"/>
    </row>
    <row r="74" spans="2:12">
      <c r="B74" s="213"/>
      <c r="C74" s="214"/>
      <c r="D74" s="212"/>
      <c r="E74" s="212"/>
      <c r="F74" s="212"/>
      <c r="G74" s="212"/>
      <c r="H74" s="212"/>
      <c r="I74" s="212"/>
      <c r="J74" s="212"/>
      <c r="K74" s="216"/>
      <c r="L74" s="212"/>
    </row>
    <row r="75" spans="2:12">
      <c r="B75" s="213"/>
      <c r="C75" s="214"/>
      <c r="D75" s="212"/>
      <c r="E75" s="212"/>
      <c r="F75" s="212"/>
      <c r="G75" s="212"/>
      <c r="H75" s="212"/>
      <c r="I75" s="212"/>
      <c r="J75" s="212"/>
      <c r="K75" s="216"/>
      <c r="L75" s="212"/>
    </row>
    <row r="76" spans="2:12" s="223" customFormat="1" ht="12.5">
      <c r="B76" s="219"/>
      <c r="C76" s="220"/>
      <c r="D76" s="249" t="s">
        <v>1126</v>
      </c>
      <c r="E76" s="250"/>
      <c r="F76" s="251" t="s">
        <v>1127</v>
      </c>
      <c r="G76" s="249" t="s">
        <v>1126</v>
      </c>
      <c r="H76" s="250"/>
      <c r="I76" s="250"/>
      <c r="J76" s="252" t="s">
        <v>1127</v>
      </c>
      <c r="K76" s="253"/>
      <c r="L76" s="221"/>
    </row>
    <row r="77" spans="2:12" s="223" customFormat="1" ht="14.4" customHeight="1" thickBot="1">
      <c r="B77" s="254"/>
      <c r="C77" s="255"/>
      <c r="D77" s="256"/>
      <c r="E77" s="256"/>
      <c r="F77" s="256"/>
      <c r="G77" s="256"/>
      <c r="H77" s="256"/>
      <c r="I77" s="256"/>
      <c r="J77" s="256"/>
      <c r="K77" s="257"/>
      <c r="L77" s="221"/>
    </row>
    <row r="80" spans="2:12" ht="10.5" thickBot="1"/>
    <row r="81" spans="2:47" s="223" customFormat="1" ht="7" customHeight="1">
      <c r="B81" s="258"/>
      <c r="C81" s="259"/>
      <c r="D81" s="260"/>
      <c r="E81" s="260"/>
      <c r="F81" s="260"/>
      <c r="G81" s="260"/>
      <c r="H81" s="260"/>
      <c r="I81" s="260"/>
      <c r="J81" s="260"/>
      <c r="K81" s="261"/>
      <c r="L81" s="221"/>
    </row>
    <row r="82" spans="2:47" s="223" customFormat="1" ht="25" customHeight="1">
      <c r="B82" s="219"/>
      <c r="C82" s="262" t="s">
        <v>71</v>
      </c>
      <c r="D82" s="221"/>
      <c r="E82" s="221"/>
      <c r="F82" s="221"/>
      <c r="G82" s="221"/>
      <c r="H82" s="221"/>
      <c r="I82" s="221"/>
      <c r="J82" s="221"/>
      <c r="K82" s="222"/>
      <c r="L82" s="221"/>
    </row>
    <row r="83" spans="2:47" s="223" customFormat="1" ht="7" customHeight="1">
      <c r="B83" s="219"/>
      <c r="C83" s="220"/>
      <c r="D83" s="221"/>
      <c r="E83" s="221"/>
      <c r="F83" s="221"/>
      <c r="G83" s="221"/>
      <c r="H83" s="221"/>
      <c r="I83" s="221"/>
      <c r="J83" s="221"/>
      <c r="K83" s="222"/>
      <c r="L83" s="221"/>
    </row>
    <row r="84" spans="2:47" s="223" customFormat="1" ht="12" customHeight="1">
      <c r="B84" s="219"/>
      <c r="C84" s="263" t="s">
        <v>12</v>
      </c>
      <c r="D84" s="221"/>
      <c r="E84" s="221"/>
      <c r="F84" s="221"/>
      <c r="G84" s="221"/>
      <c r="H84" s="221"/>
      <c r="I84" s="221"/>
      <c r="J84" s="221"/>
      <c r="K84" s="222"/>
      <c r="L84" s="221"/>
    </row>
    <row r="85" spans="2:47" s="223" customFormat="1" ht="16.5" customHeight="1">
      <c r="B85" s="219"/>
      <c r="C85" s="220"/>
      <c r="D85" s="221"/>
      <c r="E85" s="1228" t="str">
        <f>E7</f>
        <v>Provizorní menza - UK Albertov</v>
      </c>
      <c r="F85" s="1229"/>
      <c r="G85" s="1229"/>
      <c r="H85" s="1229"/>
      <c r="I85" s="221"/>
      <c r="J85" s="221"/>
      <c r="K85" s="222"/>
      <c r="L85" s="221"/>
    </row>
    <row r="86" spans="2:47" s="223" customFormat="1" ht="12" customHeight="1">
      <c r="B86" s="219"/>
      <c r="C86" s="263" t="s">
        <v>70</v>
      </c>
      <c r="D86" s="221"/>
      <c r="E86" s="221"/>
      <c r="F86" s="221"/>
      <c r="G86" s="221"/>
      <c r="H86" s="221"/>
      <c r="I86" s="221"/>
      <c r="J86" s="221"/>
      <c r="K86" s="222"/>
      <c r="L86" s="221"/>
    </row>
    <row r="87" spans="2:47" s="223" customFormat="1" ht="16.5" customHeight="1">
      <c r="B87" s="219"/>
      <c r="C87" s="220"/>
      <c r="D87" s="221"/>
      <c r="E87" s="1202" t="str">
        <f>E9</f>
        <v xml:space="preserve">02 - ZPEVNĚNÉ PLOCHY </v>
      </c>
      <c r="F87" s="1227"/>
      <c r="G87" s="1227"/>
      <c r="H87" s="1227"/>
      <c r="I87" s="221"/>
      <c r="J87" s="221"/>
      <c r="K87" s="222"/>
      <c r="L87" s="221"/>
    </row>
    <row r="88" spans="2:47" s="223" customFormat="1" ht="7" customHeight="1">
      <c r="B88" s="219"/>
      <c r="C88" s="220"/>
      <c r="D88" s="221"/>
      <c r="E88" s="221"/>
      <c r="F88" s="221"/>
      <c r="G88" s="221"/>
      <c r="H88" s="221"/>
      <c r="I88" s="221"/>
      <c r="J88" s="221"/>
      <c r="K88" s="222"/>
      <c r="L88" s="221"/>
    </row>
    <row r="89" spans="2:47" s="223" customFormat="1" ht="12" customHeight="1">
      <c r="B89" s="219"/>
      <c r="C89" s="263" t="s">
        <v>15</v>
      </c>
      <c r="D89" s="221"/>
      <c r="E89" s="221"/>
      <c r="F89" s="224" t="str">
        <f>F12</f>
        <v xml:space="preserve"> </v>
      </c>
      <c r="G89" s="221"/>
      <c r="H89" s="221"/>
      <c r="I89" s="218" t="s">
        <v>17</v>
      </c>
      <c r="J89" s="225" t="str">
        <f>IF(J12="","",J12)</f>
        <v>vyplň</v>
      </c>
      <c r="K89" s="222"/>
      <c r="L89" s="221"/>
    </row>
    <row r="90" spans="2:47" s="223" customFormat="1" ht="7" customHeight="1">
      <c r="B90" s="219"/>
      <c r="C90" s="220"/>
      <c r="D90" s="221"/>
      <c r="E90" s="221"/>
      <c r="F90" s="221"/>
      <c r="G90" s="221"/>
      <c r="H90" s="221"/>
      <c r="I90" s="221"/>
      <c r="J90" s="221"/>
      <c r="K90" s="222"/>
      <c r="L90" s="221"/>
    </row>
    <row r="91" spans="2:47" s="223" customFormat="1" ht="15.15" customHeight="1">
      <c r="B91" s="219"/>
      <c r="C91" s="263" t="s">
        <v>18</v>
      </c>
      <c r="D91" s="221"/>
      <c r="E91" s="221"/>
      <c r="F91" s="224" t="str">
        <f>E15</f>
        <v xml:space="preserve"> </v>
      </c>
      <c r="G91" s="221"/>
      <c r="H91" s="221"/>
      <c r="I91" s="218" t="s">
        <v>24</v>
      </c>
      <c r="J91" s="264" t="str">
        <f>E21</f>
        <v xml:space="preserve"> </v>
      </c>
      <c r="K91" s="222"/>
      <c r="L91" s="221"/>
    </row>
    <row r="92" spans="2:47" s="223" customFormat="1" ht="15.15" customHeight="1">
      <c r="B92" s="219"/>
      <c r="C92" s="263" t="s">
        <v>1120</v>
      </c>
      <c r="D92" s="221"/>
      <c r="E92" s="221"/>
      <c r="F92" s="224" t="str">
        <f>IF(E18="","",E18)</f>
        <v xml:space="preserve"> </v>
      </c>
      <c r="G92" s="221"/>
      <c r="H92" s="221"/>
      <c r="I92" s="218" t="s">
        <v>27</v>
      </c>
      <c r="J92" s="264" t="str">
        <f>E24</f>
        <v xml:space="preserve"> </v>
      </c>
      <c r="K92" s="222"/>
      <c r="L92" s="221"/>
    </row>
    <row r="93" spans="2:47" s="223" customFormat="1" ht="10.25" customHeight="1">
      <c r="B93" s="219"/>
      <c r="C93" s="220"/>
      <c r="D93" s="221"/>
      <c r="E93" s="221"/>
      <c r="F93" s="221"/>
      <c r="G93" s="221"/>
      <c r="H93" s="221"/>
      <c r="I93" s="221"/>
      <c r="J93" s="221"/>
      <c r="K93" s="222"/>
      <c r="L93" s="221"/>
    </row>
    <row r="94" spans="2:47" s="223" customFormat="1" ht="29.25" customHeight="1">
      <c r="B94" s="219"/>
      <c r="C94" s="265" t="s">
        <v>72</v>
      </c>
      <c r="D94" s="266"/>
      <c r="E94" s="266"/>
      <c r="F94" s="266"/>
      <c r="G94" s="266"/>
      <c r="H94" s="266"/>
      <c r="I94" s="266"/>
      <c r="J94" s="267" t="s">
        <v>73</v>
      </c>
      <c r="K94" s="268"/>
      <c r="L94" s="221"/>
    </row>
    <row r="95" spans="2:47" s="223" customFormat="1" ht="10.25" customHeight="1">
      <c r="B95" s="219"/>
      <c r="C95" s="220"/>
      <c r="D95" s="221"/>
      <c r="E95" s="221"/>
      <c r="F95" s="221"/>
      <c r="G95" s="221"/>
      <c r="H95" s="221"/>
      <c r="I95" s="221"/>
      <c r="J95" s="221"/>
      <c r="K95" s="222"/>
      <c r="L95" s="221"/>
    </row>
    <row r="96" spans="2:47" s="223" customFormat="1" ht="22.75" customHeight="1">
      <c r="B96" s="219"/>
      <c r="C96" s="269" t="s">
        <v>74</v>
      </c>
      <c r="D96" s="221"/>
      <c r="E96" s="221"/>
      <c r="F96" s="221"/>
      <c r="G96" s="221"/>
      <c r="H96" s="221"/>
      <c r="I96" s="221"/>
      <c r="J96" s="234">
        <f>J124</f>
        <v>0</v>
      </c>
      <c r="K96" s="222"/>
      <c r="L96" s="221"/>
      <c r="AU96" s="207" t="s">
        <v>75</v>
      </c>
    </row>
    <row r="97" spans="2:12" s="277" customFormat="1" ht="25" customHeight="1">
      <c r="B97" s="270"/>
      <c r="C97" s="271"/>
      <c r="D97" s="272" t="s">
        <v>76</v>
      </c>
      <c r="E97" s="273"/>
      <c r="F97" s="273"/>
      <c r="G97" s="273"/>
      <c r="H97" s="273"/>
      <c r="I97" s="273"/>
      <c r="J97" s="274">
        <f>J125</f>
        <v>0</v>
      </c>
      <c r="K97" s="275"/>
      <c r="L97" s="276"/>
    </row>
    <row r="98" spans="2:12" s="285" customFormat="1" ht="19.899999999999999" customHeight="1">
      <c r="B98" s="278"/>
      <c r="C98" s="279"/>
      <c r="D98" s="280" t="s">
        <v>77</v>
      </c>
      <c r="E98" s="281"/>
      <c r="F98" s="281"/>
      <c r="G98" s="281"/>
      <c r="H98" s="281"/>
      <c r="I98" s="281"/>
      <c r="J98" s="282">
        <f>J126</f>
        <v>0</v>
      </c>
      <c r="K98" s="283"/>
      <c r="L98" s="284"/>
    </row>
    <row r="99" spans="2:12" s="285" customFormat="1" ht="19.899999999999999" customHeight="1">
      <c r="B99" s="278"/>
      <c r="C99" s="279"/>
      <c r="D99" s="280" t="s">
        <v>78</v>
      </c>
      <c r="E99" s="281"/>
      <c r="F99" s="281"/>
      <c r="G99" s="281"/>
      <c r="H99" s="281"/>
      <c r="I99" s="281"/>
      <c r="J99" s="282">
        <f>J154</f>
        <v>0</v>
      </c>
      <c r="K99" s="283"/>
      <c r="L99" s="284"/>
    </row>
    <row r="100" spans="2:12" s="285" customFormat="1" ht="19.899999999999999" customHeight="1">
      <c r="B100" s="278"/>
      <c r="C100" s="279"/>
      <c r="D100" s="280" t="s">
        <v>679</v>
      </c>
      <c r="E100" s="281"/>
      <c r="F100" s="281"/>
      <c r="G100" s="281"/>
      <c r="H100" s="281"/>
      <c r="I100" s="281"/>
      <c r="J100" s="282">
        <f>J160</f>
        <v>0</v>
      </c>
      <c r="K100" s="283"/>
      <c r="L100" s="284"/>
    </row>
    <row r="101" spans="2:12" s="285" customFormat="1" ht="19.899999999999999" customHeight="1">
      <c r="B101" s="278"/>
      <c r="C101" s="279"/>
      <c r="D101" s="280" t="s">
        <v>680</v>
      </c>
      <c r="E101" s="281"/>
      <c r="F101" s="281"/>
      <c r="G101" s="281"/>
      <c r="H101" s="281"/>
      <c r="I101" s="281"/>
      <c r="J101" s="282">
        <f>J190</f>
        <v>0</v>
      </c>
      <c r="K101" s="283"/>
      <c r="L101" s="284"/>
    </row>
    <row r="102" spans="2:12" s="285" customFormat="1" ht="19.899999999999999" customHeight="1">
      <c r="B102" s="278"/>
      <c r="C102" s="279"/>
      <c r="D102" s="280" t="s">
        <v>398</v>
      </c>
      <c r="E102" s="281"/>
      <c r="F102" s="281"/>
      <c r="G102" s="281"/>
      <c r="H102" s="281"/>
      <c r="I102" s="281"/>
      <c r="J102" s="282">
        <f>J194</f>
        <v>0</v>
      </c>
      <c r="K102" s="283"/>
      <c r="L102" s="284"/>
    </row>
    <row r="103" spans="2:12" s="285" customFormat="1" ht="19.899999999999999" customHeight="1">
      <c r="B103" s="278"/>
      <c r="C103" s="279"/>
      <c r="D103" s="280" t="s">
        <v>81</v>
      </c>
      <c r="E103" s="281"/>
      <c r="F103" s="281"/>
      <c r="G103" s="281"/>
      <c r="H103" s="281"/>
      <c r="I103" s="281"/>
      <c r="J103" s="282">
        <f>J200</f>
        <v>0</v>
      </c>
      <c r="K103" s="283"/>
      <c r="L103" s="284"/>
    </row>
    <row r="104" spans="2:12" s="285" customFormat="1" ht="19.899999999999999" customHeight="1">
      <c r="B104" s="278"/>
      <c r="C104" s="279"/>
      <c r="D104" s="280" t="s">
        <v>82</v>
      </c>
      <c r="E104" s="281"/>
      <c r="F104" s="281"/>
      <c r="G104" s="281"/>
      <c r="H104" s="281"/>
      <c r="I104" s="281"/>
      <c r="J104" s="282">
        <f>J217</f>
        <v>0</v>
      </c>
      <c r="K104" s="283"/>
      <c r="L104" s="284"/>
    </row>
    <row r="105" spans="2:12" s="223" customFormat="1" ht="21.75" customHeight="1">
      <c r="B105" s="219"/>
      <c r="C105" s="220"/>
      <c r="D105" s="221"/>
      <c r="E105" s="221"/>
      <c r="F105" s="221"/>
      <c r="G105" s="221"/>
      <c r="H105" s="221"/>
      <c r="I105" s="221"/>
      <c r="J105" s="221"/>
      <c r="K105" s="222"/>
      <c r="L105" s="221"/>
    </row>
    <row r="106" spans="2:12" s="223" customFormat="1" ht="7" customHeight="1" thickBot="1">
      <c r="B106" s="254"/>
      <c r="C106" s="255"/>
      <c r="D106" s="256"/>
      <c r="E106" s="256"/>
      <c r="F106" s="256"/>
      <c r="G106" s="256"/>
      <c r="H106" s="256"/>
      <c r="I106" s="256"/>
      <c r="J106" s="256"/>
      <c r="K106" s="257"/>
      <c r="L106" s="221"/>
    </row>
    <row r="109" spans="2:12" ht="10.5" thickBot="1"/>
    <row r="110" spans="2:12" s="223" customFormat="1" ht="7" customHeight="1">
      <c r="B110" s="258"/>
      <c r="C110" s="259"/>
      <c r="D110" s="260"/>
      <c r="E110" s="260"/>
      <c r="F110" s="260"/>
      <c r="G110" s="260"/>
      <c r="H110" s="260"/>
      <c r="I110" s="260"/>
      <c r="J110" s="260"/>
      <c r="K110" s="261"/>
      <c r="L110" s="221"/>
    </row>
    <row r="111" spans="2:12" s="223" customFormat="1" ht="25" customHeight="1">
      <c r="B111" s="219"/>
      <c r="C111" s="262" t="s">
        <v>86</v>
      </c>
      <c r="D111" s="221"/>
      <c r="E111" s="221"/>
      <c r="F111" s="221"/>
      <c r="G111" s="221"/>
      <c r="H111" s="221"/>
      <c r="I111" s="221"/>
      <c r="J111" s="221"/>
      <c r="K111" s="222"/>
      <c r="L111" s="221"/>
    </row>
    <row r="112" spans="2:12" s="223" customFormat="1" ht="7" customHeight="1">
      <c r="B112" s="219"/>
      <c r="C112" s="220"/>
      <c r="D112" s="221"/>
      <c r="E112" s="221"/>
      <c r="F112" s="221"/>
      <c r="G112" s="221"/>
      <c r="H112" s="221"/>
      <c r="I112" s="221"/>
      <c r="J112" s="221"/>
      <c r="K112" s="222"/>
      <c r="L112" s="221"/>
    </row>
    <row r="113" spans="2:65" s="223" customFormat="1" ht="12" customHeight="1">
      <c r="B113" s="219"/>
      <c r="C113" s="263" t="s">
        <v>12</v>
      </c>
      <c r="D113" s="221"/>
      <c r="E113" s="221"/>
      <c r="F113" s="221"/>
      <c r="G113" s="221"/>
      <c r="H113" s="221"/>
      <c r="I113" s="221"/>
      <c r="J113" s="221"/>
      <c r="K113" s="222"/>
      <c r="L113" s="221"/>
    </row>
    <row r="114" spans="2:65" s="223" customFormat="1" ht="16.5" customHeight="1">
      <c r="B114" s="219"/>
      <c r="C114" s="220"/>
      <c r="D114" s="221"/>
      <c r="E114" s="1228" t="str">
        <f>E7</f>
        <v>Provizorní menza - UK Albertov</v>
      </c>
      <c r="F114" s="1229"/>
      <c r="G114" s="1229"/>
      <c r="H114" s="1229"/>
      <c r="I114" s="221"/>
      <c r="J114" s="221"/>
      <c r="K114" s="222"/>
      <c r="L114" s="221"/>
    </row>
    <row r="115" spans="2:65" s="223" customFormat="1" ht="12" customHeight="1">
      <c r="B115" s="219"/>
      <c r="C115" s="263" t="s">
        <v>70</v>
      </c>
      <c r="D115" s="221"/>
      <c r="E115" s="221"/>
      <c r="F115" s="221"/>
      <c r="G115" s="221"/>
      <c r="H115" s="221"/>
      <c r="I115" s="221"/>
      <c r="J115" s="221"/>
      <c r="K115" s="222"/>
      <c r="L115" s="221"/>
    </row>
    <row r="116" spans="2:65" s="223" customFormat="1" ht="16.5" customHeight="1">
      <c r="B116" s="219"/>
      <c r="C116" s="220"/>
      <c r="D116" s="221"/>
      <c r="E116" s="1202" t="str">
        <f>E9</f>
        <v xml:space="preserve">02 - ZPEVNĚNÉ PLOCHY </v>
      </c>
      <c r="F116" s="1227"/>
      <c r="G116" s="1227"/>
      <c r="H116" s="1227"/>
      <c r="I116" s="221"/>
      <c r="J116" s="221"/>
      <c r="K116" s="222"/>
      <c r="L116" s="221"/>
    </row>
    <row r="117" spans="2:65" s="223" customFormat="1" ht="7" customHeight="1">
      <c r="B117" s="219"/>
      <c r="C117" s="220"/>
      <c r="D117" s="221"/>
      <c r="E117" s="221"/>
      <c r="F117" s="221"/>
      <c r="G117" s="221"/>
      <c r="H117" s="221"/>
      <c r="I117" s="221"/>
      <c r="J117" s="221"/>
      <c r="K117" s="222"/>
      <c r="L117" s="221"/>
    </row>
    <row r="118" spans="2:65" s="223" customFormat="1" ht="12" customHeight="1">
      <c r="B118" s="219"/>
      <c r="C118" s="263" t="s">
        <v>15</v>
      </c>
      <c r="D118" s="221"/>
      <c r="E118" s="221"/>
      <c r="F118" s="224" t="str">
        <f>F12</f>
        <v xml:space="preserve"> </v>
      </c>
      <c r="G118" s="221"/>
      <c r="H118" s="221"/>
      <c r="I118" s="218" t="s">
        <v>17</v>
      </c>
      <c r="J118" s="225" t="str">
        <f>IF(J12="","",J12)</f>
        <v>vyplň</v>
      </c>
      <c r="K118" s="222"/>
      <c r="L118" s="221"/>
    </row>
    <row r="119" spans="2:65" s="223" customFormat="1" ht="7" customHeight="1">
      <c r="B119" s="219"/>
      <c r="C119" s="220"/>
      <c r="D119" s="221"/>
      <c r="E119" s="221"/>
      <c r="F119" s="221"/>
      <c r="G119" s="221"/>
      <c r="H119" s="221"/>
      <c r="I119" s="221"/>
      <c r="J119" s="221"/>
      <c r="K119" s="222"/>
      <c r="L119" s="221"/>
    </row>
    <row r="120" spans="2:65" s="223" customFormat="1" ht="15.15" customHeight="1">
      <c r="B120" s="219"/>
      <c r="C120" s="263" t="s">
        <v>18</v>
      </c>
      <c r="D120" s="221"/>
      <c r="E120" s="221"/>
      <c r="F120" s="224" t="str">
        <f>E15</f>
        <v xml:space="preserve"> </v>
      </c>
      <c r="G120" s="221"/>
      <c r="H120" s="221"/>
      <c r="I120" s="218" t="s">
        <v>24</v>
      </c>
      <c r="J120" s="264" t="str">
        <f>E21</f>
        <v xml:space="preserve"> </v>
      </c>
      <c r="K120" s="222"/>
      <c r="L120" s="221"/>
    </row>
    <row r="121" spans="2:65" s="223" customFormat="1" ht="15.15" customHeight="1">
      <c r="B121" s="219"/>
      <c r="C121" s="263" t="s">
        <v>1120</v>
      </c>
      <c r="D121" s="221"/>
      <c r="E121" s="221"/>
      <c r="F121" s="224" t="str">
        <f>IF(E18="","",E18)</f>
        <v xml:space="preserve"> </v>
      </c>
      <c r="G121" s="221"/>
      <c r="H121" s="221"/>
      <c r="I121" s="218" t="s">
        <v>27</v>
      </c>
      <c r="J121" s="264" t="str">
        <f>E24</f>
        <v xml:space="preserve"> </v>
      </c>
      <c r="K121" s="222"/>
      <c r="L121" s="221"/>
    </row>
    <row r="122" spans="2:65" s="223" customFormat="1" ht="10.25" customHeight="1" thickBot="1">
      <c r="B122" s="219"/>
      <c r="C122" s="220"/>
      <c r="D122" s="221"/>
      <c r="E122" s="221"/>
      <c r="F122" s="221"/>
      <c r="G122" s="221"/>
      <c r="H122" s="221"/>
      <c r="I122" s="221"/>
      <c r="J122" s="221"/>
      <c r="K122" s="222"/>
      <c r="L122" s="221"/>
    </row>
    <row r="123" spans="2:65" s="294" customFormat="1" ht="29.25" customHeight="1" thickBot="1">
      <c r="B123" s="286"/>
      <c r="C123" s="287" t="s">
        <v>87</v>
      </c>
      <c r="D123" s="288" t="s">
        <v>47</v>
      </c>
      <c r="E123" s="288" t="s">
        <v>43</v>
      </c>
      <c r="F123" s="288" t="s">
        <v>44</v>
      </c>
      <c r="G123" s="288" t="s">
        <v>88</v>
      </c>
      <c r="H123" s="288" t="s">
        <v>89</v>
      </c>
      <c r="I123" s="288" t="s">
        <v>90</v>
      </c>
      <c r="J123" s="288" t="s">
        <v>73</v>
      </c>
      <c r="K123" s="289" t="s">
        <v>91</v>
      </c>
      <c r="L123" s="290"/>
      <c r="M123" s="291" t="s">
        <v>1</v>
      </c>
      <c r="N123" s="292" t="s">
        <v>33</v>
      </c>
      <c r="O123" s="292" t="s">
        <v>92</v>
      </c>
      <c r="P123" s="292" t="s">
        <v>93</v>
      </c>
      <c r="Q123" s="292" t="s">
        <v>94</v>
      </c>
      <c r="R123" s="292" t="s">
        <v>95</v>
      </c>
      <c r="S123" s="292" t="s">
        <v>96</v>
      </c>
      <c r="T123" s="293" t="s">
        <v>97</v>
      </c>
    </row>
    <row r="124" spans="2:65" s="223" customFormat="1" ht="22.75" customHeight="1">
      <c r="B124" s="219"/>
      <c r="C124" s="295" t="s">
        <v>98</v>
      </c>
      <c r="D124" s="221"/>
      <c r="E124" s="221"/>
      <c r="F124" s="221"/>
      <c r="G124" s="221"/>
      <c r="H124" s="221"/>
      <c r="I124" s="221"/>
      <c r="J124" s="296">
        <f>BK124</f>
        <v>0</v>
      </c>
      <c r="K124" s="222"/>
      <c r="L124" s="221"/>
      <c r="M124" s="297"/>
      <c r="N124" s="231"/>
      <c r="O124" s="231"/>
      <c r="P124" s="298">
        <f>P125</f>
        <v>0</v>
      </c>
      <c r="Q124" s="231"/>
      <c r="R124" s="298">
        <f>R125</f>
        <v>0</v>
      </c>
      <c r="S124" s="231"/>
      <c r="T124" s="299">
        <f>T125</f>
        <v>0</v>
      </c>
      <c r="AT124" s="207" t="s">
        <v>49</v>
      </c>
      <c r="AU124" s="207" t="s">
        <v>75</v>
      </c>
      <c r="BK124" s="300">
        <f>BK125</f>
        <v>0</v>
      </c>
    </row>
    <row r="125" spans="2:65" s="309" customFormat="1" ht="25.9" customHeight="1">
      <c r="B125" s="301"/>
      <c r="C125" s="302"/>
      <c r="D125" s="303" t="s">
        <v>49</v>
      </c>
      <c r="E125" s="304" t="s">
        <v>99</v>
      </c>
      <c r="F125" s="304" t="s">
        <v>100</v>
      </c>
      <c r="G125" s="305"/>
      <c r="H125" s="305"/>
      <c r="I125" s="305"/>
      <c r="J125" s="306">
        <f>BK125</f>
        <v>0</v>
      </c>
      <c r="K125" s="307"/>
      <c r="L125" s="305"/>
      <c r="M125" s="308"/>
      <c r="P125" s="310">
        <f>P126+P154+P160+P190+P194+P200+P217</f>
        <v>0</v>
      </c>
      <c r="R125" s="310">
        <f>R126+R154+R160+R190+R194+R200+R217</f>
        <v>0</v>
      </c>
      <c r="T125" s="311">
        <f>T126+T154+T160+T190+T194+T200+T217</f>
        <v>0</v>
      </c>
      <c r="AR125" s="312" t="s">
        <v>56</v>
      </c>
      <c r="AT125" s="313" t="s">
        <v>49</v>
      </c>
      <c r="AU125" s="313" t="s">
        <v>50</v>
      </c>
      <c r="AY125" s="312" t="s">
        <v>101</v>
      </c>
      <c r="BK125" s="314">
        <f>BK126+BK154+BK160+BK190+BK194+BK200+BK217</f>
        <v>0</v>
      </c>
    </row>
    <row r="126" spans="2:65" s="309" customFormat="1" ht="22.75" customHeight="1">
      <c r="B126" s="301"/>
      <c r="C126" s="302"/>
      <c r="D126" s="303" t="s">
        <v>49</v>
      </c>
      <c r="E126" s="315" t="s">
        <v>56</v>
      </c>
      <c r="F126" s="315" t="s">
        <v>102</v>
      </c>
      <c r="G126" s="305"/>
      <c r="H126" s="305"/>
      <c r="I126" s="305"/>
      <c r="J126" s="316">
        <f>BK126</f>
        <v>0</v>
      </c>
      <c r="K126" s="307"/>
      <c r="L126" s="305"/>
      <c r="M126" s="308"/>
      <c r="P126" s="310">
        <f>SUM(P127:P153)</f>
        <v>0</v>
      </c>
      <c r="R126" s="310">
        <f>SUM(R127:R153)</f>
        <v>0</v>
      </c>
      <c r="T126" s="311">
        <f>SUM(T127:T153)</f>
        <v>0</v>
      </c>
      <c r="AR126" s="312" t="s">
        <v>56</v>
      </c>
      <c r="AT126" s="313" t="s">
        <v>49</v>
      </c>
      <c r="AU126" s="313" t="s">
        <v>56</v>
      </c>
      <c r="AY126" s="312" t="s">
        <v>101</v>
      </c>
      <c r="BK126" s="314">
        <f>SUM(BK127:BK153)</f>
        <v>0</v>
      </c>
    </row>
    <row r="127" spans="2:65" s="223" customFormat="1" ht="24" customHeight="1">
      <c r="B127" s="219"/>
      <c r="C127" s="317" t="s">
        <v>56</v>
      </c>
      <c r="D127" s="318" t="s">
        <v>103</v>
      </c>
      <c r="E127" s="319" t="s">
        <v>681</v>
      </c>
      <c r="F127" s="320" t="s">
        <v>682</v>
      </c>
      <c r="G127" s="321" t="s">
        <v>111</v>
      </c>
      <c r="H127" s="322">
        <v>111.508</v>
      </c>
      <c r="I127" s="203"/>
      <c r="J127" s="323">
        <f>ROUND(I127*H127,2)</f>
        <v>0</v>
      </c>
      <c r="K127" s="324" t="s">
        <v>1</v>
      </c>
      <c r="L127" s="221"/>
      <c r="M127" s="325" t="s">
        <v>1</v>
      </c>
      <c r="N127" s="326" t="s">
        <v>34</v>
      </c>
      <c r="O127" s="327">
        <v>0</v>
      </c>
      <c r="P127" s="327">
        <f>O127*H127</f>
        <v>0</v>
      </c>
      <c r="Q127" s="327">
        <v>0</v>
      </c>
      <c r="R127" s="327">
        <f>Q127*H127</f>
        <v>0</v>
      </c>
      <c r="S127" s="327">
        <v>0</v>
      </c>
      <c r="T127" s="328">
        <f>S127*H127</f>
        <v>0</v>
      </c>
      <c r="AR127" s="329" t="s">
        <v>107</v>
      </c>
      <c r="AT127" s="329" t="s">
        <v>103</v>
      </c>
      <c r="AU127" s="329" t="s">
        <v>58</v>
      </c>
      <c r="AY127" s="207" t="s">
        <v>101</v>
      </c>
      <c r="BE127" s="330">
        <f>IF(N127="základní",J127,0)</f>
        <v>0</v>
      </c>
      <c r="BF127" s="330">
        <f>IF(N127="snížená",J127,0)</f>
        <v>0</v>
      </c>
      <c r="BG127" s="330">
        <f>IF(N127="zákl. přenesená",J127,0)</f>
        <v>0</v>
      </c>
      <c r="BH127" s="330">
        <f>IF(N127="sníž. přenesená",J127,0)</f>
        <v>0</v>
      </c>
      <c r="BI127" s="330">
        <f>IF(N127="nulová",J127,0)</f>
        <v>0</v>
      </c>
      <c r="BJ127" s="207" t="s">
        <v>56</v>
      </c>
      <c r="BK127" s="330">
        <f>ROUND(I127*H127,2)</f>
        <v>0</v>
      </c>
      <c r="BL127" s="207" t="s">
        <v>107</v>
      </c>
      <c r="BM127" s="329" t="s">
        <v>58</v>
      </c>
    </row>
    <row r="128" spans="2:65" s="361" customFormat="1">
      <c r="B128" s="354"/>
      <c r="C128" s="355"/>
      <c r="D128" s="333" t="s">
        <v>112</v>
      </c>
      <c r="E128" s="356" t="s">
        <v>1</v>
      </c>
      <c r="F128" s="357" t="s">
        <v>683</v>
      </c>
      <c r="G128" s="358"/>
      <c r="H128" s="356" t="s">
        <v>1</v>
      </c>
      <c r="I128" s="409"/>
      <c r="J128" s="358"/>
      <c r="K128" s="359"/>
      <c r="L128" s="358"/>
      <c r="M128" s="360"/>
      <c r="T128" s="362"/>
      <c r="AT128" s="363" t="s">
        <v>112</v>
      </c>
      <c r="AU128" s="363" t="s">
        <v>58</v>
      </c>
      <c r="AV128" s="361" t="s">
        <v>56</v>
      </c>
      <c r="AW128" s="361" t="s">
        <v>26</v>
      </c>
      <c r="AX128" s="361" t="s">
        <v>50</v>
      </c>
      <c r="AY128" s="363" t="s">
        <v>101</v>
      </c>
    </row>
    <row r="129" spans="2:65" s="340" customFormat="1">
      <c r="B129" s="331"/>
      <c r="C129" s="332"/>
      <c r="D129" s="333" t="s">
        <v>112</v>
      </c>
      <c r="E129" s="334" t="s">
        <v>1</v>
      </c>
      <c r="F129" s="335" t="s">
        <v>1917</v>
      </c>
      <c r="G129" s="336"/>
      <c r="H129" s="337">
        <v>0</v>
      </c>
      <c r="I129" s="407"/>
      <c r="J129" s="336"/>
      <c r="K129" s="338"/>
      <c r="L129" s="336"/>
      <c r="M129" s="339"/>
      <c r="T129" s="341"/>
      <c r="AT129" s="342" t="s">
        <v>112</v>
      </c>
      <c r="AU129" s="342" t="s">
        <v>58</v>
      </c>
      <c r="AV129" s="340" t="s">
        <v>58</v>
      </c>
      <c r="AW129" s="340" t="s">
        <v>26</v>
      </c>
      <c r="AX129" s="340" t="s">
        <v>50</v>
      </c>
      <c r="AY129" s="342" t="s">
        <v>101</v>
      </c>
    </row>
    <row r="130" spans="2:65" s="340" customFormat="1">
      <c r="B130" s="331"/>
      <c r="C130" s="332"/>
      <c r="D130" s="333" t="s">
        <v>112</v>
      </c>
      <c r="E130" s="334" t="s">
        <v>1</v>
      </c>
      <c r="F130" s="335" t="s">
        <v>1918</v>
      </c>
      <c r="G130" s="336"/>
      <c r="H130" s="337">
        <v>17.443000000000001</v>
      </c>
      <c r="I130" s="407"/>
      <c r="J130" s="336"/>
      <c r="K130" s="338"/>
      <c r="L130" s="336"/>
      <c r="M130" s="339"/>
      <c r="T130" s="341"/>
      <c r="AT130" s="342" t="s">
        <v>112</v>
      </c>
      <c r="AU130" s="342" t="s">
        <v>58</v>
      </c>
      <c r="AV130" s="340" t="s">
        <v>58</v>
      </c>
      <c r="AW130" s="340" t="s">
        <v>26</v>
      </c>
      <c r="AX130" s="340" t="s">
        <v>50</v>
      </c>
      <c r="AY130" s="342" t="s">
        <v>101</v>
      </c>
    </row>
    <row r="131" spans="2:65" s="340" customFormat="1">
      <c r="B131" s="331"/>
      <c r="C131" s="332"/>
      <c r="D131" s="333" t="s">
        <v>112</v>
      </c>
      <c r="E131" s="334" t="s">
        <v>1</v>
      </c>
      <c r="F131" s="335" t="s">
        <v>1919</v>
      </c>
      <c r="G131" s="336"/>
      <c r="H131" s="337">
        <v>24.195</v>
      </c>
      <c r="I131" s="407"/>
      <c r="J131" s="336"/>
      <c r="K131" s="338"/>
      <c r="L131" s="336"/>
      <c r="M131" s="339"/>
      <c r="T131" s="341"/>
      <c r="AT131" s="342" t="s">
        <v>112</v>
      </c>
      <c r="AU131" s="342" t="s">
        <v>58</v>
      </c>
      <c r="AV131" s="340" t="s">
        <v>58</v>
      </c>
      <c r="AW131" s="340" t="s">
        <v>26</v>
      </c>
      <c r="AX131" s="340" t="s">
        <v>50</v>
      </c>
      <c r="AY131" s="342" t="s">
        <v>101</v>
      </c>
    </row>
    <row r="132" spans="2:65" s="340" customFormat="1">
      <c r="B132" s="331"/>
      <c r="C132" s="332"/>
      <c r="D132" s="333" t="s">
        <v>112</v>
      </c>
      <c r="E132" s="334" t="s">
        <v>1</v>
      </c>
      <c r="F132" s="335" t="s">
        <v>1920</v>
      </c>
      <c r="G132" s="336"/>
      <c r="H132" s="337">
        <v>69.87</v>
      </c>
      <c r="I132" s="407"/>
      <c r="J132" s="336"/>
      <c r="K132" s="338"/>
      <c r="L132" s="336"/>
      <c r="M132" s="339"/>
      <c r="T132" s="341"/>
      <c r="AT132" s="342" t="s">
        <v>112</v>
      </c>
      <c r="AU132" s="342" t="s">
        <v>58</v>
      </c>
      <c r="AV132" s="340" t="s">
        <v>58</v>
      </c>
      <c r="AW132" s="340" t="s">
        <v>26</v>
      </c>
      <c r="AX132" s="340" t="s">
        <v>50</v>
      </c>
      <c r="AY132" s="342" t="s">
        <v>101</v>
      </c>
    </row>
    <row r="133" spans="2:65" s="340" customFormat="1">
      <c r="B133" s="331"/>
      <c r="C133" s="332"/>
      <c r="D133" s="333" t="s">
        <v>112</v>
      </c>
      <c r="E133" s="334" t="s">
        <v>1</v>
      </c>
      <c r="F133" s="335" t="s">
        <v>1921</v>
      </c>
      <c r="G133" s="336"/>
      <c r="H133" s="337">
        <v>0</v>
      </c>
      <c r="I133" s="407"/>
      <c r="J133" s="336"/>
      <c r="K133" s="338"/>
      <c r="L133" s="336"/>
      <c r="M133" s="339"/>
      <c r="T133" s="341"/>
      <c r="AT133" s="342" t="s">
        <v>112</v>
      </c>
      <c r="AU133" s="342" t="s">
        <v>58</v>
      </c>
      <c r="AV133" s="340" t="s">
        <v>58</v>
      </c>
      <c r="AW133" s="340" t="s">
        <v>26</v>
      </c>
      <c r="AX133" s="340" t="s">
        <v>50</v>
      </c>
      <c r="AY133" s="342" t="s">
        <v>101</v>
      </c>
    </row>
    <row r="134" spans="2:65" s="351" customFormat="1">
      <c r="B134" s="343"/>
      <c r="C134" s="344"/>
      <c r="D134" s="333" t="s">
        <v>112</v>
      </c>
      <c r="E134" s="345" t="s">
        <v>1</v>
      </c>
      <c r="F134" s="346" t="s">
        <v>114</v>
      </c>
      <c r="G134" s="347"/>
      <c r="H134" s="348">
        <v>111.50800000000001</v>
      </c>
      <c r="I134" s="408"/>
      <c r="J134" s="347"/>
      <c r="K134" s="349"/>
      <c r="L134" s="347"/>
      <c r="M134" s="350"/>
      <c r="T134" s="352"/>
      <c r="AT134" s="353" t="s">
        <v>112</v>
      </c>
      <c r="AU134" s="353" t="s">
        <v>58</v>
      </c>
      <c r="AV134" s="351" t="s">
        <v>107</v>
      </c>
      <c r="AW134" s="351" t="s">
        <v>26</v>
      </c>
      <c r="AX134" s="351" t="s">
        <v>56</v>
      </c>
      <c r="AY134" s="353" t="s">
        <v>101</v>
      </c>
    </row>
    <row r="135" spans="2:65" s="223" customFormat="1" ht="16.5" customHeight="1">
      <c r="B135" s="219"/>
      <c r="C135" s="317" t="s">
        <v>58</v>
      </c>
      <c r="D135" s="318" t="s">
        <v>103</v>
      </c>
      <c r="E135" s="319" t="s">
        <v>684</v>
      </c>
      <c r="F135" s="320" t="s">
        <v>685</v>
      </c>
      <c r="G135" s="321" t="s">
        <v>111</v>
      </c>
      <c r="H135" s="322">
        <v>111.508</v>
      </c>
      <c r="I135" s="203"/>
      <c r="J135" s="323">
        <f>ROUND(I135*H135,2)</f>
        <v>0</v>
      </c>
      <c r="K135" s="324" t="s">
        <v>1</v>
      </c>
      <c r="L135" s="221"/>
      <c r="M135" s="325" t="s">
        <v>1</v>
      </c>
      <c r="N135" s="326" t="s">
        <v>34</v>
      </c>
      <c r="O135" s="327">
        <v>0</v>
      </c>
      <c r="P135" s="327">
        <f>O135*H135</f>
        <v>0</v>
      </c>
      <c r="Q135" s="327">
        <v>0</v>
      </c>
      <c r="R135" s="327">
        <f>Q135*H135</f>
        <v>0</v>
      </c>
      <c r="S135" s="327">
        <v>0</v>
      </c>
      <c r="T135" s="328">
        <f>S135*H135</f>
        <v>0</v>
      </c>
      <c r="AR135" s="329" t="s">
        <v>107</v>
      </c>
      <c r="AT135" s="329" t="s">
        <v>103</v>
      </c>
      <c r="AU135" s="329" t="s">
        <v>58</v>
      </c>
      <c r="AY135" s="207" t="s">
        <v>101</v>
      </c>
      <c r="BE135" s="330">
        <f>IF(N135="základní",J135,0)</f>
        <v>0</v>
      </c>
      <c r="BF135" s="330">
        <f>IF(N135="snížená",J135,0)</f>
        <v>0</v>
      </c>
      <c r="BG135" s="330">
        <f>IF(N135="zákl. přenesená",J135,0)</f>
        <v>0</v>
      </c>
      <c r="BH135" s="330">
        <f>IF(N135="sníž. přenesená",J135,0)</f>
        <v>0</v>
      </c>
      <c r="BI135" s="330">
        <f>IF(N135="nulová",J135,0)</f>
        <v>0</v>
      </c>
      <c r="BJ135" s="207" t="s">
        <v>56</v>
      </c>
      <c r="BK135" s="330">
        <f>ROUND(I135*H135,2)</f>
        <v>0</v>
      </c>
      <c r="BL135" s="207" t="s">
        <v>107</v>
      </c>
      <c r="BM135" s="329" t="s">
        <v>107</v>
      </c>
    </row>
    <row r="136" spans="2:65" s="223" customFormat="1" ht="24" customHeight="1">
      <c r="B136" s="219"/>
      <c r="C136" s="317" t="s">
        <v>115</v>
      </c>
      <c r="D136" s="318" t="s">
        <v>103</v>
      </c>
      <c r="E136" s="319" t="s">
        <v>139</v>
      </c>
      <c r="F136" s="320" t="s">
        <v>140</v>
      </c>
      <c r="G136" s="321" t="s">
        <v>111</v>
      </c>
      <c r="H136" s="322">
        <v>111.508</v>
      </c>
      <c r="I136" s="203"/>
      <c r="J136" s="323">
        <f>ROUND(I136*H136,2)</f>
        <v>0</v>
      </c>
      <c r="K136" s="324" t="s">
        <v>1</v>
      </c>
      <c r="L136" s="221"/>
      <c r="M136" s="325" t="s">
        <v>1</v>
      </c>
      <c r="N136" s="326" t="s">
        <v>34</v>
      </c>
      <c r="O136" s="327">
        <v>0</v>
      </c>
      <c r="P136" s="327">
        <f>O136*H136</f>
        <v>0</v>
      </c>
      <c r="Q136" s="327">
        <v>0</v>
      </c>
      <c r="R136" s="327">
        <f>Q136*H136</f>
        <v>0</v>
      </c>
      <c r="S136" s="327">
        <v>0</v>
      </c>
      <c r="T136" s="328">
        <f>S136*H136</f>
        <v>0</v>
      </c>
      <c r="AR136" s="329" t="s">
        <v>107</v>
      </c>
      <c r="AT136" s="329" t="s">
        <v>103</v>
      </c>
      <c r="AU136" s="329" t="s">
        <v>58</v>
      </c>
      <c r="AY136" s="207" t="s">
        <v>101</v>
      </c>
      <c r="BE136" s="330">
        <f>IF(N136="základní",J136,0)</f>
        <v>0</v>
      </c>
      <c r="BF136" s="330">
        <f>IF(N136="snížená",J136,0)</f>
        <v>0</v>
      </c>
      <c r="BG136" s="330">
        <f>IF(N136="zákl. přenesená",J136,0)</f>
        <v>0</v>
      </c>
      <c r="BH136" s="330">
        <f>IF(N136="sníž. přenesená",J136,0)</f>
        <v>0</v>
      </c>
      <c r="BI136" s="330">
        <f>IF(N136="nulová",J136,0)</f>
        <v>0</v>
      </c>
      <c r="BJ136" s="207" t="s">
        <v>56</v>
      </c>
      <c r="BK136" s="330">
        <f>ROUND(I136*H136,2)</f>
        <v>0</v>
      </c>
      <c r="BL136" s="207" t="s">
        <v>107</v>
      </c>
      <c r="BM136" s="329" t="s">
        <v>123</v>
      </c>
    </row>
    <row r="137" spans="2:65" s="223" customFormat="1" ht="24" customHeight="1">
      <c r="B137" s="219"/>
      <c r="C137" s="317" t="s">
        <v>107</v>
      </c>
      <c r="D137" s="318" t="s">
        <v>103</v>
      </c>
      <c r="E137" s="319" t="s">
        <v>143</v>
      </c>
      <c r="F137" s="320" t="s">
        <v>144</v>
      </c>
      <c r="G137" s="321" t="s">
        <v>111</v>
      </c>
      <c r="H137" s="322">
        <v>111.508</v>
      </c>
      <c r="I137" s="203"/>
      <c r="J137" s="323">
        <f>ROUND(I137*H137,2)</f>
        <v>0</v>
      </c>
      <c r="K137" s="324" t="s">
        <v>1</v>
      </c>
      <c r="L137" s="221"/>
      <c r="M137" s="325" t="s">
        <v>1</v>
      </c>
      <c r="N137" s="326" t="s">
        <v>34</v>
      </c>
      <c r="O137" s="327">
        <v>0</v>
      </c>
      <c r="P137" s="327">
        <f>O137*H137</f>
        <v>0</v>
      </c>
      <c r="Q137" s="327">
        <v>0</v>
      </c>
      <c r="R137" s="327">
        <f>Q137*H137</f>
        <v>0</v>
      </c>
      <c r="S137" s="327">
        <v>0</v>
      </c>
      <c r="T137" s="328">
        <f>S137*H137</f>
        <v>0</v>
      </c>
      <c r="AR137" s="329" t="s">
        <v>107</v>
      </c>
      <c r="AT137" s="329" t="s">
        <v>103</v>
      </c>
      <c r="AU137" s="329" t="s">
        <v>58</v>
      </c>
      <c r="AY137" s="207" t="s">
        <v>101</v>
      </c>
      <c r="BE137" s="330">
        <f>IF(N137="základní",J137,0)</f>
        <v>0</v>
      </c>
      <c r="BF137" s="330">
        <f>IF(N137="snížená",J137,0)</f>
        <v>0</v>
      </c>
      <c r="BG137" s="330">
        <f>IF(N137="zákl. přenesená",J137,0)</f>
        <v>0</v>
      </c>
      <c r="BH137" s="330">
        <f>IF(N137="sníž. přenesená",J137,0)</f>
        <v>0</v>
      </c>
      <c r="BI137" s="330">
        <f>IF(N137="nulová",J137,0)</f>
        <v>0</v>
      </c>
      <c r="BJ137" s="207" t="s">
        <v>56</v>
      </c>
      <c r="BK137" s="330">
        <f>ROUND(I137*H137,2)</f>
        <v>0</v>
      </c>
      <c r="BL137" s="207" t="s">
        <v>107</v>
      </c>
      <c r="BM137" s="329" t="s">
        <v>137</v>
      </c>
    </row>
    <row r="138" spans="2:65" s="223" customFormat="1" ht="60" customHeight="1">
      <c r="B138" s="219"/>
      <c r="C138" s="317" t="s">
        <v>124</v>
      </c>
      <c r="D138" s="318" t="s">
        <v>103</v>
      </c>
      <c r="E138" s="319" t="s">
        <v>428</v>
      </c>
      <c r="F138" s="320" t="s">
        <v>429</v>
      </c>
      <c r="G138" s="321" t="s">
        <v>111</v>
      </c>
      <c r="H138" s="322">
        <v>1672.62</v>
      </c>
      <c r="I138" s="203"/>
      <c r="J138" s="323">
        <f>ROUND(I138*H138,2)</f>
        <v>0</v>
      </c>
      <c r="K138" s="324" t="s">
        <v>127</v>
      </c>
      <c r="L138" s="221"/>
      <c r="M138" s="325" t="s">
        <v>1</v>
      </c>
      <c r="N138" s="326" t="s">
        <v>34</v>
      </c>
      <c r="O138" s="327">
        <v>0</v>
      </c>
      <c r="P138" s="327">
        <f>O138*H138</f>
        <v>0</v>
      </c>
      <c r="Q138" s="327">
        <v>0</v>
      </c>
      <c r="R138" s="327">
        <f>Q138*H138</f>
        <v>0</v>
      </c>
      <c r="S138" s="327">
        <v>0</v>
      </c>
      <c r="T138" s="328">
        <f>S138*H138</f>
        <v>0</v>
      </c>
      <c r="AR138" s="329" t="s">
        <v>107</v>
      </c>
      <c r="AT138" s="329" t="s">
        <v>103</v>
      </c>
      <c r="AU138" s="329" t="s">
        <v>58</v>
      </c>
      <c r="AY138" s="207" t="s">
        <v>101</v>
      </c>
      <c r="BE138" s="330">
        <f>IF(N138="základní",J138,0)</f>
        <v>0</v>
      </c>
      <c r="BF138" s="330">
        <f>IF(N138="snížená",J138,0)</f>
        <v>0</v>
      </c>
      <c r="BG138" s="330">
        <f>IF(N138="zákl. přenesená",J138,0)</f>
        <v>0</v>
      </c>
      <c r="BH138" s="330">
        <f>IF(N138="sníž. přenesená",J138,0)</f>
        <v>0</v>
      </c>
      <c r="BI138" s="330">
        <f>IF(N138="nulová",J138,0)</f>
        <v>0</v>
      </c>
      <c r="BJ138" s="207" t="s">
        <v>56</v>
      </c>
      <c r="BK138" s="330">
        <f>ROUND(I138*H138,2)</f>
        <v>0</v>
      </c>
      <c r="BL138" s="207" t="s">
        <v>107</v>
      </c>
      <c r="BM138" s="329" t="s">
        <v>141</v>
      </c>
    </row>
    <row r="139" spans="2:65" s="340" customFormat="1">
      <c r="B139" s="331"/>
      <c r="C139" s="332"/>
      <c r="D139" s="333" t="s">
        <v>112</v>
      </c>
      <c r="E139" s="334" t="s">
        <v>1</v>
      </c>
      <c r="F139" s="335" t="s">
        <v>1922</v>
      </c>
      <c r="G139" s="336"/>
      <c r="H139" s="337">
        <v>1672.62</v>
      </c>
      <c r="I139" s="407"/>
      <c r="J139" s="336"/>
      <c r="K139" s="338"/>
      <c r="L139" s="336"/>
      <c r="M139" s="339"/>
      <c r="T139" s="341"/>
      <c r="AT139" s="342" t="s">
        <v>112</v>
      </c>
      <c r="AU139" s="342" t="s">
        <v>58</v>
      </c>
      <c r="AV139" s="340" t="s">
        <v>58</v>
      </c>
      <c r="AW139" s="340" t="s">
        <v>26</v>
      </c>
      <c r="AX139" s="340" t="s">
        <v>50</v>
      </c>
      <c r="AY139" s="342" t="s">
        <v>101</v>
      </c>
    </row>
    <row r="140" spans="2:65" s="351" customFormat="1">
      <c r="B140" s="343"/>
      <c r="C140" s="344"/>
      <c r="D140" s="333" t="s">
        <v>112</v>
      </c>
      <c r="E140" s="345" t="s">
        <v>1</v>
      </c>
      <c r="F140" s="346" t="s">
        <v>114</v>
      </c>
      <c r="G140" s="347"/>
      <c r="H140" s="348">
        <v>1672.62</v>
      </c>
      <c r="I140" s="408"/>
      <c r="J140" s="347"/>
      <c r="K140" s="349"/>
      <c r="L140" s="347"/>
      <c r="M140" s="350"/>
      <c r="T140" s="352"/>
      <c r="AT140" s="353" t="s">
        <v>112</v>
      </c>
      <c r="AU140" s="353" t="s">
        <v>58</v>
      </c>
      <c r="AV140" s="351" t="s">
        <v>107</v>
      </c>
      <c r="AW140" s="351" t="s">
        <v>26</v>
      </c>
      <c r="AX140" s="351" t="s">
        <v>56</v>
      </c>
      <c r="AY140" s="353" t="s">
        <v>101</v>
      </c>
    </row>
    <row r="141" spans="2:65" s="223" customFormat="1" ht="16.5" customHeight="1">
      <c r="B141" s="219"/>
      <c r="C141" s="317" t="s">
        <v>123</v>
      </c>
      <c r="D141" s="318" t="s">
        <v>103</v>
      </c>
      <c r="E141" s="319" t="s">
        <v>146</v>
      </c>
      <c r="F141" s="320" t="s">
        <v>147</v>
      </c>
      <c r="G141" s="321" t="s">
        <v>111</v>
      </c>
      <c r="H141" s="322">
        <v>111.508</v>
      </c>
      <c r="I141" s="203"/>
      <c r="J141" s="323">
        <f>ROUND(I141*H141,2)</f>
        <v>0</v>
      </c>
      <c r="K141" s="324" t="s">
        <v>1</v>
      </c>
      <c r="L141" s="221"/>
      <c r="M141" s="325" t="s">
        <v>1</v>
      </c>
      <c r="N141" s="326" t="s">
        <v>34</v>
      </c>
      <c r="O141" s="327">
        <v>0</v>
      </c>
      <c r="P141" s="327">
        <f>O141*H141</f>
        <v>0</v>
      </c>
      <c r="Q141" s="327">
        <v>0</v>
      </c>
      <c r="R141" s="327">
        <f>Q141*H141</f>
        <v>0</v>
      </c>
      <c r="S141" s="327">
        <v>0</v>
      </c>
      <c r="T141" s="328">
        <f>S141*H141</f>
        <v>0</v>
      </c>
      <c r="AR141" s="329" t="s">
        <v>107</v>
      </c>
      <c r="AT141" s="329" t="s">
        <v>103</v>
      </c>
      <c r="AU141" s="329" t="s">
        <v>58</v>
      </c>
      <c r="AY141" s="207" t="s">
        <v>101</v>
      </c>
      <c r="BE141" s="330">
        <f>IF(N141="základní",J141,0)</f>
        <v>0</v>
      </c>
      <c r="BF141" s="330">
        <f>IF(N141="snížená",J141,0)</f>
        <v>0</v>
      </c>
      <c r="BG141" s="330">
        <f>IF(N141="zákl. přenesená",J141,0)</f>
        <v>0</v>
      </c>
      <c r="BH141" s="330">
        <f>IF(N141="sníž. přenesená",J141,0)</f>
        <v>0</v>
      </c>
      <c r="BI141" s="330">
        <f>IF(N141="nulová",J141,0)</f>
        <v>0</v>
      </c>
      <c r="BJ141" s="207" t="s">
        <v>56</v>
      </c>
      <c r="BK141" s="330">
        <f>ROUND(I141*H141,2)</f>
        <v>0</v>
      </c>
      <c r="BL141" s="207" t="s">
        <v>107</v>
      </c>
      <c r="BM141" s="329" t="s">
        <v>145</v>
      </c>
    </row>
    <row r="142" spans="2:65" s="223" customFormat="1" ht="16.5" customHeight="1">
      <c r="B142" s="219"/>
      <c r="C142" s="317" t="s">
        <v>134</v>
      </c>
      <c r="D142" s="318" t="s">
        <v>103</v>
      </c>
      <c r="E142" s="319" t="s">
        <v>150</v>
      </c>
      <c r="F142" s="320" t="s">
        <v>151</v>
      </c>
      <c r="G142" s="321" t="s">
        <v>111</v>
      </c>
      <c r="H142" s="322">
        <v>111.508</v>
      </c>
      <c r="I142" s="203"/>
      <c r="J142" s="323">
        <f>ROUND(I142*H142,2)</f>
        <v>0</v>
      </c>
      <c r="K142" s="324" t="s">
        <v>1</v>
      </c>
      <c r="L142" s="221"/>
      <c r="M142" s="325" t="s">
        <v>1</v>
      </c>
      <c r="N142" s="326" t="s">
        <v>34</v>
      </c>
      <c r="O142" s="327">
        <v>0</v>
      </c>
      <c r="P142" s="327">
        <f>O142*H142</f>
        <v>0</v>
      </c>
      <c r="Q142" s="327">
        <v>0</v>
      </c>
      <c r="R142" s="327">
        <f>Q142*H142</f>
        <v>0</v>
      </c>
      <c r="S142" s="327">
        <v>0</v>
      </c>
      <c r="T142" s="328">
        <f>S142*H142</f>
        <v>0</v>
      </c>
      <c r="AR142" s="329" t="s">
        <v>107</v>
      </c>
      <c r="AT142" s="329" t="s">
        <v>103</v>
      </c>
      <c r="AU142" s="329" t="s">
        <v>58</v>
      </c>
      <c r="AY142" s="207" t="s">
        <v>101</v>
      </c>
      <c r="BE142" s="330">
        <f>IF(N142="základní",J142,0)</f>
        <v>0</v>
      </c>
      <c r="BF142" s="330">
        <f>IF(N142="snížená",J142,0)</f>
        <v>0</v>
      </c>
      <c r="BG142" s="330">
        <f>IF(N142="zákl. přenesená",J142,0)</f>
        <v>0</v>
      </c>
      <c r="BH142" s="330">
        <f>IF(N142="sníž. přenesená",J142,0)</f>
        <v>0</v>
      </c>
      <c r="BI142" s="330">
        <f>IF(N142="nulová",J142,0)</f>
        <v>0</v>
      </c>
      <c r="BJ142" s="207" t="s">
        <v>56</v>
      </c>
      <c r="BK142" s="330">
        <f>ROUND(I142*H142,2)</f>
        <v>0</v>
      </c>
      <c r="BL142" s="207" t="s">
        <v>107</v>
      </c>
      <c r="BM142" s="329" t="s">
        <v>148</v>
      </c>
    </row>
    <row r="143" spans="2:65" s="223" customFormat="1" ht="24" customHeight="1">
      <c r="B143" s="219"/>
      <c r="C143" s="317" t="s">
        <v>137</v>
      </c>
      <c r="D143" s="318" t="s">
        <v>103</v>
      </c>
      <c r="E143" s="319" t="s">
        <v>153</v>
      </c>
      <c r="F143" s="320" t="s">
        <v>154</v>
      </c>
      <c r="G143" s="321" t="s">
        <v>155</v>
      </c>
      <c r="H143" s="322">
        <v>200.714</v>
      </c>
      <c r="I143" s="203"/>
      <c r="J143" s="323">
        <f>ROUND(I143*H143,2)</f>
        <v>0</v>
      </c>
      <c r="K143" s="324" t="s">
        <v>1</v>
      </c>
      <c r="L143" s="221"/>
      <c r="M143" s="325" t="s">
        <v>1</v>
      </c>
      <c r="N143" s="326" t="s">
        <v>34</v>
      </c>
      <c r="O143" s="327">
        <v>0</v>
      </c>
      <c r="P143" s="327">
        <f>O143*H143</f>
        <v>0</v>
      </c>
      <c r="Q143" s="327">
        <v>0</v>
      </c>
      <c r="R143" s="327">
        <f>Q143*H143</f>
        <v>0</v>
      </c>
      <c r="S143" s="327">
        <v>0</v>
      </c>
      <c r="T143" s="328">
        <f>S143*H143</f>
        <v>0</v>
      </c>
      <c r="AR143" s="329" t="s">
        <v>107</v>
      </c>
      <c r="AT143" s="329" t="s">
        <v>103</v>
      </c>
      <c r="AU143" s="329" t="s">
        <v>58</v>
      </c>
      <c r="AY143" s="207" t="s">
        <v>101</v>
      </c>
      <c r="BE143" s="330">
        <f>IF(N143="základní",J143,0)</f>
        <v>0</v>
      </c>
      <c r="BF143" s="330">
        <f>IF(N143="snížená",J143,0)</f>
        <v>0</v>
      </c>
      <c r="BG143" s="330">
        <f>IF(N143="zákl. přenesená",J143,0)</f>
        <v>0</v>
      </c>
      <c r="BH143" s="330">
        <f>IF(N143="sníž. přenesená",J143,0)</f>
        <v>0</v>
      </c>
      <c r="BI143" s="330">
        <f>IF(N143="nulová",J143,0)</f>
        <v>0</v>
      </c>
      <c r="BJ143" s="207" t="s">
        <v>56</v>
      </c>
      <c r="BK143" s="330">
        <f>ROUND(I143*H143,2)</f>
        <v>0</v>
      </c>
      <c r="BL143" s="207" t="s">
        <v>107</v>
      </c>
      <c r="BM143" s="329" t="s">
        <v>152</v>
      </c>
    </row>
    <row r="144" spans="2:65" s="340" customFormat="1">
      <c r="B144" s="331"/>
      <c r="C144" s="332"/>
      <c r="D144" s="333" t="s">
        <v>112</v>
      </c>
      <c r="E144" s="334" t="s">
        <v>1</v>
      </c>
      <c r="F144" s="335" t="s">
        <v>1924</v>
      </c>
      <c r="G144" s="336"/>
      <c r="H144" s="337">
        <v>200.714</v>
      </c>
      <c r="I144" s="407"/>
      <c r="J144" s="336"/>
      <c r="K144" s="338"/>
      <c r="L144" s="336"/>
      <c r="M144" s="339"/>
      <c r="T144" s="341"/>
      <c r="AT144" s="342" t="s">
        <v>112</v>
      </c>
      <c r="AU144" s="342" t="s">
        <v>58</v>
      </c>
      <c r="AV144" s="340" t="s">
        <v>58</v>
      </c>
      <c r="AW144" s="340" t="s">
        <v>26</v>
      </c>
      <c r="AX144" s="340" t="s">
        <v>50</v>
      </c>
      <c r="AY144" s="342" t="s">
        <v>101</v>
      </c>
    </row>
    <row r="145" spans="2:65" s="351" customFormat="1">
      <c r="B145" s="343"/>
      <c r="C145" s="344"/>
      <c r="D145" s="333" t="s">
        <v>112</v>
      </c>
      <c r="E145" s="345" t="s">
        <v>1</v>
      </c>
      <c r="F145" s="346" t="s">
        <v>114</v>
      </c>
      <c r="G145" s="347"/>
      <c r="H145" s="348">
        <v>200.714</v>
      </c>
      <c r="I145" s="408"/>
      <c r="J145" s="347"/>
      <c r="K145" s="349"/>
      <c r="L145" s="347"/>
      <c r="M145" s="350"/>
      <c r="T145" s="352"/>
      <c r="AT145" s="353" t="s">
        <v>112</v>
      </c>
      <c r="AU145" s="353" t="s">
        <v>58</v>
      </c>
      <c r="AV145" s="351" t="s">
        <v>107</v>
      </c>
      <c r="AW145" s="351" t="s">
        <v>26</v>
      </c>
      <c r="AX145" s="351" t="s">
        <v>56</v>
      </c>
      <c r="AY145" s="353" t="s">
        <v>101</v>
      </c>
    </row>
    <row r="146" spans="2:65" s="223" customFormat="1" ht="16.5" customHeight="1">
      <c r="B146" s="219"/>
      <c r="C146" s="317" t="s">
        <v>142</v>
      </c>
      <c r="D146" s="318" t="s">
        <v>103</v>
      </c>
      <c r="E146" s="319" t="s">
        <v>159</v>
      </c>
      <c r="F146" s="320" t="s">
        <v>160</v>
      </c>
      <c r="G146" s="321" t="s">
        <v>161</v>
      </c>
      <c r="H146" s="322">
        <v>308.52</v>
      </c>
      <c r="I146" s="203"/>
      <c r="J146" s="323">
        <f>ROUND(I146*H146,2)</f>
        <v>0</v>
      </c>
      <c r="K146" s="324" t="s">
        <v>1</v>
      </c>
      <c r="L146" s="221"/>
      <c r="M146" s="325" t="s">
        <v>1</v>
      </c>
      <c r="N146" s="326" t="s">
        <v>34</v>
      </c>
      <c r="O146" s="327">
        <v>0</v>
      </c>
      <c r="P146" s="327">
        <f>O146*H146</f>
        <v>0</v>
      </c>
      <c r="Q146" s="327">
        <v>0</v>
      </c>
      <c r="R146" s="327">
        <f>Q146*H146</f>
        <v>0</v>
      </c>
      <c r="S146" s="327">
        <v>0</v>
      </c>
      <c r="T146" s="328">
        <f>S146*H146</f>
        <v>0</v>
      </c>
      <c r="AR146" s="329" t="s">
        <v>107</v>
      </c>
      <c r="AT146" s="329" t="s">
        <v>103</v>
      </c>
      <c r="AU146" s="329" t="s">
        <v>58</v>
      </c>
      <c r="AY146" s="207" t="s">
        <v>101</v>
      </c>
      <c r="BE146" s="330">
        <f>IF(N146="základní",J146,0)</f>
        <v>0</v>
      </c>
      <c r="BF146" s="330">
        <f>IF(N146="snížená",J146,0)</f>
        <v>0</v>
      </c>
      <c r="BG146" s="330">
        <f>IF(N146="zákl. přenesená",J146,0)</f>
        <v>0</v>
      </c>
      <c r="BH146" s="330">
        <f>IF(N146="sníž. přenesená",J146,0)</f>
        <v>0</v>
      </c>
      <c r="BI146" s="330">
        <f>IF(N146="nulová",J146,0)</f>
        <v>0</v>
      </c>
      <c r="BJ146" s="207" t="s">
        <v>56</v>
      </c>
      <c r="BK146" s="330">
        <f>ROUND(I146*H146,2)</f>
        <v>0</v>
      </c>
      <c r="BL146" s="207" t="s">
        <v>107</v>
      </c>
      <c r="BM146" s="329" t="s">
        <v>156</v>
      </c>
    </row>
    <row r="147" spans="2:65" s="361" customFormat="1">
      <c r="B147" s="354"/>
      <c r="C147" s="355"/>
      <c r="D147" s="333" t="s">
        <v>112</v>
      </c>
      <c r="E147" s="356" t="s">
        <v>1</v>
      </c>
      <c r="F147" s="357" t="s">
        <v>686</v>
      </c>
      <c r="G147" s="358"/>
      <c r="H147" s="356" t="s">
        <v>1</v>
      </c>
      <c r="I147" s="409"/>
      <c r="J147" s="358"/>
      <c r="K147" s="359"/>
      <c r="L147" s="358"/>
      <c r="M147" s="360"/>
      <c r="T147" s="362"/>
      <c r="AT147" s="363" t="s">
        <v>112</v>
      </c>
      <c r="AU147" s="363" t="s">
        <v>58</v>
      </c>
      <c r="AV147" s="361" t="s">
        <v>56</v>
      </c>
      <c r="AW147" s="361" t="s">
        <v>26</v>
      </c>
      <c r="AX147" s="361" t="s">
        <v>50</v>
      </c>
      <c r="AY147" s="363" t="s">
        <v>101</v>
      </c>
    </row>
    <row r="148" spans="2:65" s="340" customFormat="1">
      <c r="B148" s="331"/>
      <c r="C148" s="332"/>
      <c r="D148" s="333" t="s">
        <v>112</v>
      </c>
      <c r="E148" s="334" t="s">
        <v>1</v>
      </c>
      <c r="F148" s="335" t="s">
        <v>1925</v>
      </c>
      <c r="G148" s="336"/>
      <c r="H148" s="337">
        <v>0</v>
      </c>
      <c r="I148" s="407"/>
      <c r="J148" s="336"/>
      <c r="K148" s="338"/>
      <c r="L148" s="336"/>
      <c r="M148" s="339"/>
      <c r="T148" s="341"/>
      <c r="AT148" s="342" t="s">
        <v>112</v>
      </c>
      <c r="AU148" s="342" t="s">
        <v>58</v>
      </c>
      <c r="AV148" s="340" t="s">
        <v>58</v>
      </c>
      <c r="AW148" s="340" t="s">
        <v>26</v>
      </c>
      <c r="AX148" s="340" t="s">
        <v>50</v>
      </c>
      <c r="AY148" s="342" t="s">
        <v>101</v>
      </c>
    </row>
    <row r="149" spans="2:65" s="340" customFormat="1">
      <c r="B149" s="331"/>
      <c r="C149" s="332"/>
      <c r="D149" s="333" t="s">
        <v>112</v>
      </c>
      <c r="E149" s="334" t="s">
        <v>1</v>
      </c>
      <c r="F149" s="335" t="s">
        <v>1926</v>
      </c>
      <c r="G149" s="336"/>
      <c r="H149" s="337">
        <v>54.51</v>
      </c>
      <c r="I149" s="407"/>
      <c r="J149" s="336"/>
      <c r="K149" s="338"/>
      <c r="L149" s="336"/>
      <c r="M149" s="339"/>
      <c r="T149" s="341"/>
      <c r="AT149" s="342" t="s">
        <v>112</v>
      </c>
      <c r="AU149" s="342" t="s">
        <v>58</v>
      </c>
      <c r="AV149" s="340" t="s">
        <v>58</v>
      </c>
      <c r="AW149" s="340" t="s">
        <v>26</v>
      </c>
      <c r="AX149" s="340" t="s">
        <v>50</v>
      </c>
      <c r="AY149" s="342" t="s">
        <v>101</v>
      </c>
    </row>
    <row r="150" spans="2:65" s="340" customFormat="1">
      <c r="B150" s="331"/>
      <c r="C150" s="332"/>
      <c r="D150" s="333" t="s">
        <v>112</v>
      </c>
      <c r="E150" s="334" t="s">
        <v>1</v>
      </c>
      <c r="F150" s="335" t="s">
        <v>1927</v>
      </c>
      <c r="G150" s="336"/>
      <c r="H150" s="337">
        <v>89.61</v>
      </c>
      <c r="I150" s="407"/>
      <c r="J150" s="336"/>
      <c r="K150" s="338"/>
      <c r="L150" s="336"/>
      <c r="M150" s="339"/>
      <c r="T150" s="341"/>
      <c r="AT150" s="342" t="s">
        <v>112</v>
      </c>
      <c r="AU150" s="342" t="s">
        <v>58</v>
      </c>
      <c r="AV150" s="340" t="s">
        <v>58</v>
      </c>
      <c r="AW150" s="340" t="s">
        <v>26</v>
      </c>
      <c r="AX150" s="340" t="s">
        <v>50</v>
      </c>
      <c r="AY150" s="342" t="s">
        <v>101</v>
      </c>
    </row>
    <row r="151" spans="2:65" s="340" customFormat="1">
      <c r="B151" s="331"/>
      <c r="C151" s="332"/>
      <c r="D151" s="333" t="s">
        <v>112</v>
      </c>
      <c r="E151" s="334" t="s">
        <v>1</v>
      </c>
      <c r="F151" s="335" t="s">
        <v>1928</v>
      </c>
      <c r="G151" s="336"/>
      <c r="H151" s="337">
        <v>164.4</v>
      </c>
      <c r="I151" s="407"/>
      <c r="J151" s="336"/>
      <c r="K151" s="338"/>
      <c r="L151" s="336"/>
      <c r="M151" s="339"/>
      <c r="T151" s="341"/>
      <c r="AT151" s="342" t="s">
        <v>112</v>
      </c>
      <c r="AU151" s="342" t="s">
        <v>58</v>
      </c>
      <c r="AV151" s="340" t="s">
        <v>58</v>
      </c>
      <c r="AW151" s="340" t="s">
        <v>26</v>
      </c>
      <c r="AX151" s="340" t="s">
        <v>50</v>
      </c>
      <c r="AY151" s="342" t="s">
        <v>101</v>
      </c>
    </row>
    <row r="152" spans="2:65" s="340" customFormat="1">
      <c r="B152" s="331"/>
      <c r="C152" s="332"/>
      <c r="D152" s="333" t="s">
        <v>112</v>
      </c>
      <c r="E152" s="334" t="s">
        <v>1</v>
      </c>
      <c r="F152" s="335" t="s">
        <v>1929</v>
      </c>
      <c r="G152" s="336"/>
      <c r="H152" s="337">
        <v>0</v>
      </c>
      <c r="I152" s="407"/>
      <c r="J152" s="336"/>
      <c r="K152" s="338"/>
      <c r="L152" s="336"/>
      <c r="M152" s="339"/>
      <c r="T152" s="341"/>
      <c r="AT152" s="342" t="s">
        <v>112</v>
      </c>
      <c r="AU152" s="342" t="s">
        <v>58</v>
      </c>
      <c r="AV152" s="340" t="s">
        <v>58</v>
      </c>
      <c r="AW152" s="340" t="s">
        <v>26</v>
      </c>
      <c r="AX152" s="340" t="s">
        <v>50</v>
      </c>
      <c r="AY152" s="342" t="s">
        <v>101</v>
      </c>
    </row>
    <row r="153" spans="2:65" s="351" customFormat="1">
      <c r="B153" s="343"/>
      <c r="C153" s="344"/>
      <c r="D153" s="333" t="s">
        <v>112</v>
      </c>
      <c r="E153" s="345" t="s">
        <v>1</v>
      </c>
      <c r="F153" s="346" t="s">
        <v>114</v>
      </c>
      <c r="G153" s="347"/>
      <c r="H153" s="348">
        <v>308.52</v>
      </c>
      <c r="I153" s="408"/>
      <c r="J153" s="347"/>
      <c r="K153" s="349"/>
      <c r="L153" s="347"/>
      <c r="M153" s="350"/>
      <c r="T153" s="352"/>
      <c r="AT153" s="353" t="s">
        <v>112</v>
      </c>
      <c r="AU153" s="353" t="s">
        <v>58</v>
      </c>
      <c r="AV153" s="351" t="s">
        <v>107</v>
      </c>
      <c r="AW153" s="351" t="s">
        <v>26</v>
      </c>
      <c r="AX153" s="351" t="s">
        <v>56</v>
      </c>
      <c r="AY153" s="353" t="s">
        <v>101</v>
      </c>
    </row>
    <row r="154" spans="2:65" s="309" customFormat="1" ht="22.75" customHeight="1">
      <c r="B154" s="301"/>
      <c r="C154" s="302"/>
      <c r="D154" s="303" t="s">
        <v>49</v>
      </c>
      <c r="E154" s="315" t="s">
        <v>58</v>
      </c>
      <c r="F154" s="315" t="s">
        <v>165</v>
      </c>
      <c r="G154" s="305"/>
      <c r="H154" s="305"/>
      <c r="I154" s="410"/>
      <c r="J154" s="316">
        <f>BK154</f>
        <v>0</v>
      </c>
      <c r="K154" s="307"/>
      <c r="L154" s="305"/>
      <c r="M154" s="308"/>
      <c r="P154" s="310">
        <f>SUM(P155:P159)</f>
        <v>0</v>
      </c>
      <c r="R154" s="310">
        <f>SUM(R155:R159)</f>
        <v>0</v>
      </c>
      <c r="T154" s="311">
        <f>SUM(T155:T159)</f>
        <v>0</v>
      </c>
      <c r="AR154" s="312" t="s">
        <v>56</v>
      </c>
      <c r="AT154" s="313" t="s">
        <v>49</v>
      </c>
      <c r="AU154" s="313" t="s">
        <v>56</v>
      </c>
      <c r="AY154" s="312" t="s">
        <v>101</v>
      </c>
      <c r="BK154" s="314">
        <f>SUM(BK155:BK159)</f>
        <v>0</v>
      </c>
    </row>
    <row r="155" spans="2:65" s="223" customFormat="1" ht="24" customHeight="1">
      <c r="B155" s="219"/>
      <c r="C155" s="317" t="s">
        <v>141</v>
      </c>
      <c r="D155" s="318" t="s">
        <v>103</v>
      </c>
      <c r="E155" s="319" t="s">
        <v>687</v>
      </c>
      <c r="F155" s="320" t="s">
        <v>688</v>
      </c>
      <c r="G155" s="321" t="s">
        <v>161</v>
      </c>
      <c r="H155" s="322">
        <v>164.4</v>
      </c>
      <c r="I155" s="203"/>
      <c r="J155" s="323">
        <f>ROUND(I155*H155,2)</f>
        <v>0</v>
      </c>
      <c r="K155" s="324" t="s">
        <v>1</v>
      </c>
      <c r="L155" s="221"/>
      <c r="M155" s="325" t="s">
        <v>1</v>
      </c>
      <c r="N155" s="326" t="s">
        <v>34</v>
      </c>
      <c r="O155" s="327">
        <v>0</v>
      </c>
      <c r="P155" s="327">
        <f>O155*H155</f>
        <v>0</v>
      </c>
      <c r="Q155" s="327">
        <v>0</v>
      </c>
      <c r="R155" s="327">
        <f>Q155*H155</f>
        <v>0</v>
      </c>
      <c r="S155" s="327">
        <v>0</v>
      </c>
      <c r="T155" s="328">
        <f>S155*H155</f>
        <v>0</v>
      </c>
      <c r="AR155" s="329" t="s">
        <v>107</v>
      </c>
      <c r="AT155" s="329" t="s">
        <v>103</v>
      </c>
      <c r="AU155" s="329" t="s">
        <v>58</v>
      </c>
      <c r="AY155" s="207" t="s">
        <v>101</v>
      </c>
      <c r="BE155" s="330">
        <f>IF(N155="základní",J155,0)</f>
        <v>0</v>
      </c>
      <c r="BF155" s="330">
        <f>IF(N155="snížená",J155,0)</f>
        <v>0</v>
      </c>
      <c r="BG155" s="330">
        <f>IF(N155="zákl. přenesená",J155,0)</f>
        <v>0</v>
      </c>
      <c r="BH155" s="330">
        <f>IF(N155="sníž. přenesená",J155,0)</f>
        <v>0</v>
      </c>
      <c r="BI155" s="330">
        <f>IF(N155="nulová",J155,0)</f>
        <v>0</v>
      </c>
      <c r="BJ155" s="207" t="s">
        <v>56</v>
      </c>
      <c r="BK155" s="330">
        <f>ROUND(I155*H155,2)</f>
        <v>0</v>
      </c>
      <c r="BL155" s="207" t="s">
        <v>107</v>
      </c>
      <c r="BM155" s="329" t="s">
        <v>162</v>
      </c>
    </row>
    <row r="156" spans="2:65" s="340" customFormat="1">
      <c r="B156" s="331"/>
      <c r="C156" s="332"/>
      <c r="D156" s="333" t="s">
        <v>112</v>
      </c>
      <c r="E156" s="334" t="s">
        <v>1</v>
      </c>
      <c r="F156" s="335" t="s">
        <v>1928</v>
      </c>
      <c r="G156" s="336"/>
      <c r="H156" s="337">
        <v>164.4</v>
      </c>
      <c r="I156" s="407"/>
      <c r="J156" s="336"/>
      <c r="K156" s="338"/>
      <c r="L156" s="336"/>
      <c r="M156" s="339"/>
      <c r="T156" s="341"/>
      <c r="AT156" s="342" t="s">
        <v>112</v>
      </c>
      <c r="AU156" s="342" t="s">
        <v>58</v>
      </c>
      <c r="AV156" s="340" t="s">
        <v>58</v>
      </c>
      <c r="AW156" s="340" t="s">
        <v>26</v>
      </c>
      <c r="AX156" s="340" t="s">
        <v>56</v>
      </c>
      <c r="AY156" s="342" t="s">
        <v>101</v>
      </c>
    </row>
    <row r="157" spans="2:65" s="223" customFormat="1" ht="16.5" customHeight="1">
      <c r="B157" s="219"/>
      <c r="C157" s="364" t="s">
        <v>149</v>
      </c>
      <c r="D157" s="365" t="s">
        <v>178</v>
      </c>
      <c r="E157" s="366" t="s">
        <v>689</v>
      </c>
      <c r="F157" s="367" t="s">
        <v>690</v>
      </c>
      <c r="G157" s="368" t="s">
        <v>161</v>
      </c>
      <c r="H157" s="369">
        <v>189.06</v>
      </c>
      <c r="I157" s="203"/>
      <c r="J157" s="370">
        <f>ROUND(I157*H157,2)</f>
        <v>0</v>
      </c>
      <c r="K157" s="371" t="s">
        <v>1</v>
      </c>
      <c r="L157" s="372"/>
      <c r="M157" s="373" t="s">
        <v>1</v>
      </c>
      <c r="N157" s="374" t="s">
        <v>34</v>
      </c>
      <c r="O157" s="327">
        <v>0</v>
      </c>
      <c r="P157" s="327">
        <f>O157*H157</f>
        <v>0</v>
      </c>
      <c r="Q157" s="327">
        <v>0</v>
      </c>
      <c r="R157" s="327">
        <f>Q157*H157</f>
        <v>0</v>
      </c>
      <c r="S157" s="327">
        <v>0</v>
      </c>
      <c r="T157" s="328">
        <f>S157*H157</f>
        <v>0</v>
      </c>
      <c r="AR157" s="329" t="s">
        <v>137</v>
      </c>
      <c r="AT157" s="329" t="s">
        <v>178</v>
      </c>
      <c r="AU157" s="329" t="s">
        <v>58</v>
      </c>
      <c r="AY157" s="207" t="s">
        <v>101</v>
      </c>
      <c r="BE157" s="330">
        <f>IF(N157="základní",J157,0)</f>
        <v>0</v>
      </c>
      <c r="BF157" s="330">
        <f>IF(N157="snížená",J157,0)</f>
        <v>0</v>
      </c>
      <c r="BG157" s="330">
        <f>IF(N157="zákl. přenesená",J157,0)</f>
        <v>0</v>
      </c>
      <c r="BH157" s="330">
        <f>IF(N157="sníž. přenesená",J157,0)</f>
        <v>0</v>
      </c>
      <c r="BI157" s="330">
        <f>IF(N157="nulová",J157,0)</f>
        <v>0</v>
      </c>
      <c r="BJ157" s="207" t="s">
        <v>56</v>
      </c>
      <c r="BK157" s="330">
        <f>ROUND(I157*H157,2)</f>
        <v>0</v>
      </c>
      <c r="BL157" s="207" t="s">
        <v>107</v>
      </c>
      <c r="BM157" s="329" t="s">
        <v>200</v>
      </c>
    </row>
    <row r="158" spans="2:65" s="340" customFormat="1">
      <c r="B158" s="331"/>
      <c r="C158" s="332"/>
      <c r="D158" s="333" t="s">
        <v>112</v>
      </c>
      <c r="E158" s="334" t="s">
        <v>1</v>
      </c>
      <c r="F158" s="335" t="s">
        <v>1930</v>
      </c>
      <c r="G158" s="336"/>
      <c r="H158" s="337">
        <v>189.06</v>
      </c>
      <c r="I158" s="407"/>
      <c r="J158" s="336"/>
      <c r="K158" s="338"/>
      <c r="L158" s="336"/>
      <c r="M158" s="339"/>
      <c r="T158" s="341"/>
      <c r="AT158" s="342" t="s">
        <v>112</v>
      </c>
      <c r="AU158" s="342" t="s">
        <v>58</v>
      </c>
      <c r="AV158" s="340" t="s">
        <v>58</v>
      </c>
      <c r="AW158" s="340" t="s">
        <v>26</v>
      </c>
      <c r="AX158" s="340" t="s">
        <v>50</v>
      </c>
      <c r="AY158" s="342" t="s">
        <v>101</v>
      </c>
    </row>
    <row r="159" spans="2:65" s="351" customFormat="1">
      <c r="B159" s="343"/>
      <c r="C159" s="344"/>
      <c r="D159" s="333" t="s">
        <v>112</v>
      </c>
      <c r="E159" s="345" t="s">
        <v>1</v>
      </c>
      <c r="F159" s="346" t="s">
        <v>114</v>
      </c>
      <c r="G159" s="347"/>
      <c r="H159" s="348">
        <v>189.06</v>
      </c>
      <c r="I159" s="408"/>
      <c r="J159" s="347"/>
      <c r="K159" s="349"/>
      <c r="L159" s="347"/>
      <c r="M159" s="350"/>
      <c r="T159" s="352"/>
      <c r="AT159" s="353" t="s">
        <v>112</v>
      </c>
      <c r="AU159" s="353" t="s">
        <v>58</v>
      </c>
      <c r="AV159" s="351" t="s">
        <v>107</v>
      </c>
      <c r="AW159" s="351" t="s">
        <v>26</v>
      </c>
      <c r="AX159" s="351" t="s">
        <v>56</v>
      </c>
      <c r="AY159" s="353" t="s">
        <v>101</v>
      </c>
    </row>
    <row r="160" spans="2:65" s="309" customFormat="1" ht="22.75" customHeight="1">
      <c r="B160" s="301"/>
      <c r="C160" s="302"/>
      <c r="D160" s="303" t="s">
        <v>49</v>
      </c>
      <c r="E160" s="315" t="s">
        <v>124</v>
      </c>
      <c r="F160" s="315" t="s">
        <v>691</v>
      </c>
      <c r="G160" s="305"/>
      <c r="H160" s="305"/>
      <c r="I160" s="410"/>
      <c r="J160" s="316">
        <f>BK160</f>
        <v>0</v>
      </c>
      <c r="K160" s="307"/>
      <c r="L160" s="305"/>
      <c r="M160" s="308"/>
      <c r="P160" s="310">
        <f>SUM(P161:P189)</f>
        <v>0</v>
      </c>
      <c r="R160" s="310">
        <f>SUM(R161:R189)</f>
        <v>0</v>
      </c>
      <c r="T160" s="311">
        <f>SUM(T161:T189)</f>
        <v>0</v>
      </c>
      <c r="AR160" s="312" t="s">
        <v>56</v>
      </c>
      <c r="AT160" s="313" t="s">
        <v>49</v>
      </c>
      <c r="AU160" s="313" t="s">
        <v>56</v>
      </c>
      <c r="AY160" s="312" t="s">
        <v>101</v>
      </c>
      <c r="BK160" s="314">
        <f>SUM(BK161:BK189)</f>
        <v>0</v>
      </c>
    </row>
    <row r="161" spans="2:65" s="223" customFormat="1" ht="24" customHeight="1">
      <c r="B161" s="219"/>
      <c r="C161" s="317" t="s">
        <v>145</v>
      </c>
      <c r="D161" s="318" t="s">
        <v>103</v>
      </c>
      <c r="E161" s="319" t="s">
        <v>692</v>
      </c>
      <c r="F161" s="320" t="s">
        <v>693</v>
      </c>
      <c r="G161" s="321" t="s">
        <v>161</v>
      </c>
      <c r="H161" s="322">
        <v>24.95</v>
      </c>
      <c r="I161" s="203"/>
      <c r="J161" s="323">
        <f>ROUND(I161*H161,2)</f>
        <v>0</v>
      </c>
      <c r="K161" s="324" t="s">
        <v>127</v>
      </c>
      <c r="L161" s="221"/>
      <c r="M161" s="325" t="s">
        <v>1</v>
      </c>
      <c r="N161" s="326" t="s">
        <v>34</v>
      </c>
      <c r="O161" s="327">
        <v>0</v>
      </c>
      <c r="P161" s="327">
        <f>O161*H161</f>
        <v>0</v>
      </c>
      <c r="Q161" s="327">
        <v>0</v>
      </c>
      <c r="R161" s="327">
        <f>Q161*H161</f>
        <v>0</v>
      </c>
      <c r="S161" s="327">
        <v>0</v>
      </c>
      <c r="T161" s="328">
        <f>S161*H161</f>
        <v>0</v>
      </c>
      <c r="AR161" s="329" t="s">
        <v>107</v>
      </c>
      <c r="AT161" s="329" t="s">
        <v>103</v>
      </c>
      <c r="AU161" s="329" t="s">
        <v>58</v>
      </c>
      <c r="AY161" s="207" t="s">
        <v>101</v>
      </c>
      <c r="BE161" s="330">
        <f>IF(N161="základní",J161,0)</f>
        <v>0</v>
      </c>
      <c r="BF161" s="330">
        <f>IF(N161="snížená",J161,0)</f>
        <v>0</v>
      </c>
      <c r="BG161" s="330">
        <f>IF(N161="zákl. přenesená",J161,0)</f>
        <v>0</v>
      </c>
      <c r="BH161" s="330">
        <f>IF(N161="sníž. přenesená",J161,0)</f>
        <v>0</v>
      </c>
      <c r="BI161" s="330">
        <f>IF(N161="nulová",J161,0)</f>
        <v>0</v>
      </c>
      <c r="BJ161" s="207" t="s">
        <v>56</v>
      </c>
      <c r="BK161" s="330">
        <f>ROUND(I161*H161,2)</f>
        <v>0</v>
      </c>
      <c r="BL161" s="207" t="s">
        <v>107</v>
      </c>
      <c r="BM161" s="329" t="s">
        <v>168</v>
      </c>
    </row>
    <row r="162" spans="2:65" s="340" customFormat="1">
      <c r="B162" s="331"/>
      <c r="C162" s="332"/>
      <c r="D162" s="333" t="s">
        <v>112</v>
      </c>
      <c r="E162" s="334" t="s">
        <v>1</v>
      </c>
      <c r="F162" s="335" t="s">
        <v>1931</v>
      </c>
      <c r="G162" s="336"/>
      <c r="H162" s="337">
        <v>24.95</v>
      </c>
      <c r="I162" s="407"/>
      <c r="J162" s="336"/>
      <c r="K162" s="338"/>
      <c r="L162" s="336"/>
      <c r="M162" s="339"/>
      <c r="T162" s="341"/>
      <c r="AT162" s="342" t="s">
        <v>112</v>
      </c>
      <c r="AU162" s="342" t="s">
        <v>58</v>
      </c>
      <c r="AV162" s="340" t="s">
        <v>58</v>
      </c>
      <c r="AW162" s="340" t="s">
        <v>26</v>
      </c>
      <c r="AX162" s="340" t="s">
        <v>50</v>
      </c>
      <c r="AY162" s="342" t="s">
        <v>101</v>
      </c>
    </row>
    <row r="163" spans="2:65" s="351" customFormat="1">
      <c r="B163" s="343"/>
      <c r="C163" s="344"/>
      <c r="D163" s="333" t="s">
        <v>112</v>
      </c>
      <c r="E163" s="345" t="s">
        <v>1</v>
      </c>
      <c r="F163" s="346" t="s">
        <v>114</v>
      </c>
      <c r="G163" s="347"/>
      <c r="H163" s="348">
        <v>24.95</v>
      </c>
      <c r="I163" s="408"/>
      <c r="J163" s="347"/>
      <c r="K163" s="349"/>
      <c r="L163" s="347"/>
      <c r="M163" s="350"/>
      <c r="T163" s="352"/>
      <c r="AT163" s="353" t="s">
        <v>112</v>
      </c>
      <c r="AU163" s="353" t="s">
        <v>58</v>
      </c>
      <c r="AV163" s="351" t="s">
        <v>107</v>
      </c>
      <c r="AW163" s="351" t="s">
        <v>26</v>
      </c>
      <c r="AX163" s="351" t="s">
        <v>56</v>
      </c>
      <c r="AY163" s="353" t="s">
        <v>101</v>
      </c>
    </row>
    <row r="164" spans="2:65" s="223" customFormat="1" ht="24" customHeight="1">
      <c r="B164" s="219"/>
      <c r="C164" s="317" t="s">
        <v>158</v>
      </c>
      <c r="D164" s="318" t="s">
        <v>103</v>
      </c>
      <c r="E164" s="319" t="s">
        <v>694</v>
      </c>
      <c r="F164" s="320" t="s">
        <v>695</v>
      </c>
      <c r="G164" s="321" t="s">
        <v>161</v>
      </c>
      <c r="H164" s="322">
        <v>230.78</v>
      </c>
      <c r="I164" s="203"/>
      <c r="J164" s="323">
        <f>ROUND(I164*H164,2)</f>
        <v>0</v>
      </c>
      <c r="K164" s="324" t="s">
        <v>127</v>
      </c>
      <c r="L164" s="221"/>
      <c r="M164" s="325" t="s">
        <v>1</v>
      </c>
      <c r="N164" s="326" t="s">
        <v>34</v>
      </c>
      <c r="O164" s="327">
        <v>0</v>
      </c>
      <c r="P164" s="327">
        <f>O164*H164</f>
        <v>0</v>
      </c>
      <c r="Q164" s="327">
        <v>0</v>
      </c>
      <c r="R164" s="327">
        <f>Q164*H164</f>
        <v>0</v>
      </c>
      <c r="S164" s="327">
        <v>0</v>
      </c>
      <c r="T164" s="328">
        <f>S164*H164</f>
        <v>0</v>
      </c>
      <c r="AR164" s="329" t="s">
        <v>107</v>
      </c>
      <c r="AT164" s="329" t="s">
        <v>103</v>
      </c>
      <c r="AU164" s="329" t="s">
        <v>58</v>
      </c>
      <c r="AY164" s="207" t="s">
        <v>101</v>
      </c>
      <c r="BE164" s="330">
        <f>IF(N164="základní",J164,0)</f>
        <v>0</v>
      </c>
      <c r="BF164" s="330">
        <f>IF(N164="snížená",J164,0)</f>
        <v>0</v>
      </c>
      <c r="BG164" s="330">
        <f>IF(N164="zákl. přenesená",J164,0)</f>
        <v>0</v>
      </c>
      <c r="BH164" s="330">
        <f>IF(N164="sníž. přenesená",J164,0)</f>
        <v>0</v>
      </c>
      <c r="BI164" s="330">
        <f>IF(N164="nulová",J164,0)</f>
        <v>0</v>
      </c>
      <c r="BJ164" s="207" t="s">
        <v>56</v>
      </c>
      <c r="BK164" s="330">
        <f>ROUND(I164*H164,2)</f>
        <v>0</v>
      </c>
      <c r="BL164" s="207" t="s">
        <v>107</v>
      </c>
      <c r="BM164" s="329" t="s">
        <v>174</v>
      </c>
    </row>
    <row r="165" spans="2:65" s="340" customFormat="1">
      <c r="B165" s="331"/>
      <c r="C165" s="332"/>
      <c r="D165" s="333" t="s">
        <v>112</v>
      </c>
      <c r="E165" s="334" t="s">
        <v>1</v>
      </c>
      <c r="F165" s="335" t="s">
        <v>1931</v>
      </c>
      <c r="G165" s="336"/>
      <c r="H165" s="337">
        <v>24.95</v>
      </c>
      <c r="I165" s="407"/>
      <c r="J165" s="336"/>
      <c r="K165" s="338"/>
      <c r="L165" s="336"/>
      <c r="M165" s="339"/>
      <c r="T165" s="341"/>
      <c r="AT165" s="342" t="s">
        <v>112</v>
      </c>
      <c r="AU165" s="342" t="s">
        <v>58</v>
      </c>
      <c r="AV165" s="340" t="s">
        <v>58</v>
      </c>
      <c r="AW165" s="340" t="s">
        <v>26</v>
      </c>
      <c r="AX165" s="340" t="s">
        <v>50</v>
      </c>
      <c r="AY165" s="342" t="s">
        <v>101</v>
      </c>
    </row>
    <row r="166" spans="2:65" s="340" customFormat="1">
      <c r="B166" s="331"/>
      <c r="C166" s="332"/>
      <c r="D166" s="333" t="s">
        <v>112</v>
      </c>
      <c r="E166" s="334" t="s">
        <v>1</v>
      </c>
      <c r="F166" s="335" t="s">
        <v>1927</v>
      </c>
      <c r="G166" s="336"/>
      <c r="H166" s="337">
        <v>89.61</v>
      </c>
      <c r="I166" s="407"/>
      <c r="J166" s="336"/>
      <c r="K166" s="338"/>
      <c r="L166" s="336"/>
      <c r="M166" s="339"/>
      <c r="T166" s="341"/>
      <c r="AT166" s="342" t="s">
        <v>112</v>
      </c>
      <c r="AU166" s="342" t="s">
        <v>58</v>
      </c>
      <c r="AV166" s="340" t="s">
        <v>58</v>
      </c>
      <c r="AW166" s="340" t="s">
        <v>26</v>
      </c>
      <c r="AX166" s="340" t="s">
        <v>50</v>
      </c>
      <c r="AY166" s="342" t="s">
        <v>101</v>
      </c>
    </row>
    <row r="167" spans="2:65" s="340" customFormat="1">
      <c r="B167" s="331"/>
      <c r="C167" s="332"/>
      <c r="D167" s="333" t="s">
        <v>112</v>
      </c>
      <c r="E167" s="334" t="s">
        <v>1</v>
      </c>
      <c r="F167" s="335" t="s">
        <v>1932</v>
      </c>
      <c r="G167" s="336"/>
      <c r="H167" s="337">
        <v>116.22</v>
      </c>
      <c r="I167" s="407"/>
      <c r="J167" s="336"/>
      <c r="K167" s="338"/>
      <c r="L167" s="336"/>
      <c r="M167" s="339"/>
      <c r="T167" s="341"/>
      <c r="AT167" s="342" t="s">
        <v>112</v>
      </c>
      <c r="AU167" s="342" t="s">
        <v>58</v>
      </c>
      <c r="AV167" s="340" t="s">
        <v>58</v>
      </c>
      <c r="AW167" s="340" t="s">
        <v>26</v>
      </c>
      <c r="AX167" s="340" t="s">
        <v>50</v>
      </c>
      <c r="AY167" s="342" t="s">
        <v>101</v>
      </c>
    </row>
    <row r="168" spans="2:65" s="351" customFormat="1">
      <c r="B168" s="343"/>
      <c r="C168" s="344"/>
      <c r="D168" s="333" t="s">
        <v>112</v>
      </c>
      <c r="E168" s="345" t="s">
        <v>1</v>
      </c>
      <c r="F168" s="346" t="s">
        <v>114</v>
      </c>
      <c r="G168" s="347"/>
      <c r="H168" s="348">
        <v>230.78</v>
      </c>
      <c r="I168" s="408"/>
      <c r="J168" s="347"/>
      <c r="K168" s="349"/>
      <c r="L168" s="347"/>
      <c r="M168" s="350"/>
      <c r="T168" s="352"/>
      <c r="AT168" s="353" t="s">
        <v>112</v>
      </c>
      <c r="AU168" s="353" t="s">
        <v>58</v>
      </c>
      <c r="AV168" s="351" t="s">
        <v>107</v>
      </c>
      <c r="AW168" s="351" t="s">
        <v>26</v>
      </c>
      <c r="AX168" s="351" t="s">
        <v>56</v>
      </c>
      <c r="AY168" s="353" t="s">
        <v>101</v>
      </c>
    </row>
    <row r="169" spans="2:65" s="223" customFormat="1" ht="24" customHeight="1">
      <c r="B169" s="219"/>
      <c r="C169" s="317" t="s">
        <v>148</v>
      </c>
      <c r="D169" s="318" t="s">
        <v>103</v>
      </c>
      <c r="E169" s="319" t="s">
        <v>696</v>
      </c>
      <c r="F169" s="320" t="s">
        <v>697</v>
      </c>
      <c r="G169" s="321" t="s">
        <v>161</v>
      </c>
      <c r="H169" s="322">
        <v>383.31</v>
      </c>
      <c r="I169" s="203"/>
      <c r="J169" s="323">
        <f>ROUND(I169*H169,2)</f>
        <v>0</v>
      </c>
      <c r="K169" s="324" t="s">
        <v>127</v>
      </c>
      <c r="L169" s="221"/>
      <c r="M169" s="325" t="s">
        <v>1</v>
      </c>
      <c r="N169" s="326" t="s">
        <v>34</v>
      </c>
      <c r="O169" s="327">
        <v>0</v>
      </c>
      <c r="P169" s="327">
        <f>O169*H169</f>
        <v>0</v>
      </c>
      <c r="Q169" s="327">
        <v>0</v>
      </c>
      <c r="R169" s="327">
        <f>Q169*H169</f>
        <v>0</v>
      </c>
      <c r="S169" s="327">
        <v>0</v>
      </c>
      <c r="T169" s="328">
        <f>S169*H169</f>
        <v>0</v>
      </c>
      <c r="AR169" s="329" t="s">
        <v>107</v>
      </c>
      <c r="AT169" s="329" t="s">
        <v>103</v>
      </c>
      <c r="AU169" s="329" t="s">
        <v>58</v>
      </c>
      <c r="AY169" s="207" t="s">
        <v>101</v>
      </c>
      <c r="BE169" s="330">
        <f>IF(N169="základní",J169,0)</f>
        <v>0</v>
      </c>
      <c r="BF169" s="330">
        <f>IF(N169="snížená",J169,0)</f>
        <v>0</v>
      </c>
      <c r="BG169" s="330">
        <f>IF(N169="zákl. přenesená",J169,0)</f>
        <v>0</v>
      </c>
      <c r="BH169" s="330">
        <f>IF(N169="sníž. přenesená",J169,0)</f>
        <v>0</v>
      </c>
      <c r="BI169" s="330">
        <f>IF(N169="nulová",J169,0)</f>
        <v>0</v>
      </c>
      <c r="BJ169" s="207" t="s">
        <v>56</v>
      </c>
      <c r="BK169" s="330">
        <f>ROUND(I169*H169,2)</f>
        <v>0</v>
      </c>
      <c r="BL169" s="207" t="s">
        <v>107</v>
      </c>
      <c r="BM169" s="329" t="s">
        <v>181</v>
      </c>
    </row>
    <row r="170" spans="2:65" s="340" customFormat="1">
      <c r="B170" s="331"/>
      <c r="C170" s="332"/>
      <c r="D170" s="333" t="s">
        <v>112</v>
      </c>
      <c r="E170" s="334" t="s">
        <v>1</v>
      </c>
      <c r="F170" s="335" t="s">
        <v>1926</v>
      </c>
      <c r="G170" s="336"/>
      <c r="H170" s="337">
        <v>54.51</v>
      </c>
      <c r="I170" s="407"/>
      <c r="J170" s="336"/>
      <c r="K170" s="338"/>
      <c r="L170" s="336"/>
      <c r="M170" s="339"/>
      <c r="T170" s="341"/>
      <c r="AT170" s="342" t="s">
        <v>112</v>
      </c>
      <c r="AU170" s="342" t="s">
        <v>58</v>
      </c>
      <c r="AV170" s="340" t="s">
        <v>58</v>
      </c>
      <c r="AW170" s="340" t="s">
        <v>26</v>
      </c>
      <c r="AX170" s="340" t="s">
        <v>50</v>
      </c>
      <c r="AY170" s="342" t="s">
        <v>101</v>
      </c>
    </row>
    <row r="171" spans="2:65" s="340" customFormat="1">
      <c r="B171" s="331"/>
      <c r="C171" s="332"/>
      <c r="D171" s="333" t="s">
        <v>112</v>
      </c>
      <c r="E171" s="334" t="s">
        <v>1</v>
      </c>
      <c r="F171" s="335" t="s">
        <v>1933</v>
      </c>
      <c r="G171" s="336"/>
      <c r="H171" s="337">
        <v>328.8</v>
      </c>
      <c r="I171" s="407"/>
      <c r="J171" s="336"/>
      <c r="K171" s="338"/>
      <c r="L171" s="336"/>
      <c r="M171" s="339"/>
      <c r="T171" s="341"/>
      <c r="AT171" s="342" t="s">
        <v>112</v>
      </c>
      <c r="AU171" s="342" t="s">
        <v>58</v>
      </c>
      <c r="AV171" s="340" t="s">
        <v>58</v>
      </c>
      <c r="AW171" s="340" t="s">
        <v>26</v>
      </c>
      <c r="AX171" s="340" t="s">
        <v>50</v>
      </c>
      <c r="AY171" s="342" t="s">
        <v>101</v>
      </c>
    </row>
    <row r="172" spans="2:65" s="351" customFormat="1" ht="10.5" thickBot="1">
      <c r="B172" s="343"/>
      <c r="C172" s="412"/>
      <c r="D172" s="413" t="s">
        <v>112</v>
      </c>
      <c r="E172" s="414" t="s">
        <v>1</v>
      </c>
      <c r="F172" s="415" t="s">
        <v>114</v>
      </c>
      <c r="G172" s="416"/>
      <c r="H172" s="417">
        <v>383.31</v>
      </c>
      <c r="I172" s="419"/>
      <c r="J172" s="416"/>
      <c r="K172" s="418"/>
      <c r="L172" s="347"/>
      <c r="M172" s="350"/>
      <c r="T172" s="352"/>
      <c r="AT172" s="353" t="s">
        <v>112</v>
      </c>
      <c r="AU172" s="353" t="s">
        <v>58</v>
      </c>
      <c r="AV172" s="351" t="s">
        <v>107</v>
      </c>
      <c r="AW172" s="351" t="s">
        <v>26</v>
      </c>
      <c r="AX172" s="351" t="s">
        <v>56</v>
      </c>
      <c r="AY172" s="353" t="s">
        <v>101</v>
      </c>
    </row>
    <row r="173" spans="2:65" s="223" customFormat="1" ht="36" customHeight="1">
      <c r="B173" s="219"/>
      <c r="C173" s="383" t="s">
        <v>7</v>
      </c>
      <c r="D173" s="384" t="s">
        <v>103</v>
      </c>
      <c r="E173" s="385" t="s">
        <v>698</v>
      </c>
      <c r="F173" s="386" t="s">
        <v>699</v>
      </c>
      <c r="G173" s="387" t="s">
        <v>161</v>
      </c>
      <c r="H173" s="388">
        <v>164.4</v>
      </c>
      <c r="I173" s="204"/>
      <c r="J173" s="389">
        <f>ROUND(I173*H173,2)</f>
        <v>0</v>
      </c>
      <c r="K173" s="390" t="s">
        <v>1</v>
      </c>
      <c r="L173" s="221"/>
      <c r="M173" s="325" t="s">
        <v>1</v>
      </c>
      <c r="N173" s="326" t="s">
        <v>34</v>
      </c>
      <c r="O173" s="327">
        <v>0</v>
      </c>
      <c r="P173" s="327">
        <f>O173*H173</f>
        <v>0</v>
      </c>
      <c r="Q173" s="327">
        <v>0</v>
      </c>
      <c r="R173" s="327">
        <f>Q173*H173</f>
        <v>0</v>
      </c>
      <c r="S173" s="327">
        <v>0</v>
      </c>
      <c r="T173" s="328">
        <f>S173*H173</f>
        <v>0</v>
      </c>
      <c r="AR173" s="329" t="s">
        <v>107</v>
      </c>
      <c r="AT173" s="329" t="s">
        <v>103</v>
      </c>
      <c r="AU173" s="329" t="s">
        <v>58</v>
      </c>
      <c r="AY173" s="207" t="s">
        <v>101</v>
      </c>
      <c r="BE173" s="330">
        <f>IF(N173="základní",J173,0)</f>
        <v>0</v>
      </c>
      <c r="BF173" s="330">
        <f>IF(N173="snížená",J173,0)</f>
        <v>0</v>
      </c>
      <c r="BG173" s="330">
        <f>IF(N173="zákl. přenesená",J173,0)</f>
        <v>0</v>
      </c>
      <c r="BH173" s="330">
        <f>IF(N173="sníž. přenesená",J173,0)</f>
        <v>0</v>
      </c>
      <c r="BI173" s="330">
        <f>IF(N173="nulová",J173,0)</f>
        <v>0</v>
      </c>
      <c r="BJ173" s="207" t="s">
        <v>56</v>
      </c>
      <c r="BK173" s="330">
        <f>ROUND(I173*H173,2)</f>
        <v>0</v>
      </c>
      <c r="BL173" s="207" t="s">
        <v>107</v>
      </c>
      <c r="BM173" s="329" t="s">
        <v>185</v>
      </c>
    </row>
    <row r="174" spans="2:65" s="340" customFormat="1">
      <c r="B174" s="331"/>
      <c r="C174" s="332"/>
      <c r="D174" s="333" t="s">
        <v>112</v>
      </c>
      <c r="E174" s="334" t="s">
        <v>1</v>
      </c>
      <c r="F174" s="335" t="s">
        <v>1928</v>
      </c>
      <c r="G174" s="336"/>
      <c r="H174" s="337">
        <v>164.4</v>
      </c>
      <c r="I174" s="407"/>
      <c r="J174" s="336"/>
      <c r="K174" s="338"/>
      <c r="L174" s="336"/>
      <c r="M174" s="339"/>
      <c r="T174" s="341"/>
      <c r="AT174" s="342" t="s">
        <v>112</v>
      </c>
      <c r="AU174" s="342" t="s">
        <v>58</v>
      </c>
      <c r="AV174" s="340" t="s">
        <v>58</v>
      </c>
      <c r="AW174" s="340" t="s">
        <v>26</v>
      </c>
      <c r="AX174" s="340" t="s">
        <v>50</v>
      </c>
      <c r="AY174" s="342" t="s">
        <v>101</v>
      </c>
    </row>
    <row r="175" spans="2:65" s="351" customFormat="1">
      <c r="B175" s="343"/>
      <c r="C175" s="344"/>
      <c r="D175" s="333" t="s">
        <v>112</v>
      </c>
      <c r="E175" s="345" t="s">
        <v>1</v>
      </c>
      <c r="F175" s="346" t="s">
        <v>114</v>
      </c>
      <c r="G175" s="347"/>
      <c r="H175" s="348">
        <v>164.4</v>
      </c>
      <c r="I175" s="408"/>
      <c r="J175" s="347"/>
      <c r="K175" s="349"/>
      <c r="L175" s="347"/>
      <c r="M175" s="350"/>
      <c r="T175" s="352"/>
      <c r="AT175" s="353" t="s">
        <v>112</v>
      </c>
      <c r="AU175" s="353" t="s">
        <v>58</v>
      </c>
      <c r="AV175" s="351" t="s">
        <v>107</v>
      </c>
      <c r="AW175" s="351" t="s">
        <v>26</v>
      </c>
      <c r="AX175" s="351" t="s">
        <v>56</v>
      </c>
      <c r="AY175" s="353" t="s">
        <v>101</v>
      </c>
    </row>
    <row r="176" spans="2:65" s="223" customFormat="1" ht="24" customHeight="1">
      <c r="B176" s="219"/>
      <c r="C176" s="317" t="s">
        <v>152</v>
      </c>
      <c r="D176" s="318" t="s">
        <v>103</v>
      </c>
      <c r="E176" s="319" t="s">
        <v>700</v>
      </c>
      <c r="F176" s="320" t="s">
        <v>701</v>
      </c>
      <c r="G176" s="321" t="s">
        <v>161</v>
      </c>
      <c r="H176" s="322">
        <v>116.22</v>
      </c>
      <c r="I176" s="203"/>
      <c r="J176" s="323">
        <f>ROUND(I176*H176,2)</f>
        <v>0</v>
      </c>
      <c r="K176" s="324" t="s">
        <v>1</v>
      </c>
      <c r="L176" s="221"/>
      <c r="M176" s="325" t="s">
        <v>1</v>
      </c>
      <c r="N176" s="326" t="s">
        <v>34</v>
      </c>
      <c r="O176" s="327">
        <v>0</v>
      </c>
      <c r="P176" s="327">
        <f>O176*H176</f>
        <v>0</v>
      </c>
      <c r="Q176" s="327">
        <v>0</v>
      </c>
      <c r="R176" s="327">
        <f>Q176*H176</f>
        <v>0</v>
      </c>
      <c r="S176" s="327">
        <v>0</v>
      </c>
      <c r="T176" s="328">
        <f>S176*H176</f>
        <v>0</v>
      </c>
      <c r="AR176" s="329" t="s">
        <v>107</v>
      </c>
      <c r="AT176" s="329" t="s">
        <v>103</v>
      </c>
      <c r="AU176" s="329" t="s">
        <v>58</v>
      </c>
      <c r="AY176" s="207" t="s">
        <v>101</v>
      </c>
      <c r="BE176" s="330">
        <f>IF(N176="základní",J176,0)</f>
        <v>0</v>
      </c>
      <c r="BF176" s="330">
        <f>IF(N176="snížená",J176,0)</f>
        <v>0</v>
      </c>
      <c r="BG176" s="330">
        <f>IF(N176="zákl. přenesená",J176,0)</f>
        <v>0</v>
      </c>
      <c r="BH176" s="330">
        <f>IF(N176="sníž. přenesená",J176,0)</f>
        <v>0</v>
      </c>
      <c r="BI176" s="330">
        <f>IF(N176="nulová",J176,0)</f>
        <v>0</v>
      </c>
      <c r="BJ176" s="207" t="s">
        <v>56</v>
      </c>
      <c r="BK176" s="330">
        <f>ROUND(I176*H176,2)</f>
        <v>0</v>
      </c>
      <c r="BL176" s="207" t="s">
        <v>107</v>
      </c>
      <c r="BM176" s="329" t="s">
        <v>188</v>
      </c>
    </row>
    <row r="177" spans="2:65" s="340" customFormat="1">
      <c r="B177" s="331"/>
      <c r="C177" s="332"/>
      <c r="D177" s="333" t="s">
        <v>112</v>
      </c>
      <c r="E177" s="334" t="s">
        <v>1</v>
      </c>
      <c r="F177" s="335" t="s">
        <v>1932</v>
      </c>
      <c r="G177" s="336"/>
      <c r="H177" s="337">
        <v>116.22</v>
      </c>
      <c r="I177" s="407"/>
      <c r="J177" s="336"/>
      <c r="K177" s="338"/>
      <c r="L177" s="336"/>
      <c r="M177" s="339"/>
      <c r="T177" s="341"/>
      <c r="AT177" s="342" t="s">
        <v>112</v>
      </c>
      <c r="AU177" s="342" t="s">
        <v>58</v>
      </c>
      <c r="AV177" s="340" t="s">
        <v>58</v>
      </c>
      <c r="AW177" s="340" t="s">
        <v>26</v>
      </c>
      <c r="AX177" s="340" t="s">
        <v>50</v>
      </c>
      <c r="AY177" s="342" t="s">
        <v>101</v>
      </c>
    </row>
    <row r="178" spans="2:65" s="351" customFormat="1">
      <c r="B178" s="343"/>
      <c r="C178" s="344"/>
      <c r="D178" s="333" t="s">
        <v>112</v>
      </c>
      <c r="E178" s="345" t="s">
        <v>1</v>
      </c>
      <c r="F178" s="346" t="s">
        <v>114</v>
      </c>
      <c r="G178" s="347"/>
      <c r="H178" s="348">
        <v>116.22</v>
      </c>
      <c r="I178" s="408"/>
      <c r="J178" s="347"/>
      <c r="K178" s="349"/>
      <c r="L178" s="347"/>
      <c r="M178" s="350"/>
      <c r="T178" s="352"/>
      <c r="AT178" s="353" t="s">
        <v>112</v>
      </c>
      <c r="AU178" s="353" t="s">
        <v>58</v>
      </c>
      <c r="AV178" s="351" t="s">
        <v>107</v>
      </c>
      <c r="AW178" s="351" t="s">
        <v>26</v>
      </c>
      <c r="AX178" s="351" t="s">
        <v>56</v>
      </c>
      <c r="AY178" s="353" t="s">
        <v>101</v>
      </c>
    </row>
    <row r="179" spans="2:65" s="223" customFormat="1" ht="16.5" customHeight="1">
      <c r="B179" s="219"/>
      <c r="C179" s="364" t="s">
        <v>182</v>
      </c>
      <c r="D179" s="365" t="s">
        <v>178</v>
      </c>
      <c r="E179" s="366" t="s">
        <v>702</v>
      </c>
      <c r="F179" s="367" t="s">
        <v>703</v>
      </c>
      <c r="G179" s="368" t="s">
        <v>173</v>
      </c>
      <c r="H179" s="369">
        <v>20</v>
      </c>
      <c r="I179" s="203"/>
      <c r="J179" s="370">
        <f>ROUND(I179*H179,2)</f>
        <v>0</v>
      </c>
      <c r="K179" s="371" t="s">
        <v>127</v>
      </c>
      <c r="L179" s="372"/>
      <c r="M179" s="373" t="s">
        <v>1</v>
      </c>
      <c r="N179" s="374" t="s">
        <v>34</v>
      </c>
      <c r="O179" s="327">
        <v>0</v>
      </c>
      <c r="P179" s="327">
        <f>O179*H179</f>
        <v>0</v>
      </c>
      <c r="Q179" s="327">
        <v>0</v>
      </c>
      <c r="R179" s="327">
        <f>Q179*H179</f>
        <v>0</v>
      </c>
      <c r="S179" s="327">
        <v>0</v>
      </c>
      <c r="T179" s="328">
        <f>S179*H179</f>
        <v>0</v>
      </c>
      <c r="AR179" s="329" t="s">
        <v>137</v>
      </c>
      <c r="AT179" s="329" t="s">
        <v>178</v>
      </c>
      <c r="AU179" s="329" t="s">
        <v>58</v>
      </c>
      <c r="AY179" s="207" t="s">
        <v>101</v>
      </c>
      <c r="BE179" s="330">
        <f>IF(N179="základní",J179,0)</f>
        <v>0</v>
      </c>
      <c r="BF179" s="330">
        <f>IF(N179="snížená",J179,0)</f>
        <v>0</v>
      </c>
      <c r="BG179" s="330">
        <f>IF(N179="zákl. přenesená",J179,0)</f>
        <v>0</v>
      </c>
      <c r="BH179" s="330">
        <f>IF(N179="sníž. přenesená",J179,0)</f>
        <v>0</v>
      </c>
      <c r="BI179" s="330">
        <f>IF(N179="nulová",J179,0)</f>
        <v>0</v>
      </c>
      <c r="BJ179" s="207" t="s">
        <v>56</v>
      </c>
      <c r="BK179" s="330">
        <f>ROUND(I179*H179,2)</f>
        <v>0</v>
      </c>
      <c r="BL179" s="207" t="s">
        <v>107</v>
      </c>
      <c r="BM179" s="329" t="s">
        <v>222</v>
      </c>
    </row>
    <row r="180" spans="2:65" s="340" customFormat="1">
      <c r="B180" s="331"/>
      <c r="C180" s="332"/>
      <c r="D180" s="333" t="s">
        <v>112</v>
      </c>
      <c r="E180" s="334" t="s">
        <v>1</v>
      </c>
      <c r="F180" s="335" t="s">
        <v>1934</v>
      </c>
      <c r="G180" s="336"/>
      <c r="H180" s="337">
        <v>20</v>
      </c>
      <c r="I180" s="407"/>
      <c r="J180" s="336"/>
      <c r="K180" s="338"/>
      <c r="L180" s="336"/>
      <c r="M180" s="339"/>
      <c r="T180" s="341"/>
      <c r="AT180" s="342" t="s">
        <v>112</v>
      </c>
      <c r="AU180" s="342" t="s">
        <v>58</v>
      </c>
      <c r="AV180" s="340" t="s">
        <v>58</v>
      </c>
      <c r="AW180" s="340" t="s">
        <v>26</v>
      </c>
      <c r="AX180" s="340" t="s">
        <v>50</v>
      </c>
      <c r="AY180" s="342" t="s">
        <v>101</v>
      </c>
    </row>
    <row r="181" spans="2:65" s="351" customFormat="1">
      <c r="B181" s="343"/>
      <c r="C181" s="344"/>
      <c r="D181" s="333" t="s">
        <v>112</v>
      </c>
      <c r="E181" s="345" t="s">
        <v>1</v>
      </c>
      <c r="F181" s="346" t="s">
        <v>114</v>
      </c>
      <c r="G181" s="347"/>
      <c r="H181" s="348">
        <v>20</v>
      </c>
      <c r="I181" s="408"/>
      <c r="J181" s="347"/>
      <c r="K181" s="349"/>
      <c r="L181" s="347"/>
      <c r="M181" s="350"/>
      <c r="T181" s="352"/>
      <c r="AT181" s="353" t="s">
        <v>112</v>
      </c>
      <c r="AU181" s="353" t="s">
        <v>58</v>
      </c>
      <c r="AV181" s="351" t="s">
        <v>107</v>
      </c>
      <c r="AW181" s="351" t="s">
        <v>26</v>
      </c>
      <c r="AX181" s="351" t="s">
        <v>56</v>
      </c>
      <c r="AY181" s="353" t="s">
        <v>101</v>
      </c>
    </row>
    <row r="182" spans="2:65" s="223" customFormat="1" ht="24" customHeight="1">
      <c r="B182" s="219"/>
      <c r="C182" s="317" t="s">
        <v>156</v>
      </c>
      <c r="D182" s="318" t="s">
        <v>103</v>
      </c>
      <c r="E182" s="319" t="s">
        <v>704</v>
      </c>
      <c r="F182" s="320" t="s">
        <v>705</v>
      </c>
      <c r="G182" s="321" t="s">
        <v>161</v>
      </c>
      <c r="H182" s="322">
        <v>144.12</v>
      </c>
      <c r="I182" s="203"/>
      <c r="J182" s="323">
        <f>ROUND(I182*H182,2)</f>
        <v>0</v>
      </c>
      <c r="K182" s="324" t="s">
        <v>1</v>
      </c>
      <c r="L182" s="221"/>
      <c r="M182" s="325" t="s">
        <v>1</v>
      </c>
      <c r="N182" s="326" t="s">
        <v>34</v>
      </c>
      <c r="O182" s="327">
        <v>0</v>
      </c>
      <c r="P182" s="327">
        <f>O182*H182</f>
        <v>0</v>
      </c>
      <c r="Q182" s="327">
        <v>0</v>
      </c>
      <c r="R182" s="327">
        <f>Q182*H182</f>
        <v>0</v>
      </c>
      <c r="S182" s="327">
        <v>0</v>
      </c>
      <c r="T182" s="328">
        <f>S182*H182</f>
        <v>0</v>
      </c>
      <c r="AR182" s="329" t="s">
        <v>107</v>
      </c>
      <c r="AT182" s="329" t="s">
        <v>103</v>
      </c>
      <c r="AU182" s="329" t="s">
        <v>58</v>
      </c>
      <c r="AY182" s="207" t="s">
        <v>101</v>
      </c>
      <c r="BE182" s="330">
        <f>IF(N182="základní",J182,0)</f>
        <v>0</v>
      </c>
      <c r="BF182" s="330">
        <f>IF(N182="snížená",J182,0)</f>
        <v>0</v>
      </c>
      <c r="BG182" s="330">
        <f>IF(N182="zákl. přenesená",J182,0)</f>
        <v>0</v>
      </c>
      <c r="BH182" s="330">
        <f>IF(N182="sníž. přenesená",J182,0)</f>
        <v>0</v>
      </c>
      <c r="BI182" s="330">
        <f>IF(N182="nulová",J182,0)</f>
        <v>0</v>
      </c>
      <c r="BJ182" s="207" t="s">
        <v>56</v>
      </c>
      <c r="BK182" s="330">
        <f>ROUND(I182*H182,2)</f>
        <v>0</v>
      </c>
      <c r="BL182" s="207" t="s">
        <v>107</v>
      </c>
      <c r="BM182" s="329" t="s">
        <v>228</v>
      </c>
    </row>
    <row r="183" spans="2:65" s="340" customFormat="1">
      <c r="B183" s="331"/>
      <c r="C183" s="332"/>
      <c r="D183" s="333" t="s">
        <v>112</v>
      </c>
      <c r="E183" s="334" t="s">
        <v>1</v>
      </c>
      <c r="F183" s="335" t="s">
        <v>1927</v>
      </c>
      <c r="G183" s="336"/>
      <c r="H183" s="337">
        <v>89.61</v>
      </c>
      <c r="I183" s="407"/>
      <c r="J183" s="336"/>
      <c r="K183" s="338"/>
      <c r="L183" s="336"/>
      <c r="M183" s="339"/>
      <c r="T183" s="341"/>
      <c r="AT183" s="342" t="s">
        <v>112</v>
      </c>
      <c r="AU183" s="342" t="s">
        <v>58</v>
      </c>
      <c r="AV183" s="340" t="s">
        <v>58</v>
      </c>
      <c r="AW183" s="340" t="s">
        <v>26</v>
      </c>
      <c r="AX183" s="340" t="s">
        <v>50</v>
      </c>
      <c r="AY183" s="342" t="s">
        <v>101</v>
      </c>
    </row>
    <row r="184" spans="2:65" s="340" customFormat="1">
      <c r="B184" s="331"/>
      <c r="C184" s="332"/>
      <c r="D184" s="333" t="s">
        <v>112</v>
      </c>
      <c r="E184" s="334" t="s">
        <v>1</v>
      </c>
      <c r="F184" s="335" t="s">
        <v>1926</v>
      </c>
      <c r="G184" s="336"/>
      <c r="H184" s="337">
        <v>54.51</v>
      </c>
      <c r="I184" s="407"/>
      <c r="J184" s="336"/>
      <c r="K184" s="338"/>
      <c r="L184" s="336"/>
      <c r="M184" s="339"/>
      <c r="T184" s="341"/>
      <c r="AT184" s="342" t="s">
        <v>112</v>
      </c>
      <c r="AU184" s="342" t="s">
        <v>58</v>
      </c>
      <c r="AV184" s="340" t="s">
        <v>58</v>
      </c>
      <c r="AW184" s="340" t="s">
        <v>26</v>
      </c>
      <c r="AX184" s="340" t="s">
        <v>50</v>
      </c>
      <c r="AY184" s="342" t="s">
        <v>101</v>
      </c>
    </row>
    <row r="185" spans="2:65" s="351" customFormat="1">
      <c r="B185" s="343"/>
      <c r="C185" s="344"/>
      <c r="D185" s="333" t="s">
        <v>112</v>
      </c>
      <c r="E185" s="345" t="s">
        <v>1</v>
      </c>
      <c r="F185" s="346" t="s">
        <v>114</v>
      </c>
      <c r="G185" s="347"/>
      <c r="H185" s="348">
        <v>144.12</v>
      </c>
      <c r="I185" s="408"/>
      <c r="J185" s="347"/>
      <c r="K185" s="349"/>
      <c r="L185" s="347"/>
      <c r="M185" s="350"/>
      <c r="T185" s="352"/>
      <c r="AT185" s="353" t="s">
        <v>112</v>
      </c>
      <c r="AU185" s="353" t="s">
        <v>58</v>
      </c>
      <c r="AV185" s="351" t="s">
        <v>107</v>
      </c>
      <c r="AW185" s="351" t="s">
        <v>26</v>
      </c>
      <c r="AX185" s="351" t="s">
        <v>56</v>
      </c>
      <c r="AY185" s="353" t="s">
        <v>101</v>
      </c>
    </row>
    <row r="186" spans="2:65" s="223" customFormat="1" ht="16.5" customHeight="1">
      <c r="B186" s="219"/>
      <c r="C186" s="364" t="s">
        <v>189</v>
      </c>
      <c r="D186" s="365" t="s">
        <v>178</v>
      </c>
      <c r="E186" s="366" t="s">
        <v>706</v>
      </c>
      <c r="F186" s="367" t="s">
        <v>707</v>
      </c>
      <c r="G186" s="368" t="s">
        <v>161</v>
      </c>
      <c r="H186" s="369">
        <v>151.327</v>
      </c>
      <c r="I186" s="203"/>
      <c r="J186" s="370">
        <f>ROUND(I186*H186,2)</f>
        <v>0</v>
      </c>
      <c r="K186" s="371" t="s">
        <v>1</v>
      </c>
      <c r="L186" s="372"/>
      <c r="M186" s="373" t="s">
        <v>1</v>
      </c>
      <c r="N186" s="374" t="s">
        <v>34</v>
      </c>
      <c r="O186" s="327">
        <v>0</v>
      </c>
      <c r="P186" s="327">
        <f>O186*H186</f>
        <v>0</v>
      </c>
      <c r="Q186" s="327">
        <v>0</v>
      </c>
      <c r="R186" s="327">
        <f>Q186*H186</f>
        <v>0</v>
      </c>
      <c r="S186" s="327">
        <v>0</v>
      </c>
      <c r="T186" s="328">
        <f>S186*H186</f>
        <v>0</v>
      </c>
      <c r="AR186" s="329" t="s">
        <v>137</v>
      </c>
      <c r="AT186" s="329" t="s">
        <v>178</v>
      </c>
      <c r="AU186" s="329" t="s">
        <v>58</v>
      </c>
      <c r="AY186" s="207" t="s">
        <v>101</v>
      </c>
      <c r="BE186" s="330">
        <f>IF(N186="základní",J186,0)</f>
        <v>0</v>
      </c>
      <c r="BF186" s="330">
        <f>IF(N186="snížená",J186,0)</f>
        <v>0</v>
      </c>
      <c r="BG186" s="330">
        <f>IF(N186="zákl. přenesená",J186,0)</f>
        <v>0</v>
      </c>
      <c r="BH186" s="330">
        <f>IF(N186="sníž. přenesená",J186,0)</f>
        <v>0</v>
      </c>
      <c r="BI186" s="330">
        <f>IF(N186="nulová",J186,0)</f>
        <v>0</v>
      </c>
      <c r="BJ186" s="207" t="s">
        <v>56</v>
      </c>
      <c r="BK186" s="330">
        <f>ROUND(I186*H186,2)</f>
        <v>0</v>
      </c>
      <c r="BL186" s="207" t="s">
        <v>107</v>
      </c>
      <c r="BM186" s="329" t="s">
        <v>233</v>
      </c>
    </row>
    <row r="187" spans="2:65" s="340" customFormat="1">
      <c r="B187" s="331"/>
      <c r="C187" s="332"/>
      <c r="D187" s="333" t="s">
        <v>112</v>
      </c>
      <c r="E187" s="334" t="s">
        <v>1</v>
      </c>
      <c r="F187" s="335" t="s">
        <v>1935</v>
      </c>
      <c r="G187" s="336"/>
      <c r="H187" s="337">
        <v>94.090999999999994</v>
      </c>
      <c r="I187" s="407"/>
      <c r="J187" s="336"/>
      <c r="K187" s="338"/>
      <c r="L187" s="336"/>
      <c r="M187" s="339"/>
      <c r="T187" s="341"/>
      <c r="AT187" s="342" t="s">
        <v>112</v>
      </c>
      <c r="AU187" s="342" t="s">
        <v>58</v>
      </c>
      <c r="AV187" s="340" t="s">
        <v>58</v>
      </c>
      <c r="AW187" s="340" t="s">
        <v>26</v>
      </c>
      <c r="AX187" s="340" t="s">
        <v>50</v>
      </c>
      <c r="AY187" s="342" t="s">
        <v>101</v>
      </c>
    </row>
    <row r="188" spans="2:65" s="340" customFormat="1">
      <c r="B188" s="331"/>
      <c r="C188" s="332"/>
      <c r="D188" s="333" t="s">
        <v>112</v>
      </c>
      <c r="E188" s="334" t="s">
        <v>1</v>
      </c>
      <c r="F188" s="335" t="s">
        <v>1936</v>
      </c>
      <c r="G188" s="336"/>
      <c r="H188" s="337">
        <v>57.235999999999997</v>
      </c>
      <c r="I188" s="407"/>
      <c r="J188" s="336"/>
      <c r="K188" s="338"/>
      <c r="L188" s="336"/>
      <c r="M188" s="339"/>
      <c r="T188" s="341"/>
      <c r="AT188" s="342" t="s">
        <v>112</v>
      </c>
      <c r="AU188" s="342" t="s">
        <v>58</v>
      </c>
      <c r="AV188" s="340" t="s">
        <v>58</v>
      </c>
      <c r="AW188" s="340" t="s">
        <v>26</v>
      </c>
      <c r="AX188" s="340" t="s">
        <v>50</v>
      </c>
      <c r="AY188" s="342" t="s">
        <v>101</v>
      </c>
    </row>
    <row r="189" spans="2:65" s="351" customFormat="1">
      <c r="B189" s="343"/>
      <c r="C189" s="344"/>
      <c r="D189" s="333" t="s">
        <v>112</v>
      </c>
      <c r="E189" s="345" t="s">
        <v>1</v>
      </c>
      <c r="F189" s="346" t="s">
        <v>114</v>
      </c>
      <c r="G189" s="347"/>
      <c r="H189" s="348">
        <v>151.327</v>
      </c>
      <c r="I189" s="408"/>
      <c r="J189" s="347"/>
      <c r="K189" s="349"/>
      <c r="L189" s="347"/>
      <c r="M189" s="350"/>
      <c r="T189" s="352"/>
      <c r="AT189" s="353" t="s">
        <v>112</v>
      </c>
      <c r="AU189" s="353" t="s">
        <v>58</v>
      </c>
      <c r="AV189" s="351" t="s">
        <v>107</v>
      </c>
      <c r="AW189" s="351" t="s">
        <v>26</v>
      </c>
      <c r="AX189" s="351" t="s">
        <v>56</v>
      </c>
      <c r="AY189" s="353" t="s">
        <v>101</v>
      </c>
    </row>
    <row r="190" spans="2:65" s="309" customFormat="1" ht="22.75" customHeight="1">
      <c r="B190" s="301"/>
      <c r="C190" s="302"/>
      <c r="D190" s="303" t="s">
        <v>49</v>
      </c>
      <c r="E190" s="315" t="s">
        <v>123</v>
      </c>
      <c r="F190" s="315" t="s">
        <v>708</v>
      </c>
      <c r="G190" s="305"/>
      <c r="H190" s="305"/>
      <c r="I190" s="410"/>
      <c r="J190" s="316">
        <f>BK190</f>
        <v>0</v>
      </c>
      <c r="K190" s="307"/>
      <c r="L190" s="305"/>
      <c r="M190" s="308"/>
      <c r="P190" s="310">
        <f>SUM(P191:P193)</f>
        <v>0</v>
      </c>
      <c r="R190" s="310">
        <f>SUM(R191:R193)</f>
        <v>0</v>
      </c>
      <c r="T190" s="311">
        <f>SUM(T191:T193)</f>
        <v>0</v>
      </c>
      <c r="AR190" s="312" t="s">
        <v>56</v>
      </c>
      <c r="AT190" s="313" t="s">
        <v>49</v>
      </c>
      <c r="AU190" s="313" t="s">
        <v>56</v>
      </c>
      <c r="AY190" s="312" t="s">
        <v>101</v>
      </c>
      <c r="BK190" s="314">
        <f>SUM(BK191:BK193)</f>
        <v>0</v>
      </c>
    </row>
    <row r="191" spans="2:65" s="223" customFormat="1" ht="24" customHeight="1">
      <c r="B191" s="219"/>
      <c r="C191" s="317" t="s">
        <v>162</v>
      </c>
      <c r="D191" s="318" t="s">
        <v>103</v>
      </c>
      <c r="E191" s="319" t="s">
        <v>709</v>
      </c>
      <c r="F191" s="320" t="s">
        <v>710</v>
      </c>
      <c r="G191" s="321" t="s">
        <v>161</v>
      </c>
      <c r="H191" s="322">
        <v>24.95</v>
      </c>
      <c r="I191" s="203"/>
      <c r="J191" s="323">
        <f>ROUND(I191*H191,2)</f>
        <v>0</v>
      </c>
      <c r="K191" s="324" t="s">
        <v>1</v>
      </c>
      <c r="L191" s="221"/>
      <c r="M191" s="325" t="s">
        <v>1</v>
      </c>
      <c r="N191" s="326" t="s">
        <v>34</v>
      </c>
      <c r="O191" s="327">
        <v>0</v>
      </c>
      <c r="P191" s="327">
        <f>O191*H191</f>
        <v>0</v>
      </c>
      <c r="Q191" s="327">
        <v>0</v>
      </c>
      <c r="R191" s="327">
        <f>Q191*H191</f>
        <v>0</v>
      </c>
      <c r="S191" s="327">
        <v>0</v>
      </c>
      <c r="T191" s="328">
        <f>S191*H191</f>
        <v>0</v>
      </c>
      <c r="AR191" s="329" t="s">
        <v>107</v>
      </c>
      <c r="AT191" s="329" t="s">
        <v>103</v>
      </c>
      <c r="AU191" s="329" t="s">
        <v>58</v>
      </c>
      <c r="AY191" s="207" t="s">
        <v>101</v>
      </c>
      <c r="BE191" s="330">
        <f>IF(N191="základní",J191,0)</f>
        <v>0</v>
      </c>
      <c r="BF191" s="330">
        <f>IF(N191="snížená",J191,0)</f>
        <v>0</v>
      </c>
      <c r="BG191" s="330">
        <f>IF(N191="zákl. přenesená",J191,0)</f>
        <v>0</v>
      </c>
      <c r="BH191" s="330">
        <f>IF(N191="sníž. přenesená",J191,0)</f>
        <v>0</v>
      </c>
      <c r="BI191" s="330">
        <f>IF(N191="nulová",J191,0)</f>
        <v>0</v>
      </c>
      <c r="BJ191" s="207" t="s">
        <v>56</v>
      </c>
      <c r="BK191" s="330">
        <f>ROUND(I191*H191,2)</f>
        <v>0</v>
      </c>
      <c r="BL191" s="207" t="s">
        <v>107</v>
      </c>
      <c r="BM191" s="329" t="s">
        <v>236</v>
      </c>
    </row>
    <row r="192" spans="2:65" s="340" customFormat="1">
      <c r="B192" s="331"/>
      <c r="C192" s="332"/>
      <c r="D192" s="333" t="s">
        <v>112</v>
      </c>
      <c r="E192" s="334" t="s">
        <v>1</v>
      </c>
      <c r="F192" s="335" t="s">
        <v>1931</v>
      </c>
      <c r="G192" s="336"/>
      <c r="H192" s="337">
        <v>24.95</v>
      </c>
      <c r="I192" s="407"/>
      <c r="J192" s="336"/>
      <c r="K192" s="338"/>
      <c r="L192" s="336"/>
      <c r="M192" s="339"/>
      <c r="T192" s="341"/>
      <c r="AT192" s="342" t="s">
        <v>112</v>
      </c>
      <c r="AU192" s="342" t="s">
        <v>58</v>
      </c>
      <c r="AV192" s="340" t="s">
        <v>58</v>
      </c>
      <c r="AW192" s="340" t="s">
        <v>26</v>
      </c>
      <c r="AX192" s="340" t="s">
        <v>50</v>
      </c>
      <c r="AY192" s="342" t="s">
        <v>101</v>
      </c>
    </row>
    <row r="193" spans="2:65" s="351" customFormat="1">
      <c r="B193" s="343"/>
      <c r="C193" s="344"/>
      <c r="D193" s="333" t="s">
        <v>112</v>
      </c>
      <c r="E193" s="345" t="s">
        <v>1</v>
      </c>
      <c r="F193" s="346" t="s">
        <v>114</v>
      </c>
      <c r="G193" s="347"/>
      <c r="H193" s="348">
        <v>24.95</v>
      </c>
      <c r="I193" s="408"/>
      <c r="J193" s="347"/>
      <c r="K193" s="349"/>
      <c r="L193" s="347"/>
      <c r="M193" s="350"/>
      <c r="T193" s="352"/>
      <c r="AT193" s="353" t="s">
        <v>112</v>
      </c>
      <c r="AU193" s="353" t="s">
        <v>58</v>
      </c>
      <c r="AV193" s="351" t="s">
        <v>107</v>
      </c>
      <c r="AW193" s="351" t="s">
        <v>26</v>
      </c>
      <c r="AX193" s="351" t="s">
        <v>56</v>
      </c>
      <c r="AY193" s="353" t="s">
        <v>101</v>
      </c>
    </row>
    <row r="194" spans="2:65" s="309" customFormat="1" ht="22.75" customHeight="1">
      <c r="B194" s="301"/>
      <c r="C194" s="302"/>
      <c r="D194" s="303" t="s">
        <v>49</v>
      </c>
      <c r="E194" s="315" t="s">
        <v>137</v>
      </c>
      <c r="F194" s="315" t="s">
        <v>455</v>
      </c>
      <c r="G194" s="305"/>
      <c r="H194" s="305"/>
      <c r="I194" s="410"/>
      <c r="J194" s="316">
        <f>BK194</f>
        <v>0</v>
      </c>
      <c r="K194" s="307"/>
      <c r="L194" s="305"/>
      <c r="M194" s="308"/>
      <c r="P194" s="310">
        <f>SUM(P195:P199)</f>
        <v>0</v>
      </c>
      <c r="R194" s="310">
        <f>SUM(R195:R199)</f>
        <v>0</v>
      </c>
      <c r="T194" s="311">
        <f>SUM(T195:T199)</f>
        <v>0</v>
      </c>
      <c r="AR194" s="312" t="s">
        <v>56</v>
      </c>
      <c r="AT194" s="313" t="s">
        <v>49</v>
      </c>
      <c r="AU194" s="313" t="s">
        <v>56</v>
      </c>
      <c r="AY194" s="312" t="s">
        <v>101</v>
      </c>
      <c r="BK194" s="314">
        <f>SUM(BK195:BK199)</f>
        <v>0</v>
      </c>
    </row>
    <row r="195" spans="2:65" s="223" customFormat="1" ht="24" customHeight="1">
      <c r="B195" s="219"/>
      <c r="C195" s="317" t="s">
        <v>6</v>
      </c>
      <c r="D195" s="318" t="s">
        <v>103</v>
      </c>
      <c r="E195" s="319" t="s">
        <v>711</v>
      </c>
      <c r="F195" s="320" t="s">
        <v>712</v>
      </c>
      <c r="G195" s="321" t="s">
        <v>221</v>
      </c>
      <c r="H195" s="322">
        <v>20.5</v>
      </c>
      <c r="I195" s="203"/>
      <c r="J195" s="323">
        <f>ROUND(I195*H195,2)</f>
        <v>0</v>
      </c>
      <c r="K195" s="324" t="s">
        <v>1</v>
      </c>
      <c r="L195" s="221"/>
      <c r="M195" s="325" t="s">
        <v>1</v>
      </c>
      <c r="N195" s="326" t="s">
        <v>34</v>
      </c>
      <c r="O195" s="327">
        <v>0</v>
      </c>
      <c r="P195" s="327">
        <f>O195*H195</f>
        <v>0</v>
      </c>
      <c r="Q195" s="327">
        <v>0</v>
      </c>
      <c r="R195" s="327">
        <f>Q195*H195</f>
        <v>0</v>
      </c>
      <c r="S195" s="327">
        <v>0</v>
      </c>
      <c r="T195" s="328">
        <f>S195*H195</f>
        <v>0</v>
      </c>
      <c r="AR195" s="329" t="s">
        <v>107</v>
      </c>
      <c r="AT195" s="329" t="s">
        <v>103</v>
      </c>
      <c r="AU195" s="329" t="s">
        <v>58</v>
      </c>
      <c r="AY195" s="207" t="s">
        <v>101</v>
      </c>
      <c r="BE195" s="330">
        <f>IF(N195="základní",J195,0)</f>
        <v>0</v>
      </c>
      <c r="BF195" s="330">
        <f>IF(N195="snížená",J195,0)</f>
        <v>0</v>
      </c>
      <c r="BG195" s="330">
        <f>IF(N195="zákl. přenesená",J195,0)</f>
        <v>0</v>
      </c>
      <c r="BH195" s="330">
        <f>IF(N195="sníž. přenesená",J195,0)</f>
        <v>0</v>
      </c>
      <c r="BI195" s="330">
        <f>IF(N195="nulová",J195,0)</f>
        <v>0</v>
      </c>
      <c r="BJ195" s="207" t="s">
        <v>56</v>
      </c>
      <c r="BK195" s="330">
        <f>ROUND(I195*H195,2)</f>
        <v>0</v>
      </c>
      <c r="BL195" s="207" t="s">
        <v>107</v>
      </c>
      <c r="BM195" s="329" t="s">
        <v>240</v>
      </c>
    </row>
    <row r="196" spans="2:65" s="340" customFormat="1">
      <c r="B196" s="331"/>
      <c r="C196" s="332"/>
      <c r="D196" s="333" t="s">
        <v>112</v>
      </c>
      <c r="E196" s="334" t="s">
        <v>1</v>
      </c>
      <c r="F196" s="335" t="s">
        <v>1937</v>
      </c>
      <c r="G196" s="336"/>
      <c r="H196" s="337">
        <v>20.5</v>
      </c>
      <c r="I196" s="407"/>
      <c r="J196" s="336"/>
      <c r="K196" s="338"/>
      <c r="L196" s="336"/>
      <c r="M196" s="339"/>
      <c r="T196" s="341"/>
      <c r="AT196" s="342" t="s">
        <v>112</v>
      </c>
      <c r="AU196" s="342" t="s">
        <v>58</v>
      </c>
      <c r="AV196" s="340" t="s">
        <v>58</v>
      </c>
      <c r="AW196" s="340" t="s">
        <v>26</v>
      </c>
      <c r="AX196" s="340" t="s">
        <v>50</v>
      </c>
      <c r="AY196" s="342" t="s">
        <v>101</v>
      </c>
    </row>
    <row r="197" spans="2:65" s="351" customFormat="1">
      <c r="B197" s="343"/>
      <c r="C197" s="344"/>
      <c r="D197" s="333" t="s">
        <v>112</v>
      </c>
      <c r="E197" s="345" t="s">
        <v>1</v>
      </c>
      <c r="F197" s="346" t="s">
        <v>114</v>
      </c>
      <c r="G197" s="347"/>
      <c r="H197" s="348">
        <v>20.5</v>
      </c>
      <c r="I197" s="408"/>
      <c r="J197" s="347"/>
      <c r="K197" s="349"/>
      <c r="L197" s="347"/>
      <c r="M197" s="350"/>
      <c r="T197" s="352"/>
      <c r="AT197" s="353" t="s">
        <v>112</v>
      </c>
      <c r="AU197" s="353" t="s">
        <v>58</v>
      </c>
      <c r="AV197" s="351" t="s">
        <v>107</v>
      </c>
      <c r="AW197" s="351" t="s">
        <v>26</v>
      </c>
      <c r="AX197" s="351" t="s">
        <v>56</v>
      </c>
      <c r="AY197" s="353" t="s">
        <v>101</v>
      </c>
    </row>
    <row r="198" spans="2:65" s="223" customFormat="1" ht="16.5" customHeight="1">
      <c r="B198" s="219"/>
      <c r="C198" s="317" t="s">
        <v>200</v>
      </c>
      <c r="D198" s="318" t="s">
        <v>103</v>
      </c>
      <c r="E198" s="319" t="s">
        <v>713</v>
      </c>
      <c r="F198" s="320" t="s">
        <v>714</v>
      </c>
      <c r="G198" s="321" t="s">
        <v>106</v>
      </c>
      <c r="H198" s="322">
        <v>1</v>
      </c>
      <c r="I198" s="203"/>
      <c r="J198" s="323">
        <f>ROUND(I198*H198,2)</f>
        <v>0</v>
      </c>
      <c r="K198" s="324" t="s">
        <v>1</v>
      </c>
      <c r="L198" s="221"/>
      <c r="M198" s="325" t="s">
        <v>1</v>
      </c>
      <c r="N198" s="326" t="s">
        <v>34</v>
      </c>
      <c r="O198" s="327">
        <v>0</v>
      </c>
      <c r="P198" s="327">
        <f>O198*H198</f>
        <v>0</v>
      </c>
      <c r="Q198" s="327">
        <v>0</v>
      </c>
      <c r="R198" s="327">
        <f>Q198*H198</f>
        <v>0</v>
      </c>
      <c r="S198" s="327">
        <v>0</v>
      </c>
      <c r="T198" s="328">
        <f>S198*H198</f>
        <v>0</v>
      </c>
      <c r="AR198" s="329" t="s">
        <v>107</v>
      </c>
      <c r="AT198" s="329" t="s">
        <v>103</v>
      </c>
      <c r="AU198" s="329" t="s">
        <v>58</v>
      </c>
      <c r="AY198" s="207" t="s">
        <v>101</v>
      </c>
      <c r="BE198" s="330">
        <f>IF(N198="základní",J198,0)</f>
        <v>0</v>
      </c>
      <c r="BF198" s="330">
        <f>IF(N198="snížená",J198,0)</f>
        <v>0</v>
      </c>
      <c r="BG198" s="330">
        <f>IF(N198="zákl. přenesená",J198,0)</f>
        <v>0</v>
      </c>
      <c r="BH198" s="330">
        <f>IF(N198="sníž. přenesená",J198,0)</f>
        <v>0</v>
      </c>
      <c r="BI198" s="330">
        <f>IF(N198="nulová",J198,0)</f>
        <v>0</v>
      </c>
      <c r="BJ198" s="207" t="s">
        <v>56</v>
      </c>
      <c r="BK198" s="330">
        <f>ROUND(I198*H198,2)</f>
        <v>0</v>
      </c>
      <c r="BL198" s="207" t="s">
        <v>107</v>
      </c>
      <c r="BM198" s="329" t="s">
        <v>242</v>
      </c>
    </row>
    <row r="199" spans="2:65" s="340" customFormat="1">
      <c r="B199" s="331"/>
      <c r="C199" s="332"/>
      <c r="D199" s="333" t="s">
        <v>112</v>
      </c>
      <c r="E199" s="334" t="s">
        <v>1</v>
      </c>
      <c r="F199" s="335" t="s">
        <v>56</v>
      </c>
      <c r="G199" s="336"/>
      <c r="H199" s="337">
        <v>1</v>
      </c>
      <c r="I199" s="407"/>
      <c r="J199" s="336"/>
      <c r="K199" s="338"/>
      <c r="L199" s="336"/>
      <c r="M199" s="339"/>
      <c r="T199" s="341"/>
      <c r="AT199" s="342" t="s">
        <v>112</v>
      </c>
      <c r="AU199" s="342" t="s">
        <v>58</v>
      </c>
      <c r="AV199" s="340" t="s">
        <v>58</v>
      </c>
      <c r="AW199" s="340" t="s">
        <v>26</v>
      </c>
      <c r="AX199" s="340" t="s">
        <v>56</v>
      </c>
      <c r="AY199" s="342" t="s">
        <v>101</v>
      </c>
    </row>
    <row r="200" spans="2:65" s="309" customFormat="1" ht="22.75" customHeight="1">
      <c r="B200" s="301"/>
      <c r="C200" s="302"/>
      <c r="D200" s="303" t="s">
        <v>49</v>
      </c>
      <c r="E200" s="315" t="s">
        <v>142</v>
      </c>
      <c r="F200" s="315" t="s">
        <v>279</v>
      </c>
      <c r="G200" s="305"/>
      <c r="H200" s="305"/>
      <c r="I200" s="410"/>
      <c r="J200" s="316">
        <f>BK200</f>
        <v>0</v>
      </c>
      <c r="K200" s="307"/>
      <c r="L200" s="305"/>
      <c r="M200" s="308"/>
      <c r="P200" s="310">
        <f>SUM(P201:P216)</f>
        <v>0</v>
      </c>
      <c r="R200" s="310">
        <f>SUM(R201:R216)</f>
        <v>0</v>
      </c>
      <c r="T200" s="311">
        <f>SUM(T201:T216)</f>
        <v>0</v>
      </c>
      <c r="AR200" s="312" t="s">
        <v>56</v>
      </c>
      <c r="AT200" s="313" t="s">
        <v>49</v>
      </c>
      <c r="AU200" s="313" t="s">
        <v>56</v>
      </c>
      <c r="AY200" s="312" t="s">
        <v>101</v>
      </c>
      <c r="BK200" s="314">
        <f>SUM(BK201:BK216)</f>
        <v>0</v>
      </c>
    </row>
    <row r="201" spans="2:65" s="223" customFormat="1" ht="48" customHeight="1">
      <c r="B201" s="219"/>
      <c r="C201" s="317" t="s">
        <v>203</v>
      </c>
      <c r="D201" s="318" t="s">
        <v>103</v>
      </c>
      <c r="E201" s="319" t="s">
        <v>715</v>
      </c>
      <c r="F201" s="320" t="s">
        <v>716</v>
      </c>
      <c r="G201" s="321" t="s">
        <v>221</v>
      </c>
      <c r="H201" s="322">
        <v>20.149999999999999</v>
      </c>
      <c r="I201" s="203"/>
      <c r="J201" s="323">
        <f>ROUND(I201*H201,2)</f>
        <v>0</v>
      </c>
      <c r="K201" s="324" t="s">
        <v>127</v>
      </c>
      <c r="L201" s="221"/>
      <c r="M201" s="325" t="s">
        <v>1</v>
      </c>
      <c r="N201" s="326" t="s">
        <v>34</v>
      </c>
      <c r="O201" s="327">
        <v>0</v>
      </c>
      <c r="P201" s="327">
        <f>O201*H201</f>
        <v>0</v>
      </c>
      <c r="Q201" s="327">
        <v>0</v>
      </c>
      <c r="R201" s="327">
        <f>Q201*H201</f>
        <v>0</v>
      </c>
      <c r="S201" s="327">
        <v>0</v>
      </c>
      <c r="T201" s="328">
        <f>S201*H201</f>
        <v>0</v>
      </c>
      <c r="AR201" s="329" t="s">
        <v>107</v>
      </c>
      <c r="AT201" s="329" t="s">
        <v>103</v>
      </c>
      <c r="AU201" s="329" t="s">
        <v>58</v>
      </c>
      <c r="AY201" s="207" t="s">
        <v>101</v>
      </c>
      <c r="BE201" s="330">
        <f>IF(N201="základní",J201,0)</f>
        <v>0</v>
      </c>
      <c r="BF201" s="330">
        <f>IF(N201="snížená",J201,0)</f>
        <v>0</v>
      </c>
      <c r="BG201" s="330">
        <f>IF(N201="zákl. přenesená",J201,0)</f>
        <v>0</v>
      </c>
      <c r="BH201" s="330">
        <f>IF(N201="sníž. přenesená",J201,0)</f>
        <v>0</v>
      </c>
      <c r="BI201" s="330">
        <f>IF(N201="nulová",J201,0)</f>
        <v>0</v>
      </c>
      <c r="BJ201" s="207" t="s">
        <v>56</v>
      </c>
      <c r="BK201" s="330">
        <f>ROUND(I201*H201,2)</f>
        <v>0</v>
      </c>
      <c r="BL201" s="207" t="s">
        <v>107</v>
      </c>
      <c r="BM201" s="329" t="s">
        <v>245</v>
      </c>
    </row>
    <row r="202" spans="2:65" s="340" customFormat="1">
      <c r="B202" s="331"/>
      <c r="C202" s="332"/>
      <c r="D202" s="333" t="s">
        <v>112</v>
      </c>
      <c r="E202" s="334" t="s">
        <v>1</v>
      </c>
      <c r="F202" s="335" t="s">
        <v>1938</v>
      </c>
      <c r="G202" s="336"/>
      <c r="H202" s="337">
        <v>20.149999999999999</v>
      </c>
      <c r="I202" s="407"/>
      <c r="J202" s="336"/>
      <c r="K202" s="338"/>
      <c r="L202" s="336"/>
      <c r="M202" s="339"/>
      <c r="T202" s="341"/>
      <c r="AT202" s="342" t="s">
        <v>112</v>
      </c>
      <c r="AU202" s="342" t="s">
        <v>58</v>
      </c>
      <c r="AV202" s="340" t="s">
        <v>58</v>
      </c>
      <c r="AW202" s="340" t="s">
        <v>26</v>
      </c>
      <c r="AX202" s="340" t="s">
        <v>56</v>
      </c>
      <c r="AY202" s="342" t="s">
        <v>101</v>
      </c>
    </row>
    <row r="203" spans="2:65" s="223" customFormat="1" ht="16.5" customHeight="1">
      <c r="B203" s="219"/>
      <c r="C203" s="364" t="s">
        <v>168</v>
      </c>
      <c r="D203" s="365" t="s">
        <v>178</v>
      </c>
      <c r="E203" s="366" t="s">
        <v>717</v>
      </c>
      <c r="F203" s="367" t="s">
        <v>718</v>
      </c>
      <c r="G203" s="368" t="s">
        <v>173</v>
      </c>
      <c r="H203" s="369">
        <v>22.164999999999999</v>
      </c>
      <c r="I203" s="203"/>
      <c r="J203" s="370">
        <f>ROUND(I203*H203,2)</f>
        <v>0</v>
      </c>
      <c r="K203" s="371" t="s">
        <v>127</v>
      </c>
      <c r="L203" s="372"/>
      <c r="M203" s="373" t="s">
        <v>1</v>
      </c>
      <c r="N203" s="374" t="s">
        <v>34</v>
      </c>
      <c r="O203" s="327">
        <v>0</v>
      </c>
      <c r="P203" s="327">
        <f>O203*H203</f>
        <v>0</v>
      </c>
      <c r="Q203" s="327">
        <v>0</v>
      </c>
      <c r="R203" s="327">
        <f>Q203*H203</f>
        <v>0</v>
      </c>
      <c r="S203" s="327">
        <v>0</v>
      </c>
      <c r="T203" s="328">
        <f>S203*H203</f>
        <v>0</v>
      </c>
      <c r="AR203" s="329" t="s">
        <v>137</v>
      </c>
      <c r="AT203" s="329" t="s">
        <v>178</v>
      </c>
      <c r="AU203" s="329" t="s">
        <v>58</v>
      </c>
      <c r="AY203" s="207" t="s">
        <v>101</v>
      </c>
      <c r="BE203" s="330">
        <f>IF(N203="základní",J203,0)</f>
        <v>0</v>
      </c>
      <c r="BF203" s="330">
        <f>IF(N203="snížená",J203,0)</f>
        <v>0</v>
      </c>
      <c r="BG203" s="330">
        <f>IF(N203="zákl. přenesená",J203,0)</f>
        <v>0</v>
      </c>
      <c r="BH203" s="330">
        <f>IF(N203="sníž. přenesená",J203,0)</f>
        <v>0</v>
      </c>
      <c r="BI203" s="330">
        <f>IF(N203="nulová",J203,0)</f>
        <v>0</v>
      </c>
      <c r="BJ203" s="207" t="s">
        <v>56</v>
      </c>
      <c r="BK203" s="330">
        <f>ROUND(I203*H203,2)</f>
        <v>0</v>
      </c>
      <c r="BL203" s="207" t="s">
        <v>107</v>
      </c>
      <c r="BM203" s="329" t="s">
        <v>249</v>
      </c>
    </row>
    <row r="204" spans="2:65" s="340" customFormat="1">
      <c r="B204" s="331"/>
      <c r="C204" s="332"/>
      <c r="D204" s="333" t="s">
        <v>112</v>
      </c>
      <c r="E204" s="334" t="s">
        <v>1</v>
      </c>
      <c r="F204" s="335" t="s">
        <v>1939</v>
      </c>
      <c r="G204" s="336"/>
      <c r="H204" s="337">
        <v>22.164999999999999</v>
      </c>
      <c r="I204" s="407"/>
      <c r="J204" s="336"/>
      <c r="K204" s="338"/>
      <c r="L204" s="336"/>
      <c r="M204" s="339"/>
      <c r="T204" s="341"/>
      <c r="AT204" s="342" t="s">
        <v>112</v>
      </c>
      <c r="AU204" s="342" t="s">
        <v>58</v>
      </c>
      <c r="AV204" s="340" t="s">
        <v>58</v>
      </c>
      <c r="AW204" s="340" t="s">
        <v>26</v>
      </c>
      <c r="AX204" s="340" t="s">
        <v>50</v>
      </c>
      <c r="AY204" s="342" t="s">
        <v>101</v>
      </c>
    </row>
    <row r="205" spans="2:65" s="351" customFormat="1">
      <c r="B205" s="343"/>
      <c r="C205" s="344"/>
      <c r="D205" s="333" t="s">
        <v>112</v>
      </c>
      <c r="E205" s="345" t="s">
        <v>1</v>
      </c>
      <c r="F205" s="346" t="s">
        <v>114</v>
      </c>
      <c r="G205" s="347"/>
      <c r="H205" s="348">
        <v>22.164999999999999</v>
      </c>
      <c r="I205" s="408"/>
      <c r="J205" s="347"/>
      <c r="K205" s="349"/>
      <c r="L205" s="347"/>
      <c r="M205" s="350"/>
      <c r="T205" s="352"/>
      <c r="AT205" s="353" t="s">
        <v>112</v>
      </c>
      <c r="AU205" s="353" t="s">
        <v>58</v>
      </c>
      <c r="AV205" s="351" t="s">
        <v>107</v>
      </c>
      <c r="AW205" s="351" t="s">
        <v>26</v>
      </c>
      <c r="AX205" s="351" t="s">
        <v>56</v>
      </c>
      <c r="AY205" s="353" t="s">
        <v>101</v>
      </c>
    </row>
    <row r="206" spans="2:65" s="223" customFormat="1" ht="24" customHeight="1">
      <c r="B206" s="219"/>
      <c r="C206" s="317" t="s">
        <v>209</v>
      </c>
      <c r="D206" s="318" t="s">
        <v>103</v>
      </c>
      <c r="E206" s="319" t="s">
        <v>719</v>
      </c>
      <c r="F206" s="320" t="s">
        <v>720</v>
      </c>
      <c r="G206" s="321" t="s">
        <v>221</v>
      </c>
      <c r="H206" s="322">
        <v>102.4</v>
      </c>
      <c r="I206" s="203"/>
      <c r="J206" s="323">
        <f>ROUND(I206*H206,2)</f>
        <v>0</v>
      </c>
      <c r="K206" s="324" t="s">
        <v>1</v>
      </c>
      <c r="L206" s="221"/>
      <c r="M206" s="325" t="s">
        <v>1</v>
      </c>
      <c r="N206" s="326" t="s">
        <v>34</v>
      </c>
      <c r="O206" s="327">
        <v>0</v>
      </c>
      <c r="P206" s="327">
        <f>O206*H206</f>
        <v>0</v>
      </c>
      <c r="Q206" s="327">
        <v>0</v>
      </c>
      <c r="R206" s="327">
        <f>Q206*H206</f>
        <v>0</v>
      </c>
      <c r="S206" s="327">
        <v>0</v>
      </c>
      <c r="T206" s="328">
        <f>S206*H206</f>
        <v>0</v>
      </c>
      <c r="AR206" s="329" t="s">
        <v>107</v>
      </c>
      <c r="AT206" s="329" t="s">
        <v>103</v>
      </c>
      <c r="AU206" s="329" t="s">
        <v>58</v>
      </c>
      <c r="AY206" s="207" t="s">
        <v>101</v>
      </c>
      <c r="BE206" s="330">
        <f>IF(N206="základní",J206,0)</f>
        <v>0</v>
      </c>
      <c r="BF206" s="330">
        <f>IF(N206="snížená",J206,0)</f>
        <v>0</v>
      </c>
      <c r="BG206" s="330">
        <f>IF(N206="zákl. přenesená",J206,0)</f>
        <v>0</v>
      </c>
      <c r="BH206" s="330">
        <f>IF(N206="sníž. přenesená",J206,0)</f>
        <v>0</v>
      </c>
      <c r="BI206" s="330">
        <f>IF(N206="nulová",J206,0)</f>
        <v>0</v>
      </c>
      <c r="BJ206" s="207" t="s">
        <v>56</v>
      </c>
      <c r="BK206" s="330">
        <f>ROUND(I206*H206,2)</f>
        <v>0</v>
      </c>
      <c r="BL206" s="207" t="s">
        <v>107</v>
      </c>
      <c r="BM206" s="329" t="s">
        <v>252</v>
      </c>
    </row>
    <row r="207" spans="2:65" s="340" customFormat="1">
      <c r="B207" s="331"/>
      <c r="C207" s="332"/>
      <c r="D207" s="333" t="s">
        <v>112</v>
      </c>
      <c r="E207" s="334" t="s">
        <v>1</v>
      </c>
      <c r="F207" s="335" t="s">
        <v>1940</v>
      </c>
      <c r="G207" s="336"/>
      <c r="H207" s="337">
        <v>33.299999999999997</v>
      </c>
      <c r="I207" s="407"/>
      <c r="J207" s="336"/>
      <c r="K207" s="338"/>
      <c r="L207" s="336"/>
      <c r="M207" s="339"/>
      <c r="T207" s="341"/>
      <c r="AT207" s="342" t="s">
        <v>112</v>
      </c>
      <c r="AU207" s="342" t="s">
        <v>58</v>
      </c>
      <c r="AV207" s="340" t="s">
        <v>58</v>
      </c>
      <c r="AW207" s="340" t="s">
        <v>26</v>
      </c>
      <c r="AX207" s="340" t="s">
        <v>50</v>
      </c>
      <c r="AY207" s="342" t="s">
        <v>101</v>
      </c>
    </row>
    <row r="208" spans="2:65" s="340" customFormat="1">
      <c r="B208" s="331"/>
      <c r="C208" s="332"/>
      <c r="D208" s="333" t="s">
        <v>112</v>
      </c>
      <c r="E208" s="334" t="s">
        <v>1</v>
      </c>
      <c r="F208" s="335" t="s">
        <v>1941</v>
      </c>
      <c r="G208" s="336"/>
      <c r="H208" s="337">
        <v>15</v>
      </c>
      <c r="I208" s="407"/>
      <c r="J208" s="336"/>
      <c r="K208" s="338"/>
      <c r="L208" s="336"/>
      <c r="M208" s="339"/>
      <c r="T208" s="341"/>
      <c r="AT208" s="342" t="s">
        <v>112</v>
      </c>
      <c r="AU208" s="342" t="s">
        <v>58</v>
      </c>
      <c r="AV208" s="340" t="s">
        <v>58</v>
      </c>
      <c r="AW208" s="340" t="s">
        <v>26</v>
      </c>
      <c r="AX208" s="340" t="s">
        <v>50</v>
      </c>
      <c r="AY208" s="342" t="s">
        <v>101</v>
      </c>
    </row>
    <row r="209" spans="2:65" s="340" customFormat="1">
      <c r="B209" s="331"/>
      <c r="C209" s="332"/>
      <c r="D209" s="333" t="s">
        <v>112</v>
      </c>
      <c r="E209" s="334" t="s">
        <v>1</v>
      </c>
      <c r="F209" s="335" t="s">
        <v>1942</v>
      </c>
      <c r="G209" s="336"/>
      <c r="H209" s="337">
        <v>54.1</v>
      </c>
      <c r="I209" s="407"/>
      <c r="J209" s="336"/>
      <c r="K209" s="338"/>
      <c r="L209" s="336"/>
      <c r="M209" s="339"/>
      <c r="T209" s="341"/>
      <c r="AT209" s="342" t="s">
        <v>112</v>
      </c>
      <c r="AU209" s="342" t="s">
        <v>58</v>
      </c>
      <c r="AV209" s="340" t="s">
        <v>58</v>
      </c>
      <c r="AW209" s="340" t="s">
        <v>26</v>
      </c>
      <c r="AX209" s="340" t="s">
        <v>50</v>
      </c>
      <c r="AY209" s="342" t="s">
        <v>101</v>
      </c>
    </row>
    <row r="210" spans="2:65" s="351" customFormat="1">
      <c r="B210" s="343"/>
      <c r="C210" s="344"/>
      <c r="D210" s="333" t="s">
        <v>112</v>
      </c>
      <c r="E210" s="345" t="s">
        <v>1</v>
      </c>
      <c r="F210" s="346" t="s">
        <v>114</v>
      </c>
      <c r="G210" s="347"/>
      <c r="H210" s="348">
        <v>102.4</v>
      </c>
      <c r="I210" s="408"/>
      <c r="J210" s="347"/>
      <c r="K210" s="349"/>
      <c r="L210" s="347"/>
      <c r="M210" s="350"/>
      <c r="T210" s="352"/>
      <c r="AT210" s="353" t="s">
        <v>112</v>
      </c>
      <c r="AU210" s="353" t="s">
        <v>58</v>
      </c>
      <c r="AV210" s="351" t="s">
        <v>107</v>
      </c>
      <c r="AW210" s="351" t="s">
        <v>26</v>
      </c>
      <c r="AX210" s="351" t="s">
        <v>56</v>
      </c>
      <c r="AY210" s="353" t="s">
        <v>101</v>
      </c>
    </row>
    <row r="211" spans="2:65" s="223" customFormat="1" ht="16.5" customHeight="1">
      <c r="B211" s="219"/>
      <c r="C211" s="364" t="s">
        <v>174</v>
      </c>
      <c r="D211" s="365" t="s">
        <v>178</v>
      </c>
      <c r="E211" s="366" t="s">
        <v>721</v>
      </c>
      <c r="F211" s="367" t="s">
        <v>722</v>
      </c>
      <c r="G211" s="368" t="s">
        <v>221</v>
      </c>
      <c r="H211" s="369">
        <v>112.64</v>
      </c>
      <c r="I211" s="203"/>
      <c r="J211" s="370">
        <f>ROUND(I211*H211,2)</f>
        <v>0</v>
      </c>
      <c r="K211" s="371" t="s">
        <v>127</v>
      </c>
      <c r="L211" s="372"/>
      <c r="M211" s="373" t="s">
        <v>1</v>
      </c>
      <c r="N211" s="374" t="s">
        <v>34</v>
      </c>
      <c r="O211" s="327">
        <v>0</v>
      </c>
      <c r="P211" s="327">
        <f>O211*H211</f>
        <v>0</v>
      </c>
      <c r="Q211" s="327">
        <v>0</v>
      </c>
      <c r="R211" s="327">
        <f>Q211*H211</f>
        <v>0</v>
      </c>
      <c r="S211" s="327">
        <v>0</v>
      </c>
      <c r="T211" s="328">
        <f>S211*H211</f>
        <v>0</v>
      </c>
      <c r="AR211" s="329" t="s">
        <v>137</v>
      </c>
      <c r="AT211" s="329" t="s">
        <v>178</v>
      </c>
      <c r="AU211" s="329" t="s">
        <v>58</v>
      </c>
      <c r="AY211" s="207" t="s">
        <v>101</v>
      </c>
      <c r="BE211" s="330">
        <f>IF(N211="základní",J211,0)</f>
        <v>0</v>
      </c>
      <c r="BF211" s="330">
        <f>IF(N211="snížená",J211,0)</f>
        <v>0</v>
      </c>
      <c r="BG211" s="330">
        <f>IF(N211="zákl. přenesená",J211,0)</f>
        <v>0</v>
      </c>
      <c r="BH211" s="330">
        <f>IF(N211="sníž. přenesená",J211,0)</f>
        <v>0</v>
      </c>
      <c r="BI211" s="330">
        <f>IF(N211="nulová",J211,0)</f>
        <v>0</v>
      </c>
      <c r="BJ211" s="207" t="s">
        <v>56</v>
      </c>
      <c r="BK211" s="330">
        <f>ROUND(I211*H211,2)</f>
        <v>0</v>
      </c>
      <c r="BL211" s="207" t="s">
        <v>107</v>
      </c>
      <c r="BM211" s="329" t="s">
        <v>256</v>
      </c>
    </row>
    <row r="212" spans="2:65" s="340" customFormat="1">
      <c r="B212" s="331"/>
      <c r="C212" s="332"/>
      <c r="D212" s="333" t="s">
        <v>112</v>
      </c>
      <c r="E212" s="334" t="s">
        <v>1</v>
      </c>
      <c r="F212" s="335" t="s">
        <v>1943</v>
      </c>
      <c r="G212" s="336"/>
      <c r="H212" s="337">
        <v>112.64</v>
      </c>
      <c r="I212" s="407"/>
      <c r="J212" s="336"/>
      <c r="K212" s="338"/>
      <c r="L212" s="336"/>
      <c r="M212" s="339"/>
      <c r="T212" s="341"/>
      <c r="AT212" s="342" t="s">
        <v>112</v>
      </c>
      <c r="AU212" s="342" t="s">
        <v>58</v>
      </c>
      <c r="AV212" s="340" t="s">
        <v>58</v>
      </c>
      <c r="AW212" s="340" t="s">
        <v>26</v>
      </c>
      <c r="AX212" s="340" t="s">
        <v>50</v>
      </c>
      <c r="AY212" s="342" t="s">
        <v>101</v>
      </c>
    </row>
    <row r="213" spans="2:65" s="351" customFormat="1">
      <c r="B213" s="343"/>
      <c r="C213" s="344"/>
      <c r="D213" s="333" t="s">
        <v>112</v>
      </c>
      <c r="E213" s="345" t="s">
        <v>1</v>
      </c>
      <c r="F213" s="346" t="s">
        <v>114</v>
      </c>
      <c r="G213" s="347"/>
      <c r="H213" s="348">
        <v>112.64</v>
      </c>
      <c r="I213" s="408"/>
      <c r="J213" s="347"/>
      <c r="K213" s="349"/>
      <c r="L213" s="347"/>
      <c r="M213" s="350"/>
      <c r="T213" s="352"/>
      <c r="AT213" s="353" t="s">
        <v>112</v>
      </c>
      <c r="AU213" s="353" t="s">
        <v>58</v>
      </c>
      <c r="AV213" s="351" t="s">
        <v>107</v>
      </c>
      <c r="AW213" s="351" t="s">
        <v>26</v>
      </c>
      <c r="AX213" s="351" t="s">
        <v>56</v>
      </c>
      <c r="AY213" s="353" t="s">
        <v>101</v>
      </c>
    </row>
    <row r="214" spans="2:65" s="223" customFormat="1" ht="24" customHeight="1">
      <c r="B214" s="219"/>
      <c r="C214" s="317" t="s">
        <v>219</v>
      </c>
      <c r="D214" s="318" t="s">
        <v>103</v>
      </c>
      <c r="E214" s="319" t="s">
        <v>723</v>
      </c>
      <c r="F214" s="320" t="s">
        <v>724</v>
      </c>
      <c r="G214" s="321" t="s">
        <v>221</v>
      </c>
      <c r="H214" s="322">
        <v>11</v>
      </c>
      <c r="I214" s="203"/>
      <c r="J214" s="323">
        <f>ROUND(I214*H214,2)</f>
        <v>0</v>
      </c>
      <c r="K214" s="324" t="s">
        <v>1</v>
      </c>
      <c r="L214" s="221"/>
      <c r="M214" s="325" t="s">
        <v>1</v>
      </c>
      <c r="N214" s="326" t="s">
        <v>34</v>
      </c>
      <c r="O214" s="327">
        <v>0</v>
      </c>
      <c r="P214" s="327">
        <f>O214*H214</f>
        <v>0</v>
      </c>
      <c r="Q214" s="327">
        <v>0</v>
      </c>
      <c r="R214" s="327">
        <f>Q214*H214</f>
        <v>0</v>
      </c>
      <c r="S214" s="327">
        <v>0</v>
      </c>
      <c r="T214" s="328">
        <f>S214*H214</f>
        <v>0</v>
      </c>
      <c r="AR214" s="329" t="s">
        <v>107</v>
      </c>
      <c r="AT214" s="329" t="s">
        <v>103</v>
      </c>
      <c r="AU214" s="329" t="s">
        <v>58</v>
      </c>
      <c r="AY214" s="207" t="s">
        <v>101</v>
      </c>
      <c r="BE214" s="330">
        <f>IF(N214="základní",J214,0)</f>
        <v>0</v>
      </c>
      <c r="BF214" s="330">
        <f>IF(N214="snížená",J214,0)</f>
        <v>0</v>
      </c>
      <c r="BG214" s="330">
        <f>IF(N214="zákl. přenesená",J214,0)</f>
        <v>0</v>
      </c>
      <c r="BH214" s="330">
        <f>IF(N214="sníž. přenesená",J214,0)</f>
        <v>0</v>
      </c>
      <c r="BI214" s="330">
        <f>IF(N214="nulová",J214,0)</f>
        <v>0</v>
      </c>
      <c r="BJ214" s="207" t="s">
        <v>56</v>
      </c>
      <c r="BK214" s="330">
        <f>ROUND(I214*H214,2)</f>
        <v>0</v>
      </c>
      <c r="BL214" s="207" t="s">
        <v>107</v>
      </c>
      <c r="BM214" s="329" t="s">
        <v>259</v>
      </c>
    </row>
    <row r="215" spans="2:65" s="223" customFormat="1" ht="24" customHeight="1">
      <c r="B215" s="219"/>
      <c r="C215" s="317" t="s">
        <v>181</v>
      </c>
      <c r="D215" s="318" t="s">
        <v>103</v>
      </c>
      <c r="E215" s="319" t="s">
        <v>725</v>
      </c>
      <c r="F215" s="320" t="s">
        <v>726</v>
      </c>
      <c r="G215" s="321" t="s">
        <v>221</v>
      </c>
      <c r="H215" s="322">
        <v>9.5</v>
      </c>
      <c r="I215" s="203"/>
      <c r="J215" s="323">
        <f>ROUND(I215*H215,2)</f>
        <v>0</v>
      </c>
      <c r="K215" s="324" t="s">
        <v>127</v>
      </c>
      <c r="L215" s="221"/>
      <c r="M215" s="325" t="s">
        <v>1</v>
      </c>
      <c r="N215" s="326" t="s">
        <v>34</v>
      </c>
      <c r="O215" s="327">
        <v>0</v>
      </c>
      <c r="P215" s="327">
        <f>O215*H215</f>
        <v>0</v>
      </c>
      <c r="Q215" s="327">
        <v>0</v>
      </c>
      <c r="R215" s="327">
        <f>Q215*H215</f>
        <v>0</v>
      </c>
      <c r="S215" s="327">
        <v>0</v>
      </c>
      <c r="T215" s="328">
        <f>S215*H215</f>
        <v>0</v>
      </c>
      <c r="AR215" s="329" t="s">
        <v>107</v>
      </c>
      <c r="AT215" s="329" t="s">
        <v>103</v>
      </c>
      <c r="AU215" s="329" t="s">
        <v>58</v>
      </c>
      <c r="AY215" s="207" t="s">
        <v>101</v>
      </c>
      <c r="BE215" s="330">
        <f>IF(N215="základní",J215,0)</f>
        <v>0</v>
      </c>
      <c r="BF215" s="330">
        <f>IF(N215="snížená",J215,0)</f>
        <v>0</v>
      </c>
      <c r="BG215" s="330">
        <f>IF(N215="zákl. přenesená",J215,0)</f>
        <v>0</v>
      </c>
      <c r="BH215" s="330">
        <f>IF(N215="sníž. přenesená",J215,0)</f>
        <v>0</v>
      </c>
      <c r="BI215" s="330">
        <f>IF(N215="nulová",J215,0)</f>
        <v>0</v>
      </c>
      <c r="BJ215" s="207" t="s">
        <v>56</v>
      </c>
      <c r="BK215" s="330">
        <f>ROUND(I215*H215,2)</f>
        <v>0</v>
      </c>
      <c r="BL215" s="207" t="s">
        <v>107</v>
      </c>
      <c r="BM215" s="329" t="s">
        <v>289</v>
      </c>
    </row>
    <row r="216" spans="2:65" s="223" customFormat="1" ht="24" customHeight="1">
      <c r="B216" s="219"/>
      <c r="C216" s="317" t="s">
        <v>230</v>
      </c>
      <c r="D216" s="318" t="s">
        <v>103</v>
      </c>
      <c r="E216" s="319" t="s">
        <v>727</v>
      </c>
      <c r="F216" s="320" t="s">
        <v>728</v>
      </c>
      <c r="G216" s="321" t="s">
        <v>173</v>
      </c>
      <c r="H216" s="322">
        <v>2</v>
      </c>
      <c r="I216" s="203"/>
      <c r="J216" s="323">
        <f>ROUND(I216*H216,2)</f>
        <v>0</v>
      </c>
      <c r="K216" s="324" t="s">
        <v>127</v>
      </c>
      <c r="L216" s="221"/>
      <c r="M216" s="325" t="s">
        <v>1</v>
      </c>
      <c r="N216" s="326" t="s">
        <v>34</v>
      </c>
      <c r="O216" s="327">
        <v>0</v>
      </c>
      <c r="P216" s="327">
        <f>O216*H216</f>
        <v>0</v>
      </c>
      <c r="Q216" s="327">
        <v>0</v>
      </c>
      <c r="R216" s="327">
        <f>Q216*H216</f>
        <v>0</v>
      </c>
      <c r="S216" s="327">
        <v>0</v>
      </c>
      <c r="T216" s="328">
        <f>S216*H216</f>
        <v>0</v>
      </c>
      <c r="AR216" s="329" t="s">
        <v>107</v>
      </c>
      <c r="AT216" s="329" t="s">
        <v>103</v>
      </c>
      <c r="AU216" s="329" t="s">
        <v>58</v>
      </c>
      <c r="AY216" s="207" t="s">
        <v>101</v>
      </c>
      <c r="BE216" s="330">
        <f>IF(N216="základní",J216,0)</f>
        <v>0</v>
      </c>
      <c r="BF216" s="330">
        <f>IF(N216="snížená",J216,0)</f>
        <v>0</v>
      </c>
      <c r="BG216" s="330">
        <f>IF(N216="zákl. přenesená",J216,0)</f>
        <v>0</v>
      </c>
      <c r="BH216" s="330">
        <f>IF(N216="sníž. přenesená",J216,0)</f>
        <v>0</v>
      </c>
      <c r="BI216" s="330">
        <f>IF(N216="nulová",J216,0)</f>
        <v>0</v>
      </c>
      <c r="BJ216" s="207" t="s">
        <v>56</v>
      </c>
      <c r="BK216" s="330">
        <f>ROUND(I216*H216,2)</f>
        <v>0</v>
      </c>
      <c r="BL216" s="207" t="s">
        <v>107</v>
      </c>
      <c r="BM216" s="329" t="s">
        <v>292</v>
      </c>
    </row>
    <row r="217" spans="2:65" s="309" customFormat="1" ht="22.75" customHeight="1">
      <c r="B217" s="301"/>
      <c r="C217" s="302"/>
      <c r="D217" s="303" t="s">
        <v>49</v>
      </c>
      <c r="E217" s="315" t="s">
        <v>351</v>
      </c>
      <c r="F217" s="315" t="s">
        <v>352</v>
      </c>
      <c r="G217" s="305"/>
      <c r="H217" s="305"/>
      <c r="I217" s="410"/>
      <c r="J217" s="316">
        <f>BK217</f>
        <v>0</v>
      </c>
      <c r="K217" s="307"/>
      <c r="L217" s="305"/>
      <c r="M217" s="308"/>
      <c r="P217" s="310">
        <f>P218</f>
        <v>0</v>
      </c>
      <c r="R217" s="310">
        <f>R218</f>
        <v>0</v>
      </c>
      <c r="T217" s="311">
        <f>T218</f>
        <v>0</v>
      </c>
      <c r="AR217" s="312" t="s">
        <v>56</v>
      </c>
      <c r="AT217" s="313" t="s">
        <v>49</v>
      </c>
      <c r="AU217" s="313" t="s">
        <v>56</v>
      </c>
      <c r="AY217" s="312" t="s">
        <v>101</v>
      </c>
      <c r="BK217" s="314">
        <f>BK218</f>
        <v>0</v>
      </c>
    </row>
    <row r="218" spans="2:65" s="223" customFormat="1" ht="24" customHeight="1" thickBot="1">
      <c r="B218" s="219"/>
      <c r="C218" s="394" t="s">
        <v>185</v>
      </c>
      <c r="D218" s="395" t="s">
        <v>103</v>
      </c>
      <c r="E218" s="396" t="s">
        <v>729</v>
      </c>
      <c r="F218" s="397" t="s">
        <v>730</v>
      </c>
      <c r="G218" s="398" t="s">
        <v>155</v>
      </c>
      <c r="H218" s="399">
        <v>126.166</v>
      </c>
      <c r="I218" s="205"/>
      <c r="J218" s="400">
        <f>ROUND(I218*H218,2)</f>
        <v>0</v>
      </c>
      <c r="K218" s="401" t="s">
        <v>1</v>
      </c>
      <c r="L218" s="221"/>
      <c r="M218" s="402" t="s">
        <v>1</v>
      </c>
      <c r="N218" s="403" t="s">
        <v>34</v>
      </c>
      <c r="O218" s="404">
        <v>0</v>
      </c>
      <c r="P218" s="404">
        <f>O218*H218</f>
        <v>0</v>
      </c>
      <c r="Q218" s="404">
        <v>0</v>
      </c>
      <c r="R218" s="404">
        <f>Q218*H218</f>
        <v>0</v>
      </c>
      <c r="S218" s="404">
        <v>0</v>
      </c>
      <c r="T218" s="405">
        <f>S218*H218</f>
        <v>0</v>
      </c>
      <c r="AR218" s="329" t="s">
        <v>107</v>
      </c>
      <c r="AT218" s="329" t="s">
        <v>103</v>
      </c>
      <c r="AU218" s="329" t="s">
        <v>58</v>
      </c>
      <c r="AY218" s="207" t="s">
        <v>101</v>
      </c>
      <c r="BE218" s="330">
        <f>IF(N218="základní",J218,0)</f>
        <v>0</v>
      </c>
      <c r="BF218" s="330">
        <f>IF(N218="snížená",J218,0)</f>
        <v>0</v>
      </c>
      <c r="BG218" s="330">
        <f>IF(N218="zákl. přenesená",J218,0)</f>
        <v>0</v>
      </c>
      <c r="BH218" s="330">
        <f>IF(N218="sníž. přenesená",J218,0)</f>
        <v>0</v>
      </c>
      <c r="BI218" s="330">
        <f>IF(N218="nulová",J218,0)</f>
        <v>0</v>
      </c>
      <c r="BJ218" s="207" t="s">
        <v>56</v>
      </c>
      <c r="BK218" s="330">
        <f>ROUND(I218*H218,2)</f>
        <v>0</v>
      </c>
      <c r="BL218" s="207" t="s">
        <v>107</v>
      </c>
      <c r="BM218" s="329" t="s">
        <v>296</v>
      </c>
    </row>
    <row r="219" spans="2:65" s="223" customFormat="1" ht="7" customHeight="1">
      <c r="B219" s="254"/>
      <c r="C219" s="406"/>
      <c r="D219" s="406"/>
      <c r="E219" s="406"/>
      <c r="F219" s="406"/>
      <c r="G219" s="406"/>
      <c r="H219" s="406"/>
      <c r="I219" s="406"/>
      <c r="J219" s="406"/>
      <c r="K219" s="406"/>
      <c r="L219" s="219"/>
    </row>
  </sheetData>
  <sheetProtection algorithmName="SHA-512" hashValue="3FV+N9DLjHXjiiLTjBgID3Qxg9Sl89HN3hl+CMFGdkkdr1yK38uw0eQI5OPFsSW97KR5AeEFuLcegtD/ufuc/A==" saltValue="SwmDhdvDviQEmIEzUR6+Pw==" spinCount="100000" sheet="1" objects="1" scenarios="1"/>
  <autoFilter ref="C123:K218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0" orientation="portrait" r:id="rId1"/>
  <headerFooter>
    <oddHeader xml:space="preserve">&amp;LALB - PROVIZORNÍ MENZA&amp;RUNIVERZITA KARLOVA   </oddHeader>
    <oddFooter>&amp;LALB_MENZA&amp;CStrana &amp;P z &amp;N</oddFooter>
  </headerFooter>
  <rowBreaks count="1" manualBreakCount="1">
    <brk id="172" min="2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86"/>
  <sheetViews>
    <sheetView showGridLines="0" workbookViewId="0"/>
  </sheetViews>
  <sheetFormatPr defaultRowHeight="10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100.77734375" customWidth="1"/>
    <col min="7" max="7" width="8.6640625" customWidth="1"/>
    <col min="8" max="8" width="11.109375" customWidth="1"/>
    <col min="9" max="9" width="14.109375" customWidth="1"/>
    <col min="10" max="10" width="23.44140625" customWidth="1"/>
    <col min="11" max="11" width="15.441406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32"/>
    </row>
    <row r="2" spans="1:46" ht="37" customHeight="1">
      <c r="L2" s="1236" t="s">
        <v>4</v>
      </c>
      <c r="M2" s="1237"/>
      <c r="N2" s="1237"/>
      <c r="O2" s="1237"/>
      <c r="P2" s="1237"/>
      <c r="Q2" s="1237"/>
      <c r="R2" s="1237"/>
      <c r="S2" s="1237"/>
      <c r="T2" s="1237"/>
      <c r="U2" s="1237"/>
      <c r="V2" s="1237"/>
      <c r="AT2" s="7" t="s">
        <v>61</v>
      </c>
    </row>
    <row r="3" spans="1:46" ht="7" customHeight="1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58</v>
      </c>
    </row>
    <row r="4" spans="1:46" ht="25" customHeight="1">
      <c r="B4" s="10"/>
      <c r="D4" s="11" t="s">
        <v>69</v>
      </c>
      <c r="L4" s="10"/>
      <c r="M4" s="12" t="s">
        <v>9</v>
      </c>
      <c r="AT4" s="7" t="s">
        <v>2</v>
      </c>
    </row>
    <row r="5" spans="1:46" ht="7" customHeight="1">
      <c r="B5" s="10"/>
      <c r="L5" s="10"/>
    </row>
    <row r="6" spans="1:46" ht="12" customHeight="1">
      <c r="B6" s="10"/>
      <c r="D6" s="13" t="s">
        <v>12</v>
      </c>
      <c r="L6" s="10"/>
    </row>
    <row r="7" spans="1:46" ht="16.5" customHeight="1">
      <c r="B7" s="10"/>
      <c r="E7" s="1234" t="str">
        <f>'Rekapitulace stavby'!K6</f>
        <v>Provizorní menza - UK Albertov</v>
      </c>
      <c r="F7" s="1235"/>
      <c r="G7" s="1235"/>
      <c r="H7" s="1235"/>
      <c r="L7" s="10"/>
    </row>
    <row r="8" spans="1:46" s="1" customFormat="1" ht="12" customHeight="1">
      <c r="B8" s="15"/>
      <c r="D8" s="13" t="s">
        <v>70</v>
      </c>
      <c r="L8" s="15"/>
    </row>
    <row r="9" spans="1:46" s="1" customFormat="1" ht="37" customHeight="1">
      <c r="B9" s="15"/>
      <c r="E9" s="1232" t="s">
        <v>834</v>
      </c>
      <c r="F9" s="1233"/>
      <c r="G9" s="1233"/>
      <c r="H9" s="1233"/>
      <c r="L9" s="15"/>
    </row>
    <row r="10" spans="1:46" s="1" customFormat="1">
      <c r="B10" s="15"/>
      <c r="L10" s="15"/>
    </row>
    <row r="11" spans="1:46" s="1" customFormat="1" ht="12" customHeight="1">
      <c r="B11" s="15"/>
      <c r="D11" s="13" t="s">
        <v>13</v>
      </c>
      <c r="F11" s="7" t="s">
        <v>1</v>
      </c>
      <c r="I11" s="13" t="s">
        <v>14</v>
      </c>
      <c r="J11" s="7" t="s">
        <v>1</v>
      </c>
      <c r="L11" s="15"/>
    </row>
    <row r="12" spans="1:46" s="1" customFormat="1" ht="12" customHeight="1">
      <c r="B12" s="15"/>
      <c r="D12" s="13" t="s">
        <v>15</v>
      </c>
      <c r="F12" s="7" t="s">
        <v>23</v>
      </c>
      <c r="I12" s="13" t="s">
        <v>17</v>
      </c>
      <c r="J12" s="22" t="str">
        <f>'Rekapitulace stavby'!AN8</f>
        <v>vyplň</v>
      </c>
      <c r="L12" s="15"/>
    </row>
    <row r="13" spans="1:46" s="1" customFormat="1" ht="10.9" customHeight="1">
      <c r="B13" s="15"/>
      <c r="L13" s="15"/>
    </row>
    <row r="14" spans="1:46" s="1" customFormat="1" ht="12" customHeight="1">
      <c r="B14" s="15"/>
      <c r="D14" s="13" t="s">
        <v>18</v>
      </c>
      <c r="I14" s="13" t="s">
        <v>19</v>
      </c>
      <c r="J14" s="7">
        <f>IF('Rekapitulace stavby'!AN10="","",'Rekapitulace stavby'!AN10)</f>
        <v>216208</v>
      </c>
      <c r="L14" s="15"/>
    </row>
    <row r="15" spans="1:46" s="1" customFormat="1" ht="18" customHeight="1">
      <c r="B15" s="15"/>
      <c r="E15" s="7" t="str">
        <f>IF('Rekapitulace stavby'!E11="","",'Rekapitulace stavby'!E11)</f>
        <v>UNIVERZITA KARLOVA, OVOCNÝ TRH 560/5, 113 36 PRAHA</v>
      </c>
      <c r="I15" s="13" t="s">
        <v>21</v>
      </c>
      <c r="J15" s="7" t="str">
        <f>IF('Rekapitulace stavby'!AN11="","",'Rekapitulace stavby'!AN11)</f>
        <v>CZ00216208</v>
      </c>
      <c r="L15" s="15"/>
    </row>
    <row r="16" spans="1:46" s="1" customFormat="1" ht="7" customHeight="1">
      <c r="B16" s="15"/>
      <c r="L16" s="15"/>
    </row>
    <row r="17" spans="2:12" s="1" customFormat="1" ht="12" customHeight="1">
      <c r="B17" s="15"/>
      <c r="D17" s="13" t="s">
        <v>22</v>
      </c>
      <c r="I17" s="13" t="s">
        <v>19</v>
      </c>
      <c r="J17" s="7" t="str">
        <f>'Rekapitulace stavby'!AN13</f>
        <v>vyplň</v>
      </c>
      <c r="L17" s="15"/>
    </row>
    <row r="18" spans="2:12" s="1" customFormat="1" ht="18" customHeight="1">
      <c r="B18" s="15"/>
      <c r="E18" s="1238" t="str">
        <f>'Rekapitulace stavby'!E14</f>
        <v>VYPLŇ - bude vybrán ve výběrovém řízení</v>
      </c>
      <c r="F18" s="1238"/>
      <c r="G18" s="1238"/>
      <c r="H18" s="1238"/>
      <c r="I18" s="13" t="s">
        <v>21</v>
      </c>
      <c r="J18" s="7" t="str">
        <f>'Rekapitulace stavby'!AN14</f>
        <v>vyplň</v>
      </c>
      <c r="L18" s="15"/>
    </row>
    <row r="19" spans="2:12" s="1" customFormat="1" ht="7" customHeight="1">
      <c r="B19" s="15"/>
      <c r="L19" s="15"/>
    </row>
    <row r="20" spans="2:12" s="1" customFormat="1" ht="12" customHeight="1">
      <c r="B20" s="15"/>
      <c r="D20" s="13" t="s">
        <v>24</v>
      </c>
      <c r="I20" s="13" t="s">
        <v>19</v>
      </c>
      <c r="J20" s="7">
        <f>IF('Rekapitulace stavby'!AN16="","",'Rekapitulace stavby'!AN16)</f>
        <v>25917234</v>
      </c>
      <c r="L20" s="15"/>
    </row>
    <row r="21" spans="2:12" s="1" customFormat="1" ht="18" customHeight="1">
      <c r="B21" s="15"/>
      <c r="E21" s="7" t="str">
        <f>IF('Rekapitulace stavby'!E17="","",'Rekapitulace stavby'!E17)</f>
        <v>JIKA CZ, Ing Jiří Slánský</v>
      </c>
      <c r="I21" s="13" t="s">
        <v>21</v>
      </c>
      <c r="J21" s="7" t="str">
        <f>IF('Rekapitulace stavby'!AN17="","",'Rekapitulace stavby'!AN17)</f>
        <v>CZ25917234</v>
      </c>
      <c r="L21" s="15"/>
    </row>
    <row r="22" spans="2:12" s="1" customFormat="1" ht="7" customHeight="1">
      <c r="B22" s="15"/>
      <c r="L22" s="15"/>
    </row>
    <row r="23" spans="2:12" s="1" customFormat="1" ht="12" customHeight="1">
      <c r="B23" s="15"/>
      <c r="D23" s="13" t="s">
        <v>27</v>
      </c>
      <c r="I23" s="13" t="s">
        <v>19</v>
      </c>
      <c r="J23" s="7" t="str">
        <f>IF('Rekapitulace stavby'!AN19="","",'Rekapitulace stavby'!AN19)</f>
        <v/>
      </c>
      <c r="L23" s="15"/>
    </row>
    <row r="24" spans="2:12" s="1" customFormat="1" ht="18" customHeight="1">
      <c r="B24" s="15"/>
      <c r="E24" s="7" t="str">
        <f>IF('Rekapitulace stavby'!E20="","",'Rekapitulace stavby'!E20)</f>
        <v>Ing. Pavel Michálek</v>
      </c>
      <c r="I24" s="13" t="s">
        <v>21</v>
      </c>
      <c r="J24" s="7" t="str">
        <f>IF('Rekapitulace stavby'!AN20="","",'Rekapitulace stavby'!AN20)</f>
        <v/>
      </c>
      <c r="L24" s="15"/>
    </row>
    <row r="25" spans="2:12" s="1" customFormat="1" ht="7" customHeight="1">
      <c r="B25" s="15"/>
      <c r="L25" s="15"/>
    </row>
    <row r="26" spans="2:12" s="1" customFormat="1" ht="12" customHeight="1">
      <c r="B26" s="15"/>
      <c r="D26" s="13" t="s">
        <v>28</v>
      </c>
      <c r="L26" s="15"/>
    </row>
    <row r="27" spans="2:12" s="2" customFormat="1" ht="16.5" customHeight="1">
      <c r="B27" s="33"/>
      <c r="E27" s="1239" t="s">
        <v>1</v>
      </c>
      <c r="F27" s="1239"/>
      <c r="G27" s="1239"/>
      <c r="H27" s="1239"/>
      <c r="L27" s="33"/>
    </row>
    <row r="28" spans="2:12" s="1" customFormat="1" ht="7" customHeight="1">
      <c r="B28" s="15"/>
      <c r="L28" s="15"/>
    </row>
    <row r="29" spans="2:12" s="1" customFormat="1" ht="7" customHeight="1">
      <c r="B29" s="15"/>
      <c r="D29" s="23"/>
      <c r="E29" s="23"/>
      <c r="F29" s="23"/>
      <c r="G29" s="23"/>
      <c r="H29" s="23"/>
      <c r="I29" s="23"/>
      <c r="J29" s="23"/>
      <c r="K29" s="23"/>
      <c r="L29" s="15"/>
    </row>
    <row r="30" spans="2:12" s="1" customFormat="1" ht="25.4" customHeight="1">
      <c r="B30" s="15"/>
      <c r="D30" s="34" t="s">
        <v>29</v>
      </c>
      <c r="J30" s="31">
        <f>ROUND(J81, 2)</f>
        <v>1406321</v>
      </c>
      <c r="L30" s="15"/>
    </row>
    <row r="31" spans="2:12" s="1" customFormat="1" ht="7" customHeight="1">
      <c r="B31" s="15"/>
      <c r="D31" s="23"/>
      <c r="E31" s="23"/>
      <c r="F31" s="23"/>
      <c r="G31" s="23"/>
      <c r="H31" s="23"/>
      <c r="I31" s="23"/>
      <c r="J31" s="23"/>
      <c r="K31" s="23"/>
      <c r="L31" s="15"/>
    </row>
    <row r="32" spans="2:12" s="1" customFormat="1" ht="14.5" customHeight="1">
      <c r="B32" s="15"/>
      <c r="F32" s="16" t="s">
        <v>31</v>
      </c>
      <c r="I32" s="16" t="s">
        <v>30</v>
      </c>
      <c r="J32" s="16" t="s">
        <v>32</v>
      </c>
      <c r="L32" s="15"/>
    </row>
    <row r="33" spans="2:12" s="1" customFormat="1" ht="14.5" customHeight="1">
      <c r="B33" s="15"/>
      <c r="D33" s="13" t="s">
        <v>33</v>
      </c>
      <c r="E33" s="13" t="s">
        <v>34</v>
      </c>
      <c r="F33" s="35">
        <f>ROUND((SUM(BE81:BE85)),  2)</f>
        <v>1406321</v>
      </c>
      <c r="I33" s="17">
        <v>0.21</v>
      </c>
      <c r="J33" s="35">
        <f>ROUND(((SUM(BE81:BE85))*I33),  2)</f>
        <v>295327.40999999997</v>
      </c>
      <c r="L33" s="15"/>
    </row>
    <row r="34" spans="2:12" s="1" customFormat="1" ht="14.5" customHeight="1">
      <c r="B34" s="15"/>
      <c r="E34" s="13" t="s">
        <v>35</v>
      </c>
      <c r="F34" s="35">
        <f>ROUND((SUM(BF81:BF85)),  2)</f>
        <v>0</v>
      </c>
      <c r="I34" s="17">
        <v>0.15</v>
      </c>
      <c r="J34" s="35">
        <f>ROUND(((SUM(BF81:BF85))*I34),  2)</f>
        <v>0</v>
      </c>
      <c r="L34" s="15"/>
    </row>
    <row r="35" spans="2:12" s="1" customFormat="1" ht="14.5" hidden="1" customHeight="1">
      <c r="B35" s="15"/>
      <c r="E35" s="13" t="s">
        <v>36</v>
      </c>
      <c r="F35" s="35">
        <f>ROUND((SUM(BG81:BG85)),  2)</f>
        <v>0</v>
      </c>
      <c r="I35" s="17">
        <v>0.21</v>
      </c>
      <c r="J35" s="35">
        <f>0</f>
        <v>0</v>
      </c>
      <c r="L35" s="15"/>
    </row>
    <row r="36" spans="2:12" s="1" customFormat="1" ht="14.5" hidden="1" customHeight="1">
      <c r="B36" s="15"/>
      <c r="E36" s="13" t="s">
        <v>37</v>
      </c>
      <c r="F36" s="35">
        <f>ROUND((SUM(BH81:BH85)),  2)</f>
        <v>0</v>
      </c>
      <c r="I36" s="17">
        <v>0.15</v>
      </c>
      <c r="J36" s="35">
        <f>0</f>
        <v>0</v>
      </c>
      <c r="L36" s="15"/>
    </row>
    <row r="37" spans="2:12" s="1" customFormat="1" ht="14.5" hidden="1" customHeight="1">
      <c r="B37" s="15"/>
      <c r="E37" s="13" t="s">
        <v>38</v>
      </c>
      <c r="F37" s="35">
        <f>ROUND((SUM(BI81:BI85)),  2)</f>
        <v>0</v>
      </c>
      <c r="I37" s="17">
        <v>0</v>
      </c>
      <c r="J37" s="35">
        <f>0</f>
        <v>0</v>
      </c>
      <c r="L37" s="15"/>
    </row>
    <row r="38" spans="2:12" s="1" customFormat="1" ht="7" customHeight="1">
      <c r="B38" s="15"/>
      <c r="L38" s="15"/>
    </row>
    <row r="39" spans="2:12" s="1" customFormat="1" ht="25.4" customHeight="1">
      <c r="B39" s="15"/>
      <c r="C39" s="36"/>
      <c r="D39" s="37" t="s">
        <v>39</v>
      </c>
      <c r="E39" s="25"/>
      <c r="F39" s="25"/>
      <c r="G39" s="38" t="s">
        <v>40</v>
      </c>
      <c r="H39" s="39" t="s">
        <v>41</v>
      </c>
      <c r="I39" s="25"/>
      <c r="J39" s="40">
        <f>SUM(J30:J37)</f>
        <v>1701648.41</v>
      </c>
      <c r="K39" s="41"/>
      <c r="L39" s="15"/>
    </row>
    <row r="40" spans="2:12" s="1" customFormat="1" ht="14.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5"/>
    </row>
    <row r="44" spans="2:12" s="1" customFormat="1" ht="7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15"/>
    </row>
    <row r="45" spans="2:12" s="1" customFormat="1" ht="25" customHeight="1">
      <c r="B45" s="15"/>
      <c r="C45" s="11" t="s">
        <v>71</v>
      </c>
      <c r="L45" s="15"/>
    </row>
    <row r="46" spans="2:12" s="1" customFormat="1" ht="7" customHeight="1">
      <c r="B46" s="15"/>
      <c r="L46" s="15"/>
    </row>
    <row r="47" spans="2:12" s="1" customFormat="1" ht="12" customHeight="1">
      <c r="B47" s="15"/>
      <c r="C47" s="13" t="s">
        <v>12</v>
      </c>
      <c r="L47" s="15"/>
    </row>
    <row r="48" spans="2:12" s="1" customFormat="1" ht="16.5" customHeight="1">
      <c r="B48" s="15"/>
      <c r="E48" s="1234" t="str">
        <f>E7</f>
        <v>Provizorní menza - UK Albertov</v>
      </c>
      <c r="F48" s="1235"/>
      <c r="G48" s="1235"/>
      <c r="H48" s="1235"/>
      <c r="L48" s="15"/>
    </row>
    <row r="49" spans="2:47" s="1" customFormat="1" ht="12" customHeight="1">
      <c r="B49" s="15"/>
      <c r="C49" s="13" t="s">
        <v>70</v>
      </c>
      <c r="L49" s="15"/>
    </row>
    <row r="50" spans="2:47" s="1" customFormat="1" ht="16.5" customHeight="1">
      <c r="B50" s="15"/>
      <c r="E50" s="1232" t="str">
        <f>E9</f>
        <v>05 - VZT - 05 - VZT</v>
      </c>
      <c r="F50" s="1233"/>
      <c r="G50" s="1233"/>
      <c r="H50" s="1233"/>
      <c r="L50" s="15"/>
    </row>
    <row r="51" spans="2:47" s="1" customFormat="1" ht="7" customHeight="1">
      <c r="B51" s="15"/>
      <c r="L51" s="15"/>
    </row>
    <row r="52" spans="2:47" s="1" customFormat="1" ht="12" customHeight="1">
      <c r="B52" s="15"/>
      <c r="C52" s="13" t="s">
        <v>15</v>
      </c>
      <c r="F52" s="7" t="str">
        <f>F12</f>
        <v xml:space="preserve"> </v>
      </c>
      <c r="I52" s="13" t="s">
        <v>17</v>
      </c>
      <c r="J52" s="22" t="str">
        <f>IF(J12="","",J12)</f>
        <v>vyplň</v>
      </c>
      <c r="L52" s="15"/>
    </row>
    <row r="53" spans="2:47" s="1" customFormat="1" ht="7" customHeight="1">
      <c r="B53" s="15"/>
      <c r="L53" s="15"/>
    </row>
    <row r="54" spans="2:47" s="1" customFormat="1" ht="13.75" customHeight="1">
      <c r="B54" s="15"/>
      <c r="C54" s="13" t="s">
        <v>18</v>
      </c>
      <c r="F54" s="7" t="str">
        <f>E15</f>
        <v>UNIVERZITA KARLOVA, OVOCNÝ TRH 560/5, 113 36 PRAHA</v>
      </c>
      <c r="I54" s="13" t="s">
        <v>24</v>
      </c>
      <c r="J54" s="14" t="str">
        <f>E21</f>
        <v>JIKA CZ, Ing Jiří Slánský</v>
      </c>
      <c r="L54" s="15"/>
    </row>
    <row r="55" spans="2:47" s="1" customFormat="1" ht="13.75" customHeight="1">
      <c r="B55" s="15"/>
      <c r="C55" s="13" t="s">
        <v>22</v>
      </c>
      <c r="F55" s="7" t="str">
        <f>IF(E18="","",E18)</f>
        <v>VYPLŇ - bude vybrán ve výběrovém řízení</v>
      </c>
      <c r="I55" s="13" t="s">
        <v>27</v>
      </c>
      <c r="J55" s="14" t="str">
        <f>E24</f>
        <v>Ing. Pavel Michálek</v>
      </c>
      <c r="L55" s="15"/>
    </row>
    <row r="56" spans="2:47" s="1" customFormat="1" ht="10.4" customHeight="1">
      <c r="B56" s="15"/>
      <c r="L56" s="15"/>
    </row>
    <row r="57" spans="2:47" s="1" customFormat="1" ht="29.25" customHeight="1">
      <c r="B57" s="15"/>
      <c r="C57" s="42" t="s">
        <v>72</v>
      </c>
      <c r="D57" s="36"/>
      <c r="E57" s="36"/>
      <c r="F57" s="36"/>
      <c r="G57" s="36"/>
      <c r="H57" s="36"/>
      <c r="I57" s="36"/>
      <c r="J57" s="43" t="s">
        <v>73</v>
      </c>
      <c r="K57" s="36"/>
      <c r="L57" s="15"/>
    </row>
    <row r="58" spans="2:47" s="1" customFormat="1" ht="10.4" customHeight="1">
      <c r="B58" s="15"/>
      <c r="L58" s="15"/>
    </row>
    <row r="59" spans="2:47" s="1" customFormat="1" ht="22.9" customHeight="1">
      <c r="B59" s="15"/>
      <c r="C59" s="44" t="s">
        <v>74</v>
      </c>
      <c r="J59" s="31">
        <f>J81</f>
        <v>1406321</v>
      </c>
      <c r="L59" s="15"/>
      <c r="AU59" s="7" t="s">
        <v>75</v>
      </c>
    </row>
    <row r="60" spans="2:47" s="3" customFormat="1" ht="25" customHeight="1">
      <c r="B60" s="45"/>
      <c r="D60" s="46" t="s">
        <v>835</v>
      </c>
      <c r="E60" s="47"/>
      <c r="F60" s="47"/>
      <c r="G60" s="47"/>
      <c r="H60" s="47"/>
      <c r="I60" s="47"/>
      <c r="J60" s="48">
        <f>J82</f>
        <v>1406321</v>
      </c>
      <c r="L60" s="45"/>
    </row>
    <row r="61" spans="2:47" s="4" customFormat="1" ht="19.899999999999999" customHeight="1">
      <c r="B61" s="49"/>
      <c r="D61" s="50" t="s">
        <v>836</v>
      </c>
      <c r="E61" s="51"/>
      <c r="F61" s="51"/>
      <c r="G61" s="51"/>
      <c r="H61" s="51"/>
      <c r="I61" s="51"/>
      <c r="J61" s="52">
        <f>J83</f>
        <v>1406321</v>
      </c>
      <c r="L61" s="49"/>
    </row>
    <row r="62" spans="2:47" s="1" customFormat="1" ht="21.75" customHeight="1">
      <c r="B62" s="15"/>
      <c r="L62" s="15"/>
    </row>
    <row r="63" spans="2:47" s="1" customFormat="1" ht="7" customHeight="1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5"/>
    </row>
    <row r="67" spans="2:20" s="1" customFormat="1" ht="7" customHeight="1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15"/>
    </row>
    <row r="68" spans="2:20" s="1" customFormat="1" ht="25" customHeight="1">
      <c r="B68" s="15"/>
      <c r="C68" s="11" t="s">
        <v>86</v>
      </c>
      <c r="L68" s="15"/>
    </row>
    <row r="69" spans="2:20" s="1" customFormat="1" ht="7" customHeight="1">
      <c r="B69" s="15"/>
      <c r="L69" s="15"/>
    </row>
    <row r="70" spans="2:20" s="1" customFormat="1" ht="12" customHeight="1">
      <c r="B70" s="15"/>
      <c r="C70" s="13" t="s">
        <v>12</v>
      </c>
      <c r="L70" s="15"/>
    </row>
    <row r="71" spans="2:20" s="1" customFormat="1" ht="16.5" customHeight="1">
      <c r="B71" s="15"/>
      <c r="E71" s="1234" t="str">
        <f>E7</f>
        <v>Provizorní menza - UK Albertov</v>
      </c>
      <c r="F71" s="1235"/>
      <c r="G71" s="1235"/>
      <c r="H71" s="1235"/>
      <c r="L71" s="15"/>
    </row>
    <row r="72" spans="2:20" s="1" customFormat="1" ht="12" customHeight="1">
      <c r="B72" s="15"/>
      <c r="C72" s="13" t="s">
        <v>70</v>
      </c>
      <c r="L72" s="15"/>
    </row>
    <row r="73" spans="2:20" s="1" customFormat="1" ht="16.5" customHeight="1">
      <c r="B73" s="15"/>
      <c r="E73" s="1232" t="str">
        <f>E9</f>
        <v>05 - VZT - 05 - VZT</v>
      </c>
      <c r="F73" s="1233"/>
      <c r="G73" s="1233"/>
      <c r="H73" s="1233"/>
      <c r="L73" s="15"/>
    </row>
    <row r="74" spans="2:20" s="1" customFormat="1" ht="7" customHeight="1">
      <c r="B74" s="15"/>
      <c r="L74" s="15"/>
    </row>
    <row r="75" spans="2:20" s="1" customFormat="1" ht="12" customHeight="1">
      <c r="B75" s="15"/>
      <c r="C75" s="13" t="s">
        <v>15</v>
      </c>
      <c r="F75" s="7" t="str">
        <f>F12</f>
        <v xml:space="preserve"> </v>
      </c>
      <c r="I75" s="13" t="s">
        <v>17</v>
      </c>
      <c r="J75" s="22" t="str">
        <f>IF(J12="","",J12)</f>
        <v>vyplň</v>
      </c>
      <c r="L75" s="15"/>
    </row>
    <row r="76" spans="2:20" s="1" customFormat="1" ht="7" customHeight="1">
      <c r="B76" s="15"/>
      <c r="L76" s="15"/>
    </row>
    <row r="77" spans="2:20" s="1" customFormat="1" ht="13.75" customHeight="1">
      <c r="B77" s="15"/>
      <c r="C77" s="13" t="s">
        <v>18</v>
      </c>
      <c r="F77" s="7" t="str">
        <f>E15</f>
        <v>UNIVERZITA KARLOVA, OVOCNÝ TRH 560/5, 113 36 PRAHA</v>
      </c>
      <c r="I77" s="13" t="s">
        <v>24</v>
      </c>
      <c r="J77" s="14" t="str">
        <f>E21</f>
        <v>JIKA CZ, Ing Jiří Slánský</v>
      </c>
      <c r="L77" s="15"/>
    </row>
    <row r="78" spans="2:20" s="1" customFormat="1" ht="13.75" customHeight="1">
      <c r="B78" s="15"/>
      <c r="C78" s="13" t="s">
        <v>22</v>
      </c>
      <c r="F78" s="7" t="str">
        <f>IF(E18="","",E18)</f>
        <v>VYPLŇ - bude vybrán ve výběrovém řízení</v>
      </c>
      <c r="I78" s="13" t="s">
        <v>27</v>
      </c>
      <c r="J78" s="14" t="str">
        <f>E24</f>
        <v>Ing. Pavel Michálek</v>
      </c>
      <c r="L78" s="15"/>
    </row>
    <row r="79" spans="2:20" s="1" customFormat="1" ht="10.4" customHeight="1">
      <c r="B79" s="15"/>
      <c r="L79" s="15"/>
    </row>
    <row r="80" spans="2:20" s="5" customFormat="1" ht="29.25" customHeight="1">
      <c r="B80" s="53"/>
      <c r="C80" s="54" t="s">
        <v>87</v>
      </c>
      <c r="D80" s="55" t="s">
        <v>47</v>
      </c>
      <c r="E80" s="55" t="s">
        <v>43</v>
      </c>
      <c r="F80" s="55" t="s">
        <v>44</v>
      </c>
      <c r="G80" s="55" t="s">
        <v>88</v>
      </c>
      <c r="H80" s="55" t="s">
        <v>89</v>
      </c>
      <c r="I80" s="55" t="s">
        <v>90</v>
      </c>
      <c r="J80" s="56" t="s">
        <v>73</v>
      </c>
      <c r="K80" s="57" t="s">
        <v>91</v>
      </c>
      <c r="L80" s="53"/>
      <c r="M80" s="26" t="s">
        <v>1</v>
      </c>
      <c r="N80" s="27" t="s">
        <v>33</v>
      </c>
      <c r="O80" s="27" t="s">
        <v>92</v>
      </c>
      <c r="P80" s="27" t="s">
        <v>93</v>
      </c>
      <c r="Q80" s="27" t="s">
        <v>94</v>
      </c>
      <c r="R80" s="27" t="s">
        <v>95</v>
      </c>
      <c r="S80" s="27" t="s">
        <v>96</v>
      </c>
      <c r="T80" s="28" t="s">
        <v>97</v>
      </c>
    </row>
    <row r="81" spans="2:65" s="1" customFormat="1" ht="22.9" customHeight="1">
      <c r="B81" s="15"/>
      <c r="C81" s="30" t="s">
        <v>98</v>
      </c>
      <c r="J81" s="58">
        <f>BK81</f>
        <v>1406321</v>
      </c>
      <c r="L81" s="15"/>
      <c r="M81" s="29"/>
      <c r="N81" s="23"/>
      <c r="O81" s="23"/>
      <c r="P81" s="59">
        <f>P82</f>
        <v>0</v>
      </c>
      <c r="Q81" s="23"/>
      <c r="R81" s="59">
        <f>R82</f>
        <v>0</v>
      </c>
      <c r="S81" s="23"/>
      <c r="T81" s="60">
        <f>T82</f>
        <v>0</v>
      </c>
      <c r="AT81" s="7" t="s">
        <v>49</v>
      </c>
      <c r="AU81" s="7" t="s">
        <v>75</v>
      </c>
      <c r="BK81" s="61">
        <f>BK82</f>
        <v>1406321</v>
      </c>
    </row>
    <row r="82" spans="2:65" s="6" customFormat="1" ht="25.9" customHeight="1">
      <c r="B82" s="62"/>
      <c r="D82" s="63" t="s">
        <v>49</v>
      </c>
      <c r="E82" s="64" t="s">
        <v>99</v>
      </c>
      <c r="F82" s="64" t="s">
        <v>99</v>
      </c>
      <c r="J82" s="65">
        <f>BK82</f>
        <v>1406321</v>
      </c>
      <c r="L82" s="62"/>
      <c r="M82" s="66"/>
      <c r="N82" s="67"/>
      <c r="O82" s="67"/>
      <c r="P82" s="68">
        <f>P83</f>
        <v>0</v>
      </c>
      <c r="Q82" s="67"/>
      <c r="R82" s="68">
        <f>R83</f>
        <v>0</v>
      </c>
      <c r="S82" s="67"/>
      <c r="T82" s="69">
        <f>T83</f>
        <v>0</v>
      </c>
      <c r="AR82" s="63" t="s">
        <v>56</v>
      </c>
      <c r="AT82" s="70" t="s">
        <v>49</v>
      </c>
      <c r="AU82" s="70" t="s">
        <v>50</v>
      </c>
      <c r="AY82" s="63" t="s">
        <v>101</v>
      </c>
      <c r="BK82" s="71">
        <f>BK83</f>
        <v>1406321</v>
      </c>
    </row>
    <row r="83" spans="2:65" s="6" customFormat="1" ht="22.9" customHeight="1">
      <c r="B83" s="62"/>
      <c r="D83" s="63" t="s">
        <v>49</v>
      </c>
      <c r="E83" s="72" t="s">
        <v>837</v>
      </c>
      <c r="F83" s="72" t="s">
        <v>838</v>
      </c>
      <c r="J83" s="73">
        <f>BK83</f>
        <v>1406321</v>
      </c>
      <c r="L83" s="62"/>
      <c r="M83" s="66"/>
      <c r="N83" s="67"/>
      <c r="O83" s="67"/>
      <c r="P83" s="68">
        <f>SUM(P84:P85)</f>
        <v>0</v>
      </c>
      <c r="Q83" s="67"/>
      <c r="R83" s="68">
        <f>SUM(R84:R85)</f>
        <v>0</v>
      </c>
      <c r="S83" s="67"/>
      <c r="T83" s="69">
        <f>SUM(T84:T85)</f>
        <v>0</v>
      </c>
      <c r="AR83" s="63" t="s">
        <v>56</v>
      </c>
      <c r="AT83" s="70" t="s">
        <v>49</v>
      </c>
      <c r="AU83" s="70" t="s">
        <v>56</v>
      </c>
      <c r="AY83" s="63" t="s">
        <v>101</v>
      </c>
      <c r="BK83" s="71">
        <f>SUM(BK84:BK85)</f>
        <v>1406321</v>
      </c>
    </row>
    <row r="84" spans="2:65" s="1" customFormat="1" ht="16.5" customHeight="1">
      <c r="B84" s="74"/>
      <c r="C84" s="75" t="s">
        <v>56</v>
      </c>
      <c r="D84" s="75" t="s">
        <v>103</v>
      </c>
      <c r="E84" s="76" t="s">
        <v>837</v>
      </c>
      <c r="F84" s="77" t="s">
        <v>839</v>
      </c>
      <c r="G84" s="78" t="s">
        <v>106</v>
      </c>
      <c r="H84" s="79">
        <v>1</v>
      </c>
      <c r="I84" s="80">
        <v>1406321</v>
      </c>
      <c r="J84" s="80">
        <f>ROUND(I84*H84,2)</f>
        <v>1406321</v>
      </c>
      <c r="K84" s="77" t="s">
        <v>1</v>
      </c>
      <c r="L84" s="15"/>
      <c r="M84" s="24" t="s">
        <v>1</v>
      </c>
      <c r="N84" s="81" t="s">
        <v>34</v>
      </c>
      <c r="O84" s="82">
        <v>0</v>
      </c>
      <c r="P84" s="82">
        <f>O84*H84</f>
        <v>0</v>
      </c>
      <c r="Q84" s="82">
        <v>0</v>
      </c>
      <c r="R84" s="82">
        <f>Q84*H84</f>
        <v>0</v>
      </c>
      <c r="S84" s="82">
        <v>0</v>
      </c>
      <c r="T84" s="83">
        <f>S84*H84</f>
        <v>0</v>
      </c>
      <c r="AR84" s="7" t="s">
        <v>107</v>
      </c>
      <c r="AT84" s="7" t="s">
        <v>103</v>
      </c>
      <c r="AU84" s="7" t="s">
        <v>58</v>
      </c>
      <c r="AY84" s="7" t="s">
        <v>101</v>
      </c>
      <c r="BE84" s="84">
        <f>IF(N84="základní",J84,0)</f>
        <v>1406321</v>
      </c>
      <c r="BF84" s="84">
        <f>IF(N84="snížená",J84,0)</f>
        <v>0</v>
      </c>
      <c r="BG84" s="84">
        <f>IF(N84="zákl. přenesená",J84,0)</f>
        <v>0</v>
      </c>
      <c r="BH84" s="84">
        <f>IF(N84="sníž. přenesená",J84,0)</f>
        <v>0</v>
      </c>
      <c r="BI84" s="84">
        <f>IF(N84="nulová",J84,0)</f>
        <v>0</v>
      </c>
      <c r="BJ84" s="7" t="s">
        <v>56</v>
      </c>
      <c r="BK84" s="84">
        <f>ROUND(I84*H84,2)</f>
        <v>1406321</v>
      </c>
      <c r="BL84" s="7" t="s">
        <v>107</v>
      </c>
      <c r="BM84" s="7" t="s">
        <v>58</v>
      </c>
    </row>
    <row r="85" spans="2:65" s="1" customFormat="1">
      <c r="B85" s="15"/>
      <c r="D85" s="85" t="s">
        <v>108</v>
      </c>
      <c r="F85" s="86" t="s">
        <v>839</v>
      </c>
      <c r="L85" s="15"/>
      <c r="M85" s="87"/>
      <c r="N85" s="88"/>
      <c r="O85" s="88"/>
      <c r="P85" s="88"/>
      <c r="Q85" s="88"/>
      <c r="R85" s="88"/>
      <c r="S85" s="88"/>
      <c r="T85" s="89"/>
      <c r="AT85" s="7" t="s">
        <v>108</v>
      </c>
      <c r="AU85" s="7" t="s">
        <v>58</v>
      </c>
    </row>
    <row r="86" spans="2:65" s="1" customFormat="1" ht="7" customHeight="1">
      <c r="B86" s="18"/>
      <c r="C86" s="19"/>
      <c r="D86" s="19"/>
      <c r="E86" s="19"/>
      <c r="F86" s="19"/>
      <c r="G86" s="19"/>
      <c r="H86" s="19"/>
      <c r="I86" s="19"/>
      <c r="J86" s="19"/>
      <c r="K86" s="19"/>
      <c r="L86" s="15"/>
    </row>
  </sheetData>
  <autoFilter ref="C80:K85" xr:uid="{00000000-0009-0000-0000-000005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BAD8B-2A69-430C-ACE8-3B2823BD3BFC}">
  <sheetPr>
    <pageSetUpPr fitToPage="1"/>
  </sheetPr>
  <dimension ref="B2:BM274"/>
  <sheetViews>
    <sheetView showGridLines="0" view="pageBreakPreview" topLeftCell="A114" zoomScale="70" zoomScaleNormal="100" zoomScaleSheetLayoutView="70" workbookViewId="0">
      <selection activeCell="X133" sqref="X133"/>
    </sheetView>
  </sheetViews>
  <sheetFormatPr defaultRowHeight="10"/>
  <cols>
    <col min="1" max="1" width="8.33203125" style="32" customWidth="1"/>
    <col min="2" max="2" width="1.6640625" style="32" customWidth="1"/>
    <col min="3" max="3" width="4.21875" style="32" customWidth="1"/>
    <col min="4" max="4" width="4.33203125" style="32" customWidth="1"/>
    <col min="5" max="5" width="17.21875" style="32" customWidth="1"/>
    <col min="6" max="6" width="50.77734375" style="32" customWidth="1"/>
    <col min="7" max="7" width="7" style="32" customWidth="1"/>
    <col min="8" max="8" width="11.44140625" style="32" customWidth="1"/>
    <col min="9" max="11" width="20.21875" style="32" customWidth="1"/>
    <col min="12" max="12" width="9.33203125" style="32" customWidth="1"/>
    <col min="13" max="13" width="10.77734375" style="32" hidden="1" customWidth="1"/>
    <col min="14" max="14" width="8.88671875" style="32"/>
    <col min="15" max="20" width="14.21875" style="32" hidden="1" customWidth="1"/>
    <col min="21" max="21" width="16.33203125" style="32" hidden="1" customWidth="1"/>
    <col min="22" max="22" width="12.33203125" style="32" customWidth="1"/>
    <col min="23" max="23" width="16.33203125" style="32" customWidth="1"/>
    <col min="24" max="24" width="12.33203125" style="32" customWidth="1"/>
    <col min="25" max="25" width="15" style="32" customWidth="1"/>
    <col min="26" max="26" width="11" style="32" hidden="1" customWidth="1"/>
    <col min="27" max="27" width="15" style="32" hidden="1" customWidth="1"/>
    <col min="28" max="28" width="16.33203125" style="32" hidden="1" customWidth="1"/>
    <col min="29" max="29" width="11" style="32" hidden="1" customWidth="1"/>
    <col min="30" max="30" width="15" style="32" hidden="1" customWidth="1"/>
    <col min="31" max="31" width="16.33203125" style="32" hidden="1" customWidth="1"/>
    <col min="32" max="72" width="0" style="32" hidden="1" customWidth="1"/>
    <col min="73" max="16384" width="8.88671875" style="32"/>
  </cols>
  <sheetData>
    <row r="2" spans="2:46" ht="37" customHeight="1" thickBot="1">
      <c r="L2" s="1214" t="s">
        <v>4</v>
      </c>
      <c r="M2" s="1215"/>
      <c r="N2" s="1215"/>
      <c r="O2" s="1215"/>
      <c r="P2" s="1215"/>
      <c r="Q2" s="1215"/>
      <c r="R2" s="1215"/>
      <c r="S2" s="1215"/>
      <c r="T2" s="1215"/>
      <c r="U2" s="1215"/>
      <c r="V2" s="1215"/>
      <c r="AT2" s="207" t="s">
        <v>1944</v>
      </c>
    </row>
    <row r="3" spans="2:46" ht="7" customHeight="1">
      <c r="B3" s="208"/>
      <c r="C3" s="209"/>
      <c r="D3" s="210"/>
      <c r="E3" s="210"/>
      <c r="F3" s="210"/>
      <c r="G3" s="210"/>
      <c r="H3" s="210"/>
      <c r="I3" s="210"/>
      <c r="J3" s="210"/>
      <c r="K3" s="211"/>
      <c r="L3" s="212"/>
      <c r="AT3" s="207" t="s">
        <v>58</v>
      </c>
    </row>
    <row r="4" spans="2:46" ht="25" customHeight="1">
      <c r="B4" s="213"/>
      <c r="C4" s="214"/>
      <c r="D4" s="215" t="s">
        <v>69</v>
      </c>
      <c r="E4" s="212"/>
      <c r="F4" s="212"/>
      <c r="G4" s="212"/>
      <c r="H4" s="212"/>
      <c r="I4" s="212"/>
      <c r="J4" s="212"/>
      <c r="K4" s="216"/>
      <c r="L4" s="212"/>
      <c r="M4" s="217" t="s">
        <v>9</v>
      </c>
      <c r="AT4" s="207" t="s">
        <v>2</v>
      </c>
    </row>
    <row r="5" spans="2:46" ht="7" customHeight="1">
      <c r="B5" s="213"/>
      <c r="C5" s="214"/>
      <c r="D5" s="212"/>
      <c r="E5" s="212"/>
      <c r="F5" s="212"/>
      <c r="G5" s="212"/>
      <c r="H5" s="212"/>
      <c r="I5" s="212"/>
      <c r="J5" s="212"/>
      <c r="K5" s="216"/>
      <c r="L5" s="212"/>
    </row>
    <row r="6" spans="2:46" ht="12" customHeight="1">
      <c r="B6" s="213"/>
      <c r="C6" s="214"/>
      <c r="D6" s="218" t="s">
        <v>12</v>
      </c>
      <c r="E6" s="212"/>
      <c r="F6" s="212"/>
      <c r="G6" s="212"/>
      <c r="H6" s="212"/>
      <c r="I6" s="212"/>
      <c r="J6" s="212"/>
      <c r="K6" s="216"/>
      <c r="L6" s="212"/>
    </row>
    <row r="7" spans="2:46" ht="16.5" customHeight="1">
      <c r="B7" s="213"/>
      <c r="C7" s="214"/>
      <c r="D7" s="212"/>
      <c r="E7" s="1228" t="str">
        <f>'Rekapitulace stavby'!K6</f>
        <v>Provizorní menza - UK Albertov</v>
      </c>
      <c r="F7" s="1229"/>
      <c r="G7" s="1229"/>
      <c r="H7" s="1229"/>
      <c r="I7" s="212"/>
      <c r="J7" s="212"/>
      <c r="K7" s="216"/>
      <c r="L7" s="212"/>
    </row>
    <row r="8" spans="2:46" s="223" customFormat="1" ht="12" customHeight="1">
      <c r="B8" s="219"/>
      <c r="C8" s="220"/>
      <c r="D8" s="218" t="s">
        <v>70</v>
      </c>
      <c r="E8" s="221"/>
      <c r="F8" s="221"/>
      <c r="G8" s="221"/>
      <c r="H8" s="221"/>
      <c r="I8" s="221"/>
      <c r="J8" s="221"/>
      <c r="K8" s="222"/>
      <c r="L8" s="221"/>
    </row>
    <row r="9" spans="2:46" s="223" customFormat="1" ht="16.5" customHeight="1">
      <c r="B9" s="219"/>
      <c r="C9" s="220"/>
      <c r="D9" s="221"/>
      <c r="E9" s="1202" t="s">
        <v>1685</v>
      </c>
      <c r="F9" s="1227"/>
      <c r="G9" s="1227"/>
      <c r="H9" s="1227"/>
      <c r="I9" s="221"/>
      <c r="J9" s="221"/>
      <c r="K9" s="222"/>
      <c r="L9" s="221"/>
    </row>
    <row r="10" spans="2:46" s="223" customFormat="1">
      <c r="B10" s="219"/>
      <c r="C10" s="220"/>
      <c r="D10" s="221"/>
      <c r="E10" s="221"/>
      <c r="F10" s="221"/>
      <c r="G10" s="221"/>
      <c r="H10" s="221"/>
      <c r="I10" s="221"/>
      <c r="J10" s="221"/>
      <c r="K10" s="222"/>
      <c r="L10" s="221"/>
    </row>
    <row r="11" spans="2:46" s="223" customFormat="1" ht="12" customHeight="1">
      <c r="B11" s="219"/>
      <c r="C11" s="220"/>
      <c r="D11" s="218" t="s">
        <v>13</v>
      </c>
      <c r="E11" s="221"/>
      <c r="F11" s="224" t="s">
        <v>1</v>
      </c>
      <c r="G11" s="221"/>
      <c r="H11" s="221"/>
      <c r="I11" s="218" t="s">
        <v>14</v>
      </c>
      <c r="J11" s="224" t="s">
        <v>1</v>
      </c>
      <c r="K11" s="222"/>
      <c r="L11" s="221"/>
    </row>
    <row r="12" spans="2:46" s="223" customFormat="1" ht="12" customHeight="1">
      <c r="B12" s="219"/>
      <c r="C12" s="220"/>
      <c r="D12" s="218" t="s">
        <v>15</v>
      </c>
      <c r="E12" s="221"/>
      <c r="F12" s="224" t="s">
        <v>23</v>
      </c>
      <c r="G12" s="221"/>
      <c r="H12" s="221"/>
      <c r="I12" s="218" t="s">
        <v>17</v>
      </c>
      <c r="J12" s="225" t="str">
        <f>'[1]Rekapitulace stavby'!AN8</f>
        <v>26. 9. 2019</v>
      </c>
      <c r="K12" s="222"/>
      <c r="L12" s="221"/>
    </row>
    <row r="13" spans="2:46" s="223" customFormat="1" ht="10.75" customHeight="1">
      <c r="B13" s="219"/>
      <c r="C13" s="220"/>
      <c r="D13" s="221"/>
      <c r="E13" s="221"/>
      <c r="F13" s="221"/>
      <c r="G13" s="221"/>
      <c r="H13" s="221"/>
      <c r="I13" s="221"/>
      <c r="J13" s="221"/>
      <c r="K13" s="222"/>
      <c r="L13" s="221"/>
    </row>
    <row r="14" spans="2:46" s="223" customFormat="1" ht="12" customHeight="1">
      <c r="B14" s="219"/>
      <c r="C14" s="220"/>
      <c r="D14" s="218" t="s">
        <v>18</v>
      </c>
      <c r="E14" s="221"/>
      <c r="F14" s="221" t="str">
        <f>'Rekapitulace stavby'!E11</f>
        <v>UNIVERZITA KARLOVA, OVOCNÝ TRH 560/5, 113 36 PRAHA</v>
      </c>
      <c r="G14" s="221"/>
      <c r="H14" s="221"/>
      <c r="I14" s="218" t="s">
        <v>19</v>
      </c>
      <c r="J14" s="224">
        <f>'Rekapitulace stavby'!AN10</f>
        <v>216208</v>
      </c>
      <c r="K14" s="222"/>
      <c r="L14" s="221"/>
    </row>
    <row r="15" spans="2:46" s="223" customFormat="1" ht="18" customHeight="1">
      <c r="B15" s="219"/>
      <c r="C15" s="220"/>
      <c r="D15" s="221"/>
      <c r="E15" s="224" t="str">
        <f>IF('[1]Rekapitulace stavby'!E11="","",'[1]Rekapitulace stavby'!E11)</f>
        <v xml:space="preserve"> </v>
      </c>
      <c r="F15" s="221"/>
      <c r="G15" s="221"/>
      <c r="H15" s="221"/>
      <c r="I15" s="218" t="s">
        <v>21</v>
      </c>
      <c r="J15" s="224" t="str">
        <f>'Rekapitulace stavby'!AN11</f>
        <v>CZ00216208</v>
      </c>
      <c r="K15" s="222"/>
      <c r="L15" s="221"/>
    </row>
    <row r="16" spans="2:46" s="223" customFormat="1" ht="7" customHeight="1">
      <c r="B16" s="219"/>
      <c r="C16" s="220"/>
      <c r="D16" s="221"/>
      <c r="E16" s="221"/>
      <c r="F16" s="221"/>
      <c r="G16" s="221"/>
      <c r="H16" s="221"/>
      <c r="I16" s="221"/>
      <c r="J16" s="221"/>
      <c r="K16" s="222"/>
      <c r="L16" s="221"/>
    </row>
    <row r="17" spans="2:12" s="223" customFormat="1" ht="12" customHeight="1">
      <c r="B17" s="219"/>
      <c r="C17" s="220"/>
      <c r="D17" s="218" t="s">
        <v>1120</v>
      </c>
      <c r="E17" s="221"/>
      <c r="F17" s="221" t="str">
        <f>'Rekapitulace stavby'!E14</f>
        <v>VYPLŇ - bude vybrán ve výběrovém řízení</v>
      </c>
      <c r="G17" s="221"/>
      <c r="H17" s="221"/>
      <c r="I17" s="218" t="s">
        <v>19</v>
      </c>
      <c r="J17" s="224" t="str">
        <f>'[1]Rekapitulace stavby'!AN13</f>
        <v/>
      </c>
      <c r="K17" s="222"/>
      <c r="L17" s="221"/>
    </row>
    <row r="18" spans="2:12" s="223" customFormat="1" ht="18" customHeight="1">
      <c r="B18" s="219"/>
      <c r="C18" s="220"/>
      <c r="D18" s="221"/>
      <c r="E18" s="1230" t="str">
        <f>'[1]Rekapitulace stavby'!E14</f>
        <v xml:space="preserve"> </v>
      </c>
      <c r="F18" s="1230"/>
      <c r="G18" s="1230"/>
      <c r="H18" s="1230"/>
      <c r="I18" s="218" t="s">
        <v>21</v>
      </c>
      <c r="J18" s="224" t="str">
        <f>'[1]Rekapitulace stavby'!AN14</f>
        <v/>
      </c>
      <c r="K18" s="222"/>
      <c r="L18" s="221"/>
    </row>
    <row r="19" spans="2:12" s="223" customFormat="1" ht="7" customHeight="1">
      <c r="B19" s="219"/>
      <c r="C19" s="220"/>
      <c r="D19" s="221"/>
      <c r="E19" s="221"/>
      <c r="F19" s="221"/>
      <c r="G19" s="221"/>
      <c r="H19" s="221"/>
      <c r="I19" s="221"/>
      <c r="J19" s="221"/>
      <c r="K19" s="222"/>
      <c r="L19" s="221"/>
    </row>
    <row r="20" spans="2:12" s="223" customFormat="1" ht="12" customHeight="1">
      <c r="B20" s="219"/>
      <c r="C20" s="220"/>
      <c r="D20" s="218" t="s">
        <v>24</v>
      </c>
      <c r="E20" s="221"/>
      <c r="F20" s="221" t="str">
        <f>'Rekapitulace stavby'!E17</f>
        <v>JIKA CZ, Ing Jiří Slánský</v>
      </c>
      <c r="G20" s="221"/>
      <c r="H20" s="221"/>
      <c r="I20" s="218" t="s">
        <v>19</v>
      </c>
      <c r="J20" s="224">
        <f>'Rekapitulace stavby'!AN16</f>
        <v>25917234</v>
      </c>
      <c r="K20" s="222"/>
      <c r="L20" s="221"/>
    </row>
    <row r="21" spans="2:12" s="223" customFormat="1" ht="18" customHeight="1">
      <c r="B21" s="219"/>
      <c r="C21" s="220"/>
      <c r="D21" s="221"/>
      <c r="E21" s="224" t="str">
        <f>IF('[1]Rekapitulace stavby'!E17="","",'[1]Rekapitulace stavby'!E17)</f>
        <v xml:space="preserve"> </v>
      </c>
      <c r="F21" s="221"/>
      <c r="G21" s="221"/>
      <c r="H21" s="221"/>
      <c r="I21" s="218" t="s">
        <v>21</v>
      </c>
      <c r="J21" s="224" t="str">
        <f>'Rekapitulace stavby'!AN17</f>
        <v>CZ25917234</v>
      </c>
      <c r="K21" s="222"/>
      <c r="L21" s="221"/>
    </row>
    <row r="22" spans="2:12" s="223" customFormat="1" ht="7" customHeight="1">
      <c r="B22" s="219"/>
      <c r="C22" s="220"/>
      <c r="D22" s="221"/>
      <c r="E22" s="221"/>
      <c r="F22" s="221"/>
      <c r="G22" s="221"/>
      <c r="H22" s="221"/>
      <c r="I22" s="221"/>
      <c r="J22" s="221"/>
      <c r="K22" s="222"/>
      <c r="L22" s="221"/>
    </row>
    <row r="23" spans="2:12" s="223" customFormat="1" ht="12" customHeight="1">
      <c r="B23" s="219"/>
      <c r="C23" s="220"/>
      <c r="D23" s="218" t="s">
        <v>27</v>
      </c>
      <c r="E23" s="221"/>
      <c r="F23" s="221" t="str">
        <f>'Rekapitulace stavby'!E20</f>
        <v>Ing. Pavel Michálek</v>
      </c>
      <c r="G23" s="221"/>
      <c r="H23" s="221"/>
      <c r="I23" s="218" t="s">
        <v>19</v>
      </c>
      <c r="J23" s="224" t="str">
        <f>IF('[1]Rekapitulace stavby'!AN19="","",'[1]Rekapitulace stavby'!AN19)</f>
        <v/>
      </c>
      <c r="K23" s="222"/>
      <c r="L23" s="221"/>
    </row>
    <row r="24" spans="2:12" s="223" customFormat="1" ht="18" customHeight="1">
      <c r="B24" s="219"/>
      <c r="C24" s="220"/>
      <c r="D24" s="221"/>
      <c r="E24" s="224" t="str">
        <f>IF('[1]Rekapitulace stavby'!E20="","",'[1]Rekapitulace stavby'!E20)</f>
        <v xml:space="preserve"> </v>
      </c>
      <c r="F24" s="221"/>
      <c r="G24" s="221"/>
      <c r="H24" s="221"/>
      <c r="I24" s="218" t="s">
        <v>21</v>
      </c>
      <c r="J24" s="224" t="str">
        <f>IF('[1]Rekapitulace stavby'!AN20="","",'[1]Rekapitulace stavby'!AN20)</f>
        <v/>
      </c>
      <c r="K24" s="222"/>
      <c r="L24" s="221"/>
    </row>
    <row r="25" spans="2:12" s="223" customFormat="1" ht="7" customHeight="1">
      <c r="B25" s="219"/>
      <c r="C25" s="220"/>
      <c r="D25" s="221"/>
      <c r="E25" s="221"/>
      <c r="F25" s="221"/>
      <c r="G25" s="221"/>
      <c r="H25" s="221"/>
      <c r="I25" s="221"/>
      <c r="J25" s="221"/>
      <c r="K25" s="222"/>
      <c r="L25" s="221"/>
    </row>
    <row r="26" spans="2:12" s="223" customFormat="1" ht="12" customHeight="1">
      <c r="B26" s="219"/>
      <c r="C26" s="220"/>
      <c r="D26" s="218" t="s">
        <v>28</v>
      </c>
      <c r="E26" s="221"/>
      <c r="F26" s="221"/>
      <c r="G26" s="221"/>
      <c r="H26" s="221"/>
      <c r="I26" s="221"/>
      <c r="J26" s="221"/>
      <c r="K26" s="222"/>
      <c r="L26" s="221"/>
    </row>
    <row r="27" spans="2:12" s="230" customFormat="1" ht="16.5" customHeight="1">
      <c r="B27" s="226"/>
      <c r="C27" s="227"/>
      <c r="D27" s="228"/>
      <c r="E27" s="1231" t="s">
        <v>1</v>
      </c>
      <c r="F27" s="1231"/>
      <c r="G27" s="1231"/>
      <c r="H27" s="1231"/>
      <c r="I27" s="228"/>
      <c r="J27" s="228"/>
      <c r="K27" s="229"/>
      <c r="L27" s="228"/>
    </row>
    <row r="28" spans="2:12" s="223" customFormat="1" ht="7" customHeight="1">
      <c r="B28" s="219"/>
      <c r="C28" s="220"/>
      <c r="D28" s="221"/>
      <c r="E28" s="221"/>
      <c r="F28" s="221"/>
      <c r="G28" s="221"/>
      <c r="H28" s="221"/>
      <c r="I28" s="221"/>
      <c r="J28" s="221"/>
      <c r="K28" s="222"/>
      <c r="L28" s="221"/>
    </row>
    <row r="29" spans="2:12" s="223" customFormat="1" ht="7" customHeight="1">
      <c r="B29" s="219"/>
      <c r="C29" s="220"/>
      <c r="D29" s="231"/>
      <c r="E29" s="231"/>
      <c r="F29" s="231"/>
      <c r="G29" s="231"/>
      <c r="H29" s="231"/>
      <c r="I29" s="231"/>
      <c r="J29" s="231"/>
      <c r="K29" s="232"/>
      <c r="L29" s="221"/>
    </row>
    <row r="30" spans="2:12" s="223" customFormat="1" ht="25.4" customHeight="1">
      <c r="B30" s="219"/>
      <c r="C30" s="220"/>
      <c r="D30" s="233" t="s">
        <v>29</v>
      </c>
      <c r="E30" s="221"/>
      <c r="F30" s="221"/>
      <c r="G30" s="221"/>
      <c r="H30" s="221"/>
      <c r="I30" s="221"/>
      <c r="J30" s="234">
        <f>ROUND(J125, 2)</f>
        <v>0</v>
      </c>
      <c r="K30" s="222"/>
      <c r="L30" s="221"/>
    </row>
    <row r="31" spans="2:12" s="223" customFormat="1" ht="7" customHeight="1">
      <c r="B31" s="219"/>
      <c r="C31" s="220"/>
      <c r="D31" s="231"/>
      <c r="E31" s="231"/>
      <c r="F31" s="231"/>
      <c r="G31" s="231"/>
      <c r="H31" s="231"/>
      <c r="I31" s="231"/>
      <c r="J31" s="231"/>
      <c r="K31" s="232"/>
      <c r="L31" s="221"/>
    </row>
    <row r="32" spans="2:12" s="223" customFormat="1" ht="14.4" customHeight="1">
      <c r="B32" s="219"/>
      <c r="C32" s="220"/>
      <c r="D32" s="221"/>
      <c r="E32" s="221"/>
      <c r="F32" s="235" t="s">
        <v>31</v>
      </c>
      <c r="G32" s="221"/>
      <c r="H32" s="221"/>
      <c r="I32" s="235" t="s">
        <v>30</v>
      </c>
      <c r="J32" s="235" t="s">
        <v>32</v>
      </c>
      <c r="K32" s="222"/>
      <c r="L32" s="221"/>
    </row>
    <row r="33" spans="2:12" s="223" customFormat="1" ht="14.4" customHeight="1">
      <c r="B33" s="219"/>
      <c r="C33" s="220"/>
      <c r="D33" s="236" t="s">
        <v>33</v>
      </c>
      <c r="E33" s="218" t="s">
        <v>34</v>
      </c>
      <c r="F33" s="237">
        <f>ROUND((SUM(BE125:BE273)),  2)</f>
        <v>0</v>
      </c>
      <c r="G33" s="221"/>
      <c r="H33" s="221"/>
      <c r="I33" s="238">
        <v>0.21</v>
      </c>
      <c r="J33" s="237">
        <f>ROUND(((SUM(BE125:BE273))*I33),  2)</f>
        <v>0</v>
      </c>
      <c r="K33" s="222"/>
      <c r="L33" s="221"/>
    </row>
    <row r="34" spans="2:12" s="223" customFormat="1" ht="14.4" customHeight="1">
      <c r="B34" s="219"/>
      <c r="C34" s="220"/>
      <c r="D34" s="221"/>
      <c r="E34" s="218" t="s">
        <v>35</v>
      </c>
      <c r="F34" s="237">
        <f>ROUND((SUM(BF125:BF273)),  2)</f>
        <v>0</v>
      </c>
      <c r="G34" s="221"/>
      <c r="H34" s="221"/>
      <c r="I34" s="238">
        <v>0.15</v>
      </c>
      <c r="J34" s="237">
        <f>ROUND(((SUM(BF125:BF273))*I34),  2)</f>
        <v>0</v>
      </c>
      <c r="K34" s="222"/>
      <c r="L34" s="221"/>
    </row>
    <row r="35" spans="2:12" s="223" customFormat="1" ht="14.4" hidden="1" customHeight="1">
      <c r="B35" s="219"/>
      <c r="C35" s="220"/>
      <c r="D35" s="221"/>
      <c r="E35" s="218" t="s">
        <v>36</v>
      </c>
      <c r="F35" s="237">
        <f>ROUND((SUM(BG125:BG273)),  2)</f>
        <v>0</v>
      </c>
      <c r="G35" s="221"/>
      <c r="H35" s="221"/>
      <c r="I35" s="238">
        <v>0.21</v>
      </c>
      <c r="J35" s="237">
        <f>0</f>
        <v>0</v>
      </c>
      <c r="K35" s="222"/>
      <c r="L35" s="221"/>
    </row>
    <row r="36" spans="2:12" s="223" customFormat="1" ht="14.4" hidden="1" customHeight="1">
      <c r="B36" s="219"/>
      <c r="C36" s="220"/>
      <c r="D36" s="221"/>
      <c r="E36" s="218" t="s">
        <v>37</v>
      </c>
      <c r="F36" s="237">
        <f>ROUND((SUM(BH125:BH273)),  2)</f>
        <v>0</v>
      </c>
      <c r="G36" s="221"/>
      <c r="H36" s="221"/>
      <c r="I36" s="238">
        <v>0.15</v>
      </c>
      <c r="J36" s="237">
        <f>0</f>
        <v>0</v>
      </c>
      <c r="K36" s="222"/>
      <c r="L36" s="221"/>
    </row>
    <row r="37" spans="2:12" s="223" customFormat="1" ht="14.4" hidden="1" customHeight="1">
      <c r="B37" s="219"/>
      <c r="C37" s="220"/>
      <c r="D37" s="221"/>
      <c r="E37" s="218" t="s">
        <v>38</v>
      </c>
      <c r="F37" s="237">
        <f>ROUND((SUM(BI125:BI273)),  2)</f>
        <v>0</v>
      </c>
      <c r="G37" s="221"/>
      <c r="H37" s="221"/>
      <c r="I37" s="238">
        <v>0</v>
      </c>
      <c r="J37" s="237">
        <f>0</f>
        <v>0</v>
      </c>
      <c r="K37" s="222"/>
      <c r="L37" s="221"/>
    </row>
    <row r="38" spans="2:12" s="223" customFormat="1" ht="7" customHeight="1">
      <c r="B38" s="219"/>
      <c r="C38" s="220"/>
      <c r="D38" s="221"/>
      <c r="E38" s="221"/>
      <c r="F38" s="221"/>
      <c r="G38" s="221"/>
      <c r="H38" s="221"/>
      <c r="I38" s="221"/>
      <c r="J38" s="221"/>
      <c r="K38" s="222"/>
      <c r="L38" s="221"/>
    </row>
    <row r="39" spans="2:12" s="223" customFormat="1" ht="25.4" customHeight="1">
      <c r="B39" s="219"/>
      <c r="C39" s="239"/>
      <c r="D39" s="240" t="s">
        <v>39</v>
      </c>
      <c r="E39" s="241"/>
      <c r="F39" s="241"/>
      <c r="G39" s="242" t="s">
        <v>40</v>
      </c>
      <c r="H39" s="243" t="s">
        <v>41</v>
      </c>
      <c r="I39" s="241"/>
      <c r="J39" s="244">
        <f>SUM(J30:J37)</f>
        <v>0</v>
      </c>
      <c r="K39" s="245"/>
      <c r="L39" s="221"/>
    </row>
    <row r="40" spans="2:12" s="223" customFormat="1" ht="14.4" customHeight="1">
      <c r="B40" s="219"/>
      <c r="C40" s="220"/>
      <c r="D40" s="221"/>
      <c r="E40" s="221"/>
      <c r="F40" s="221"/>
      <c r="G40" s="221"/>
      <c r="H40" s="221"/>
      <c r="I40" s="221"/>
      <c r="J40" s="221"/>
      <c r="K40" s="222"/>
      <c r="L40" s="221"/>
    </row>
    <row r="41" spans="2:12" ht="14.4" customHeight="1">
      <c r="B41" s="213"/>
      <c r="C41" s="214"/>
      <c r="D41" s="212"/>
      <c r="E41" s="212"/>
      <c r="F41" s="212"/>
      <c r="G41" s="212"/>
      <c r="H41" s="212"/>
      <c r="I41" s="212"/>
      <c r="J41" s="212"/>
      <c r="K41" s="216"/>
      <c r="L41" s="212"/>
    </row>
    <row r="42" spans="2:12" ht="14.4" customHeight="1">
      <c r="B42" s="213"/>
      <c r="C42" s="214"/>
      <c r="D42" s="212"/>
      <c r="E42" s="212"/>
      <c r="F42" s="212"/>
      <c r="G42" s="212"/>
      <c r="H42" s="212"/>
      <c r="I42" s="212"/>
      <c r="J42" s="212"/>
      <c r="K42" s="216"/>
      <c r="L42" s="212"/>
    </row>
    <row r="43" spans="2:12" ht="14.4" customHeight="1">
      <c r="B43" s="213"/>
      <c r="C43" s="214"/>
      <c r="D43" s="212"/>
      <c r="E43" s="212"/>
      <c r="F43" s="212"/>
      <c r="G43" s="212"/>
      <c r="H43" s="212"/>
      <c r="I43" s="212"/>
      <c r="J43" s="212"/>
      <c r="K43" s="216"/>
      <c r="L43" s="212"/>
    </row>
    <row r="44" spans="2:12" ht="14.4" customHeight="1">
      <c r="B44" s="213"/>
      <c r="C44" s="214"/>
      <c r="D44" s="212"/>
      <c r="E44" s="212"/>
      <c r="F44" s="212"/>
      <c r="G44" s="212"/>
      <c r="H44" s="212"/>
      <c r="I44" s="212"/>
      <c r="J44" s="212"/>
      <c r="K44" s="216"/>
      <c r="L44" s="212"/>
    </row>
    <row r="45" spans="2:12" ht="14.4" customHeight="1">
      <c r="B45" s="213"/>
      <c r="C45" s="214"/>
      <c r="D45" s="212"/>
      <c r="E45" s="212"/>
      <c r="F45" s="212"/>
      <c r="G45" s="212"/>
      <c r="H45" s="212"/>
      <c r="I45" s="212"/>
      <c r="J45" s="212"/>
      <c r="K45" s="216"/>
      <c r="L45" s="212"/>
    </row>
    <row r="46" spans="2:12" ht="14.4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6"/>
      <c r="L46" s="212"/>
    </row>
    <row r="47" spans="2:12" ht="14.4" customHeight="1">
      <c r="B47" s="213"/>
      <c r="C47" s="214"/>
      <c r="D47" s="212"/>
      <c r="E47" s="212"/>
      <c r="F47" s="212"/>
      <c r="G47" s="212"/>
      <c r="H47" s="212"/>
      <c r="I47" s="212"/>
      <c r="J47" s="212"/>
      <c r="K47" s="216"/>
      <c r="L47" s="212"/>
    </row>
    <row r="48" spans="2:12" ht="14.4" customHeight="1">
      <c r="B48" s="213"/>
      <c r="C48" s="214"/>
      <c r="D48" s="212"/>
      <c r="E48" s="212"/>
      <c r="F48" s="212"/>
      <c r="G48" s="212"/>
      <c r="H48" s="212"/>
      <c r="I48" s="212"/>
      <c r="J48" s="212"/>
      <c r="K48" s="216"/>
      <c r="L48" s="212"/>
    </row>
    <row r="49" spans="2:12" ht="14.4" customHeight="1">
      <c r="B49" s="213"/>
      <c r="C49" s="214"/>
      <c r="D49" s="212"/>
      <c r="E49" s="212"/>
      <c r="F49" s="212"/>
      <c r="G49" s="212"/>
      <c r="H49" s="212"/>
      <c r="I49" s="212"/>
      <c r="J49" s="212"/>
      <c r="K49" s="216"/>
      <c r="L49" s="212"/>
    </row>
    <row r="50" spans="2:12" s="223" customFormat="1" ht="14.4" customHeight="1">
      <c r="B50" s="219"/>
      <c r="C50" s="220"/>
      <c r="D50" s="246" t="s">
        <v>1124</v>
      </c>
      <c r="E50" s="247"/>
      <c r="F50" s="247"/>
      <c r="G50" s="246" t="s">
        <v>1125</v>
      </c>
      <c r="H50" s="247"/>
      <c r="I50" s="247"/>
      <c r="J50" s="247"/>
      <c r="K50" s="248"/>
      <c r="L50" s="221"/>
    </row>
    <row r="51" spans="2:12">
      <c r="B51" s="213"/>
      <c r="C51" s="214"/>
      <c r="D51" s="212"/>
      <c r="E51" s="212"/>
      <c r="F51" s="212"/>
      <c r="G51" s="212"/>
      <c r="H51" s="212"/>
      <c r="I51" s="212"/>
      <c r="J51" s="212"/>
      <c r="K51" s="216"/>
      <c r="L51" s="212"/>
    </row>
    <row r="52" spans="2:12">
      <c r="B52" s="213"/>
      <c r="C52" s="214"/>
      <c r="D52" s="212"/>
      <c r="E52" s="212"/>
      <c r="F52" s="212"/>
      <c r="G52" s="212"/>
      <c r="H52" s="212"/>
      <c r="I52" s="212"/>
      <c r="J52" s="212"/>
      <c r="K52" s="216"/>
      <c r="L52" s="212"/>
    </row>
    <row r="53" spans="2:12">
      <c r="B53" s="213"/>
      <c r="C53" s="214"/>
      <c r="D53" s="212"/>
      <c r="E53" s="212"/>
      <c r="F53" s="212"/>
      <c r="G53" s="212"/>
      <c r="H53" s="212"/>
      <c r="I53" s="212"/>
      <c r="J53" s="212"/>
      <c r="K53" s="216"/>
      <c r="L53" s="212"/>
    </row>
    <row r="54" spans="2:12">
      <c r="B54" s="213"/>
      <c r="C54" s="214"/>
      <c r="D54" s="212"/>
      <c r="E54" s="212"/>
      <c r="F54" s="212"/>
      <c r="G54" s="212"/>
      <c r="H54" s="212"/>
      <c r="I54" s="212"/>
      <c r="J54" s="212"/>
      <c r="K54" s="216"/>
      <c r="L54" s="212"/>
    </row>
    <row r="55" spans="2:12">
      <c r="B55" s="213"/>
      <c r="C55" s="214"/>
      <c r="D55" s="212"/>
      <c r="E55" s="212"/>
      <c r="F55" s="212"/>
      <c r="G55" s="212"/>
      <c r="H55" s="212"/>
      <c r="I55" s="212"/>
      <c r="J55" s="212"/>
      <c r="K55" s="216"/>
      <c r="L55" s="212"/>
    </row>
    <row r="56" spans="2:12">
      <c r="B56" s="213"/>
      <c r="C56" s="214"/>
      <c r="D56" s="212"/>
      <c r="E56" s="212"/>
      <c r="F56" s="212"/>
      <c r="G56" s="212"/>
      <c r="H56" s="212"/>
      <c r="I56" s="212"/>
      <c r="J56" s="212"/>
      <c r="K56" s="216"/>
      <c r="L56" s="212"/>
    </row>
    <row r="57" spans="2:12">
      <c r="B57" s="213"/>
      <c r="C57" s="214"/>
      <c r="D57" s="212"/>
      <c r="E57" s="212"/>
      <c r="F57" s="212"/>
      <c r="G57" s="212"/>
      <c r="H57" s="212"/>
      <c r="I57" s="212"/>
      <c r="J57" s="212"/>
      <c r="K57" s="216"/>
      <c r="L57" s="212"/>
    </row>
    <row r="58" spans="2:12">
      <c r="B58" s="213"/>
      <c r="C58" s="214"/>
      <c r="D58" s="212"/>
      <c r="E58" s="212"/>
      <c r="F58" s="212"/>
      <c r="G58" s="212"/>
      <c r="H58" s="212"/>
      <c r="I58" s="212"/>
      <c r="J58" s="212"/>
      <c r="K58" s="216"/>
      <c r="L58" s="212"/>
    </row>
    <row r="59" spans="2:12">
      <c r="B59" s="213"/>
      <c r="C59" s="214"/>
      <c r="D59" s="212"/>
      <c r="E59" s="212"/>
      <c r="F59" s="212"/>
      <c r="G59" s="212"/>
      <c r="H59" s="212"/>
      <c r="I59" s="212"/>
      <c r="J59" s="212"/>
      <c r="K59" s="216"/>
      <c r="L59" s="212"/>
    </row>
    <row r="60" spans="2:12">
      <c r="B60" s="213"/>
      <c r="C60" s="214"/>
      <c r="D60" s="212"/>
      <c r="E60" s="212"/>
      <c r="F60" s="212"/>
      <c r="G60" s="212"/>
      <c r="H60" s="212"/>
      <c r="I60" s="212"/>
      <c r="J60" s="212"/>
      <c r="K60" s="216"/>
      <c r="L60" s="212"/>
    </row>
    <row r="61" spans="2:12" s="223" customFormat="1" ht="12.5">
      <c r="B61" s="219"/>
      <c r="C61" s="220"/>
      <c r="D61" s="249" t="s">
        <v>1126</v>
      </c>
      <c r="E61" s="250"/>
      <c r="F61" s="251" t="s">
        <v>1127</v>
      </c>
      <c r="G61" s="249" t="s">
        <v>1126</v>
      </c>
      <c r="H61" s="250"/>
      <c r="I61" s="250"/>
      <c r="J61" s="252" t="s">
        <v>1127</v>
      </c>
      <c r="K61" s="253"/>
      <c r="L61" s="221"/>
    </row>
    <row r="62" spans="2:12">
      <c r="B62" s="213"/>
      <c r="C62" s="214"/>
      <c r="D62" s="212"/>
      <c r="E62" s="212"/>
      <c r="F62" s="212"/>
      <c r="G62" s="212"/>
      <c r="H62" s="212"/>
      <c r="I62" s="212"/>
      <c r="J62" s="212"/>
      <c r="K62" s="216"/>
      <c r="L62" s="212"/>
    </row>
    <row r="63" spans="2:12">
      <c r="B63" s="213"/>
      <c r="C63" s="214"/>
      <c r="D63" s="212"/>
      <c r="E63" s="212"/>
      <c r="F63" s="212"/>
      <c r="G63" s="212"/>
      <c r="H63" s="212"/>
      <c r="I63" s="212"/>
      <c r="J63" s="212"/>
      <c r="K63" s="216"/>
      <c r="L63" s="212"/>
    </row>
    <row r="64" spans="2:12">
      <c r="B64" s="213"/>
      <c r="C64" s="214"/>
      <c r="D64" s="212"/>
      <c r="E64" s="212"/>
      <c r="F64" s="212"/>
      <c r="G64" s="212"/>
      <c r="H64" s="212"/>
      <c r="I64" s="212"/>
      <c r="J64" s="212"/>
      <c r="K64" s="216"/>
      <c r="L64" s="212"/>
    </row>
    <row r="65" spans="2:12" s="223" customFormat="1" ht="13">
      <c r="B65" s="219"/>
      <c r="C65" s="220"/>
      <c r="D65" s="246" t="s">
        <v>1128</v>
      </c>
      <c r="E65" s="247"/>
      <c r="F65" s="247"/>
      <c r="G65" s="246" t="s">
        <v>1129</v>
      </c>
      <c r="H65" s="247"/>
      <c r="I65" s="247"/>
      <c r="J65" s="247"/>
      <c r="K65" s="248"/>
      <c r="L65" s="221"/>
    </row>
    <row r="66" spans="2:12">
      <c r="B66" s="213"/>
      <c r="C66" s="214"/>
      <c r="D66" s="212"/>
      <c r="E66" s="212"/>
      <c r="F66" s="212"/>
      <c r="G66" s="212"/>
      <c r="H66" s="212"/>
      <c r="I66" s="212"/>
      <c r="J66" s="212"/>
      <c r="K66" s="216"/>
      <c r="L66" s="212"/>
    </row>
    <row r="67" spans="2:12">
      <c r="B67" s="213"/>
      <c r="C67" s="214"/>
      <c r="D67" s="212"/>
      <c r="E67" s="212"/>
      <c r="F67" s="212"/>
      <c r="G67" s="212"/>
      <c r="H67" s="212"/>
      <c r="I67" s="212"/>
      <c r="J67" s="212"/>
      <c r="K67" s="216"/>
      <c r="L67" s="212"/>
    </row>
    <row r="68" spans="2:12">
      <c r="B68" s="213"/>
      <c r="C68" s="214"/>
      <c r="D68" s="212"/>
      <c r="E68" s="212"/>
      <c r="F68" s="212"/>
      <c r="G68" s="212"/>
      <c r="H68" s="212"/>
      <c r="I68" s="212"/>
      <c r="J68" s="212"/>
      <c r="K68" s="216"/>
      <c r="L68" s="212"/>
    </row>
    <row r="69" spans="2:12">
      <c r="B69" s="213"/>
      <c r="C69" s="214"/>
      <c r="D69" s="212"/>
      <c r="E69" s="212"/>
      <c r="F69" s="212"/>
      <c r="G69" s="212"/>
      <c r="H69" s="212"/>
      <c r="I69" s="212"/>
      <c r="J69" s="212"/>
      <c r="K69" s="216"/>
      <c r="L69" s="212"/>
    </row>
    <row r="70" spans="2:12">
      <c r="B70" s="213"/>
      <c r="C70" s="214"/>
      <c r="D70" s="212"/>
      <c r="E70" s="212"/>
      <c r="F70" s="212"/>
      <c r="G70" s="212"/>
      <c r="H70" s="212"/>
      <c r="I70" s="212"/>
      <c r="J70" s="212"/>
      <c r="K70" s="216"/>
      <c r="L70" s="212"/>
    </row>
    <row r="71" spans="2:12">
      <c r="B71" s="213"/>
      <c r="C71" s="214"/>
      <c r="D71" s="212"/>
      <c r="E71" s="212"/>
      <c r="F71" s="212"/>
      <c r="G71" s="212"/>
      <c r="H71" s="212"/>
      <c r="I71" s="212"/>
      <c r="J71" s="212"/>
      <c r="K71" s="216"/>
      <c r="L71" s="212"/>
    </row>
    <row r="72" spans="2:12">
      <c r="B72" s="213"/>
      <c r="C72" s="214"/>
      <c r="D72" s="212"/>
      <c r="E72" s="212"/>
      <c r="F72" s="212"/>
      <c r="G72" s="212"/>
      <c r="H72" s="212"/>
      <c r="I72" s="212"/>
      <c r="J72" s="212"/>
      <c r="K72" s="216"/>
      <c r="L72" s="212"/>
    </row>
    <row r="73" spans="2:12">
      <c r="B73" s="213"/>
      <c r="C73" s="214"/>
      <c r="D73" s="212"/>
      <c r="E73" s="212"/>
      <c r="F73" s="212"/>
      <c r="G73" s="212"/>
      <c r="H73" s="212"/>
      <c r="I73" s="212"/>
      <c r="J73" s="212"/>
      <c r="K73" s="216"/>
      <c r="L73" s="212"/>
    </row>
    <row r="74" spans="2:12">
      <c r="B74" s="213"/>
      <c r="C74" s="214"/>
      <c r="D74" s="212"/>
      <c r="E74" s="212"/>
      <c r="F74" s="212"/>
      <c r="G74" s="212"/>
      <c r="H74" s="212"/>
      <c r="I74" s="212"/>
      <c r="J74" s="212"/>
      <c r="K74" s="216"/>
      <c r="L74" s="212"/>
    </row>
    <row r="75" spans="2:12">
      <c r="B75" s="213"/>
      <c r="C75" s="214"/>
      <c r="D75" s="212"/>
      <c r="E75" s="212"/>
      <c r="F75" s="212"/>
      <c r="G75" s="212"/>
      <c r="H75" s="212"/>
      <c r="I75" s="212"/>
      <c r="J75" s="212"/>
      <c r="K75" s="216"/>
      <c r="L75" s="212"/>
    </row>
    <row r="76" spans="2:12" s="223" customFormat="1" ht="12.5">
      <c r="B76" s="219"/>
      <c r="C76" s="220"/>
      <c r="D76" s="249" t="s">
        <v>1126</v>
      </c>
      <c r="E76" s="250"/>
      <c r="F76" s="251" t="s">
        <v>1127</v>
      </c>
      <c r="G76" s="249" t="s">
        <v>1126</v>
      </c>
      <c r="H76" s="250"/>
      <c r="I76" s="250"/>
      <c r="J76" s="252" t="s">
        <v>1127</v>
      </c>
      <c r="K76" s="253"/>
      <c r="L76" s="221"/>
    </row>
    <row r="77" spans="2:12" s="223" customFormat="1" ht="14.4" customHeight="1" thickBot="1">
      <c r="B77" s="254"/>
      <c r="C77" s="255"/>
      <c r="D77" s="256"/>
      <c r="E77" s="256"/>
      <c r="F77" s="256"/>
      <c r="G77" s="256"/>
      <c r="H77" s="256"/>
      <c r="I77" s="256"/>
      <c r="J77" s="256"/>
      <c r="K77" s="257"/>
      <c r="L77" s="221"/>
    </row>
    <row r="80" spans="2:12" ht="10.5" thickBot="1"/>
    <row r="81" spans="2:47" s="223" customFormat="1" ht="7" customHeight="1">
      <c r="B81" s="258"/>
      <c r="C81" s="259"/>
      <c r="D81" s="260"/>
      <c r="E81" s="260"/>
      <c r="F81" s="260"/>
      <c r="G81" s="260"/>
      <c r="H81" s="260"/>
      <c r="I81" s="260"/>
      <c r="J81" s="260"/>
      <c r="K81" s="261"/>
      <c r="L81" s="221"/>
    </row>
    <row r="82" spans="2:47" s="223" customFormat="1" ht="25" customHeight="1">
      <c r="B82" s="219"/>
      <c r="C82" s="262" t="s">
        <v>71</v>
      </c>
      <c r="D82" s="221"/>
      <c r="E82" s="221"/>
      <c r="F82" s="221"/>
      <c r="G82" s="221"/>
      <c r="H82" s="221"/>
      <c r="I82" s="221"/>
      <c r="J82" s="221"/>
      <c r="K82" s="222"/>
      <c r="L82" s="221"/>
    </row>
    <row r="83" spans="2:47" s="223" customFormat="1" ht="7" customHeight="1">
      <c r="B83" s="219"/>
      <c r="C83" s="220"/>
      <c r="D83" s="221"/>
      <c r="E83" s="221"/>
      <c r="F83" s="221"/>
      <c r="G83" s="221"/>
      <c r="H83" s="221"/>
      <c r="I83" s="221"/>
      <c r="J83" s="221"/>
      <c r="K83" s="222"/>
      <c r="L83" s="221"/>
    </row>
    <row r="84" spans="2:47" s="223" customFormat="1" ht="12" customHeight="1">
      <c r="B84" s="219"/>
      <c r="C84" s="263" t="s">
        <v>12</v>
      </c>
      <c r="D84" s="221"/>
      <c r="E84" s="221"/>
      <c r="F84" s="221"/>
      <c r="G84" s="221"/>
      <c r="H84" s="221"/>
      <c r="I84" s="221"/>
      <c r="J84" s="221"/>
      <c r="K84" s="222"/>
      <c r="L84" s="221"/>
    </row>
    <row r="85" spans="2:47" s="223" customFormat="1" ht="16.5" customHeight="1">
      <c r="B85" s="219"/>
      <c r="C85" s="220"/>
      <c r="D85" s="221"/>
      <c r="E85" s="1228" t="str">
        <f>E7</f>
        <v>Provizorní menza - UK Albertov</v>
      </c>
      <c r="F85" s="1229"/>
      <c r="G85" s="1229"/>
      <c r="H85" s="1229"/>
      <c r="I85" s="221"/>
      <c r="J85" s="221"/>
      <c r="K85" s="222"/>
      <c r="L85" s="221"/>
    </row>
    <row r="86" spans="2:47" s="223" customFormat="1" ht="12" customHeight="1">
      <c r="B86" s="219"/>
      <c r="C86" s="263" t="s">
        <v>70</v>
      </c>
      <c r="D86" s="221"/>
      <c r="E86" s="221"/>
      <c r="F86" s="221"/>
      <c r="G86" s="221"/>
      <c r="H86" s="221"/>
      <c r="I86" s="221"/>
      <c r="J86" s="221"/>
      <c r="K86" s="222"/>
      <c r="L86" s="221"/>
    </row>
    <row r="87" spans="2:47" s="223" customFormat="1" ht="16.5" customHeight="1">
      <c r="B87" s="219"/>
      <c r="C87" s="220"/>
      <c r="D87" s="221"/>
      <c r="E87" s="1202" t="str">
        <f>E9</f>
        <v>03 - PŘÍPOJKY A VENKOVNÍ ROZVODY</v>
      </c>
      <c r="F87" s="1227"/>
      <c r="G87" s="1227"/>
      <c r="H87" s="1227"/>
      <c r="I87" s="221"/>
      <c r="J87" s="221"/>
      <c r="K87" s="222"/>
      <c r="L87" s="221"/>
    </row>
    <row r="88" spans="2:47" s="223" customFormat="1" ht="7" customHeight="1">
      <c r="B88" s="219"/>
      <c r="C88" s="220"/>
      <c r="D88" s="221"/>
      <c r="E88" s="221"/>
      <c r="F88" s="221"/>
      <c r="G88" s="221"/>
      <c r="H88" s="221"/>
      <c r="I88" s="221"/>
      <c r="J88" s="221"/>
      <c r="K88" s="222"/>
      <c r="L88" s="221"/>
    </row>
    <row r="89" spans="2:47" s="223" customFormat="1" ht="12" customHeight="1">
      <c r="B89" s="219"/>
      <c r="C89" s="263" t="s">
        <v>15</v>
      </c>
      <c r="D89" s="221"/>
      <c r="E89" s="221"/>
      <c r="F89" s="224" t="str">
        <f>F12</f>
        <v xml:space="preserve"> </v>
      </c>
      <c r="G89" s="221"/>
      <c r="H89" s="221"/>
      <c r="I89" s="218" t="s">
        <v>17</v>
      </c>
      <c r="J89" s="225" t="str">
        <f>IF(J12="","",J12)</f>
        <v>26. 9. 2019</v>
      </c>
      <c r="K89" s="222"/>
      <c r="L89" s="221"/>
    </row>
    <row r="90" spans="2:47" s="223" customFormat="1" ht="7" customHeight="1">
      <c r="B90" s="219"/>
      <c r="C90" s="220"/>
      <c r="D90" s="221"/>
      <c r="E90" s="221"/>
      <c r="F90" s="221"/>
      <c r="G90" s="221"/>
      <c r="H90" s="221"/>
      <c r="I90" s="221"/>
      <c r="J90" s="221"/>
      <c r="K90" s="222"/>
      <c r="L90" s="221"/>
    </row>
    <row r="91" spans="2:47" s="223" customFormat="1" ht="15.15" customHeight="1">
      <c r="B91" s="219"/>
      <c r="C91" s="263" t="s">
        <v>18</v>
      </c>
      <c r="D91" s="221"/>
      <c r="E91" s="221"/>
      <c r="F91" s="224" t="str">
        <f>E15</f>
        <v xml:space="preserve"> </v>
      </c>
      <c r="G91" s="221"/>
      <c r="H91" s="221"/>
      <c r="I91" s="218" t="s">
        <v>24</v>
      </c>
      <c r="J91" s="264" t="str">
        <f>E21</f>
        <v xml:space="preserve"> </v>
      </c>
      <c r="K91" s="222"/>
      <c r="L91" s="221"/>
    </row>
    <row r="92" spans="2:47" s="223" customFormat="1" ht="15.15" customHeight="1">
      <c r="B92" s="219"/>
      <c r="C92" s="263" t="s">
        <v>1120</v>
      </c>
      <c r="D92" s="221"/>
      <c r="E92" s="221"/>
      <c r="F92" s="224" t="str">
        <f>IF(E18="","",E18)</f>
        <v xml:space="preserve"> </v>
      </c>
      <c r="G92" s="221"/>
      <c r="H92" s="221"/>
      <c r="I92" s="218" t="s">
        <v>27</v>
      </c>
      <c r="J92" s="264" t="str">
        <f>E24</f>
        <v xml:space="preserve"> </v>
      </c>
      <c r="K92" s="222"/>
      <c r="L92" s="221"/>
    </row>
    <row r="93" spans="2:47" s="223" customFormat="1" ht="10.25" customHeight="1">
      <c r="B93" s="219"/>
      <c r="C93" s="220"/>
      <c r="D93" s="221"/>
      <c r="E93" s="221"/>
      <c r="F93" s="221"/>
      <c r="G93" s="221"/>
      <c r="H93" s="221"/>
      <c r="I93" s="221"/>
      <c r="J93" s="221"/>
      <c r="K93" s="222"/>
      <c r="L93" s="221"/>
    </row>
    <row r="94" spans="2:47" s="223" customFormat="1" ht="29.25" customHeight="1">
      <c r="B94" s="219"/>
      <c r="C94" s="265" t="s">
        <v>72</v>
      </c>
      <c r="D94" s="266"/>
      <c r="E94" s="266"/>
      <c r="F94" s="266"/>
      <c r="G94" s="266"/>
      <c r="H94" s="266"/>
      <c r="I94" s="266"/>
      <c r="J94" s="267" t="s">
        <v>73</v>
      </c>
      <c r="K94" s="268"/>
      <c r="L94" s="221"/>
    </row>
    <row r="95" spans="2:47" s="223" customFormat="1" ht="10.25" customHeight="1">
      <c r="B95" s="219"/>
      <c r="C95" s="220"/>
      <c r="D95" s="221"/>
      <c r="E95" s="221"/>
      <c r="F95" s="221"/>
      <c r="G95" s="221"/>
      <c r="H95" s="221"/>
      <c r="I95" s="221"/>
      <c r="J95" s="221"/>
      <c r="K95" s="222"/>
      <c r="L95" s="221"/>
    </row>
    <row r="96" spans="2:47" s="223" customFormat="1" ht="22.75" customHeight="1">
      <c r="B96" s="219"/>
      <c r="C96" s="269" t="s">
        <v>74</v>
      </c>
      <c r="D96" s="221"/>
      <c r="E96" s="221"/>
      <c r="F96" s="221"/>
      <c r="G96" s="221"/>
      <c r="H96" s="221"/>
      <c r="I96" s="221"/>
      <c r="J96" s="234">
        <f>J125</f>
        <v>0</v>
      </c>
      <c r="K96" s="222"/>
      <c r="L96" s="221"/>
      <c r="AU96" s="207" t="s">
        <v>75</v>
      </c>
    </row>
    <row r="97" spans="2:12" s="277" customFormat="1" ht="25" customHeight="1">
      <c r="B97" s="270"/>
      <c r="C97" s="271"/>
      <c r="D97" s="272" t="s">
        <v>76</v>
      </c>
      <c r="E97" s="273"/>
      <c r="F97" s="273"/>
      <c r="G97" s="273"/>
      <c r="H97" s="273"/>
      <c r="I97" s="273"/>
      <c r="J97" s="274">
        <f>J126</f>
        <v>0</v>
      </c>
      <c r="K97" s="275"/>
      <c r="L97" s="276"/>
    </row>
    <row r="98" spans="2:12" s="285" customFormat="1" ht="19.899999999999999" customHeight="1">
      <c r="B98" s="278"/>
      <c r="C98" s="279"/>
      <c r="D98" s="280" t="s">
        <v>77</v>
      </c>
      <c r="E98" s="281"/>
      <c r="F98" s="281"/>
      <c r="G98" s="281"/>
      <c r="H98" s="281"/>
      <c r="I98" s="281"/>
      <c r="J98" s="282">
        <f>J127</f>
        <v>0</v>
      </c>
      <c r="K98" s="283"/>
      <c r="L98" s="284"/>
    </row>
    <row r="99" spans="2:12" s="285" customFormat="1" ht="19.899999999999999" customHeight="1">
      <c r="B99" s="278"/>
      <c r="C99" s="279"/>
      <c r="D99" s="280" t="s">
        <v>80</v>
      </c>
      <c r="E99" s="281"/>
      <c r="F99" s="281"/>
      <c r="G99" s="281"/>
      <c r="H99" s="281"/>
      <c r="I99" s="281"/>
      <c r="J99" s="282">
        <f>J183</f>
        <v>0</v>
      </c>
      <c r="K99" s="283"/>
      <c r="L99" s="284"/>
    </row>
    <row r="100" spans="2:12" s="285" customFormat="1" ht="19.899999999999999" customHeight="1">
      <c r="B100" s="278"/>
      <c r="C100" s="279"/>
      <c r="D100" s="280" t="s">
        <v>398</v>
      </c>
      <c r="E100" s="281"/>
      <c r="F100" s="281"/>
      <c r="G100" s="281"/>
      <c r="H100" s="281"/>
      <c r="I100" s="281"/>
      <c r="J100" s="282">
        <f>J190</f>
        <v>0</v>
      </c>
      <c r="K100" s="283"/>
      <c r="L100" s="284"/>
    </row>
    <row r="101" spans="2:12" s="285" customFormat="1" ht="19.899999999999999" customHeight="1">
      <c r="B101" s="278"/>
      <c r="C101" s="279"/>
      <c r="D101" s="280" t="s">
        <v>81</v>
      </c>
      <c r="E101" s="281"/>
      <c r="F101" s="281"/>
      <c r="G101" s="281"/>
      <c r="H101" s="281"/>
      <c r="I101" s="281"/>
      <c r="J101" s="282">
        <f>J250</f>
        <v>0</v>
      </c>
      <c r="K101" s="283"/>
      <c r="L101" s="284"/>
    </row>
    <row r="102" spans="2:12" s="285" customFormat="1" ht="19.899999999999999" customHeight="1">
      <c r="B102" s="278"/>
      <c r="C102" s="279"/>
      <c r="D102" s="280" t="s">
        <v>731</v>
      </c>
      <c r="E102" s="281"/>
      <c r="F102" s="281"/>
      <c r="G102" s="281"/>
      <c r="H102" s="281"/>
      <c r="I102" s="281"/>
      <c r="J102" s="282">
        <f>J252</f>
        <v>0</v>
      </c>
      <c r="K102" s="283"/>
      <c r="L102" s="284"/>
    </row>
    <row r="103" spans="2:12" s="285" customFormat="1" ht="19.899999999999999" customHeight="1">
      <c r="B103" s="278"/>
      <c r="C103" s="279"/>
      <c r="D103" s="280" t="s">
        <v>82</v>
      </c>
      <c r="E103" s="281"/>
      <c r="F103" s="281"/>
      <c r="G103" s="281"/>
      <c r="H103" s="281"/>
      <c r="I103" s="281"/>
      <c r="J103" s="282">
        <f>J257</f>
        <v>0</v>
      </c>
      <c r="K103" s="283"/>
      <c r="L103" s="284"/>
    </row>
    <row r="104" spans="2:12" s="277" customFormat="1" ht="25" customHeight="1">
      <c r="B104" s="270"/>
      <c r="C104" s="271"/>
      <c r="D104" s="272" t="s">
        <v>83</v>
      </c>
      <c r="E104" s="273"/>
      <c r="F104" s="273"/>
      <c r="G104" s="273"/>
      <c r="H104" s="273"/>
      <c r="I104" s="273"/>
      <c r="J104" s="274">
        <f>J260</f>
        <v>0</v>
      </c>
      <c r="K104" s="275"/>
      <c r="L104" s="276"/>
    </row>
    <row r="105" spans="2:12" s="285" customFormat="1" ht="19.899999999999999" customHeight="1">
      <c r="B105" s="278"/>
      <c r="C105" s="279"/>
      <c r="D105" s="280" t="s">
        <v>399</v>
      </c>
      <c r="E105" s="281"/>
      <c r="F105" s="281"/>
      <c r="G105" s="281"/>
      <c r="H105" s="281"/>
      <c r="I105" s="281"/>
      <c r="J105" s="282">
        <f>J261</f>
        <v>0</v>
      </c>
      <c r="K105" s="283"/>
      <c r="L105" s="284"/>
    </row>
    <row r="106" spans="2:12" s="223" customFormat="1" ht="21.75" customHeight="1">
      <c r="B106" s="219"/>
      <c r="C106" s="220"/>
      <c r="D106" s="221"/>
      <c r="E106" s="221"/>
      <c r="F106" s="221"/>
      <c r="G106" s="221"/>
      <c r="H106" s="221"/>
      <c r="I106" s="221"/>
      <c r="J106" s="221"/>
      <c r="K106" s="222"/>
      <c r="L106" s="221"/>
    </row>
    <row r="107" spans="2:12" s="223" customFormat="1" ht="7" customHeight="1" thickBot="1">
      <c r="B107" s="254"/>
      <c r="C107" s="255"/>
      <c r="D107" s="256"/>
      <c r="E107" s="256"/>
      <c r="F107" s="256"/>
      <c r="G107" s="256"/>
      <c r="H107" s="256"/>
      <c r="I107" s="256"/>
      <c r="J107" s="256"/>
      <c r="K107" s="257"/>
      <c r="L107" s="221"/>
    </row>
    <row r="110" spans="2:12" ht="10.5" thickBot="1"/>
    <row r="111" spans="2:12" s="223" customFormat="1" ht="7" customHeight="1">
      <c r="B111" s="258"/>
      <c r="C111" s="259"/>
      <c r="D111" s="260"/>
      <c r="E111" s="260"/>
      <c r="F111" s="260"/>
      <c r="G111" s="260"/>
      <c r="H111" s="260"/>
      <c r="I111" s="260"/>
      <c r="J111" s="260"/>
      <c r="K111" s="261"/>
      <c r="L111" s="221"/>
    </row>
    <row r="112" spans="2:12" s="223" customFormat="1" ht="25" customHeight="1">
      <c r="B112" s="219"/>
      <c r="C112" s="262" t="s">
        <v>86</v>
      </c>
      <c r="D112" s="221"/>
      <c r="E112" s="221"/>
      <c r="F112" s="221"/>
      <c r="G112" s="221"/>
      <c r="H112" s="221"/>
      <c r="I112" s="221"/>
      <c r="J112" s="221"/>
      <c r="K112" s="222"/>
      <c r="L112" s="221"/>
    </row>
    <row r="113" spans="2:65" s="223" customFormat="1" ht="7" customHeight="1">
      <c r="B113" s="219"/>
      <c r="C113" s="220"/>
      <c r="D113" s="221"/>
      <c r="E113" s="221"/>
      <c r="F113" s="221"/>
      <c r="G113" s="221"/>
      <c r="H113" s="221"/>
      <c r="I113" s="221"/>
      <c r="J113" s="221"/>
      <c r="K113" s="222"/>
      <c r="L113" s="221"/>
    </row>
    <row r="114" spans="2:65" s="223" customFormat="1" ht="12" customHeight="1">
      <c r="B114" s="219"/>
      <c r="C114" s="263" t="s">
        <v>12</v>
      </c>
      <c r="D114" s="221"/>
      <c r="E114" s="221"/>
      <c r="F114" s="221"/>
      <c r="G114" s="221"/>
      <c r="H114" s="221"/>
      <c r="I114" s="221"/>
      <c r="J114" s="221"/>
      <c r="K114" s="222"/>
      <c r="L114" s="221"/>
    </row>
    <row r="115" spans="2:65" s="223" customFormat="1" ht="16.5" customHeight="1">
      <c r="B115" s="219"/>
      <c r="C115" s="220"/>
      <c r="D115" s="221"/>
      <c r="E115" s="1228" t="str">
        <f>E7</f>
        <v>Provizorní menza - UK Albertov</v>
      </c>
      <c r="F115" s="1229"/>
      <c r="G115" s="1229"/>
      <c r="H115" s="1229"/>
      <c r="I115" s="221"/>
      <c r="J115" s="221"/>
      <c r="K115" s="222"/>
      <c r="L115" s="221"/>
    </row>
    <row r="116" spans="2:65" s="223" customFormat="1" ht="12" customHeight="1">
      <c r="B116" s="219"/>
      <c r="C116" s="263" t="s">
        <v>70</v>
      </c>
      <c r="D116" s="221"/>
      <c r="E116" s="221"/>
      <c r="F116" s="221"/>
      <c r="G116" s="221"/>
      <c r="H116" s="221"/>
      <c r="I116" s="221"/>
      <c r="J116" s="221"/>
      <c r="K116" s="222"/>
      <c r="L116" s="221"/>
    </row>
    <row r="117" spans="2:65" s="223" customFormat="1" ht="16.5" customHeight="1">
      <c r="B117" s="219"/>
      <c r="C117" s="220"/>
      <c r="D117" s="221"/>
      <c r="E117" s="1202" t="str">
        <f>E9</f>
        <v>03 - PŘÍPOJKY A VENKOVNÍ ROZVODY</v>
      </c>
      <c r="F117" s="1227"/>
      <c r="G117" s="1227"/>
      <c r="H117" s="1227"/>
      <c r="I117" s="221"/>
      <c r="J117" s="221"/>
      <c r="K117" s="222"/>
      <c r="L117" s="221"/>
    </row>
    <row r="118" spans="2:65" s="223" customFormat="1" ht="7" customHeight="1">
      <c r="B118" s="219"/>
      <c r="C118" s="220"/>
      <c r="D118" s="221"/>
      <c r="E118" s="221"/>
      <c r="F118" s="221"/>
      <c r="G118" s="221"/>
      <c r="H118" s="221"/>
      <c r="I118" s="221"/>
      <c r="J118" s="221"/>
      <c r="K118" s="222"/>
      <c r="L118" s="221"/>
    </row>
    <row r="119" spans="2:65" s="223" customFormat="1" ht="12" customHeight="1">
      <c r="B119" s="219"/>
      <c r="C119" s="263" t="s">
        <v>15</v>
      </c>
      <c r="D119" s="221"/>
      <c r="E119" s="221"/>
      <c r="F119" s="224" t="str">
        <f>F12</f>
        <v xml:space="preserve"> </v>
      </c>
      <c r="G119" s="221"/>
      <c r="H119" s="221"/>
      <c r="I119" s="218" t="s">
        <v>17</v>
      </c>
      <c r="J119" s="225" t="str">
        <f>IF(J12="","",J12)</f>
        <v>26. 9. 2019</v>
      </c>
      <c r="K119" s="222"/>
      <c r="L119" s="221"/>
    </row>
    <row r="120" spans="2:65" s="223" customFormat="1" ht="7" customHeight="1">
      <c r="B120" s="219"/>
      <c r="C120" s="220"/>
      <c r="D120" s="221"/>
      <c r="E120" s="221"/>
      <c r="F120" s="221"/>
      <c r="G120" s="221"/>
      <c r="H120" s="221"/>
      <c r="I120" s="221"/>
      <c r="J120" s="221"/>
      <c r="K120" s="222"/>
      <c r="L120" s="221"/>
    </row>
    <row r="121" spans="2:65" s="223" customFormat="1" ht="15.15" customHeight="1">
      <c r="B121" s="219"/>
      <c r="C121" s="263" t="s">
        <v>18</v>
      </c>
      <c r="D121" s="221"/>
      <c r="E121" s="221"/>
      <c r="F121" s="224" t="str">
        <f>E15</f>
        <v xml:space="preserve"> </v>
      </c>
      <c r="G121" s="221"/>
      <c r="H121" s="221"/>
      <c r="I121" s="218" t="s">
        <v>24</v>
      </c>
      <c r="J121" s="264" t="str">
        <f>E21</f>
        <v xml:space="preserve"> </v>
      </c>
      <c r="K121" s="222"/>
      <c r="L121" s="221"/>
    </row>
    <row r="122" spans="2:65" s="223" customFormat="1" ht="15.15" customHeight="1">
      <c r="B122" s="219"/>
      <c r="C122" s="263" t="s">
        <v>1120</v>
      </c>
      <c r="D122" s="221"/>
      <c r="E122" s="221"/>
      <c r="F122" s="224" t="str">
        <f>IF(E18="","",E18)</f>
        <v xml:space="preserve"> </v>
      </c>
      <c r="G122" s="221"/>
      <c r="H122" s="221"/>
      <c r="I122" s="218" t="s">
        <v>27</v>
      </c>
      <c r="J122" s="264" t="str">
        <f>E24</f>
        <v xml:space="preserve"> </v>
      </c>
      <c r="K122" s="222"/>
      <c r="L122" s="221"/>
    </row>
    <row r="123" spans="2:65" s="223" customFormat="1" ht="10.25" customHeight="1">
      <c r="B123" s="219"/>
      <c r="C123" s="220"/>
      <c r="D123" s="221"/>
      <c r="E123" s="221"/>
      <c r="F123" s="221"/>
      <c r="G123" s="221"/>
      <c r="H123" s="221"/>
      <c r="I123" s="221"/>
      <c r="J123" s="221"/>
      <c r="K123" s="222"/>
      <c r="L123" s="221"/>
    </row>
    <row r="124" spans="2:65" s="294" customFormat="1" ht="29.25" customHeight="1">
      <c r="B124" s="286"/>
      <c r="C124" s="420" t="s">
        <v>87</v>
      </c>
      <c r="D124" s="421" t="s">
        <v>47</v>
      </c>
      <c r="E124" s="421" t="s">
        <v>43</v>
      </c>
      <c r="F124" s="421" t="s">
        <v>44</v>
      </c>
      <c r="G124" s="421" t="s">
        <v>88</v>
      </c>
      <c r="H124" s="421" t="s">
        <v>89</v>
      </c>
      <c r="I124" s="421" t="s">
        <v>90</v>
      </c>
      <c r="J124" s="421" t="s">
        <v>73</v>
      </c>
      <c r="K124" s="422" t="s">
        <v>91</v>
      </c>
      <c r="L124" s="290"/>
      <c r="M124" s="291" t="s">
        <v>1</v>
      </c>
      <c r="N124" s="292" t="s">
        <v>33</v>
      </c>
      <c r="O124" s="292" t="s">
        <v>92</v>
      </c>
      <c r="P124" s="292" t="s">
        <v>93</v>
      </c>
      <c r="Q124" s="292" t="s">
        <v>94</v>
      </c>
      <c r="R124" s="292" t="s">
        <v>95</v>
      </c>
      <c r="S124" s="292" t="s">
        <v>96</v>
      </c>
      <c r="T124" s="293" t="s">
        <v>97</v>
      </c>
    </row>
    <row r="125" spans="2:65" s="223" customFormat="1" ht="22.75" customHeight="1">
      <c r="B125" s="219"/>
      <c r="C125" s="295" t="s">
        <v>98</v>
      </c>
      <c r="D125" s="221"/>
      <c r="E125" s="221"/>
      <c r="F125" s="221"/>
      <c r="G125" s="221"/>
      <c r="H125" s="221"/>
      <c r="I125" s="221"/>
      <c r="J125" s="296">
        <f>BK125</f>
        <v>0</v>
      </c>
      <c r="K125" s="222"/>
      <c r="L125" s="221"/>
      <c r="M125" s="297"/>
      <c r="N125" s="231"/>
      <c r="O125" s="231"/>
      <c r="P125" s="298">
        <f>P126+P260</f>
        <v>7.7560000000000002</v>
      </c>
      <c r="Q125" s="231"/>
      <c r="R125" s="298">
        <f>R126+R260</f>
        <v>0</v>
      </c>
      <c r="S125" s="231"/>
      <c r="T125" s="299">
        <f>T126+T260</f>
        <v>0.19389999999999999</v>
      </c>
      <c r="AT125" s="207" t="s">
        <v>49</v>
      </c>
      <c r="AU125" s="207" t="s">
        <v>75</v>
      </c>
      <c r="BK125" s="300">
        <f>BK126+BK260</f>
        <v>0</v>
      </c>
    </row>
    <row r="126" spans="2:65" s="309" customFormat="1" ht="25.9" customHeight="1">
      <c r="B126" s="301"/>
      <c r="C126" s="302"/>
      <c r="D126" s="303" t="s">
        <v>49</v>
      </c>
      <c r="E126" s="304" t="s">
        <v>99</v>
      </c>
      <c r="F126" s="304" t="s">
        <v>100</v>
      </c>
      <c r="G126" s="305"/>
      <c r="H126" s="305"/>
      <c r="I126" s="305"/>
      <c r="J126" s="306">
        <f>BK126</f>
        <v>0</v>
      </c>
      <c r="K126" s="307"/>
      <c r="L126" s="305"/>
      <c r="M126" s="308"/>
      <c r="P126" s="310">
        <f>P127+P183+P190+P250+P252+P257</f>
        <v>7.7560000000000002</v>
      </c>
      <c r="R126" s="310">
        <f>R127+R183+R190+R250+R252+R257</f>
        <v>0</v>
      </c>
      <c r="T126" s="311">
        <f>T127+T183+T190+T250+T252+T257</f>
        <v>0.19389999999999999</v>
      </c>
      <c r="AR126" s="312" t="s">
        <v>56</v>
      </c>
      <c r="AT126" s="313" t="s">
        <v>49</v>
      </c>
      <c r="AU126" s="313" t="s">
        <v>50</v>
      </c>
      <c r="AY126" s="312" t="s">
        <v>101</v>
      </c>
      <c r="BK126" s="314">
        <f>BK127+BK183+BK190+BK250+BK252+BK257</f>
        <v>0</v>
      </c>
    </row>
    <row r="127" spans="2:65" s="309" customFormat="1" ht="22.75" customHeight="1">
      <c r="B127" s="301"/>
      <c r="C127" s="302"/>
      <c r="D127" s="303" t="s">
        <v>49</v>
      </c>
      <c r="E127" s="315" t="s">
        <v>56</v>
      </c>
      <c r="F127" s="315" t="s">
        <v>102</v>
      </c>
      <c r="G127" s="305"/>
      <c r="H127" s="305"/>
      <c r="I127" s="305"/>
      <c r="J127" s="316">
        <f>BK127</f>
        <v>0</v>
      </c>
      <c r="K127" s="307"/>
      <c r="L127" s="305"/>
      <c r="M127" s="308"/>
      <c r="P127" s="310">
        <f>SUM(P128:P182)</f>
        <v>0</v>
      </c>
      <c r="R127" s="310">
        <f>SUM(R128:R182)</f>
        <v>0</v>
      </c>
      <c r="T127" s="311">
        <f>SUM(T128:T182)</f>
        <v>0</v>
      </c>
      <c r="AR127" s="312" t="s">
        <v>56</v>
      </c>
      <c r="AT127" s="313" t="s">
        <v>49</v>
      </c>
      <c r="AU127" s="313" t="s">
        <v>56</v>
      </c>
      <c r="AY127" s="312" t="s">
        <v>101</v>
      </c>
      <c r="BK127" s="314">
        <f>SUM(BK128:BK182)</f>
        <v>0</v>
      </c>
    </row>
    <row r="128" spans="2:65" s="223" customFormat="1" ht="24" customHeight="1">
      <c r="B128" s="219"/>
      <c r="C128" s="317" t="s">
        <v>56</v>
      </c>
      <c r="D128" s="318" t="s">
        <v>103</v>
      </c>
      <c r="E128" s="319" t="s">
        <v>402</v>
      </c>
      <c r="F128" s="320" t="s">
        <v>403</v>
      </c>
      <c r="G128" s="321" t="s">
        <v>111</v>
      </c>
      <c r="H128" s="322">
        <v>161.82400000000001</v>
      </c>
      <c r="I128" s="203"/>
      <c r="J128" s="323">
        <f>ROUND(I128*H128,2)</f>
        <v>0</v>
      </c>
      <c r="K128" s="324" t="s">
        <v>1</v>
      </c>
      <c r="L128" s="221"/>
      <c r="M128" s="325" t="s">
        <v>1</v>
      </c>
      <c r="N128" s="326" t="s">
        <v>34</v>
      </c>
      <c r="O128" s="327">
        <v>0</v>
      </c>
      <c r="P128" s="327">
        <f>O128*H128</f>
        <v>0</v>
      </c>
      <c r="Q128" s="327">
        <v>0</v>
      </c>
      <c r="R128" s="327">
        <f>Q128*H128</f>
        <v>0</v>
      </c>
      <c r="S128" s="327">
        <v>0</v>
      </c>
      <c r="T128" s="328">
        <f>S128*H128</f>
        <v>0</v>
      </c>
      <c r="AR128" s="329" t="s">
        <v>107</v>
      </c>
      <c r="AT128" s="329" t="s">
        <v>103</v>
      </c>
      <c r="AU128" s="329" t="s">
        <v>58</v>
      </c>
      <c r="AY128" s="207" t="s">
        <v>101</v>
      </c>
      <c r="BE128" s="330">
        <f>IF(N128="základní",J128,0)</f>
        <v>0</v>
      </c>
      <c r="BF128" s="330">
        <f>IF(N128="snížená",J128,0)</f>
        <v>0</v>
      </c>
      <c r="BG128" s="330">
        <f>IF(N128="zákl. přenesená",J128,0)</f>
        <v>0</v>
      </c>
      <c r="BH128" s="330">
        <f>IF(N128="sníž. přenesená",J128,0)</f>
        <v>0</v>
      </c>
      <c r="BI128" s="330">
        <f>IF(N128="nulová",J128,0)</f>
        <v>0</v>
      </c>
      <c r="BJ128" s="207" t="s">
        <v>56</v>
      </c>
      <c r="BK128" s="330">
        <f>ROUND(I128*H128,2)</f>
        <v>0</v>
      </c>
      <c r="BL128" s="207" t="s">
        <v>107</v>
      </c>
      <c r="BM128" s="329" t="s">
        <v>58</v>
      </c>
    </row>
    <row r="129" spans="2:65" s="361" customFormat="1">
      <c r="B129" s="354"/>
      <c r="C129" s="355"/>
      <c r="D129" s="333" t="s">
        <v>112</v>
      </c>
      <c r="E129" s="356" t="s">
        <v>1</v>
      </c>
      <c r="F129" s="357" t="s">
        <v>732</v>
      </c>
      <c r="G129" s="358"/>
      <c r="H129" s="356" t="s">
        <v>1</v>
      </c>
      <c r="I129" s="409"/>
      <c r="J129" s="358"/>
      <c r="K129" s="359"/>
      <c r="L129" s="358"/>
      <c r="M129" s="360"/>
      <c r="T129" s="362"/>
      <c r="AT129" s="363" t="s">
        <v>112</v>
      </c>
      <c r="AU129" s="363" t="s">
        <v>58</v>
      </c>
      <c r="AV129" s="361" t="s">
        <v>56</v>
      </c>
      <c r="AW129" s="361" t="s">
        <v>26</v>
      </c>
      <c r="AX129" s="361" t="s">
        <v>50</v>
      </c>
      <c r="AY129" s="363" t="s">
        <v>101</v>
      </c>
    </row>
    <row r="130" spans="2:65" s="340" customFormat="1">
      <c r="B130" s="331"/>
      <c r="C130" s="332"/>
      <c r="D130" s="333" t="s">
        <v>112</v>
      </c>
      <c r="E130" s="334" t="s">
        <v>1</v>
      </c>
      <c r="F130" s="335" t="s">
        <v>733</v>
      </c>
      <c r="G130" s="336"/>
      <c r="H130" s="337">
        <v>67.183999999999997</v>
      </c>
      <c r="I130" s="407"/>
      <c r="J130" s="336"/>
      <c r="K130" s="338"/>
      <c r="L130" s="336"/>
      <c r="M130" s="339"/>
      <c r="T130" s="341"/>
      <c r="AT130" s="342" t="s">
        <v>112</v>
      </c>
      <c r="AU130" s="342" t="s">
        <v>58</v>
      </c>
      <c r="AV130" s="340" t="s">
        <v>58</v>
      </c>
      <c r="AW130" s="340" t="s">
        <v>26</v>
      </c>
      <c r="AX130" s="340" t="s">
        <v>50</v>
      </c>
      <c r="AY130" s="342" t="s">
        <v>101</v>
      </c>
    </row>
    <row r="131" spans="2:65" s="361" customFormat="1">
      <c r="B131" s="354"/>
      <c r="C131" s="355"/>
      <c r="D131" s="333" t="s">
        <v>112</v>
      </c>
      <c r="E131" s="356" t="s">
        <v>1</v>
      </c>
      <c r="F131" s="357" t="s">
        <v>734</v>
      </c>
      <c r="G131" s="358"/>
      <c r="H131" s="356" t="s">
        <v>1</v>
      </c>
      <c r="I131" s="409"/>
      <c r="J131" s="358"/>
      <c r="K131" s="359"/>
      <c r="L131" s="358"/>
      <c r="M131" s="360"/>
      <c r="T131" s="362"/>
      <c r="AT131" s="363" t="s">
        <v>112</v>
      </c>
      <c r="AU131" s="363" t="s">
        <v>58</v>
      </c>
      <c r="AV131" s="361" t="s">
        <v>56</v>
      </c>
      <c r="AW131" s="361" t="s">
        <v>26</v>
      </c>
      <c r="AX131" s="361" t="s">
        <v>50</v>
      </c>
      <c r="AY131" s="363" t="s">
        <v>101</v>
      </c>
    </row>
    <row r="132" spans="2:65" s="340" customFormat="1">
      <c r="B132" s="331"/>
      <c r="C132" s="332"/>
      <c r="D132" s="333" t="s">
        <v>112</v>
      </c>
      <c r="E132" s="334" t="s">
        <v>1</v>
      </c>
      <c r="F132" s="335" t="s">
        <v>735</v>
      </c>
      <c r="G132" s="336"/>
      <c r="H132" s="337">
        <v>83.2</v>
      </c>
      <c r="I132" s="407"/>
      <c r="J132" s="336"/>
      <c r="K132" s="338"/>
      <c r="L132" s="336"/>
      <c r="M132" s="339"/>
      <c r="T132" s="341"/>
      <c r="AT132" s="342" t="s">
        <v>112</v>
      </c>
      <c r="AU132" s="342" t="s">
        <v>58</v>
      </c>
      <c r="AV132" s="340" t="s">
        <v>58</v>
      </c>
      <c r="AW132" s="340" t="s">
        <v>26</v>
      </c>
      <c r="AX132" s="340" t="s">
        <v>50</v>
      </c>
      <c r="AY132" s="342" t="s">
        <v>101</v>
      </c>
    </row>
    <row r="133" spans="2:65" s="340" customFormat="1">
      <c r="B133" s="331"/>
      <c r="C133" s="332"/>
      <c r="D133" s="333" t="s">
        <v>112</v>
      </c>
      <c r="E133" s="334" t="s">
        <v>1</v>
      </c>
      <c r="F133" s="335" t="s">
        <v>736</v>
      </c>
      <c r="G133" s="336"/>
      <c r="H133" s="337">
        <v>11.44</v>
      </c>
      <c r="I133" s="407"/>
      <c r="J133" s="336"/>
      <c r="K133" s="338"/>
      <c r="L133" s="336"/>
      <c r="M133" s="339"/>
      <c r="T133" s="341"/>
      <c r="AT133" s="342" t="s">
        <v>112</v>
      </c>
      <c r="AU133" s="342" t="s">
        <v>58</v>
      </c>
      <c r="AV133" s="340" t="s">
        <v>58</v>
      </c>
      <c r="AW133" s="340" t="s">
        <v>26</v>
      </c>
      <c r="AX133" s="340" t="s">
        <v>50</v>
      </c>
      <c r="AY133" s="342" t="s">
        <v>101</v>
      </c>
    </row>
    <row r="134" spans="2:65" s="351" customFormat="1">
      <c r="B134" s="343"/>
      <c r="C134" s="344"/>
      <c r="D134" s="333" t="s">
        <v>112</v>
      </c>
      <c r="E134" s="345" t="s">
        <v>1</v>
      </c>
      <c r="F134" s="346" t="s">
        <v>114</v>
      </c>
      <c r="G134" s="347"/>
      <c r="H134" s="348">
        <v>161.82400000000001</v>
      </c>
      <c r="I134" s="408"/>
      <c r="J134" s="347"/>
      <c r="K134" s="349"/>
      <c r="L134" s="347"/>
      <c r="M134" s="350"/>
      <c r="T134" s="352"/>
      <c r="AT134" s="353" t="s">
        <v>112</v>
      </c>
      <c r="AU134" s="353" t="s">
        <v>58</v>
      </c>
      <c r="AV134" s="351" t="s">
        <v>107</v>
      </c>
      <c r="AW134" s="351" t="s">
        <v>26</v>
      </c>
      <c r="AX134" s="351" t="s">
        <v>56</v>
      </c>
      <c r="AY134" s="353" t="s">
        <v>101</v>
      </c>
    </row>
    <row r="135" spans="2:65" s="223" customFormat="1" ht="24" customHeight="1">
      <c r="B135" s="219"/>
      <c r="C135" s="317" t="s">
        <v>58</v>
      </c>
      <c r="D135" s="318" t="s">
        <v>103</v>
      </c>
      <c r="E135" s="319" t="s">
        <v>411</v>
      </c>
      <c r="F135" s="320" t="s">
        <v>412</v>
      </c>
      <c r="G135" s="321" t="s">
        <v>111</v>
      </c>
      <c r="H135" s="322">
        <v>161.82400000000001</v>
      </c>
      <c r="I135" s="203"/>
      <c r="J135" s="323">
        <f>ROUND(I135*H135,2)</f>
        <v>0</v>
      </c>
      <c r="K135" s="324" t="s">
        <v>1</v>
      </c>
      <c r="L135" s="221"/>
      <c r="M135" s="325" t="s">
        <v>1</v>
      </c>
      <c r="N135" s="326" t="s">
        <v>34</v>
      </c>
      <c r="O135" s="327">
        <v>0</v>
      </c>
      <c r="P135" s="327">
        <f>O135*H135</f>
        <v>0</v>
      </c>
      <c r="Q135" s="327">
        <v>0</v>
      </c>
      <c r="R135" s="327">
        <f>Q135*H135</f>
        <v>0</v>
      </c>
      <c r="S135" s="327">
        <v>0</v>
      </c>
      <c r="T135" s="328">
        <f>S135*H135</f>
        <v>0</v>
      </c>
      <c r="AR135" s="329" t="s">
        <v>107</v>
      </c>
      <c r="AT135" s="329" t="s">
        <v>103</v>
      </c>
      <c r="AU135" s="329" t="s">
        <v>58</v>
      </c>
      <c r="AY135" s="207" t="s">
        <v>101</v>
      </c>
      <c r="BE135" s="330">
        <f>IF(N135="základní",J135,0)</f>
        <v>0</v>
      </c>
      <c r="BF135" s="330">
        <f>IF(N135="snížená",J135,0)</f>
        <v>0</v>
      </c>
      <c r="BG135" s="330">
        <f>IF(N135="zákl. přenesená",J135,0)</f>
        <v>0</v>
      </c>
      <c r="BH135" s="330">
        <f>IF(N135="sníž. přenesená",J135,0)</f>
        <v>0</v>
      </c>
      <c r="BI135" s="330">
        <f>IF(N135="nulová",J135,0)</f>
        <v>0</v>
      </c>
      <c r="BJ135" s="207" t="s">
        <v>56</v>
      </c>
      <c r="BK135" s="330">
        <f>ROUND(I135*H135,2)</f>
        <v>0</v>
      </c>
      <c r="BL135" s="207" t="s">
        <v>107</v>
      </c>
      <c r="BM135" s="329" t="s">
        <v>107</v>
      </c>
    </row>
    <row r="136" spans="2:65" s="340" customFormat="1">
      <c r="B136" s="331"/>
      <c r="C136" s="332"/>
      <c r="D136" s="333" t="s">
        <v>112</v>
      </c>
      <c r="E136" s="334" t="s">
        <v>1</v>
      </c>
      <c r="F136" s="335" t="s">
        <v>1945</v>
      </c>
      <c r="G136" s="336"/>
      <c r="H136" s="337">
        <v>161.82400000000001</v>
      </c>
      <c r="I136" s="407"/>
      <c r="J136" s="336"/>
      <c r="K136" s="338"/>
      <c r="L136" s="336"/>
      <c r="M136" s="339"/>
      <c r="T136" s="341"/>
      <c r="AT136" s="342" t="s">
        <v>112</v>
      </c>
      <c r="AU136" s="342" t="s">
        <v>58</v>
      </c>
      <c r="AV136" s="340" t="s">
        <v>58</v>
      </c>
      <c r="AW136" s="340" t="s">
        <v>26</v>
      </c>
      <c r="AX136" s="340" t="s">
        <v>56</v>
      </c>
      <c r="AY136" s="342" t="s">
        <v>101</v>
      </c>
    </row>
    <row r="137" spans="2:65" s="223" customFormat="1" ht="16.5" customHeight="1">
      <c r="B137" s="219"/>
      <c r="C137" s="317" t="s">
        <v>115</v>
      </c>
      <c r="D137" s="318" t="s">
        <v>103</v>
      </c>
      <c r="E137" s="319" t="s">
        <v>739</v>
      </c>
      <c r="F137" s="320" t="s">
        <v>740</v>
      </c>
      <c r="G137" s="321" t="s">
        <v>111</v>
      </c>
      <c r="H137" s="322">
        <v>29</v>
      </c>
      <c r="I137" s="203"/>
      <c r="J137" s="323">
        <f>ROUND(I137*H137,2)</f>
        <v>0</v>
      </c>
      <c r="K137" s="324" t="s">
        <v>1</v>
      </c>
      <c r="L137" s="221"/>
      <c r="M137" s="325" t="s">
        <v>1</v>
      </c>
      <c r="N137" s="326" t="s">
        <v>34</v>
      </c>
      <c r="O137" s="327">
        <v>0</v>
      </c>
      <c r="P137" s="327">
        <f>O137*H137</f>
        <v>0</v>
      </c>
      <c r="Q137" s="327">
        <v>0</v>
      </c>
      <c r="R137" s="327">
        <f>Q137*H137</f>
        <v>0</v>
      </c>
      <c r="S137" s="327">
        <v>0</v>
      </c>
      <c r="T137" s="328">
        <f>S137*H137</f>
        <v>0</v>
      </c>
      <c r="AR137" s="329" t="s">
        <v>107</v>
      </c>
      <c r="AT137" s="329" t="s">
        <v>103</v>
      </c>
      <c r="AU137" s="329" t="s">
        <v>58</v>
      </c>
      <c r="AY137" s="207" t="s">
        <v>101</v>
      </c>
      <c r="BE137" s="330">
        <f>IF(N137="základní",J137,0)</f>
        <v>0</v>
      </c>
      <c r="BF137" s="330">
        <f>IF(N137="snížená",J137,0)</f>
        <v>0</v>
      </c>
      <c r="BG137" s="330">
        <f>IF(N137="zákl. přenesená",J137,0)</f>
        <v>0</v>
      </c>
      <c r="BH137" s="330">
        <f>IF(N137="sníž. přenesená",J137,0)</f>
        <v>0</v>
      </c>
      <c r="BI137" s="330">
        <f>IF(N137="nulová",J137,0)</f>
        <v>0</v>
      </c>
      <c r="BJ137" s="207" t="s">
        <v>56</v>
      </c>
      <c r="BK137" s="330">
        <f>ROUND(I137*H137,2)</f>
        <v>0</v>
      </c>
      <c r="BL137" s="207" t="s">
        <v>107</v>
      </c>
      <c r="BM137" s="329" t="s">
        <v>123</v>
      </c>
    </row>
    <row r="138" spans="2:65" s="361" customFormat="1">
      <c r="B138" s="354"/>
      <c r="C138" s="355"/>
      <c r="D138" s="333" t="s">
        <v>112</v>
      </c>
      <c r="E138" s="356" t="s">
        <v>1</v>
      </c>
      <c r="F138" s="357" t="s">
        <v>741</v>
      </c>
      <c r="G138" s="358"/>
      <c r="H138" s="356" t="s">
        <v>1</v>
      </c>
      <c r="I138" s="409"/>
      <c r="J138" s="358"/>
      <c r="K138" s="359"/>
      <c r="L138" s="358"/>
      <c r="M138" s="360"/>
      <c r="T138" s="362"/>
      <c r="AT138" s="363" t="s">
        <v>112</v>
      </c>
      <c r="AU138" s="363" t="s">
        <v>58</v>
      </c>
      <c r="AV138" s="361" t="s">
        <v>56</v>
      </c>
      <c r="AW138" s="361" t="s">
        <v>26</v>
      </c>
      <c r="AX138" s="361" t="s">
        <v>50</v>
      </c>
      <c r="AY138" s="363" t="s">
        <v>101</v>
      </c>
    </row>
    <row r="139" spans="2:65" s="340" customFormat="1">
      <c r="B139" s="331"/>
      <c r="C139" s="332"/>
      <c r="D139" s="333" t="s">
        <v>112</v>
      </c>
      <c r="E139" s="334" t="s">
        <v>1</v>
      </c>
      <c r="F139" s="335" t="s">
        <v>742</v>
      </c>
      <c r="G139" s="336"/>
      <c r="H139" s="337">
        <v>29</v>
      </c>
      <c r="I139" s="407"/>
      <c r="J139" s="336"/>
      <c r="K139" s="338"/>
      <c r="L139" s="336"/>
      <c r="M139" s="339"/>
      <c r="T139" s="341"/>
      <c r="AT139" s="342" t="s">
        <v>112</v>
      </c>
      <c r="AU139" s="342" t="s">
        <v>58</v>
      </c>
      <c r="AV139" s="340" t="s">
        <v>58</v>
      </c>
      <c r="AW139" s="340" t="s">
        <v>26</v>
      </c>
      <c r="AX139" s="340" t="s">
        <v>50</v>
      </c>
      <c r="AY139" s="342" t="s">
        <v>101</v>
      </c>
    </row>
    <row r="140" spans="2:65" s="351" customFormat="1">
      <c r="B140" s="343"/>
      <c r="C140" s="344"/>
      <c r="D140" s="333" t="s">
        <v>112</v>
      </c>
      <c r="E140" s="345" t="s">
        <v>1</v>
      </c>
      <c r="F140" s="346" t="s">
        <v>114</v>
      </c>
      <c r="G140" s="347"/>
      <c r="H140" s="348">
        <v>29</v>
      </c>
      <c r="I140" s="408"/>
      <c r="J140" s="347"/>
      <c r="K140" s="349"/>
      <c r="L140" s="347"/>
      <c r="M140" s="350"/>
      <c r="T140" s="352"/>
      <c r="AT140" s="353" t="s">
        <v>112</v>
      </c>
      <c r="AU140" s="353" t="s">
        <v>58</v>
      </c>
      <c r="AV140" s="351" t="s">
        <v>107</v>
      </c>
      <c r="AW140" s="351" t="s">
        <v>26</v>
      </c>
      <c r="AX140" s="351" t="s">
        <v>56</v>
      </c>
      <c r="AY140" s="353" t="s">
        <v>101</v>
      </c>
    </row>
    <row r="141" spans="2:65" s="223" customFormat="1" ht="16.5" customHeight="1">
      <c r="B141" s="219"/>
      <c r="C141" s="317" t="s">
        <v>107</v>
      </c>
      <c r="D141" s="318" t="s">
        <v>103</v>
      </c>
      <c r="E141" s="319" t="s">
        <v>743</v>
      </c>
      <c r="F141" s="320" t="s">
        <v>744</v>
      </c>
      <c r="G141" s="321" t="s">
        <v>111</v>
      </c>
      <c r="H141" s="322">
        <v>29</v>
      </c>
      <c r="I141" s="203"/>
      <c r="J141" s="323">
        <f>ROUND(I141*H141,2)</f>
        <v>0</v>
      </c>
      <c r="K141" s="324" t="s">
        <v>1</v>
      </c>
      <c r="L141" s="221"/>
      <c r="M141" s="325" t="s">
        <v>1</v>
      </c>
      <c r="N141" s="326" t="s">
        <v>34</v>
      </c>
      <c r="O141" s="327">
        <v>0</v>
      </c>
      <c r="P141" s="327">
        <f>O141*H141</f>
        <v>0</v>
      </c>
      <c r="Q141" s="327">
        <v>0</v>
      </c>
      <c r="R141" s="327">
        <f>Q141*H141</f>
        <v>0</v>
      </c>
      <c r="S141" s="327">
        <v>0</v>
      </c>
      <c r="T141" s="328">
        <f>S141*H141</f>
        <v>0</v>
      </c>
      <c r="AR141" s="329" t="s">
        <v>107</v>
      </c>
      <c r="AT141" s="329" t="s">
        <v>103</v>
      </c>
      <c r="AU141" s="329" t="s">
        <v>58</v>
      </c>
      <c r="AY141" s="207" t="s">
        <v>101</v>
      </c>
      <c r="BE141" s="330">
        <f>IF(N141="základní",J141,0)</f>
        <v>0</v>
      </c>
      <c r="BF141" s="330">
        <f>IF(N141="snížená",J141,0)</f>
        <v>0</v>
      </c>
      <c r="BG141" s="330">
        <f>IF(N141="zákl. přenesená",J141,0)</f>
        <v>0</v>
      </c>
      <c r="BH141" s="330">
        <f>IF(N141="sníž. přenesená",J141,0)</f>
        <v>0</v>
      </c>
      <c r="BI141" s="330">
        <f>IF(N141="nulová",J141,0)</f>
        <v>0</v>
      </c>
      <c r="BJ141" s="207" t="s">
        <v>56</v>
      </c>
      <c r="BK141" s="330">
        <f>ROUND(I141*H141,2)</f>
        <v>0</v>
      </c>
      <c r="BL141" s="207" t="s">
        <v>107</v>
      </c>
      <c r="BM141" s="329" t="s">
        <v>137</v>
      </c>
    </row>
    <row r="142" spans="2:65" s="223" customFormat="1" ht="16.5" customHeight="1">
      <c r="B142" s="219"/>
      <c r="C142" s="317" t="s">
        <v>124</v>
      </c>
      <c r="D142" s="318" t="s">
        <v>103</v>
      </c>
      <c r="E142" s="319" t="s">
        <v>413</v>
      </c>
      <c r="F142" s="320" t="s">
        <v>414</v>
      </c>
      <c r="G142" s="321" t="s">
        <v>161</v>
      </c>
      <c r="H142" s="322">
        <v>1235.56</v>
      </c>
      <c r="I142" s="203"/>
      <c r="J142" s="323">
        <f>ROUND(I142*H142,2)</f>
        <v>0</v>
      </c>
      <c r="K142" s="324" t="s">
        <v>1</v>
      </c>
      <c r="L142" s="221"/>
      <c r="M142" s="325" t="s">
        <v>1</v>
      </c>
      <c r="N142" s="326" t="s">
        <v>34</v>
      </c>
      <c r="O142" s="327">
        <v>0</v>
      </c>
      <c r="P142" s="327">
        <f>O142*H142</f>
        <v>0</v>
      </c>
      <c r="Q142" s="327">
        <v>0</v>
      </c>
      <c r="R142" s="327">
        <f>Q142*H142</f>
        <v>0</v>
      </c>
      <c r="S142" s="327">
        <v>0</v>
      </c>
      <c r="T142" s="328">
        <f>S142*H142</f>
        <v>0</v>
      </c>
      <c r="AR142" s="329" t="s">
        <v>107</v>
      </c>
      <c r="AT142" s="329" t="s">
        <v>103</v>
      </c>
      <c r="AU142" s="329" t="s">
        <v>58</v>
      </c>
      <c r="AY142" s="207" t="s">
        <v>101</v>
      </c>
      <c r="BE142" s="330">
        <f>IF(N142="základní",J142,0)</f>
        <v>0</v>
      </c>
      <c r="BF142" s="330">
        <f>IF(N142="snížená",J142,0)</f>
        <v>0</v>
      </c>
      <c r="BG142" s="330">
        <f>IF(N142="zákl. přenesená",J142,0)</f>
        <v>0</v>
      </c>
      <c r="BH142" s="330">
        <f>IF(N142="sníž. přenesená",J142,0)</f>
        <v>0</v>
      </c>
      <c r="BI142" s="330">
        <f>IF(N142="nulová",J142,0)</f>
        <v>0</v>
      </c>
      <c r="BJ142" s="207" t="s">
        <v>56</v>
      </c>
      <c r="BK142" s="330">
        <f>ROUND(I142*H142,2)</f>
        <v>0</v>
      </c>
      <c r="BL142" s="207" t="s">
        <v>107</v>
      </c>
      <c r="BM142" s="329" t="s">
        <v>141</v>
      </c>
    </row>
    <row r="143" spans="2:65" s="361" customFormat="1">
      <c r="B143" s="354"/>
      <c r="C143" s="355"/>
      <c r="D143" s="333" t="s">
        <v>112</v>
      </c>
      <c r="E143" s="356" t="s">
        <v>1</v>
      </c>
      <c r="F143" s="357" t="s">
        <v>732</v>
      </c>
      <c r="G143" s="358"/>
      <c r="H143" s="356" t="s">
        <v>1</v>
      </c>
      <c r="I143" s="409"/>
      <c r="J143" s="358"/>
      <c r="K143" s="359"/>
      <c r="L143" s="358"/>
      <c r="M143" s="360"/>
      <c r="T143" s="362"/>
      <c r="AT143" s="363" t="s">
        <v>112</v>
      </c>
      <c r="AU143" s="363" t="s">
        <v>58</v>
      </c>
      <c r="AV143" s="361" t="s">
        <v>56</v>
      </c>
      <c r="AW143" s="361" t="s">
        <v>26</v>
      </c>
      <c r="AX143" s="361" t="s">
        <v>50</v>
      </c>
      <c r="AY143" s="363" t="s">
        <v>101</v>
      </c>
    </row>
    <row r="144" spans="2:65" s="340" customFormat="1">
      <c r="B144" s="331"/>
      <c r="C144" s="332"/>
      <c r="D144" s="333" t="s">
        <v>112</v>
      </c>
      <c r="E144" s="334" t="s">
        <v>1</v>
      </c>
      <c r="F144" s="335" t="s">
        <v>745</v>
      </c>
      <c r="G144" s="336"/>
      <c r="H144" s="337">
        <v>167.96</v>
      </c>
      <c r="I144" s="407"/>
      <c r="J144" s="336"/>
      <c r="K144" s="338"/>
      <c r="L144" s="336"/>
      <c r="M144" s="339"/>
      <c r="T144" s="341"/>
      <c r="AT144" s="342" t="s">
        <v>112</v>
      </c>
      <c r="AU144" s="342" t="s">
        <v>58</v>
      </c>
      <c r="AV144" s="340" t="s">
        <v>58</v>
      </c>
      <c r="AW144" s="340" t="s">
        <v>26</v>
      </c>
      <c r="AX144" s="340" t="s">
        <v>50</v>
      </c>
      <c r="AY144" s="342" t="s">
        <v>101</v>
      </c>
    </row>
    <row r="145" spans="2:65" s="361" customFormat="1">
      <c r="B145" s="354"/>
      <c r="C145" s="355"/>
      <c r="D145" s="333" t="s">
        <v>112</v>
      </c>
      <c r="E145" s="356" t="s">
        <v>1</v>
      </c>
      <c r="F145" s="357" t="s">
        <v>734</v>
      </c>
      <c r="G145" s="358"/>
      <c r="H145" s="356" t="s">
        <v>1</v>
      </c>
      <c r="I145" s="409"/>
      <c r="J145" s="358"/>
      <c r="K145" s="359"/>
      <c r="L145" s="358"/>
      <c r="M145" s="360"/>
      <c r="T145" s="362"/>
      <c r="AT145" s="363" t="s">
        <v>112</v>
      </c>
      <c r="AU145" s="363" t="s">
        <v>58</v>
      </c>
      <c r="AV145" s="361" t="s">
        <v>56</v>
      </c>
      <c r="AW145" s="361" t="s">
        <v>26</v>
      </c>
      <c r="AX145" s="361" t="s">
        <v>50</v>
      </c>
      <c r="AY145" s="363" t="s">
        <v>101</v>
      </c>
    </row>
    <row r="146" spans="2:65" s="340" customFormat="1">
      <c r="B146" s="331"/>
      <c r="C146" s="332"/>
      <c r="D146" s="333" t="s">
        <v>112</v>
      </c>
      <c r="E146" s="334" t="s">
        <v>1</v>
      </c>
      <c r="F146" s="335" t="s">
        <v>746</v>
      </c>
      <c r="G146" s="336"/>
      <c r="H146" s="337">
        <v>236.6</v>
      </c>
      <c r="I146" s="407"/>
      <c r="J146" s="336"/>
      <c r="K146" s="338"/>
      <c r="L146" s="336"/>
      <c r="M146" s="339"/>
      <c r="T146" s="341"/>
      <c r="AT146" s="342" t="s">
        <v>112</v>
      </c>
      <c r="AU146" s="342" t="s">
        <v>58</v>
      </c>
      <c r="AV146" s="340" t="s">
        <v>58</v>
      </c>
      <c r="AW146" s="340" t="s">
        <v>26</v>
      </c>
      <c r="AX146" s="340" t="s">
        <v>50</v>
      </c>
      <c r="AY146" s="342" t="s">
        <v>101</v>
      </c>
    </row>
    <row r="147" spans="2:65" s="361" customFormat="1">
      <c r="B147" s="354"/>
      <c r="C147" s="355"/>
      <c r="D147" s="333" t="s">
        <v>112</v>
      </c>
      <c r="E147" s="356" t="s">
        <v>1</v>
      </c>
      <c r="F147" s="357" t="s">
        <v>747</v>
      </c>
      <c r="G147" s="358"/>
      <c r="H147" s="356" t="s">
        <v>1</v>
      </c>
      <c r="I147" s="409"/>
      <c r="J147" s="358"/>
      <c r="K147" s="359"/>
      <c r="L147" s="358"/>
      <c r="M147" s="360"/>
      <c r="T147" s="362"/>
      <c r="AT147" s="363" t="s">
        <v>112</v>
      </c>
      <c r="AU147" s="363" t="s">
        <v>58</v>
      </c>
      <c r="AV147" s="361" t="s">
        <v>56</v>
      </c>
      <c r="AW147" s="361" t="s">
        <v>26</v>
      </c>
      <c r="AX147" s="361" t="s">
        <v>50</v>
      </c>
      <c r="AY147" s="363" t="s">
        <v>101</v>
      </c>
    </row>
    <row r="148" spans="2:65" s="340" customFormat="1">
      <c r="B148" s="331"/>
      <c r="C148" s="332"/>
      <c r="D148" s="333" t="s">
        <v>112</v>
      </c>
      <c r="E148" s="334" t="s">
        <v>1</v>
      </c>
      <c r="F148" s="335" t="s">
        <v>748</v>
      </c>
      <c r="G148" s="336"/>
      <c r="H148" s="337">
        <v>831</v>
      </c>
      <c r="I148" s="407"/>
      <c r="J148" s="336"/>
      <c r="K148" s="338"/>
      <c r="L148" s="336"/>
      <c r="M148" s="339"/>
      <c r="T148" s="341"/>
      <c r="AT148" s="342" t="s">
        <v>112</v>
      </c>
      <c r="AU148" s="342" t="s">
        <v>58</v>
      </c>
      <c r="AV148" s="340" t="s">
        <v>58</v>
      </c>
      <c r="AW148" s="340" t="s">
        <v>26</v>
      </c>
      <c r="AX148" s="340" t="s">
        <v>50</v>
      </c>
      <c r="AY148" s="342" t="s">
        <v>101</v>
      </c>
    </row>
    <row r="149" spans="2:65" s="351" customFormat="1">
      <c r="B149" s="343"/>
      <c r="C149" s="344"/>
      <c r="D149" s="333" t="s">
        <v>112</v>
      </c>
      <c r="E149" s="345" t="s">
        <v>1</v>
      </c>
      <c r="F149" s="346" t="s">
        <v>114</v>
      </c>
      <c r="G149" s="347"/>
      <c r="H149" s="348">
        <v>1235.56</v>
      </c>
      <c r="I149" s="408"/>
      <c r="J149" s="347"/>
      <c r="K149" s="349"/>
      <c r="L149" s="347"/>
      <c r="M149" s="350"/>
      <c r="T149" s="352"/>
      <c r="AT149" s="353" t="s">
        <v>112</v>
      </c>
      <c r="AU149" s="353" t="s">
        <v>58</v>
      </c>
      <c r="AV149" s="351" t="s">
        <v>107</v>
      </c>
      <c r="AW149" s="351" t="s">
        <v>26</v>
      </c>
      <c r="AX149" s="351" t="s">
        <v>56</v>
      </c>
      <c r="AY149" s="353" t="s">
        <v>101</v>
      </c>
    </row>
    <row r="150" spans="2:65" s="223" customFormat="1" ht="24" customHeight="1">
      <c r="B150" s="219"/>
      <c r="C150" s="317" t="s">
        <v>123</v>
      </c>
      <c r="D150" s="318" t="s">
        <v>103</v>
      </c>
      <c r="E150" s="319" t="s">
        <v>420</v>
      </c>
      <c r="F150" s="320" t="s">
        <v>421</v>
      </c>
      <c r="G150" s="321" t="s">
        <v>161</v>
      </c>
      <c r="H150" s="322">
        <v>1235.56</v>
      </c>
      <c r="I150" s="203"/>
      <c r="J150" s="323">
        <f>ROUND(I150*H150,2)</f>
        <v>0</v>
      </c>
      <c r="K150" s="324" t="s">
        <v>1</v>
      </c>
      <c r="L150" s="221"/>
      <c r="M150" s="325" t="s">
        <v>1</v>
      </c>
      <c r="N150" s="326" t="s">
        <v>34</v>
      </c>
      <c r="O150" s="327">
        <v>0</v>
      </c>
      <c r="P150" s="327">
        <f>O150*H150</f>
        <v>0</v>
      </c>
      <c r="Q150" s="327">
        <v>0</v>
      </c>
      <c r="R150" s="327">
        <f>Q150*H150</f>
        <v>0</v>
      </c>
      <c r="S150" s="327">
        <v>0</v>
      </c>
      <c r="T150" s="328">
        <f>S150*H150</f>
        <v>0</v>
      </c>
      <c r="AR150" s="329" t="s">
        <v>107</v>
      </c>
      <c r="AT150" s="329" t="s">
        <v>103</v>
      </c>
      <c r="AU150" s="329" t="s">
        <v>58</v>
      </c>
      <c r="AY150" s="207" t="s">
        <v>101</v>
      </c>
      <c r="BE150" s="330">
        <f>IF(N150="základní",J150,0)</f>
        <v>0</v>
      </c>
      <c r="BF150" s="330">
        <f>IF(N150="snížená",J150,0)</f>
        <v>0</v>
      </c>
      <c r="BG150" s="330">
        <f>IF(N150="zákl. přenesená",J150,0)</f>
        <v>0</v>
      </c>
      <c r="BH150" s="330">
        <f>IF(N150="sníž. přenesená",J150,0)</f>
        <v>0</v>
      </c>
      <c r="BI150" s="330">
        <f>IF(N150="nulová",J150,0)</f>
        <v>0</v>
      </c>
      <c r="BJ150" s="207" t="s">
        <v>56</v>
      </c>
      <c r="BK150" s="330">
        <f>ROUND(I150*H150,2)</f>
        <v>0</v>
      </c>
      <c r="BL150" s="207" t="s">
        <v>107</v>
      </c>
      <c r="BM150" s="329" t="s">
        <v>145</v>
      </c>
    </row>
    <row r="151" spans="2:65" s="223" customFormat="1" ht="24" customHeight="1">
      <c r="B151" s="219"/>
      <c r="C151" s="317" t="s">
        <v>134</v>
      </c>
      <c r="D151" s="318" t="s">
        <v>103</v>
      </c>
      <c r="E151" s="319" t="s">
        <v>135</v>
      </c>
      <c r="F151" s="320" t="s">
        <v>136</v>
      </c>
      <c r="G151" s="321" t="s">
        <v>111</v>
      </c>
      <c r="H151" s="322">
        <v>161.82400000000001</v>
      </c>
      <c r="I151" s="203"/>
      <c r="J151" s="323">
        <f>ROUND(I151*H151,2)</f>
        <v>0</v>
      </c>
      <c r="K151" s="324" t="s">
        <v>1</v>
      </c>
      <c r="L151" s="221"/>
      <c r="M151" s="325" t="s">
        <v>1</v>
      </c>
      <c r="N151" s="326" t="s">
        <v>34</v>
      </c>
      <c r="O151" s="327">
        <v>0</v>
      </c>
      <c r="P151" s="327">
        <f>O151*H151</f>
        <v>0</v>
      </c>
      <c r="Q151" s="327">
        <v>0</v>
      </c>
      <c r="R151" s="327">
        <f>Q151*H151</f>
        <v>0</v>
      </c>
      <c r="S151" s="327">
        <v>0</v>
      </c>
      <c r="T151" s="328">
        <f>S151*H151</f>
        <v>0</v>
      </c>
      <c r="AR151" s="329" t="s">
        <v>107</v>
      </c>
      <c r="AT151" s="329" t="s">
        <v>103</v>
      </c>
      <c r="AU151" s="329" t="s">
        <v>58</v>
      </c>
      <c r="AY151" s="207" t="s">
        <v>101</v>
      </c>
      <c r="BE151" s="330">
        <f>IF(N151="základní",J151,0)</f>
        <v>0</v>
      </c>
      <c r="BF151" s="330">
        <f>IF(N151="snížená",J151,0)</f>
        <v>0</v>
      </c>
      <c r="BG151" s="330">
        <f>IF(N151="zákl. přenesená",J151,0)</f>
        <v>0</v>
      </c>
      <c r="BH151" s="330">
        <f>IF(N151="sníž. přenesená",J151,0)</f>
        <v>0</v>
      </c>
      <c r="BI151" s="330">
        <f>IF(N151="nulová",J151,0)</f>
        <v>0</v>
      </c>
      <c r="BJ151" s="207" t="s">
        <v>56</v>
      </c>
      <c r="BK151" s="330">
        <f>ROUND(I151*H151,2)</f>
        <v>0</v>
      </c>
      <c r="BL151" s="207" t="s">
        <v>107</v>
      </c>
      <c r="BM151" s="329" t="s">
        <v>148</v>
      </c>
    </row>
    <row r="152" spans="2:65" s="340" customFormat="1">
      <c r="B152" s="331"/>
      <c r="C152" s="332"/>
      <c r="D152" s="333" t="s">
        <v>112</v>
      </c>
      <c r="E152" s="334" t="s">
        <v>1</v>
      </c>
      <c r="F152" s="335" t="s">
        <v>1945</v>
      </c>
      <c r="G152" s="336"/>
      <c r="H152" s="337">
        <v>161.82400000000001</v>
      </c>
      <c r="I152" s="407"/>
      <c r="J152" s="336"/>
      <c r="K152" s="338"/>
      <c r="L152" s="336"/>
      <c r="M152" s="339"/>
      <c r="T152" s="341"/>
      <c r="AT152" s="342" t="s">
        <v>112</v>
      </c>
      <c r="AU152" s="342" t="s">
        <v>58</v>
      </c>
      <c r="AV152" s="340" t="s">
        <v>58</v>
      </c>
      <c r="AW152" s="340" t="s">
        <v>26</v>
      </c>
      <c r="AX152" s="340" t="s">
        <v>50</v>
      </c>
      <c r="AY152" s="342" t="s">
        <v>101</v>
      </c>
    </row>
    <row r="153" spans="2:65" s="351" customFormat="1">
      <c r="B153" s="343"/>
      <c r="C153" s="344"/>
      <c r="D153" s="333" t="s">
        <v>112</v>
      </c>
      <c r="E153" s="345" t="s">
        <v>1</v>
      </c>
      <c r="F153" s="346" t="s">
        <v>114</v>
      </c>
      <c r="G153" s="347"/>
      <c r="H153" s="348">
        <v>161.82400000000001</v>
      </c>
      <c r="I153" s="408"/>
      <c r="J153" s="347"/>
      <c r="K153" s="349"/>
      <c r="L153" s="347"/>
      <c r="M153" s="350"/>
      <c r="T153" s="352"/>
      <c r="AT153" s="353" t="s">
        <v>112</v>
      </c>
      <c r="AU153" s="353" t="s">
        <v>58</v>
      </c>
      <c r="AV153" s="351" t="s">
        <v>107</v>
      </c>
      <c r="AW153" s="351" t="s">
        <v>26</v>
      </c>
      <c r="AX153" s="351" t="s">
        <v>56</v>
      </c>
      <c r="AY153" s="353" t="s">
        <v>101</v>
      </c>
    </row>
    <row r="154" spans="2:65" s="223" customFormat="1" ht="24" customHeight="1">
      <c r="B154" s="219"/>
      <c r="C154" s="317" t="s">
        <v>137</v>
      </c>
      <c r="D154" s="318" t="s">
        <v>103</v>
      </c>
      <c r="E154" s="319" t="s">
        <v>139</v>
      </c>
      <c r="F154" s="320" t="s">
        <v>140</v>
      </c>
      <c r="G154" s="321" t="s">
        <v>111</v>
      </c>
      <c r="H154" s="322">
        <v>497.721</v>
      </c>
      <c r="I154" s="203"/>
      <c r="J154" s="323">
        <f>ROUND(I154*H154,2)</f>
        <v>0</v>
      </c>
      <c r="K154" s="324" t="s">
        <v>1</v>
      </c>
      <c r="L154" s="221"/>
      <c r="M154" s="325" t="s">
        <v>1</v>
      </c>
      <c r="N154" s="326" t="s">
        <v>34</v>
      </c>
      <c r="O154" s="327">
        <v>0</v>
      </c>
      <c r="P154" s="327">
        <f>O154*H154</f>
        <v>0</v>
      </c>
      <c r="Q154" s="327">
        <v>0</v>
      </c>
      <c r="R154" s="327">
        <f>Q154*H154</f>
        <v>0</v>
      </c>
      <c r="S154" s="327">
        <v>0</v>
      </c>
      <c r="T154" s="328">
        <f>S154*H154</f>
        <v>0</v>
      </c>
      <c r="AR154" s="329" t="s">
        <v>107</v>
      </c>
      <c r="AT154" s="329" t="s">
        <v>103</v>
      </c>
      <c r="AU154" s="329" t="s">
        <v>58</v>
      </c>
      <c r="AY154" s="207" t="s">
        <v>101</v>
      </c>
      <c r="BE154" s="330">
        <f>IF(N154="základní",J154,0)</f>
        <v>0</v>
      </c>
      <c r="BF154" s="330">
        <f>IF(N154="snížená",J154,0)</f>
        <v>0</v>
      </c>
      <c r="BG154" s="330">
        <f>IF(N154="zákl. přenesená",J154,0)</f>
        <v>0</v>
      </c>
      <c r="BH154" s="330">
        <f>IF(N154="sníž. přenesená",J154,0)</f>
        <v>0</v>
      </c>
      <c r="BI154" s="330">
        <f>IF(N154="nulová",J154,0)</f>
        <v>0</v>
      </c>
      <c r="BJ154" s="207" t="s">
        <v>56</v>
      </c>
      <c r="BK154" s="330">
        <f>ROUND(I154*H154,2)</f>
        <v>0</v>
      </c>
      <c r="BL154" s="207" t="s">
        <v>107</v>
      </c>
      <c r="BM154" s="329" t="s">
        <v>152</v>
      </c>
    </row>
    <row r="155" spans="2:65" s="361" customFormat="1">
      <c r="B155" s="354"/>
      <c r="C155" s="355"/>
      <c r="D155" s="333" t="s">
        <v>112</v>
      </c>
      <c r="E155" s="356" t="s">
        <v>1</v>
      </c>
      <c r="F155" s="357" t="s">
        <v>423</v>
      </c>
      <c r="G155" s="358"/>
      <c r="H155" s="356" t="s">
        <v>1</v>
      </c>
      <c r="I155" s="409"/>
      <c r="J155" s="358"/>
      <c r="K155" s="359"/>
      <c r="L155" s="358"/>
      <c r="M155" s="360"/>
      <c r="T155" s="362"/>
      <c r="AT155" s="363" t="s">
        <v>112</v>
      </c>
      <c r="AU155" s="363" t="s">
        <v>58</v>
      </c>
      <c r="AV155" s="361" t="s">
        <v>56</v>
      </c>
      <c r="AW155" s="361" t="s">
        <v>26</v>
      </c>
      <c r="AX155" s="361" t="s">
        <v>50</v>
      </c>
      <c r="AY155" s="363" t="s">
        <v>101</v>
      </c>
    </row>
    <row r="156" spans="2:65" s="340" customFormat="1">
      <c r="B156" s="331"/>
      <c r="C156" s="332"/>
      <c r="D156" s="333" t="s">
        <v>112</v>
      </c>
      <c r="E156" s="334" t="s">
        <v>1</v>
      </c>
      <c r="F156" s="335" t="s">
        <v>1945</v>
      </c>
      <c r="G156" s="336"/>
      <c r="H156" s="337">
        <v>161.82400000000001</v>
      </c>
      <c r="I156" s="407"/>
      <c r="J156" s="336"/>
      <c r="K156" s="338"/>
      <c r="L156" s="336"/>
      <c r="M156" s="339"/>
      <c r="T156" s="341"/>
      <c r="AT156" s="342" t="s">
        <v>112</v>
      </c>
      <c r="AU156" s="342" t="s">
        <v>58</v>
      </c>
      <c r="AV156" s="340" t="s">
        <v>58</v>
      </c>
      <c r="AW156" s="340" t="s">
        <v>26</v>
      </c>
      <c r="AX156" s="340" t="s">
        <v>50</v>
      </c>
      <c r="AY156" s="342" t="s">
        <v>101</v>
      </c>
    </row>
    <row r="157" spans="2:65" s="361" customFormat="1">
      <c r="B157" s="354"/>
      <c r="C157" s="355"/>
      <c r="D157" s="333" t="s">
        <v>112</v>
      </c>
      <c r="E157" s="356" t="s">
        <v>1</v>
      </c>
      <c r="F157" s="357" t="s">
        <v>749</v>
      </c>
      <c r="G157" s="358"/>
      <c r="H157" s="356" t="s">
        <v>1</v>
      </c>
      <c r="I157" s="409"/>
      <c r="J157" s="358"/>
      <c r="K157" s="359"/>
      <c r="L157" s="358"/>
      <c r="M157" s="360"/>
      <c r="T157" s="362"/>
      <c r="AT157" s="363" t="s">
        <v>112</v>
      </c>
      <c r="AU157" s="363" t="s">
        <v>58</v>
      </c>
      <c r="AV157" s="361" t="s">
        <v>56</v>
      </c>
      <c r="AW157" s="361" t="s">
        <v>26</v>
      </c>
      <c r="AX157" s="361" t="s">
        <v>50</v>
      </c>
      <c r="AY157" s="363" t="s">
        <v>101</v>
      </c>
    </row>
    <row r="158" spans="2:65" s="340" customFormat="1">
      <c r="B158" s="331"/>
      <c r="C158" s="332"/>
      <c r="D158" s="333" t="s">
        <v>112</v>
      </c>
      <c r="E158" s="334" t="s">
        <v>1</v>
      </c>
      <c r="F158" s="335" t="s">
        <v>750</v>
      </c>
      <c r="G158" s="336"/>
      <c r="H158" s="337">
        <v>335.89699999999999</v>
      </c>
      <c r="I158" s="407"/>
      <c r="J158" s="336"/>
      <c r="K158" s="338"/>
      <c r="L158" s="336"/>
      <c r="M158" s="339"/>
      <c r="T158" s="341"/>
      <c r="AT158" s="342" t="s">
        <v>112</v>
      </c>
      <c r="AU158" s="342" t="s">
        <v>58</v>
      </c>
      <c r="AV158" s="340" t="s">
        <v>58</v>
      </c>
      <c r="AW158" s="340" t="s">
        <v>26</v>
      </c>
      <c r="AX158" s="340" t="s">
        <v>50</v>
      </c>
      <c r="AY158" s="342" t="s">
        <v>101</v>
      </c>
    </row>
    <row r="159" spans="2:65" s="351" customFormat="1">
      <c r="B159" s="343"/>
      <c r="C159" s="344"/>
      <c r="D159" s="333" t="s">
        <v>112</v>
      </c>
      <c r="E159" s="345" t="s">
        <v>1</v>
      </c>
      <c r="F159" s="346" t="s">
        <v>114</v>
      </c>
      <c r="G159" s="347"/>
      <c r="H159" s="348">
        <v>497.721</v>
      </c>
      <c r="I159" s="408"/>
      <c r="J159" s="347"/>
      <c r="K159" s="349"/>
      <c r="L159" s="347"/>
      <c r="M159" s="350"/>
      <c r="T159" s="352"/>
      <c r="AT159" s="353" t="s">
        <v>112</v>
      </c>
      <c r="AU159" s="353" t="s">
        <v>58</v>
      </c>
      <c r="AV159" s="351" t="s">
        <v>107</v>
      </c>
      <c r="AW159" s="351" t="s">
        <v>26</v>
      </c>
      <c r="AX159" s="351" t="s">
        <v>56</v>
      </c>
      <c r="AY159" s="353" t="s">
        <v>101</v>
      </c>
    </row>
    <row r="160" spans="2:65" s="223" customFormat="1" ht="24" customHeight="1">
      <c r="B160" s="219"/>
      <c r="C160" s="317" t="s">
        <v>142</v>
      </c>
      <c r="D160" s="318" t="s">
        <v>103</v>
      </c>
      <c r="E160" s="319" t="s">
        <v>143</v>
      </c>
      <c r="F160" s="320" t="s">
        <v>144</v>
      </c>
      <c r="G160" s="321" t="s">
        <v>111</v>
      </c>
      <c r="H160" s="322">
        <v>190.82400000000001</v>
      </c>
      <c r="I160" s="203"/>
      <c r="J160" s="323">
        <f>ROUND(I160*H160,2)</f>
        <v>0</v>
      </c>
      <c r="K160" s="324" t="s">
        <v>1</v>
      </c>
      <c r="L160" s="221"/>
      <c r="M160" s="325" t="s">
        <v>1</v>
      </c>
      <c r="N160" s="326" t="s">
        <v>34</v>
      </c>
      <c r="O160" s="327">
        <v>0</v>
      </c>
      <c r="P160" s="327">
        <f>O160*H160</f>
        <v>0</v>
      </c>
      <c r="Q160" s="327">
        <v>0</v>
      </c>
      <c r="R160" s="327">
        <f>Q160*H160</f>
        <v>0</v>
      </c>
      <c r="S160" s="327">
        <v>0</v>
      </c>
      <c r="T160" s="328">
        <f>S160*H160</f>
        <v>0</v>
      </c>
      <c r="AR160" s="329" t="s">
        <v>107</v>
      </c>
      <c r="AT160" s="329" t="s">
        <v>103</v>
      </c>
      <c r="AU160" s="329" t="s">
        <v>58</v>
      </c>
      <c r="AY160" s="207" t="s">
        <v>101</v>
      </c>
      <c r="BE160" s="330">
        <f>IF(N160="základní",J160,0)</f>
        <v>0</v>
      </c>
      <c r="BF160" s="330">
        <f>IF(N160="snížená",J160,0)</f>
        <v>0</v>
      </c>
      <c r="BG160" s="330">
        <f>IF(N160="zákl. přenesená",J160,0)</f>
        <v>0</v>
      </c>
      <c r="BH160" s="330">
        <f>IF(N160="sníž. přenesená",J160,0)</f>
        <v>0</v>
      </c>
      <c r="BI160" s="330">
        <f>IF(N160="nulová",J160,0)</f>
        <v>0</v>
      </c>
      <c r="BJ160" s="207" t="s">
        <v>56</v>
      </c>
      <c r="BK160" s="330">
        <f>ROUND(I160*H160,2)</f>
        <v>0</v>
      </c>
      <c r="BL160" s="207" t="s">
        <v>107</v>
      </c>
      <c r="BM160" s="329" t="s">
        <v>156</v>
      </c>
    </row>
    <row r="161" spans="2:65" s="361" customFormat="1">
      <c r="B161" s="354"/>
      <c r="C161" s="355"/>
      <c r="D161" s="333" t="s">
        <v>112</v>
      </c>
      <c r="E161" s="356" t="s">
        <v>1</v>
      </c>
      <c r="F161" s="357" t="s">
        <v>426</v>
      </c>
      <c r="G161" s="358"/>
      <c r="H161" s="356" t="s">
        <v>1</v>
      </c>
      <c r="I161" s="409"/>
      <c r="J161" s="358"/>
      <c r="K161" s="359"/>
      <c r="L161" s="358"/>
      <c r="M161" s="360"/>
      <c r="T161" s="362"/>
      <c r="AT161" s="363" t="s">
        <v>112</v>
      </c>
      <c r="AU161" s="363" t="s">
        <v>58</v>
      </c>
      <c r="AV161" s="361" t="s">
        <v>56</v>
      </c>
      <c r="AW161" s="361" t="s">
        <v>26</v>
      </c>
      <c r="AX161" s="361" t="s">
        <v>50</v>
      </c>
      <c r="AY161" s="363" t="s">
        <v>101</v>
      </c>
    </row>
    <row r="162" spans="2:65" s="340" customFormat="1">
      <c r="B162" s="331"/>
      <c r="C162" s="332"/>
      <c r="D162" s="333" t="s">
        <v>112</v>
      </c>
      <c r="E162" s="334" t="s">
        <v>1</v>
      </c>
      <c r="F162" s="335" t="s">
        <v>1946</v>
      </c>
      <c r="G162" s="336"/>
      <c r="H162" s="337">
        <v>190.82400000000001</v>
      </c>
      <c r="I162" s="407"/>
      <c r="J162" s="336"/>
      <c r="K162" s="338"/>
      <c r="L162" s="336"/>
      <c r="M162" s="339"/>
      <c r="T162" s="341"/>
      <c r="AT162" s="342" t="s">
        <v>112</v>
      </c>
      <c r="AU162" s="342" t="s">
        <v>58</v>
      </c>
      <c r="AV162" s="340" t="s">
        <v>58</v>
      </c>
      <c r="AW162" s="340" t="s">
        <v>26</v>
      </c>
      <c r="AX162" s="340" t="s">
        <v>50</v>
      </c>
      <c r="AY162" s="342" t="s">
        <v>101</v>
      </c>
    </row>
    <row r="163" spans="2:65" s="351" customFormat="1">
      <c r="B163" s="343"/>
      <c r="C163" s="344"/>
      <c r="D163" s="333" t="s">
        <v>112</v>
      </c>
      <c r="E163" s="345" t="s">
        <v>1</v>
      </c>
      <c r="F163" s="346" t="s">
        <v>114</v>
      </c>
      <c r="G163" s="347"/>
      <c r="H163" s="348">
        <v>190.82400000000001</v>
      </c>
      <c r="I163" s="408"/>
      <c r="J163" s="347"/>
      <c r="K163" s="349"/>
      <c r="L163" s="347"/>
      <c r="M163" s="350"/>
      <c r="T163" s="352"/>
      <c r="AT163" s="353" t="s">
        <v>112</v>
      </c>
      <c r="AU163" s="353" t="s">
        <v>58</v>
      </c>
      <c r="AV163" s="351" t="s">
        <v>107</v>
      </c>
      <c r="AW163" s="351" t="s">
        <v>26</v>
      </c>
      <c r="AX163" s="351" t="s">
        <v>56</v>
      </c>
      <c r="AY163" s="353" t="s">
        <v>101</v>
      </c>
    </row>
    <row r="164" spans="2:65" s="223" customFormat="1" ht="16.5" customHeight="1">
      <c r="B164" s="219"/>
      <c r="C164" s="317" t="s">
        <v>141</v>
      </c>
      <c r="D164" s="318" t="s">
        <v>103</v>
      </c>
      <c r="E164" s="319" t="s">
        <v>146</v>
      </c>
      <c r="F164" s="320" t="s">
        <v>147</v>
      </c>
      <c r="G164" s="321" t="s">
        <v>111</v>
      </c>
      <c r="H164" s="322">
        <v>190.82400000000001</v>
      </c>
      <c r="I164" s="203"/>
      <c r="J164" s="323">
        <f>ROUND(I164*H164,2)</f>
        <v>0</v>
      </c>
      <c r="K164" s="324" t="s">
        <v>1</v>
      </c>
      <c r="L164" s="221"/>
      <c r="M164" s="325" t="s">
        <v>1</v>
      </c>
      <c r="N164" s="326" t="s">
        <v>34</v>
      </c>
      <c r="O164" s="327">
        <v>0</v>
      </c>
      <c r="P164" s="327">
        <f>O164*H164</f>
        <v>0</v>
      </c>
      <c r="Q164" s="327">
        <v>0</v>
      </c>
      <c r="R164" s="327">
        <f>Q164*H164</f>
        <v>0</v>
      </c>
      <c r="S164" s="327">
        <v>0</v>
      </c>
      <c r="T164" s="328">
        <f>S164*H164</f>
        <v>0</v>
      </c>
      <c r="AR164" s="329" t="s">
        <v>107</v>
      </c>
      <c r="AT164" s="329" t="s">
        <v>103</v>
      </c>
      <c r="AU164" s="329" t="s">
        <v>58</v>
      </c>
      <c r="AY164" s="207" t="s">
        <v>101</v>
      </c>
      <c r="BE164" s="330">
        <f>IF(N164="základní",J164,0)</f>
        <v>0</v>
      </c>
      <c r="BF164" s="330">
        <f>IF(N164="snížená",J164,0)</f>
        <v>0</v>
      </c>
      <c r="BG164" s="330">
        <f>IF(N164="zákl. přenesená",J164,0)</f>
        <v>0</v>
      </c>
      <c r="BH164" s="330">
        <f>IF(N164="sníž. přenesená",J164,0)</f>
        <v>0</v>
      </c>
      <c r="BI164" s="330">
        <f>IF(N164="nulová",J164,0)</f>
        <v>0</v>
      </c>
      <c r="BJ164" s="207" t="s">
        <v>56</v>
      </c>
      <c r="BK164" s="330">
        <f>ROUND(I164*H164,2)</f>
        <v>0</v>
      </c>
      <c r="BL164" s="207" t="s">
        <v>107</v>
      </c>
      <c r="BM164" s="329" t="s">
        <v>162</v>
      </c>
    </row>
    <row r="165" spans="2:65" s="223" customFormat="1" ht="16.5" customHeight="1">
      <c r="B165" s="219"/>
      <c r="C165" s="317" t="s">
        <v>149</v>
      </c>
      <c r="D165" s="318" t="s">
        <v>103</v>
      </c>
      <c r="E165" s="319" t="s">
        <v>150</v>
      </c>
      <c r="F165" s="320" t="s">
        <v>151</v>
      </c>
      <c r="G165" s="321" t="s">
        <v>111</v>
      </c>
      <c r="H165" s="322">
        <v>190.82400000000001</v>
      </c>
      <c r="I165" s="203"/>
      <c r="J165" s="323">
        <f>ROUND(I165*H165,2)</f>
        <v>0</v>
      </c>
      <c r="K165" s="324" t="s">
        <v>1</v>
      </c>
      <c r="L165" s="221"/>
      <c r="M165" s="325" t="s">
        <v>1</v>
      </c>
      <c r="N165" s="326" t="s">
        <v>34</v>
      </c>
      <c r="O165" s="327">
        <v>0</v>
      </c>
      <c r="P165" s="327">
        <f>O165*H165</f>
        <v>0</v>
      </c>
      <c r="Q165" s="327">
        <v>0</v>
      </c>
      <c r="R165" s="327">
        <f>Q165*H165</f>
        <v>0</v>
      </c>
      <c r="S165" s="327">
        <v>0</v>
      </c>
      <c r="T165" s="328">
        <f>S165*H165</f>
        <v>0</v>
      </c>
      <c r="AR165" s="329" t="s">
        <v>107</v>
      </c>
      <c r="AT165" s="329" t="s">
        <v>103</v>
      </c>
      <c r="AU165" s="329" t="s">
        <v>58</v>
      </c>
      <c r="AY165" s="207" t="s">
        <v>101</v>
      </c>
      <c r="BE165" s="330">
        <f>IF(N165="základní",J165,0)</f>
        <v>0</v>
      </c>
      <c r="BF165" s="330">
        <f>IF(N165="snížená",J165,0)</f>
        <v>0</v>
      </c>
      <c r="BG165" s="330">
        <f>IF(N165="zákl. přenesená",J165,0)</f>
        <v>0</v>
      </c>
      <c r="BH165" s="330">
        <f>IF(N165="sníž. přenesená",J165,0)</f>
        <v>0</v>
      </c>
      <c r="BI165" s="330">
        <f>IF(N165="nulová",J165,0)</f>
        <v>0</v>
      </c>
      <c r="BJ165" s="207" t="s">
        <v>56</v>
      </c>
      <c r="BK165" s="330">
        <f>ROUND(I165*H165,2)</f>
        <v>0</v>
      </c>
      <c r="BL165" s="207" t="s">
        <v>107</v>
      </c>
      <c r="BM165" s="329" t="s">
        <v>200</v>
      </c>
    </row>
    <row r="166" spans="2:65" s="223" customFormat="1" ht="24" customHeight="1">
      <c r="B166" s="219"/>
      <c r="C166" s="317" t="s">
        <v>145</v>
      </c>
      <c r="D166" s="318" t="s">
        <v>103</v>
      </c>
      <c r="E166" s="319" t="s">
        <v>153</v>
      </c>
      <c r="F166" s="320" t="s">
        <v>154</v>
      </c>
      <c r="G166" s="321" t="s">
        <v>155</v>
      </c>
      <c r="H166" s="322">
        <v>343.483</v>
      </c>
      <c r="I166" s="203"/>
      <c r="J166" s="323">
        <f>ROUND(I166*H166,2)</f>
        <v>0</v>
      </c>
      <c r="K166" s="324" t="s">
        <v>1</v>
      </c>
      <c r="L166" s="221"/>
      <c r="M166" s="325" t="s">
        <v>1</v>
      </c>
      <c r="N166" s="326" t="s">
        <v>34</v>
      </c>
      <c r="O166" s="327">
        <v>0</v>
      </c>
      <c r="P166" s="327">
        <f>O166*H166</f>
        <v>0</v>
      </c>
      <c r="Q166" s="327">
        <v>0</v>
      </c>
      <c r="R166" s="327">
        <f>Q166*H166</f>
        <v>0</v>
      </c>
      <c r="S166" s="327">
        <v>0</v>
      </c>
      <c r="T166" s="328">
        <f>S166*H166</f>
        <v>0</v>
      </c>
      <c r="AR166" s="329" t="s">
        <v>107</v>
      </c>
      <c r="AT166" s="329" t="s">
        <v>103</v>
      </c>
      <c r="AU166" s="329" t="s">
        <v>58</v>
      </c>
      <c r="AY166" s="207" t="s">
        <v>101</v>
      </c>
      <c r="BE166" s="330">
        <f>IF(N166="základní",J166,0)</f>
        <v>0</v>
      </c>
      <c r="BF166" s="330">
        <f>IF(N166="snížená",J166,0)</f>
        <v>0</v>
      </c>
      <c r="BG166" s="330">
        <f>IF(N166="zákl. přenesená",J166,0)</f>
        <v>0</v>
      </c>
      <c r="BH166" s="330">
        <f>IF(N166="sníž. přenesená",J166,0)</f>
        <v>0</v>
      </c>
      <c r="BI166" s="330">
        <f>IF(N166="nulová",J166,0)</f>
        <v>0</v>
      </c>
      <c r="BJ166" s="207" t="s">
        <v>56</v>
      </c>
      <c r="BK166" s="330">
        <f>ROUND(I166*H166,2)</f>
        <v>0</v>
      </c>
      <c r="BL166" s="207" t="s">
        <v>107</v>
      </c>
      <c r="BM166" s="329" t="s">
        <v>168</v>
      </c>
    </row>
    <row r="167" spans="2:65" s="340" customFormat="1">
      <c r="B167" s="331"/>
      <c r="C167" s="332"/>
      <c r="D167" s="333" t="s">
        <v>112</v>
      </c>
      <c r="E167" s="334" t="s">
        <v>1</v>
      </c>
      <c r="F167" s="335" t="s">
        <v>1947</v>
      </c>
      <c r="G167" s="336"/>
      <c r="H167" s="337">
        <v>343.483</v>
      </c>
      <c r="I167" s="407"/>
      <c r="J167" s="336"/>
      <c r="K167" s="338"/>
      <c r="L167" s="336"/>
      <c r="M167" s="339"/>
      <c r="T167" s="341"/>
      <c r="AT167" s="342" t="s">
        <v>112</v>
      </c>
      <c r="AU167" s="342" t="s">
        <v>58</v>
      </c>
      <c r="AV167" s="340" t="s">
        <v>58</v>
      </c>
      <c r="AW167" s="340" t="s">
        <v>26</v>
      </c>
      <c r="AX167" s="340" t="s">
        <v>56</v>
      </c>
      <c r="AY167" s="342" t="s">
        <v>101</v>
      </c>
    </row>
    <row r="168" spans="2:65" s="223" customFormat="1" ht="24" customHeight="1">
      <c r="B168" s="219"/>
      <c r="C168" s="317" t="s">
        <v>158</v>
      </c>
      <c r="D168" s="318" t="s">
        <v>103</v>
      </c>
      <c r="E168" s="319" t="s">
        <v>431</v>
      </c>
      <c r="F168" s="320" t="s">
        <v>432</v>
      </c>
      <c r="G168" s="321" t="s">
        <v>111</v>
      </c>
      <c r="H168" s="322">
        <v>335.89699999999999</v>
      </c>
      <c r="I168" s="203"/>
      <c r="J168" s="323">
        <f>ROUND(I168*H168,2)</f>
        <v>0</v>
      </c>
      <c r="K168" s="324" t="s">
        <v>1</v>
      </c>
      <c r="L168" s="221"/>
      <c r="M168" s="325" t="s">
        <v>1</v>
      </c>
      <c r="N168" s="326" t="s">
        <v>34</v>
      </c>
      <c r="O168" s="327">
        <v>0</v>
      </c>
      <c r="P168" s="327">
        <f>O168*H168</f>
        <v>0</v>
      </c>
      <c r="Q168" s="327">
        <v>0</v>
      </c>
      <c r="R168" s="327">
        <f>Q168*H168</f>
        <v>0</v>
      </c>
      <c r="S168" s="327">
        <v>0</v>
      </c>
      <c r="T168" s="328">
        <f>S168*H168</f>
        <v>0</v>
      </c>
      <c r="AR168" s="329" t="s">
        <v>107</v>
      </c>
      <c r="AT168" s="329" t="s">
        <v>103</v>
      </c>
      <c r="AU168" s="329" t="s">
        <v>58</v>
      </c>
      <c r="AY168" s="207" t="s">
        <v>101</v>
      </c>
      <c r="BE168" s="330">
        <f>IF(N168="základní",J168,0)</f>
        <v>0</v>
      </c>
      <c r="BF168" s="330">
        <f>IF(N168="snížená",J168,0)</f>
        <v>0</v>
      </c>
      <c r="BG168" s="330">
        <f>IF(N168="zákl. přenesená",J168,0)</f>
        <v>0</v>
      </c>
      <c r="BH168" s="330">
        <f>IF(N168="sníž. přenesená",J168,0)</f>
        <v>0</v>
      </c>
      <c r="BI168" s="330">
        <f>IF(N168="nulová",J168,0)</f>
        <v>0</v>
      </c>
      <c r="BJ168" s="207" t="s">
        <v>56</v>
      </c>
      <c r="BK168" s="330">
        <f>ROUND(I168*H168,2)</f>
        <v>0</v>
      </c>
      <c r="BL168" s="207" t="s">
        <v>107</v>
      </c>
      <c r="BM168" s="329" t="s">
        <v>174</v>
      </c>
    </row>
    <row r="169" spans="2:65" s="361" customFormat="1">
      <c r="B169" s="354"/>
      <c r="C169" s="355"/>
      <c r="D169" s="333" t="s">
        <v>112</v>
      </c>
      <c r="E169" s="356" t="s">
        <v>1</v>
      </c>
      <c r="F169" s="357" t="s">
        <v>732</v>
      </c>
      <c r="G169" s="358"/>
      <c r="H169" s="356" t="s">
        <v>1</v>
      </c>
      <c r="I169" s="409"/>
      <c r="J169" s="358"/>
      <c r="K169" s="359"/>
      <c r="L169" s="358"/>
      <c r="M169" s="360"/>
      <c r="T169" s="362"/>
      <c r="AT169" s="363" t="s">
        <v>112</v>
      </c>
      <c r="AU169" s="363" t="s">
        <v>58</v>
      </c>
      <c r="AV169" s="361" t="s">
        <v>56</v>
      </c>
      <c r="AW169" s="361" t="s">
        <v>26</v>
      </c>
      <c r="AX169" s="361" t="s">
        <v>50</v>
      </c>
      <c r="AY169" s="363" t="s">
        <v>101</v>
      </c>
    </row>
    <row r="170" spans="2:65" s="340" customFormat="1">
      <c r="B170" s="331"/>
      <c r="C170" s="332"/>
      <c r="D170" s="333" t="s">
        <v>112</v>
      </c>
      <c r="E170" s="334" t="s">
        <v>1</v>
      </c>
      <c r="F170" s="335" t="s">
        <v>751</v>
      </c>
      <c r="G170" s="336"/>
      <c r="H170" s="337">
        <v>39.277000000000001</v>
      </c>
      <c r="I170" s="407"/>
      <c r="J170" s="336"/>
      <c r="K170" s="338"/>
      <c r="L170" s="336"/>
      <c r="M170" s="339"/>
      <c r="T170" s="341"/>
      <c r="AT170" s="342" t="s">
        <v>112</v>
      </c>
      <c r="AU170" s="342" t="s">
        <v>58</v>
      </c>
      <c r="AV170" s="340" t="s">
        <v>58</v>
      </c>
      <c r="AW170" s="340" t="s">
        <v>26</v>
      </c>
      <c r="AX170" s="340" t="s">
        <v>50</v>
      </c>
      <c r="AY170" s="342" t="s">
        <v>101</v>
      </c>
    </row>
    <row r="171" spans="2:65" s="361" customFormat="1">
      <c r="B171" s="354"/>
      <c r="C171" s="355"/>
      <c r="D171" s="333" t="s">
        <v>112</v>
      </c>
      <c r="E171" s="356" t="s">
        <v>1</v>
      </c>
      <c r="F171" s="357" t="s">
        <v>734</v>
      </c>
      <c r="G171" s="358"/>
      <c r="H171" s="356" t="s">
        <v>1</v>
      </c>
      <c r="I171" s="409"/>
      <c r="J171" s="358"/>
      <c r="K171" s="359"/>
      <c r="L171" s="358"/>
      <c r="M171" s="360"/>
      <c r="T171" s="362"/>
      <c r="AT171" s="363" t="s">
        <v>112</v>
      </c>
      <c r="AU171" s="363" t="s">
        <v>58</v>
      </c>
      <c r="AV171" s="361" t="s">
        <v>56</v>
      </c>
      <c r="AW171" s="361" t="s">
        <v>26</v>
      </c>
      <c r="AX171" s="361" t="s">
        <v>50</v>
      </c>
      <c r="AY171" s="363" t="s">
        <v>101</v>
      </c>
    </row>
    <row r="172" spans="2:65" s="340" customFormat="1">
      <c r="B172" s="331"/>
      <c r="C172" s="332"/>
      <c r="D172" s="333" t="s">
        <v>112</v>
      </c>
      <c r="E172" s="334" t="s">
        <v>1</v>
      </c>
      <c r="F172" s="335" t="s">
        <v>752</v>
      </c>
      <c r="G172" s="336"/>
      <c r="H172" s="337">
        <v>47.32</v>
      </c>
      <c r="I172" s="407"/>
      <c r="J172" s="336"/>
      <c r="K172" s="338"/>
      <c r="L172" s="336"/>
      <c r="M172" s="339"/>
      <c r="T172" s="341"/>
      <c r="AT172" s="342" t="s">
        <v>112</v>
      </c>
      <c r="AU172" s="342" t="s">
        <v>58</v>
      </c>
      <c r="AV172" s="340" t="s">
        <v>58</v>
      </c>
      <c r="AW172" s="340" t="s">
        <v>26</v>
      </c>
      <c r="AX172" s="340" t="s">
        <v>50</v>
      </c>
      <c r="AY172" s="342" t="s">
        <v>101</v>
      </c>
    </row>
    <row r="173" spans="2:65" s="361" customFormat="1">
      <c r="B173" s="354"/>
      <c r="C173" s="355"/>
      <c r="D173" s="333" t="s">
        <v>112</v>
      </c>
      <c r="E173" s="356" t="s">
        <v>1</v>
      </c>
      <c r="F173" s="357" t="s">
        <v>737</v>
      </c>
      <c r="G173" s="358"/>
      <c r="H173" s="356" t="s">
        <v>1</v>
      </c>
      <c r="I173" s="409"/>
      <c r="J173" s="358"/>
      <c r="K173" s="359"/>
      <c r="L173" s="358"/>
      <c r="M173" s="360"/>
      <c r="T173" s="362"/>
      <c r="AT173" s="363" t="s">
        <v>112</v>
      </c>
      <c r="AU173" s="363" t="s">
        <v>58</v>
      </c>
      <c r="AV173" s="361" t="s">
        <v>56</v>
      </c>
      <c r="AW173" s="361" t="s">
        <v>26</v>
      </c>
      <c r="AX173" s="361" t="s">
        <v>50</v>
      </c>
      <c r="AY173" s="363" t="s">
        <v>101</v>
      </c>
    </row>
    <row r="174" spans="2:65" s="340" customFormat="1">
      <c r="B174" s="331"/>
      <c r="C174" s="332"/>
      <c r="D174" s="333" t="s">
        <v>112</v>
      </c>
      <c r="E174" s="334" t="s">
        <v>1</v>
      </c>
      <c r="F174" s="335" t="s">
        <v>738</v>
      </c>
      <c r="G174" s="336"/>
      <c r="H174" s="337">
        <v>249.3</v>
      </c>
      <c r="I174" s="407"/>
      <c r="J174" s="336"/>
      <c r="K174" s="338"/>
      <c r="L174" s="336"/>
      <c r="M174" s="339"/>
      <c r="T174" s="341"/>
      <c r="AT174" s="342" t="s">
        <v>112</v>
      </c>
      <c r="AU174" s="342" t="s">
        <v>58</v>
      </c>
      <c r="AV174" s="340" t="s">
        <v>58</v>
      </c>
      <c r="AW174" s="340" t="s">
        <v>26</v>
      </c>
      <c r="AX174" s="340" t="s">
        <v>50</v>
      </c>
      <c r="AY174" s="342" t="s">
        <v>101</v>
      </c>
    </row>
    <row r="175" spans="2:65" s="351" customFormat="1">
      <c r="B175" s="343"/>
      <c r="C175" s="344"/>
      <c r="D175" s="333" t="s">
        <v>112</v>
      </c>
      <c r="E175" s="345" t="s">
        <v>1</v>
      </c>
      <c r="F175" s="346" t="s">
        <v>114</v>
      </c>
      <c r="G175" s="347"/>
      <c r="H175" s="348">
        <v>335.89700000000005</v>
      </c>
      <c r="I175" s="408"/>
      <c r="J175" s="347"/>
      <c r="K175" s="349"/>
      <c r="L175" s="347"/>
      <c r="M175" s="350"/>
      <c r="T175" s="352"/>
      <c r="AT175" s="353" t="s">
        <v>112</v>
      </c>
      <c r="AU175" s="353" t="s">
        <v>58</v>
      </c>
      <c r="AV175" s="351" t="s">
        <v>107</v>
      </c>
      <c r="AW175" s="351" t="s">
        <v>26</v>
      </c>
      <c r="AX175" s="351" t="s">
        <v>56</v>
      </c>
      <c r="AY175" s="353" t="s">
        <v>101</v>
      </c>
    </row>
    <row r="176" spans="2:65" s="223" customFormat="1" ht="24" customHeight="1">
      <c r="B176" s="219"/>
      <c r="C176" s="317" t="s">
        <v>148</v>
      </c>
      <c r="D176" s="318" t="s">
        <v>103</v>
      </c>
      <c r="E176" s="319" t="s">
        <v>435</v>
      </c>
      <c r="F176" s="320" t="s">
        <v>436</v>
      </c>
      <c r="G176" s="321" t="s">
        <v>111</v>
      </c>
      <c r="H176" s="322">
        <v>54.771000000000001</v>
      </c>
      <c r="I176" s="203"/>
      <c r="J176" s="323">
        <f>ROUND(I176*H176,2)</f>
        <v>0</v>
      </c>
      <c r="K176" s="324" t="s">
        <v>1</v>
      </c>
      <c r="L176" s="221"/>
      <c r="M176" s="325" t="s">
        <v>1</v>
      </c>
      <c r="N176" s="326" t="s">
        <v>34</v>
      </c>
      <c r="O176" s="327">
        <v>0</v>
      </c>
      <c r="P176" s="327">
        <f>O176*H176</f>
        <v>0</v>
      </c>
      <c r="Q176" s="327">
        <v>0</v>
      </c>
      <c r="R176" s="327">
        <f>Q176*H176</f>
        <v>0</v>
      </c>
      <c r="S176" s="327">
        <v>0</v>
      </c>
      <c r="T176" s="328">
        <f>S176*H176</f>
        <v>0</v>
      </c>
      <c r="AR176" s="329" t="s">
        <v>107</v>
      </c>
      <c r="AT176" s="329" t="s">
        <v>103</v>
      </c>
      <c r="AU176" s="329" t="s">
        <v>58</v>
      </c>
      <c r="AY176" s="207" t="s">
        <v>101</v>
      </c>
      <c r="BE176" s="330">
        <f>IF(N176="základní",J176,0)</f>
        <v>0</v>
      </c>
      <c r="BF176" s="330">
        <f>IF(N176="snížená",J176,0)</f>
        <v>0</v>
      </c>
      <c r="BG176" s="330">
        <f>IF(N176="zákl. přenesená",J176,0)</f>
        <v>0</v>
      </c>
      <c r="BH176" s="330">
        <f>IF(N176="sníž. přenesená",J176,0)</f>
        <v>0</v>
      </c>
      <c r="BI176" s="330">
        <f>IF(N176="nulová",J176,0)</f>
        <v>0</v>
      </c>
      <c r="BJ176" s="207" t="s">
        <v>56</v>
      </c>
      <c r="BK176" s="330">
        <f>ROUND(I176*H176,2)</f>
        <v>0</v>
      </c>
      <c r="BL176" s="207" t="s">
        <v>107</v>
      </c>
      <c r="BM176" s="329" t="s">
        <v>181</v>
      </c>
    </row>
    <row r="177" spans="2:65" s="361" customFormat="1">
      <c r="B177" s="354"/>
      <c r="C177" s="355"/>
      <c r="D177" s="333" t="s">
        <v>112</v>
      </c>
      <c r="E177" s="356" t="s">
        <v>1</v>
      </c>
      <c r="F177" s="357" t="s">
        <v>732</v>
      </c>
      <c r="G177" s="358"/>
      <c r="H177" s="356" t="s">
        <v>1</v>
      </c>
      <c r="I177" s="409"/>
      <c r="J177" s="358"/>
      <c r="K177" s="359"/>
      <c r="L177" s="358"/>
      <c r="M177" s="360"/>
      <c r="T177" s="362"/>
      <c r="AT177" s="363" t="s">
        <v>112</v>
      </c>
      <c r="AU177" s="363" t="s">
        <v>58</v>
      </c>
      <c r="AV177" s="361" t="s">
        <v>56</v>
      </c>
      <c r="AW177" s="361" t="s">
        <v>26</v>
      </c>
      <c r="AX177" s="361" t="s">
        <v>50</v>
      </c>
      <c r="AY177" s="363" t="s">
        <v>101</v>
      </c>
    </row>
    <row r="178" spans="2:65" s="340" customFormat="1">
      <c r="B178" s="331"/>
      <c r="C178" s="332"/>
      <c r="D178" s="333" t="s">
        <v>112</v>
      </c>
      <c r="E178" s="334" t="s">
        <v>1</v>
      </c>
      <c r="F178" s="335" t="s">
        <v>753</v>
      </c>
      <c r="G178" s="336"/>
      <c r="H178" s="337">
        <v>22.739000000000001</v>
      </c>
      <c r="I178" s="407"/>
      <c r="J178" s="336"/>
      <c r="K178" s="338"/>
      <c r="L178" s="336"/>
      <c r="M178" s="339"/>
      <c r="T178" s="341"/>
      <c r="AT178" s="342" t="s">
        <v>112</v>
      </c>
      <c r="AU178" s="342" t="s">
        <v>58</v>
      </c>
      <c r="AV178" s="340" t="s">
        <v>58</v>
      </c>
      <c r="AW178" s="340" t="s">
        <v>26</v>
      </c>
      <c r="AX178" s="340" t="s">
        <v>50</v>
      </c>
      <c r="AY178" s="342" t="s">
        <v>101</v>
      </c>
    </row>
    <row r="179" spans="2:65" s="361" customFormat="1">
      <c r="B179" s="354"/>
      <c r="C179" s="355"/>
      <c r="D179" s="333" t="s">
        <v>112</v>
      </c>
      <c r="E179" s="356" t="s">
        <v>1</v>
      </c>
      <c r="F179" s="357" t="s">
        <v>734</v>
      </c>
      <c r="G179" s="358"/>
      <c r="H179" s="356" t="s">
        <v>1</v>
      </c>
      <c r="I179" s="409"/>
      <c r="J179" s="358"/>
      <c r="K179" s="359"/>
      <c r="L179" s="358"/>
      <c r="M179" s="360"/>
      <c r="T179" s="362"/>
      <c r="AT179" s="363" t="s">
        <v>112</v>
      </c>
      <c r="AU179" s="363" t="s">
        <v>58</v>
      </c>
      <c r="AV179" s="361" t="s">
        <v>56</v>
      </c>
      <c r="AW179" s="361" t="s">
        <v>26</v>
      </c>
      <c r="AX179" s="361" t="s">
        <v>50</v>
      </c>
      <c r="AY179" s="363" t="s">
        <v>101</v>
      </c>
    </row>
    <row r="180" spans="2:65" s="340" customFormat="1">
      <c r="B180" s="331"/>
      <c r="C180" s="332"/>
      <c r="D180" s="333" t="s">
        <v>112</v>
      </c>
      <c r="E180" s="334" t="s">
        <v>1</v>
      </c>
      <c r="F180" s="335" t="s">
        <v>754</v>
      </c>
      <c r="G180" s="336"/>
      <c r="H180" s="337">
        <v>32.031999999999996</v>
      </c>
      <c r="I180" s="407"/>
      <c r="J180" s="336"/>
      <c r="K180" s="338"/>
      <c r="L180" s="336"/>
      <c r="M180" s="339"/>
      <c r="T180" s="341"/>
      <c r="AT180" s="342" t="s">
        <v>112</v>
      </c>
      <c r="AU180" s="342" t="s">
        <v>58</v>
      </c>
      <c r="AV180" s="340" t="s">
        <v>58</v>
      </c>
      <c r="AW180" s="340" t="s">
        <v>26</v>
      </c>
      <c r="AX180" s="340" t="s">
        <v>50</v>
      </c>
      <c r="AY180" s="342" t="s">
        <v>101</v>
      </c>
    </row>
    <row r="181" spans="2:65" s="351" customFormat="1">
      <c r="B181" s="343"/>
      <c r="C181" s="344"/>
      <c r="D181" s="333" t="s">
        <v>112</v>
      </c>
      <c r="E181" s="345" t="s">
        <v>1</v>
      </c>
      <c r="F181" s="346" t="s">
        <v>114</v>
      </c>
      <c r="G181" s="347"/>
      <c r="H181" s="348">
        <v>54.771000000000001</v>
      </c>
      <c r="I181" s="408"/>
      <c r="J181" s="347"/>
      <c r="K181" s="349"/>
      <c r="L181" s="347"/>
      <c r="M181" s="350"/>
      <c r="T181" s="352"/>
      <c r="AT181" s="353" t="s">
        <v>112</v>
      </c>
      <c r="AU181" s="353" t="s">
        <v>58</v>
      </c>
      <c r="AV181" s="351" t="s">
        <v>107</v>
      </c>
      <c r="AW181" s="351" t="s">
        <v>26</v>
      </c>
      <c r="AX181" s="351" t="s">
        <v>56</v>
      </c>
      <c r="AY181" s="353" t="s">
        <v>101</v>
      </c>
    </row>
    <row r="182" spans="2:65" s="223" customFormat="1" ht="16.5" customHeight="1" thickBot="1">
      <c r="B182" s="219"/>
      <c r="C182" s="375" t="s">
        <v>7</v>
      </c>
      <c r="D182" s="376" t="s">
        <v>178</v>
      </c>
      <c r="E182" s="377" t="s">
        <v>439</v>
      </c>
      <c r="F182" s="378" t="s">
        <v>440</v>
      </c>
      <c r="G182" s="379" t="s">
        <v>155</v>
      </c>
      <c r="H182" s="380">
        <v>109.542</v>
      </c>
      <c r="I182" s="205"/>
      <c r="J182" s="381">
        <f>ROUND(I182*H182,2)</f>
        <v>0</v>
      </c>
      <c r="K182" s="382" t="s">
        <v>1</v>
      </c>
      <c r="L182" s="372"/>
      <c r="M182" s="373" t="s">
        <v>1</v>
      </c>
      <c r="N182" s="374" t="s">
        <v>34</v>
      </c>
      <c r="O182" s="327">
        <v>0</v>
      </c>
      <c r="P182" s="327">
        <f>O182*H182</f>
        <v>0</v>
      </c>
      <c r="Q182" s="327">
        <v>0</v>
      </c>
      <c r="R182" s="327">
        <f>Q182*H182</f>
        <v>0</v>
      </c>
      <c r="S182" s="327">
        <v>0</v>
      </c>
      <c r="T182" s="328">
        <f>S182*H182</f>
        <v>0</v>
      </c>
      <c r="AR182" s="329" t="s">
        <v>137</v>
      </c>
      <c r="AT182" s="329" t="s">
        <v>178</v>
      </c>
      <c r="AU182" s="329" t="s">
        <v>58</v>
      </c>
      <c r="AY182" s="207" t="s">
        <v>101</v>
      </c>
      <c r="BE182" s="330">
        <f>IF(N182="základní",J182,0)</f>
        <v>0</v>
      </c>
      <c r="BF182" s="330">
        <f>IF(N182="snížená",J182,0)</f>
        <v>0</v>
      </c>
      <c r="BG182" s="330">
        <f>IF(N182="zákl. přenesená",J182,0)</f>
        <v>0</v>
      </c>
      <c r="BH182" s="330">
        <f>IF(N182="sníž. přenesená",J182,0)</f>
        <v>0</v>
      </c>
      <c r="BI182" s="330">
        <f>IF(N182="nulová",J182,0)</f>
        <v>0</v>
      </c>
      <c r="BJ182" s="207" t="s">
        <v>56</v>
      </c>
      <c r="BK182" s="330">
        <f>ROUND(I182*H182,2)</f>
        <v>0</v>
      </c>
      <c r="BL182" s="207" t="s">
        <v>107</v>
      </c>
      <c r="BM182" s="329" t="s">
        <v>185</v>
      </c>
    </row>
    <row r="183" spans="2:65" s="309" customFormat="1" ht="22.75" customHeight="1">
      <c r="B183" s="301"/>
      <c r="C183" s="423"/>
      <c r="D183" s="424" t="s">
        <v>49</v>
      </c>
      <c r="E183" s="425" t="s">
        <v>107</v>
      </c>
      <c r="F183" s="425" t="s">
        <v>260</v>
      </c>
      <c r="G183" s="426"/>
      <c r="H183" s="426"/>
      <c r="I183" s="432"/>
      <c r="J183" s="427">
        <f>BK183</f>
        <v>0</v>
      </c>
      <c r="K183" s="428"/>
      <c r="L183" s="305"/>
      <c r="M183" s="308"/>
      <c r="P183" s="310">
        <f>SUM(P184:P189)</f>
        <v>0</v>
      </c>
      <c r="R183" s="310">
        <f>SUM(R184:R189)</f>
        <v>0</v>
      </c>
      <c r="T183" s="311">
        <f>SUM(T184:T189)</f>
        <v>0</v>
      </c>
      <c r="AR183" s="312" t="s">
        <v>56</v>
      </c>
      <c r="AT183" s="313" t="s">
        <v>49</v>
      </c>
      <c r="AU183" s="313" t="s">
        <v>56</v>
      </c>
      <c r="AY183" s="312" t="s">
        <v>101</v>
      </c>
      <c r="BK183" s="314">
        <f>SUM(BK184:BK189)</f>
        <v>0</v>
      </c>
    </row>
    <row r="184" spans="2:65" s="223" customFormat="1" ht="16.5" customHeight="1">
      <c r="B184" s="219"/>
      <c r="C184" s="317" t="s">
        <v>152</v>
      </c>
      <c r="D184" s="318" t="s">
        <v>103</v>
      </c>
      <c r="E184" s="319" t="s">
        <v>450</v>
      </c>
      <c r="F184" s="320" t="s">
        <v>451</v>
      </c>
      <c r="G184" s="321" t="s">
        <v>111</v>
      </c>
      <c r="H184" s="322">
        <v>12.448</v>
      </c>
      <c r="I184" s="203"/>
      <c r="J184" s="323">
        <f>ROUND(I184*H184,2)</f>
        <v>0</v>
      </c>
      <c r="K184" s="324" t="s">
        <v>1</v>
      </c>
      <c r="L184" s="221"/>
      <c r="M184" s="325" t="s">
        <v>1</v>
      </c>
      <c r="N184" s="326" t="s">
        <v>34</v>
      </c>
      <c r="O184" s="327">
        <v>0</v>
      </c>
      <c r="P184" s="327">
        <f>O184*H184</f>
        <v>0</v>
      </c>
      <c r="Q184" s="327">
        <v>0</v>
      </c>
      <c r="R184" s="327">
        <f>Q184*H184</f>
        <v>0</v>
      </c>
      <c r="S184" s="327">
        <v>0</v>
      </c>
      <c r="T184" s="328">
        <f>S184*H184</f>
        <v>0</v>
      </c>
      <c r="AR184" s="329" t="s">
        <v>107</v>
      </c>
      <c r="AT184" s="329" t="s">
        <v>103</v>
      </c>
      <c r="AU184" s="329" t="s">
        <v>58</v>
      </c>
      <c r="AY184" s="207" t="s">
        <v>101</v>
      </c>
      <c r="BE184" s="330">
        <f>IF(N184="základní",J184,0)</f>
        <v>0</v>
      </c>
      <c r="BF184" s="330">
        <f>IF(N184="snížená",J184,0)</f>
        <v>0</v>
      </c>
      <c r="BG184" s="330">
        <f>IF(N184="zákl. přenesená",J184,0)</f>
        <v>0</v>
      </c>
      <c r="BH184" s="330">
        <f>IF(N184="sníž. přenesená",J184,0)</f>
        <v>0</v>
      </c>
      <c r="BI184" s="330">
        <f>IF(N184="nulová",J184,0)</f>
        <v>0</v>
      </c>
      <c r="BJ184" s="207" t="s">
        <v>56</v>
      </c>
      <c r="BK184" s="330">
        <f>ROUND(I184*H184,2)</f>
        <v>0</v>
      </c>
      <c r="BL184" s="207" t="s">
        <v>107</v>
      </c>
      <c r="BM184" s="329" t="s">
        <v>188</v>
      </c>
    </row>
    <row r="185" spans="2:65" s="361" customFormat="1">
      <c r="B185" s="354"/>
      <c r="C185" s="355"/>
      <c r="D185" s="333" t="s">
        <v>112</v>
      </c>
      <c r="E185" s="356" t="s">
        <v>1</v>
      </c>
      <c r="F185" s="357" t="s">
        <v>732</v>
      </c>
      <c r="G185" s="358"/>
      <c r="H185" s="356" t="s">
        <v>1</v>
      </c>
      <c r="I185" s="409"/>
      <c r="J185" s="358"/>
      <c r="K185" s="359"/>
      <c r="L185" s="358"/>
      <c r="M185" s="360"/>
      <c r="T185" s="362"/>
      <c r="AT185" s="363" t="s">
        <v>112</v>
      </c>
      <c r="AU185" s="363" t="s">
        <v>58</v>
      </c>
      <c r="AV185" s="361" t="s">
        <v>56</v>
      </c>
      <c r="AW185" s="361" t="s">
        <v>26</v>
      </c>
      <c r="AX185" s="361" t="s">
        <v>50</v>
      </c>
      <c r="AY185" s="363" t="s">
        <v>101</v>
      </c>
    </row>
    <row r="186" spans="2:65" s="340" customFormat="1">
      <c r="B186" s="331"/>
      <c r="C186" s="332"/>
      <c r="D186" s="333" t="s">
        <v>112</v>
      </c>
      <c r="E186" s="334" t="s">
        <v>1</v>
      </c>
      <c r="F186" s="335" t="s">
        <v>755</v>
      </c>
      <c r="G186" s="336"/>
      <c r="H186" s="337">
        <v>5.1680000000000001</v>
      </c>
      <c r="I186" s="407"/>
      <c r="J186" s="336"/>
      <c r="K186" s="338"/>
      <c r="L186" s="336"/>
      <c r="M186" s="339"/>
      <c r="T186" s="341"/>
      <c r="AT186" s="342" t="s">
        <v>112</v>
      </c>
      <c r="AU186" s="342" t="s">
        <v>58</v>
      </c>
      <c r="AV186" s="340" t="s">
        <v>58</v>
      </c>
      <c r="AW186" s="340" t="s">
        <v>26</v>
      </c>
      <c r="AX186" s="340" t="s">
        <v>50</v>
      </c>
      <c r="AY186" s="342" t="s">
        <v>101</v>
      </c>
    </row>
    <row r="187" spans="2:65" s="361" customFormat="1">
      <c r="B187" s="354"/>
      <c r="C187" s="355"/>
      <c r="D187" s="333" t="s">
        <v>112</v>
      </c>
      <c r="E187" s="356" t="s">
        <v>1</v>
      </c>
      <c r="F187" s="357" t="s">
        <v>734</v>
      </c>
      <c r="G187" s="358"/>
      <c r="H187" s="356" t="s">
        <v>1</v>
      </c>
      <c r="I187" s="409"/>
      <c r="J187" s="358"/>
      <c r="K187" s="359"/>
      <c r="L187" s="358"/>
      <c r="M187" s="360"/>
      <c r="T187" s="362"/>
      <c r="AT187" s="363" t="s">
        <v>112</v>
      </c>
      <c r="AU187" s="363" t="s">
        <v>58</v>
      </c>
      <c r="AV187" s="361" t="s">
        <v>56</v>
      </c>
      <c r="AW187" s="361" t="s">
        <v>26</v>
      </c>
      <c r="AX187" s="361" t="s">
        <v>50</v>
      </c>
      <c r="AY187" s="363" t="s">
        <v>101</v>
      </c>
    </row>
    <row r="188" spans="2:65" s="340" customFormat="1">
      <c r="B188" s="331"/>
      <c r="C188" s="332"/>
      <c r="D188" s="333" t="s">
        <v>112</v>
      </c>
      <c r="E188" s="334" t="s">
        <v>1</v>
      </c>
      <c r="F188" s="335" t="s">
        <v>756</v>
      </c>
      <c r="G188" s="336"/>
      <c r="H188" s="337">
        <v>7.28</v>
      </c>
      <c r="I188" s="407"/>
      <c r="J188" s="336"/>
      <c r="K188" s="338"/>
      <c r="L188" s="336"/>
      <c r="M188" s="339"/>
      <c r="T188" s="341"/>
      <c r="AT188" s="342" t="s">
        <v>112</v>
      </c>
      <c r="AU188" s="342" t="s">
        <v>58</v>
      </c>
      <c r="AV188" s="340" t="s">
        <v>58</v>
      </c>
      <c r="AW188" s="340" t="s">
        <v>26</v>
      </c>
      <c r="AX188" s="340" t="s">
        <v>50</v>
      </c>
      <c r="AY188" s="342" t="s">
        <v>101</v>
      </c>
    </row>
    <row r="189" spans="2:65" s="351" customFormat="1">
      <c r="B189" s="343"/>
      <c r="C189" s="344"/>
      <c r="D189" s="333" t="s">
        <v>112</v>
      </c>
      <c r="E189" s="345" t="s">
        <v>1</v>
      </c>
      <c r="F189" s="346" t="s">
        <v>114</v>
      </c>
      <c r="G189" s="347"/>
      <c r="H189" s="348">
        <v>12.448</v>
      </c>
      <c r="I189" s="408"/>
      <c r="J189" s="347"/>
      <c r="K189" s="349"/>
      <c r="L189" s="347"/>
      <c r="M189" s="350"/>
      <c r="T189" s="352"/>
      <c r="AT189" s="353" t="s">
        <v>112</v>
      </c>
      <c r="AU189" s="353" t="s">
        <v>58</v>
      </c>
      <c r="AV189" s="351" t="s">
        <v>107</v>
      </c>
      <c r="AW189" s="351" t="s">
        <v>26</v>
      </c>
      <c r="AX189" s="351" t="s">
        <v>56</v>
      </c>
      <c r="AY189" s="353" t="s">
        <v>101</v>
      </c>
    </row>
    <row r="190" spans="2:65" s="309" customFormat="1" ht="22.75" customHeight="1">
      <c r="B190" s="301"/>
      <c r="C190" s="302"/>
      <c r="D190" s="303" t="s">
        <v>49</v>
      </c>
      <c r="E190" s="315" t="s">
        <v>137</v>
      </c>
      <c r="F190" s="315" t="s">
        <v>455</v>
      </c>
      <c r="G190" s="305"/>
      <c r="H190" s="305"/>
      <c r="I190" s="410"/>
      <c r="J190" s="316">
        <f>BK190</f>
        <v>0</v>
      </c>
      <c r="K190" s="307"/>
      <c r="L190" s="305"/>
      <c r="M190" s="308"/>
      <c r="P190" s="310">
        <f>SUM(P191:P249)</f>
        <v>7.7560000000000002</v>
      </c>
      <c r="R190" s="310">
        <f>SUM(R191:R249)</f>
        <v>0</v>
      </c>
      <c r="T190" s="311">
        <f>SUM(T191:T249)</f>
        <v>0.19389999999999999</v>
      </c>
      <c r="AR190" s="312" t="s">
        <v>56</v>
      </c>
      <c r="AT190" s="313" t="s">
        <v>49</v>
      </c>
      <c r="AU190" s="313" t="s">
        <v>56</v>
      </c>
      <c r="AY190" s="312" t="s">
        <v>101</v>
      </c>
      <c r="BK190" s="314">
        <f>SUM(BK191:BK249)</f>
        <v>0</v>
      </c>
    </row>
    <row r="191" spans="2:65" s="223" customFormat="1" ht="24" customHeight="1">
      <c r="B191" s="219"/>
      <c r="C191" s="317" t="s">
        <v>182</v>
      </c>
      <c r="D191" s="318" t="s">
        <v>103</v>
      </c>
      <c r="E191" s="319" t="s">
        <v>456</v>
      </c>
      <c r="F191" s="320" t="s">
        <v>457</v>
      </c>
      <c r="G191" s="321" t="s">
        <v>221</v>
      </c>
      <c r="H191" s="322">
        <v>34.6</v>
      </c>
      <c r="I191" s="203"/>
      <c r="J191" s="323">
        <f>ROUND(I191*H191,2)</f>
        <v>0</v>
      </c>
      <c r="K191" s="324" t="s">
        <v>1</v>
      </c>
      <c r="L191" s="221"/>
      <c r="M191" s="325" t="s">
        <v>1</v>
      </c>
      <c r="N191" s="326" t="s">
        <v>34</v>
      </c>
      <c r="O191" s="327">
        <v>0</v>
      </c>
      <c r="P191" s="327">
        <f>O191*H191</f>
        <v>0</v>
      </c>
      <c r="Q191" s="327">
        <v>0</v>
      </c>
      <c r="R191" s="327">
        <f>Q191*H191</f>
        <v>0</v>
      </c>
      <c r="S191" s="327">
        <v>0</v>
      </c>
      <c r="T191" s="328">
        <f>S191*H191</f>
        <v>0</v>
      </c>
      <c r="AR191" s="329" t="s">
        <v>107</v>
      </c>
      <c r="AT191" s="329" t="s">
        <v>103</v>
      </c>
      <c r="AU191" s="329" t="s">
        <v>58</v>
      </c>
      <c r="AY191" s="207" t="s">
        <v>101</v>
      </c>
      <c r="BE191" s="330">
        <f>IF(N191="základní",J191,0)</f>
        <v>0</v>
      </c>
      <c r="BF191" s="330">
        <f>IF(N191="snížená",J191,0)</f>
        <v>0</v>
      </c>
      <c r="BG191" s="330">
        <f>IF(N191="zákl. přenesená",J191,0)</f>
        <v>0</v>
      </c>
      <c r="BH191" s="330">
        <f>IF(N191="sníž. přenesená",J191,0)</f>
        <v>0</v>
      </c>
      <c r="BI191" s="330">
        <f>IF(N191="nulová",J191,0)</f>
        <v>0</v>
      </c>
      <c r="BJ191" s="207" t="s">
        <v>56</v>
      </c>
      <c r="BK191" s="330">
        <f>ROUND(I191*H191,2)</f>
        <v>0</v>
      </c>
      <c r="BL191" s="207" t="s">
        <v>107</v>
      </c>
      <c r="BM191" s="329" t="s">
        <v>222</v>
      </c>
    </row>
    <row r="192" spans="2:65" s="340" customFormat="1">
      <c r="B192" s="331"/>
      <c r="C192" s="332"/>
      <c r="D192" s="333" t="s">
        <v>112</v>
      </c>
      <c r="E192" s="334" t="s">
        <v>1</v>
      </c>
      <c r="F192" s="335" t="s">
        <v>757</v>
      </c>
      <c r="G192" s="336"/>
      <c r="H192" s="337">
        <v>34.6</v>
      </c>
      <c r="I192" s="407"/>
      <c r="J192" s="336"/>
      <c r="K192" s="338"/>
      <c r="L192" s="336"/>
      <c r="M192" s="339"/>
      <c r="T192" s="341"/>
      <c r="AT192" s="342" t="s">
        <v>112</v>
      </c>
      <c r="AU192" s="342" t="s">
        <v>58</v>
      </c>
      <c r="AV192" s="340" t="s">
        <v>58</v>
      </c>
      <c r="AW192" s="340" t="s">
        <v>26</v>
      </c>
      <c r="AX192" s="340" t="s">
        <v>50</v>
      </c>
      <c r="AY192" s="342" t="s">
        <v>101</v>
      </c>
    </row>
    <row r="193" spans="2:65" s="351" customFormat="1">
      <c r="B193" s="343"/>
      <c r="C193" s="344"/>
      <c r="D193" s="333" t="s">
        <v>112</v>
      </c>
      <c r="E193" s="345" t="s">
        <v>1</v>
      </c>
      <c r="F193" s="346" t="s">
        <v>114</v>
      </c>
      <c r="G193" s="347"/>
      <c r="H193" s="348">
        <v>34.6</v>
      </c>
      <c r="I193" s="408"/>
      <c r="J193" s="347"/>
      <c r="K193" s="349"/>
      <c r="L193" s="347"/>
      <c r="M193" s="350"/>
      <c r="T193" s="352"/>
      <c r="AT193" s="353" t="s">
        <v>112</v>
      </c>
      <c r="AU193" s="353" t="s">
        <v>58</v>
      </c>
      <c r="AV193" s="351" t="s">
        <v>107</v>
      </c>
      <c r="AW193" s="351" t="s">
        <v>26</v>
      </c>
      <c r="AX193" s="351" t="s">
        <v>56</v>
      </c>
      <c r="AY193" s="353" t="s">
        <v>101</v>
      </c>
    </row>
    <row r="194" spans="2:65" s="223" customFormat="1" ht="24" customHeight="1">
      <c r="B194" s="219"/>
      <c r="C194" s="364" t="s">
        <v>156</v>
      </c>
      <c r="D194" s="365" t="s">
        <v>178</v>
      </c>
      <c r="E194" s="366" t="s">
        <v>458</v>
      </c>
      <c r="F194" s="367" t="s">
        <v>459</v>
      </c>
      <c r="G194" s="368" t="s">
        <v>221</v>
      </c>
      <c r="H194" s="369">
        <v>34.6</v>
      </c>
      <c r="I194" s="203"/>
      <c r="J194" s="370">
        <f>ROUND(I194*H194,2)</f>
        <v>0</v>
      </c>
      <c r="K194" s="371" t="s">
        <v>1</v>
      </c>
      <c r="L194" s="372"/>
      <c r="M194" s="373" t="s">
        <v>1</v>
      </c>
      <c r="N194" s="374" t="s">
        <v>34</v>
      </c>
      <c r="O194" s="327">
        <v>0</v>
      </c>
      <c r="P194" s="327">
        <f>O194*H194</f>
        <v>0</v>
      </c>
      <c r="Q194" s="327">
        <v>0</v>
      </c>
      <c r="R194" s="327">
        <f>Q194*H194</f>
        <v>0</v>
      </c>
      <c r="S194" s="327">
        <v>0</v>
      </c>
      <c r="T194" s="328">
        <f>S194*H194</f>
        <v>0</v>
      </c>
      <c r="AR194" s="329" t="s">
        <v>137</v>
      </c>
      <c r="AT194" s="329" t="s">
        <v>178</v>
      </c>
      <c r="AU194" s="329" t="s">
        <v>58</v>
      </c>
      <c r="AY194" s="207" t="s">
        <v>101</v>
      </c>
      <c r="BE194" s="330">
        <f>IF(N194="základní",J194,0)</f>
        <v>0</v>
      </c>
      <c r="BF194" s="330">
        <f>IF(N194="snížená",J194,0)</f>
        <v>0</v>
      </c>
      <c r="BG194" s="330">
        <f>IF(N194="zákl. přenesená",J194,0)</f>
        <v>0</v>
      </c>
      <c r="BH194" s="330">
        <f>IF(N194="sníž. přenesená",J194,0)</f>
        <v>0</v>
      </c>
      <c r="BI194" s="330">
        <f>IF(N194="nulová",J194,0)</f>
        <v>0</v>
      </c>
      <c r="BJ194" s="207" t="s">
        <v>56</v>
      </c>
      <c r="BK194" s="330">
        <f>ROUND(I194*H194,2)</f>
        <v>0</v>
      </c>
      <c r="BL194" s="207" t="s">
        <v>107</v>
      </c>
      <c r="BM194" s="329" t="s">
        <v>228</v>
      </c>
    </row>
    <row r="195" spans="2:65" s="223" customFormat="1" ht="24" customHeight="1">
      <c r="B195" s="219"/>
      <c r="C195" s="317" t="s">
        <v>189</v>
      </c>
      <c r="D195" s="318" t="s">
        <v>103</v>
      </c>
      <c r="E195" s="319" t="s">
        <v>758</v>
      </c>
      <c r="F195" s="320" t="s">
        <v>759</v>
      </c>
      <c r="G195" s="321" t="s">
        <v>221</v>
      </c>
      <c r="H195" s="322">
        <v>30</v>
      </c>
      <c r="I195" s="203"/>
      <c r="J195" s="323">
        <f>ROUND(I195*H195,2)</f>
        <v>0</v>
      </c>
      <c r="K195" s="324" t="s">
        <v>1</v>
      </c>
      <c r="L195" s="221"/>
      <c r="M195" s="325" t="s">
        <v>1</v>
      </c>
      <c r="N195" s="326" t="s">
        <v>34</v>
      </c>
      <c r="O195" s="327">
        <v>0</v>
      </c>
      <c r="P195" s="327">
        <f>O195*H195</f>
        <v>0</v>
      </c>
      <c r="Q195" s="327">
        <v>0</v>
      </c>
      <c r="R195" s="327">
        <f>Q195*H195</f>
        <v>0</v>
      </c>
      <c r="S195" s="327">
        <v>0</v>
      </c>
      <c r="T195" s="328">
        <f>S195*H195</f>
        <v>0</v>
      </c>
      <c r="AR195" s="329" t="s">
        <v>107</v>
      </c>
      <c r="AT195" s="329" t="s">
        <v>103</v>
      </c>
      <c r="AU195" s="329" t="s">
        <v>58</v>
      </c>
      <c r="AY195" s="207" t="s">
        <v>101</v>
      </c>
      <c r="BE195" s="330">
        <f>IF(N195="základní",J195,0)</f>
        <v>0</v>
      </c>
      <c r="BF195" s="330">
        <f>IF(N195="snížená",J195,0)</f>
        <v>0</v>
      </c>
      <c r="BG195" s="330">
        <f>IF(N195="zákl. přenesená",J195,0)</f>
        <v>0</v>
      </c>
      <c r="BH195" s="330">
        <f>IF(N195="sníž. přenesená",J195,0)</f>
        <v>0</v>
      </c>
      <c r="BI195" s="330">
        <f>IF(N195="nulová",J195,0)</f>
        <v>0</v>
      </c>
      <c r="BJ195" s="207" t="s">
        <v>56</v>
      </c>
      <c r="BK195" s="330">
        <f>ROUND(I195*H195,2)</f>
        <v>0</v>
      </c>
      <c r="BL195" s="207" t="s">
        <v>107</v>
      </c>
      <c r="BM195" s="329" t="s">
        <v>233</v>
      </c>
    </row>
    <row r="196" spans="2:65" s="340" customFormat="1">
      <c r="B196" s="331"/>
      <c r="C196" s="332"/>
      <c r="D196" s="333" t="s">
        <v>112</v>
      </c>
      <c r="E196" s="334" t="s">
        <v>1</v>
      </c>
      <c r="F196" s="335" t="s">
        <v>760</v>
      </c>
      <c r="G196" s="336"/>
      <c r="H196" s="337">
        <v>30</v>
      </c>
      <c r="I196" s="407"/>
      <c r="J196" s="336"/>
      <c r="K196" s="338"/>
      <c r="L196" s="336"/>
      <c r="M196" s="339"/>
      <c r="T196" s="341"/>
      <c r="AT196" s="342" t="s">
        <v>112</v>
      </c>
      <c r="AU196" s="342" t="s">
        <v>58</v>
      </c>
      <c r="AV196" s="340" t="s">
        <v>58</v>
      </c>
      <c r="AW196" s="340" t="s">
        <v>26</v>
      </c>
      <c r="AX196" s="340" t="s">
        <v>50</v>
      </c>
      <c r="AY196" s="342" t="s">
        <v>101</v>
      </c>
    </row>
    <row r="197" spans="2:65" s="351" customFormat="1">
      <c r="B197" s="343"/>
      <c r="C197" s="344"/>
      <c r="D197" s="333" t="s">
        <v>112</v>
      </c>
      <c r="E197" s="345" t="s">
        <v>1</v>
      </c>
      <c r="F197" s="346" t="s">
        <v>114</v>
      </c>
      <c r="G197" s="347"/>
      <c r="H197" s="348">
        <v>30</v>
      </c>
      <c r="I197" s="408"/>
      <c r="J197" s="347"/>
      <c r="K197" s="349"/>
      <c r="L197" s="347"/>
      <c r="M197" s="350"/>
      <c r="T197" s="352"/>
      <c r="AT197" s="353" t="s">
        <v>112</v>
      </c>
      <c r="AU197" s="353" t="s">
        <v>58</v>
      </c>
      <c r="AV197" s="351" t="s">
        <v>107</v>
      </c>
      <c r="AW197" s="351" t="s">
        <v>26</v>
      </c>
      <c r="AX197" s="351" t="s">
        <v>56</v>
      </c>
      <c r="AY197" s="353" t="s">
        <v>101</v>
      </c>
    </row>
    <row r="198" spans="2:65" s="223" customFormat="1" ht="24" customHeight="1">
      <c r="B198" s="219"/>
      <c r="C198" s="364" t="s">
        <v>162</v>
      </c>
      <c r="D198" s="365" t="s">
        <v>178</v>
      </c>
      <c r="E198" s="366" t="s">
        <v>761</v>
      </c>
      <c r="F198" s="367" t="s">
        <v>762</v>
      </c>
      <c r="G198" s="368" t="s">
        <v>221</v>
      </c>
      <c r="H198" s="369">
        <v>30</v>
      </c>
      <c r="I198" s="203"/>
      <c r="J198" s="370">
        <f>ROUND(I198*H198,2)</f>
        <v>0</v>
      </c>
      <c r="K198" s="371" t="s">
        <v>1</v>
      </c>
      <c r="L198" s="372"/>
      <c r="M198" s="373" t="s">
        <v>1</v>
      </c>
      <c r="N198" s="374" t="s">
        <v>34</v>
      </c>
      <c r="O198" s="327">
        <v>0</v>
      </c>
      <c r="P198" s="327">
        <f>O198*H198</f>
        <v>0</v>
      </c>
      <c r="Q198" s="327">
        <v>0</v>
      </c>
      <c r="R198" s="327">
        <f>Q198*H198</f>
        <v>0</v>
      </c>
      <c r="S198" s="327">
        <v>0</v>
      </c>
      <c r="T198" s="328">
        <f>S198*H198</f>
        <v>0</v>
      </c>
      <c r="AR198" s="329" t="s">
        <v>137</v>
      </c>
      <c r="AT198" s="329" t="s">
        <v>178</v>
      </c>
      <c r="AU198" s="329" t="s">
        <v>58</v>
      </c>
      <c r="AY198" s="207" t="s">
        <v>101</v>
      </c>
      <c r="BE198" s="330">
        <f>IF(N198="základní",J198,0)</f>
        <v>0</v>
      </c>
      <c r="BF198" s="330">
        <f>IF(N198="snížená",J198,0)</f>
        <v>0</v>
      </c>
      <c r="BG198" s="330">
        <f>IF(N198="zákl. přenesená",J198,0)</f>
        <v>0</v>
      </c>
      <c r="BH198" s="330">
        <f>IF(N198="sníž. přenesená",J198,0)</f>
        <v>0</v>
      </c>
      <c r="BI198" s="330">
        <f>IF(N198="nulová",J198,0)</f>
        <v>0</v>
      </c>
      <c r="BJ198" s="207" t="s">
        <v>56</v>
      </c>
      <c r="BK198" s="330">
        <f>ROUND(I198*H198,2)</f>
        <v>0</v>
      </c>
      <c r="BL198" s="207" t="s">
        <v>107</v>
      </c>
      <c r="BM198" s="329" t="s">
        <v>236</v>
      </c>
    </row>
    <row r="199" spans="2:65" s="223" customFormat="1" ht="24" customHeight="1">
      <c r="B199" s="219"/>
      <c r="C199" s="317" t="s">
        <v>289</v>
      </c>
      <c r="D199" s="318" t="s">
        <v>103</v>
      </c>
      <c r="E199" s="319" t="s">
        <v>1948</v>
      </c>
      <c r="F199" s="320" t="s">
        <v>1949</v>
      </c>
      <c r="G199" s="321" t="s">
        <v>221</v>
      </c>
      <c r="H199" s="322">
        <v>277</v>
      </c>
      <c r="I199" s="203"/>
      <c r="J199" s="323">
        <f>ROUND(I199*H199,2)</f>
        <v>0</v>
      </c>
      <c r="K199" s="324" t="s">
        <v>1950</v>
      </c>
      <c r="L199" s="221"/>
      <c r="M199" s="325" t="s">
        <v>1</v>
      </c>
      <c r="N199" s="326" t="s">
        <v>34</v>
      </c>
      <c r="O199" s="327">
        <v>2.8000000000000001E-2</v>
      </c>
      <c r="P199" s="327">
        <f>O199*H199</f>
        <v>7.7560000000000002</v>
      </c>
      <c r="Q199" s="327">
        <v>0</v>
      </c>
      <c r="R199" s="327">
        <f>Q199*H199</f>
        <v>0</v>
      </c>
      <c r="S199" s="327">
        <v>6.9999999999999999E-4</v>
      </c>
      <c r="T199" s="328">
        <f>S199*H199</f>
        <v>0.19389999999999999</v>
      </c>
      <c r="AR199" s="329" t="s">
        <v>107</v>
      </c>
      <c r="AT199" s="329" t="s">
        <v>103</v>
      </c>
      <c r="AU199" s="329" t="s">
        <v>58</v>
      </c>
      <c r="AY199" s="207" t="s">
        <v>101</v>
      </c>
      <c r="BE199" s="330">
        <f>IF(N199="základní",J199,0)</f>
        <v>0</v>
      </c>
      <c r="BF199" s="330">
        <f>IF(N199="snížená",J199,0)</f>
        <v>0</v>
      </c>
      <c r="BG199" s="330">
        <f>IF(N199="zákl. přenesená",J199,0)</f>
        <v>0</v>
      </c>
      <c r="BH199" s="330">
        <f>IF(N199="sníž. přenesená",J199,0)</f>
        <v>0</v>
      </c>
      <c r="BI199" s="330">
        <f>IF(N199="nulová",J199,0)</f>
        <v>0</v>
      </c>
      <c r="BJ199" s="207" t="s">
        <v>56</v>
      </c>
      <c r="BK199" s="330">
        <f>ROUND(I199*H199,2)</f>
        <v>0</v>
      </c>
      <c r="BL199" s="207" t="s">
        <v>107</v>
      </c>
      <c r="BM199" s="329" t="s">
        <v>1951</v>
      </c>
    </row>
    <row r="200" spans="2:65" s="223" customFormat="1" ht="36">
      <c r="B200" s="219"/>
      <c r="C200" s="220"/>
      <c r="D200" s="333" t="s">
        <v>1952</v>
      </c>
      <c r="E200" s="221"/>
      <c r="F200" s="391" t="s">
        <v>1953</v>
      </c>
      <c r="G200" s="221"/>
      <c r="H200" s="221"/>
      <c r="I200" s="411"/>
      <c r="J200" s="221"/>
      <c r="K200" s="222"/>
      <c r="L200" s="221"/>
      <c r="M200" s="392"/>
      <c r="T200" s="393"/>
      <c r="AT200" s="207" t="s">
        <v>1952</v>
      </c>
      <c r="AU200" s="207" t="s">
        <v>58</v>
      </c>
    </row>
    <row r="201" spans="2:65" s="223" customFormat="1" ht="24" customHeight="1">
      <c r="B201" s="219"/>
      <c r="C201" s="317" t="s">
        <v>6</v>
      </c>
      <c r="D201" s="318" t="s">
        <v>103</v>
      </c>
      <c r="E201" s="319" t="s">
        <v>472</v>
      </c>
      <c r="F201" s="320" t="s">
        <v>763</v>
      </c>
      <c r="G201" s="321" t="s">
        <v>221</v>
      </c>
      <c r="H201" s="322">
        <v>11</v>
      </c>
      <c r="I201" s="203"/>
      <c r="J201" s="323">
        <f>ROUND(I201*H201,2)</f>
        <v>0</v>
      </c>
      <c r="K201" s="324" t="s">
        <v>1</v>
      </c>
      <c r="L201" s="221"/>
      <c r="M201" s="325" t="s">
        <v>1</v>
      </c>
      <c r="N201" s="326" t="s">
        <v>34</v>
      </c>
      <c r="O201" s="327">
        <v>0</v>
      </c>
      <c r="P201" s="327">
        <f>O201*H201</f>
        <v>0</v>
      </c>
      <c r="Q201" s="327">
        <v>0</v>
      </c>
      <c r="R201" s="327">
        <f>Q201*H201</f>
        <v>0</v>
      </c>
      <c r="S201" s="327">
        <v>0</v>
      </c>
      <c r="T201" s="328">
        <f>S201*H201</f>
        <v>0</v>
      </c>
      <c r="AR201" s="329" t="s">
        <v>107</v>
      </c>
      <c r="AT201" s="329" t="s">
        <v>103</v>
      </c>
      <c r="AU201" s="329" t="s">
        <v>58</v>
      </c>
      <c r="AY201" s="207" t="s">
        <v>101</v>
      </c>
      <c r="BE201" s="330">
        <f>IF(N201="základní",J201,0)</f>
        <v>0</v>
      </c>
      <c r="BF201" s="330">
        <f>IF(N201="snížená",J201,0)</f>
        <v>0</v>
      </c>
      <c r="BG201" s="330">
        <f>IF(N201="zákl. přenesená",J201,0)</f>
        <v>0</v>
      </c>
      <c r="BH201" s="330">
        <f>IF(N201="sníž. přenesená",J201,0)</f>
        <v>0</v>
      </c>
      <c r="BI201" s="330">
        <f>IF(N201="nulová",J201,0)</f>
        <v>0</v>
      </c>
      <c r="BJ201" s="207" t="s">
        <v>56</v>
      </c>
      <c r="BK201" s="330">
        <f>ROUND(I201*H201,2)</f>
        <v>0</v>
      </c>
      <c r="BL201" s="207" t="s">
        <v>107</v>
      </c>
      <c r="BM201" s="329" t="s">
        <v>240</v>
      </c>
    </row>
    <row r="202" spans="2:65" s="340" customFormat="1">
      <c r="B202" s="331"/>
      <c r="C202" s="332"/>
      <c r="D202" s="333" t="s">
        <v>112</v>
      </c>
      <c r="E202" s="334" t="s">
        <v>1</v>
      </c>
      <c r="F202" s="335" t="s">
        <v>764</v>
      </c>
      <c r="G202" s="336"/>
      <c r="H202" s="337">
        <v>11</v>
      </c>
      <c r="I202" s="407"/>
      <c r="J202" s="336"/>
      <c r="K202" s="338"/>
      <c r="L202" s="336"/>
      <c r="M202" s="339"/>
      <c r="T202" s="341"/>
      <c r="AT202" s="342" t="s">
        <v>112</v>
      </c>
      <c r="AU202" s="342" t="s">
        <v>58</v>
      </c>
      <c r="AV202" s="340" t="s">
        <v>58</v>
      </c>
      <c r="AW202" s="340" t="s">
        <v>26</v>
      </c>
      <c r="AX202" s="340" t="s">
        <v>50</v>
      </c>
      <c r="AY202" s="342" t="s">
        <v>101</v>
      </c>
    </row>
    <row r="203" spans="2:65" s="351" customFormat="1">
      <c r="B203" s="343"/>
      <c r="C203" s="344"/>
      <c r="D203" s="333" t="s">
        <v>112</v>
      </c>
      <c r="E203" s="345" t="s">
        <v>1</v>
      </c>
      <c r="F203" s="346" t="s">
        <v>114</v>
      </c>
      <c r="G203" s="347"/>
      <c r="H203" s="348">
        <v>11</v>
      </c>
      <c r="I203" s="408"/>
      <c r="J203" s="347"/>
      <c r="K203" s="349"/>
      <c r="L203" s="347"/>
      <c r="M203" s="350"/>
      <c r="T203" s="352"/>
      <c r="AT203" s="353" t="s">
        <v>112</v>
      </c>
      <c r="AU203" s="353" t="s">
        <v>58</v>
      </c>
      <c r="AV203" s="351" t="s">
        <v>107</v>
      </c>
      <c r="AW203" s="351" t="s">
        <v>26</v>
      </c>
      <c r="AX203" s="351" t="s">
        <v>56</v>
      </c>
      <c r="AY203" s="353" t="s">
        <v>101</v>
      </c>
    </row>
    <row r="204" spans="2:65" s="223" customFormat="1" ht="24" customHeight="1">
      <c r="B204" s="219"/>
      <c r="C204" s="317" t="s">
        <v>200</v>
      </c>
      <c r="D204" s="318" t="s">
        <v>103</v>
      </c>
      <c r="E204" s="319" t="s">
        <v>765</v>
      </c>
      <c r="F204" s="320" t="s">
        <v>766</v>
      </c>
      <c r="G204" s="321" t="s">
        <v>221</v>
      </c>
      <c r="H204" s="322">
        <v>30.2</v>
      </c>
      <c r="I204" s="203"/>
      <c r="J204" s="323">
        <f>ROUND(I204*H204,2)</f>
        <v>0</v>
      </c>
      <c r="K204" s="324" t="s">
        <v>1</v>
      </c>
      <c r="L204" s="221"/>
      <c r="M204" s="325" t="s">
        <v>1</v>
      </c>
      <c r="N204" s="326" t="s">
        <v>34</v>
      </c>
      <c r="O204" s="327">
        <v>0</v>
      </c>
      <c r="P204" s="327">
        <f>O204*H204</f>
        <v>0</v>
      </c>
      <c r="Q204" s="327">
        <v>0</v>
      </c>
      <c r="R204" s="327">
        <f>Q204*H204</f>
        <v>0</v>
      </c>
      <c r="S204" s="327">
        <v>0</v>
      </c>
      <c r="T204" s="328">
        <f>S204*H204</f>
        <v>0</v>
      </c>
      <c r="AR204" s="329" t="s">
        <v>107</v>
      </c>
      <c r="AT204" s="329" t="s">
        <v>103</v>
      </c>
      <c r="AU204" s="329" t="s">
        <v>58</v>
      </c>
      <c r="AY204" s="207" t="s">
        <v>101</v>
      </c>
      <c r="BE204" s="330">
        <f>IF(N204="základní",J204,0)</f>
        <v>0</v>
      </c>
      <c r="BF204" s="330">
        <f>IF(N204="snížená",J204,0)</f>
        <v>0</v>
      </c>
      <c r="BG204" s="330">
        <f>IF(N204="zákl. přenesená",J204,0)</f>
        <v>0</v>
      </c>
      <c r="BH204" s="330">
        <f>IF(N204="sníž. přenesená",J204,0)</f>
        <v>0</v>
      </c>
      <c r="BI204" s="330">
        <f>IF(N204="nulová",J204,0)</f>
        <v>0</v>
      </c>
      <c r="BJ204" s="207" t="s">
        <v>56</v>
      </c>
      <c r="BK204" s="330">
        <f>ROUND(I204*H204,2)</f>
        <v>0</v>
      </c>
      <c r="BL204" s="207" t="s">
        <v>107</v>
      </c>
      <c r="BM204" s="329" t="s">
        <v>242</v>
      </c>
    </row>
    <row r="205" spans="2:65" s="340" customFormat="1">
      <c r="B205" s="331"/>
      <c r="C205" s="332"/>
      <c r="D205" s="333" t="s">
        <v>112</v>
      </c>
      <c r="E205" s="334" t="s">
        <v>1</v>
      </c>
      <c r="F205" s="335" t="s">
        <v>767</v>
      </c>
      <c r="G205" s="336"/>
      <c r="H205" s="337">
        <v>22</v>
      </c>
      <c r="I205" s="407"/>
      <c r="J205" s="336"/>
      <c r="K205" s="338"/>
      <c r="L205" s="336"/>
      <c r="M205" s="339"/>
      <c r="T205" s="341"/>
      <c r="AT205" s="342" t="s">
        <v>112</v>
      </c>
      <c r="AU205" s="342" t="s">
        <v>58</v>
      </c>
      <c r="AV205" s="340" t="s">
        <v>58</v>
      </c>
      <c r="AW205" s="340" t="s">
        <v>26</v>
      </c>
      <c r="AX205" s="340" t="s">
        <v>50</v>
      </c>
      <c r="AY205" s="342" t="s">
        <v>101</v>
      </c>
    </row>
    <row r="206" spans="2:65" s="340" customFormat="1">
      <c r="B206" s="331"/>
      <c r="C206" s="332"/>
      <c r="D206" s="333" t="s">
        <v>112</v>
      </c>
      <c r="E206" s="334" t="s">
        <v>1</v>
      </c>
      <c r="F206" s="335" t="s">
        <v>768</v>
      </c>
      <c r="G206" s="336"/>
      <c r="H206" s="337">
        <v>8.1999999999999993</v>
      </c>
      <c r="I206" s="407"/>
      <c r="J206" s="336"/>
      <c r="K206" s="338"/>
      <c r="L206" s="336"/>
      <c r="M206" s="339"/>
      <c r="T206" s="341"/>
      <c r="AT206" s="342" t="s">
        <v>112</v>
      </c>
      <c r="AU206" s="342" t="s">
        <v>58</v>
      </c>
      <c r="AV206" s="340" t="s">
        <v>58</v>
      </c>
      <c r="AW206" s="340" t="s">
        <v>26</v>
      </c>
      <c r="AX206" s="340" t="s">
        <v>50</v>
      </c>
      <c r="AY206" s="342" t="s">
        <v>101</v>
      </c>
    </row>
    <row r="207" spans="2:65" s="351" customFormat="1">
      <c r="B207" s="343"/>
      <c r="C207" s="344"/>
      <c r="D207" s="333" t="s">
        <v>112</v>
      </c>
      <c r="E207" s="345" t="s">
        <v>1</v>
      </c>
      <c r="F207" s="346" t="s">
        <v>114</v>
      </c>
      <c r="G207" s="347"/>
      <c r="H207" s="348">
        <v>30.2</v>
      </c>
      <c r="I207" s="408"/>
      <c r="J207" s="347"/>
      <c r="K207" s="349"/>
      <c r="L207" s="347"/>
      <c r="M207" s="350"/>
      <c r="T207" s="352"/>
      <c r="AT207" s="353" t="s">
        <v>112</v>
      </c>
      <c r="AU207" s="353" t="s">
        <v>58</v>
      </c>
      <c r="AV207" s="351" t="s">
        <v>107</v>
      </c>
      <c r="AW207" s="351" t="s">
        <v>26</v>
      </c>
      <c r="AX207" s="351" t="s">
        <v>56</v>
      </c>
      <c r="AY207" s="353" t="s">
        <v>101</v>
      </c>
    </row>
    <row r="208" spans="2:65" s="223" customFormat="1" ht="24" customHeight="1">
      <c r="B208" s="219"/>
      <c r="C208" s="364" t="s">
        <v>203</v>
      </c>
      <c r="D208" s="365" t="s">
        <v>178</v>
      </c>
      <c r="E208" s="366" t="s">
        <v>769</v>
      </c>
      <c r="F208" s="367" t="s">
        <v>770</v>
      </c>
      <c r="G208" s="368" t="s">
        <v>173</v>
      </c>
      <c r="H208" s="369">
        <v>1</v>
      </c>
      <c r="I208" s="203"/>
      <c r="J208" s="370">
        <f>ROUND(I208*H208,2)</f>
        <v>0</v>
      </c>
      <c r="K208" s="371" t="s">
        <v>1</v>
      </c>
      <c r="L208" s="372"/>
      <c r="M208" s="373" t="s">
        <v>1</v>
      </c>
      <c r="N208" s="374" t="s">
        <v>34</v>
      </c>
      <c r="O208" s="327">
        <v>0</v>
      </c>
      <c r="P208" s="327">
        <f>O208*H208</f>
        <v>0</v>
      </c>
      <c r="Q208" s="327">
        <v>0</v>
      </c>
      <c r="R208" s="327">
        <f>Q208*H208</f>
        <v>0</v>
      </c>
      <c r="S208" s="327">
        <v>0</v>
      </c>
      <c r="T208" s="328">
        <f>S208*H208</f>
        <v>0</v>
      </c>
      <c r="AR208" s="329" t="s">
        <v>137</v>
      </c>
      <c r="AT208" s="329" t="s">
        <v>178</v>
      </c>
      <c r="AU208" s="329" t="s">
        <v>58</v>
      </c>
      <c r="AY208" s="207" t="s">
        <v>101</v>
      </c>
      <c r="BE208" s="330">
        <f>IF(N208="základní",J208,0)</f>
        <v>0</v>
      </c>
      <c r="BF208" s="330">
        <f>IF(N208="snížená",J208,0)</f>
        <v>0</v>
      </c>
      <c r="BG208" s="330">
        <f>IF(N208="zákl. přenesená",J208,0)</f>
        <v>0</v>
      </c>
      <c r="BH208" s="330">
        <f>IF(N208="sníž. přenesená",J208,0)</f>
        <v>0</v>
      </c>
      <c r="BI208" s="330">
        <f>IF(N208="nulová",J208,0)</f>
        <v>0</v>
      </c>
      <c r="BJ208" s="207" t="s">
        <v>56</v>
      </c>
      <c r="BK208" s="330">
        <f>ROUND(I208*H208,2)</f>
        <v>0</v>
      </c>
      <c r="BL208" s="207" t="s">
        <v>107</v>
      </c>
      <c r="BM208" s="329" t="s">
        <v>245</v>
      </c>
    </row>
    <row r="209" spans="2:65" s="223" customFormat="1" ht="24" customHeight="1">
      <c r="B209" s="219"/>
      <c r="C209" s="317" t="s">
        <v>168</v>
      </c>
      <c r="D209" s="318" t="s">
        <v>103</v>
      </c>
      <c r="E209" s="319" t="s">
        <v>771</v>
      </c>
      <c r="F209" s="320" t="s">
        <v>772</v>
      </c>
      <c r="G209" s="321" t="s">
        <v>221</v>
      </c>
      <c r="H209" s="322">
        <v>48.8</v>
      </c>
      <c r="I209" s="203"/>
      <c r="J209" s="323">
        <f>ROUND(I209*H209,2)</f>
        <v>0</v>
      </c>
      <c r="K209" s="324" t="s">
        <v>1</v>
      </c>
      <c r="L209" s="221"/>
      <c r="M209" s="325" t="s">
        <v>1</v>
      </c>
      <c r="N209" s="326" t="s">
        <v>34</v>
      </c>
      <c r="O209" s="327">
        <v>0</v>
      </c>
      <c r="P209" s="327">
        <f>O209*H209</f>
        <v>0</v>
      </c>
      <c r="Q209" s="327">
        <v>0</v>
      </c>
      <c r="R209" s="327">
        <f>Q209*H209</f>
        <v>0</v>
      </c>
      <c r="S209" s="327">
        <v>0</v>
      </c>
      <c r="T209" s="328">
        <f>S209*H209</f>
        <v>0</v>
      </c>
      <c r="AR209" s="329" t="s">
        <v>107</v>
      </c>
      <c r="AT209" s="329" t="s">
        <v>103</v>
      </c>
      <c r="AU209" s="329" t="s">
        <v>58</v>
      </c>
      <c r="AY209" s="207" t="s">
        <v>101</v>
      </c>
      <c r="BE209" s="330">
        <f>IF(N209="základní",J209,0)</f>
        <v>0</v>
      </c>
      <c r="BF209" s="330">
        <f>IF(N209="snížená",J209,0)</f>
        <v>0</v>
      </c>
      <c r="BG209" s="330">
        <f>IF(N209="zákl. přenesená",J209,0)</f>
        <v>0</v>
      </c>
      <c r="BH209" s="330">
        <f>IF(N209="sníž. přenesená",J209,0)</f>
        <v>0</v>
      </c>
      <c r="BI209" s="330">
        <f>IF(N209="nulová",J209,0)</f>
        <v>0</v>
      </c>
      <c r="BJ209" s="207" t="s">
        <v>56</v>
      </c>
      <c r="BK209" s="330">
        <f>ROUND(I209*H209,2)</f>
        <v>0</v>
      </c>
      <c r="BL209" s="207" t="s">
        <v>107</v>
      </c>
      <c r="BM209" s="329" t="s">
        <v>249</v>
      </c>
    </row>
    <row r="210" spans="2:65" s="340" customFormat="1">
      <c r="B210" s="331"/>
      <c r="C210" s="332"/>
      <c r="D210" s="333" t="s">
        <v>112</v>
      </c>
      <c r="E210" s="334" t="s">
        <v>1</v>
      </c>
      <c r="F210" s="335" t="s">
        <v>773</v>
      </c>
      <c r="G210" s="336"/>
      <c r="H210" s="337">
        <v>48.8</v>
      </c>
      <c r="I210" s="407"/>
      <c r="J210" s="336"/>
      <c r="K210" s="338"/>
      <c r="L210" s="336"/>
      <c r="M210" s="339"/>
      <c r="T210" s="341"/>
      <c r="AT210" s="342" t="s">
        <v>112</v>
      </c>
      <c r="AU210" s="342" t="s">
        <v>58</v>
      </c>
      <c r="AV210" s="340" t="s">
        <v>58</v>
      </c>
      <c r="AW210" s="340" t="s">
        <v>26</v>
      </c>
      <c r="AX210" s="340" t="s">
        <v>50</v>
      </c>
      <c r="AY210" s="342" t="s">
        <v>101</v>
      </c>
    </row>
    <row r="211" spans="2:65" s="351" customFormat="1">
      <c r="B211" s="343"/>
      <c r="C211" s="344"/>
      <c r="D211" s="333" t="s">
        <v>112</v>
      </c>
      <c r="E211" s="345" t="s">
        <v>1</v>
      </c>
      <c r="F211" s="346" t="s">
        <v>114</v>
      </c>
      <c r="G211" s="347"/>
      <c r="H211" s="348">
        <v>48.8</v>
      </c>
      <c r="I211" s="408"/>
      <c r="J211" s="347"/>
      <c r="K211" s="349"/>
      <c r="L211" s="347"/>
      <c r="M211" s="350"/>
      <c r="T211" s="352"/>
      <c r="AT211" s="353" t="s">
        <v>112</v>
      </c>
      <c r="AU211" s="353" t="s">
        <v>58</v>
      </c>
      <c r="AV211" s="351" t="s">
        <v>107</v>
      </c>
      <c r="AW211" s="351" t="s">
        <v>26</v>
      </c>
      <c r="AX211" s="351" t="s">
        <v>56</v>
      </c>
      <c r="AY211" s="353" t="s">
        <v>101</v>
      </c>
    </row>
    <row r="212" spans="2:65" s="223" customFormat="1" ht="24" customHeight="1">
      <c r="B212" s="219"/>
      <c r="C212" s="317" t="s">
        <v>209</v>
      </c>
      <c r="D212" s="318" t="s">
        <v>103</v>
      </c>
      <c r="E212" s="319" t="s">
        <v>774</v>
      </c>
      <c r="F212" s="320" t="s">
        <v>775</v>
      </c>
      <c r="G212" s="321" t="s">
        <v>173</v>
      </c>
      <c r="H212" s="322">
        <v>1</v>
      </c>
      <c r="I212" s="203"/>
      <c r="J212" s="323">
        <f>ROUND(I212*H212,2)</f>
        <v>0</v>
      </c>
      <c r="K212" s="324" t="s">
        <v>1</v>
      </c>
      <c r="L212" s="221"/>
      <c r="M212" s="325" t="s">
        <v>1</v>
      </c>
      <c r="N212" s="326" t="s">
        <v>34</v>
      </c>
      <c r="O212" s="327">
        <v>0</v>
      </c>
      <c r="P212" s="327">
        <f>O212*H212</f>
        <v>0</v>
      </c>
      <c r="Q212" s="327">
        <v>0</v>
      </c>
      <c r="R212" s="327">
        <f>Q212*H212</f>
        <v>0</v>
      </c>
      <c r="S212" s="327">
        <v>0</v>
      </c>
      <c r="T212" s="328">
        <f>S212*H212</f>
        <v>0</v>
      </c>
      <c r="AR212" s="329" t="s">
        <v>107</v>
      </c>
      <c r="AT212" s="329" t="s">
        <v>103</v>
      </c>
      <c r="AU212" s="329" t="s">
        <v>58</v>
      </c>
      <c r="AY212" s="207" t="s">
        <v>101</v>
      </c>
      <c r="BE212" s="330">
        <f>IF(N212="základní",J212,0)</f>
        <v>0</v>
      </c>
      <c r="BF212" s="330">
        <f>IF(N212="snížená",J212,0)</f>
        <v>0</v>
      </c>
      <c r="BG212" s="330">
        <f>IF(N212="zákl. přenesená",J212,0)</f>
        <v>0</v>
      </c>
      <c r="BH212" s="330">
        <f>IF(N212="sníž. přenesená",J212,0)</f>
        <v>0</v>
      </c>
      <c r="BI212" s="330">
        <f>IF(N212="nulová",J212,0)</f>
        <v>0</v>
      </c>
      <c r="BJ212" s="207" t="s">
        <v>56</v>
      </c>
      <c r="BK212" s="330">
        <f>ROUND(I212*H212,2)</f>
        <v>0</v>
      </c>
      <c r="BL212" s="207" t="s">
        <v>107</v>
      </c>
      <c r="BM212" s="329" t="s">
        <v>252</v>
      </c>
    </row>
    <row r="213" spans="2:65" s="223" customFormat="1" ht="16.5" customHeight="1">
      <c r="B213" s="219"/>
      <c r="C213" s="364" t="s">
        <v>174</v>
      </c>
      <c r="D213" s="365" t="s">
        <v>178</v>
      </c>
      <c r="E213" s="366" t="s">
        <v>776</v>
      </c>
      <c r="F213" s="367" t="s">
        <v>777</v>
      </c>
      <c r="G213" s="368" t="s">
        <v>173</v>
      </c>
      <c r="H213" s="369">
        <v>1</v>
      </c>
      <c r="I213" s="203"/>
      <c r="J213" s="370">
        <f>ROUND(I213*H213,2)</f>
        <v>0</v>
      </c>
      <c r="K213" s="371" t="s">
        <v>1</v>
      </c>
      <c r="L213" s="372"/>
      <c r="M213" s="373" t="s">
        <v>1</v>
      </c>
      <c r="N213" s="374" t="s">
        <v>34</v>
      </c>
      <c r="O213" s="327">
        <v>0</v>
      </c>
      <c r="P213" s="327">
        <f>O213*H213</f>
        <v>0</v>
      </c>
      <c r="Q213" s="327">
        <v>0</v>
      </c>
      <c r="R213" s="327">
        <f>Q213*H213</f>
        <v>0</v>
      </c>
      <c r="S213" s="327">
        <v>0</v>
      </c>
      <c r="T213" s="328">
        <f>S213*H213</f>
        <v>0</v>
      </c>
      <c r="AR213" s="329" t="s">
        <v>137</v>
      </c>
      <c r="AT213" s="329" t="s">
        <v>178</v>
      </c>
      <c r="AU213" s="329" t="s">
        <v>58</v>
      </c>
      <c r="AY213" s="207" t="s">
        <v>101</v>
      </c>
      <c r="BE213" s="330">
        <f>IF(N213="základní",J213,0)</f>
        <v>0</v>
      </c>
      <c r="BF213" s="330">
        <f>IF(N213="snížená",J213,0)</f>
        <v>0</v>
      </c>
      <c r="BG213" s="330">
        <f>IF(N213="zákl. přenesená",J213,0)</f>
        <v>0</v>
      </c>
      <c r="BH213" s="330">
        <f>IF(N213="sníž. přenesená",J213,0)</f>
        <v>0</v>
      </c>
      <c r="BI213" s="330">
        <f>IF(N213="nulová",J213,0)</f>
        <v>0</v>
      </c>
      <c r="BJ213" s="207" t="s">
        <v>56</v>
      </c>
      <c r="BK213" s="330">
        <f>ROUND(I213*H213,2)</f>
        <v>0</v>
      </c>
      <c r="BL213" s="207" t="s">
        <v>107</v>
      </c>
      <c r="BM213" s="329" t="s">
        <v>256</v>
      </c>
    </row>
    <row r="214" spans="2:65" s="223" customFormat="1" ht="24" customHeight="1">
      <c r="B214" s="219"/>
      <c r="C214" s="317" t="s">
        <v>219</v>
      </c>
      <c r="D214" s="318" t="s">
        <v>103</v>
      </c>
      <c r="E214" s="319" t="s">
        <v>778</v>
      </c>
      <c r="F214" s="320" t="s">
        <v>779</v>
      </c>
      <c r="G214" s="321" t="s">
        <v>173</v>
      </c>
      <c r="H214" s="322">
        <v>1</v>
      </c>
      <c r="I214" s="203"/>
      <c r="J214" s="323">
        <f>ROUND(I214*H214,2)</f>
        <v>0</v>
      </c>
      <c r="K214" s="324" t="s">
        <v>1</v>
      </c>
      <c r="L214" s="221"/>
      <c r="M214" s="325" t="s">
        <v>1</v>
      </c>
      <c r="N214" s="326" t="s">
        <v>34</v>
      </c>
      <c r="O214" s="327">
        <v>0</v>
      </c>
      <c r="P214" s="327">
        <f>O214*H214</f>
        <v>0</v>
      </c>
      <c r="Q214" s="327">
        <v>0</v>
      </c>
      <c r="R214" s="327">
        <f>Q214*H214</f>
        <v>0</v>
      </c>
      <c r="S214" s="327">
        <v>0</v>
      </c>
      <c r="T214" s="328">
        <f>S214*H214</f>
        <v>0</v>
      </c>
      <c r="AR214" s="329" t="s">
        <v>107</v>
      </c>
      <c r="AT214" s="329" t="s">
        <v>103</v>
      </c>
      <c r="AU214" s="329" t="s">
        <v>58</v>
      </c>
      <c r="AY214" s="207" t="s">
        <v>101</v>
      </c>
      <c r="BE214" s="330">
        <f>IF(N214="základní",J214,0)</f>
        <v>0</v>
      </c>
      <c r="BF214" s="330">
        <f>IF(N214="snížená",J214,0)</f>
        <v>0</v>
      </c>
      <c r="BG214" s="330">
        <f>IF(N214="zákl. přenesená",J214,0)</f>
        <v>0</v>
      </c>
      <c r="BH214" s="330">
        <f>IF(N214="sníž. přenesená",J214,0)</f>
        <v>0</v>
      </c>
      <c r="BI214" s="330">
        <f>IF(N214="nulová",J214,0)</f>
        <v>0</v>
      </c>
      <c r="BJ214" s="207" t="s">
        <v>56</v>
      </c>
      <c r="BK214" s="330">
        <f>ROUND(I214*H214,2)</f>
        <v>0</v>
      </c>
      <c r="BL214" s="207" t="s">
        <v>107</v>
      </c>
      <c r="BM214" s="329" t="s">
        <v>259</v>
      </c>
    </row>
    <row r="215" spans="2:65" s="223" customFormat="1" ht="16.5" customHeight="1">
      <c r="B215" s="219"/>
      <c r="C215" s="364" t="s">
        <v>181</v>
      </c>
      <c r="D215" s="365" t="s">
        <v>178</v>
      </c>
      <c r="E215" s="366" t="s">
        <v>780</v>
      </c>
      <c r="F215" s="367" t="s">
        <v>781</v>
      </c>
      <c r="G215" s="368" t="s">
        <v>173</v>
      </c>
      <c r="H215" s="369">
        <v>1</v>
      </c>
      <c r="I215" s="203"/>
      <c r="J215" s="370">
        <f>ROUND(I215*H215,2)</f>
        <v>0</v>
      </c>
      <c r="K215" s="371" t="s">
        <v>1</v>
      </c>
      <c r="L215" s="372"/>
      <c r="M215" s="373" t="s">
        <v>1</v>
      </c>
      <c r="N215" s="374" t="s">
        <v>34</v>
      </c>
      <c r="O215" s="327">
        <v>0</v>
      </c>
      <c r="P215" s="327">
        <f>O215*H215</f>
        <v>0</v>
      </c>
      <c r="Q215" s="327">
        <v>0</v>
      </c>
      <c r="R215" s="327">
        <f>Q215*H215</f>
        <v>0</v>
      </c>
      <c r="S215" s="327">
        <v>0</v>
      </c>
      <c r="T215" s="328">
        <f>S215*H215</f>
        <v>0</v>
      </c>
      <c r="AR215" s="329" t="s">
        <v>137</v>
      </c>
      <c r="AT215" s="329" t="s">
        <v>178</v>
      </c>
      <c r="AU215" s="329" t="s">
        <v>58</v>
      </c>
      <c r="AY215" s="207" t="s">
        <v>101</v>
      </c>
      <c r="BE215" s="330">
        <f>IF(N215="základní",J215,0)</f>
        <v>0</v>
      </c>
      <c r="BF215" s="330">
        <f>IF(N215="snížená",J215,0)</f>
        <v>0</v>
      </c>
      <c r="BG215" s="330">
        <f>IF(N215="zákl. přenesená",J215,0)</f>
        <v>0</v>
      </c>
      <c r="BH215" s="330">
        <f>IF(N215="sníž. přenesená",J215,0)</f>
        <v>0</v>
      </c>
      <c r="BI215" s="330">
        <f>IF(N215="nulová",J215,0)</f>
        <v>0</v>
      </c>
      <c r="BJ215" s="207" t="s">
        <v>56</v>
      </c>
      <c r="BK215" s="330">
        <f>ROUND(I215*H215,2)</f>
        <v>0</v>
      </c>
      <c r="BL215" s="207" t="s">
        <v>107</v>
      </c>
      <c r="BM215" s="329" t="s">
        <v>289</v>
      </c>
    </row>
    <row r="216" spans="2:65" s="223" customFormat="1" ht="16.5" customHeight="1">
      <c r="B216" s="219"/>
      <c r="C216" s="317" t="s">
        <v>230</v>
      </c>
      <c r="D216" s="318" t="s">
        <v>103</v>
      </c>
      <c r="E216" s="319" t="s">
        <v>782</v>
      </c>
      <c r="F216" s="320" t="s">
        <v>783</v>
      </c>
      <c r="G216" s="321" t="s">
        <v>173</v>
      </c>
      <c r="H216" s="322">
        <v>1</v>
      </c>
      <c r="I216" s="203"/>
      <c r="J216" s="323">
        <f>ROUND(I216*H216,2)</f>
        <v>0</v>
      </c>
      <c r="K216" s="324" t="s">
        <v>1</v>
      </c>
      <c r="L216" s="221"/>
      <c r="M216" s="325" t="s">
        <v>1</v>
      </c>
      <c r="N216" s="326" t="s">
        <v>34</v>
      </c>
      <c r="O216" s="327">
        <v>0</v>
      </c>
      <c r="P216" s="327">
        <f>O216*H216</f>
        <v>0</v>
      </c>
      <c r="Q216" s="327">
        <v>0</v>
      </c>
      <c r="R216" s="327">
        <f>Q216*H216</f>
        <v>0</v>
      </c>
      <c r="S216" s="327">
        <v>0</v>
      </c>
      <c r="T216" s="328">
        <f>S216*H216</f>
        <v>0</v>
      </c>
      <c r="AR216" s="329" t="s">
        <v>107</v>
      </c>
      <c r="AT216" s="329" t="s">
        <v>103</v>
      </c>
      <c r="AU216" s="329" t="s">
        <v>58</v>
      </c>
      <c r="AY216" s="207" t="s">
        <v>101</v>
      </c>
      <c r="BE216" s="330">
        <f>IF(N216="základní",J216,0)</f>
        <v>0</v>
      </c>
      <c r="BF216" s="330">
        <f>IF(N216="snížená",J216,0)</f>
        <v>0</v>
      </c>
      <c r="BG216" s="330">
        <f>IF(N216="zákl. přenesená",J216,0)</f>
        <v>0</v>
      </c>
      <c r="BH216" s="330">
        <f>IF(N216="sníž. přenesená",J216,0)</f>
        <v>0</v>
      </c>
      <c r="BI216" s="330">
        <f>IF(N216="nulová",J216,0)</f>
        <v>0</v>
      </c>
      <c r="BJ216" s="207" t="s">
        <v>56</v>
      </c>
      <c r="BK216" s="330">
        <f>ROUND(I216*H216,2)</f>
        <v>0</v>
      </c>
      <c r="BL216" s="207" t="s">
        <v>107</v>
      </c>
      <c r="BM216" s="329" t="s">
        <v>292</v>
      </c>
    </row>
    <row r="217" spans="2:65" s="340" customFormat="1">
      <c r="B217" s="331"/>
      <c r="C217" s="332"/>
      <c r="D217" s="333" t="s">
        <v>112</v>
      </c>
      <c r="E217" s="334" t="s">
        <v>1</v>
      </c>
      <c r="F217" s="335" t="s">
        <v>784</v>
      </c>
      <c r="G217" s="336"/>
      <c r="H217" s="337">
        <v>1</v>
      </c>
      <c r="I217" s="407"/>
      <c r="J217" s="336"/>
      <c r="K217" s="338"/>
      <c r="L217" s="336"/>
      <c r="M217" s="339"/>
      <c r="T217" s="341"/>
      <c r="AT217" s="342" t="s">
        <v>112</v>
      </c>
      <c r="AU217" s="342" t="s">
        <v>58</v>
      </c>
      <c r="AV217" s="340" t="s">
        <v>58</v>
      </c>
      <c r="AW217" s="340" t="s">
        <v>26</v>
      </c>
      <c r="AX217" s="340" t="s">
        <v>50</v>
      </c>
      <c r="AY217" s="342" t="s">
        <v>101</v>
      </c>
    </row>
    <row r="218" spans="2:65" s="351" customFormat="1">
      <c r="B218" s="343"/>
      <c r="C218" s="344"/>
      <c r="D218" s="333" t="s">
        <v>112</v>
      </c>
      <c r="E218" s="345" t="s">
        <v>1</v>
      </c>
      <c r="F218" s="346" t="s">
        <v>114</v>
      </c>
      <c r="G218" s="347"/>
      <c r="H218" s="348">
        <v>1</v>
      </c>
      <c r="I218" s="408"/>
      <c r="J218" s="347"/>
      <c r="K218" s="349"/>
      <c r="L218" s="347"/>
      <c r="M218" s="350"/>
      <c r="T218" s="352"/>
      <c r="AT218" s="353" t="s">
        <v>112</v>
      </c>
      <c r="AU218" s="353" t="s">
        <v>58</v>
      </c>
      <c r="AV218" s="351" t="s">
        <v>107</v>
      </c>
      <c r="AW218" s="351" t="s">
        <v>26</v>
      </c>
      <c r="AX218" s="351" t="s">
        <v>56</v>
      </c>
      <c r="AY218" s="353" t="s">
        <v>101</v>
      </c>
    </row>
    <row r="219" spans="2:65" s="223" customFormat="1" ht="16.5" customHeight="1">
      <c r="B219" s="219"/>
      <c r="C219" s="364" t="s">
        <v>185</v>
      </c>
      <c r="D219" s="365" t="s">
        <v>178</v>
      </c>
      <c r="E219" s="366" t="s">
        <v>785</v>
      </c>
      <c r="F219" s="367" t="s">
        <v>786</v>
      </c>
      <c r="G219" s="368" t="s">
        <v>173</v>
      </c>
      <c r="H219" s="369">
        <v>1</v>
      </c>
      <c r="I219" s="203"/>
      <c r="J219" s="370">
        <f>ROUND(I219*H219,2)</f>
        <v>0</v>
      </c>
      <c r="K219" s="371" t="s">
        <v>1</v>
      </c>
      <c r="L219" s="372"/>
      <c r="M219" s="373" t="s">
        <v>1</v>
      </c>
      <c r="N219" s="374" t="s">
        <v>34</v>
      </c>
      <c r="O219" s="327">
        <v>0</v>
      </c>
      <c r="P219" s="327">
        <f>O219*H219</f>
        <v>0</v>
      </c>
      <c r="Q219" s="327">
        <v>0</v>
      </c>
      <c r="R219" s="327">
        <f>Q219*H219</f>
        <v>0</v>
      </c>
      <c r="S219" s="327">
        <v>0</v>
      </c>
      <c r="T219" s="328">
        <f>S219*H219</f>
        <v>0</v>
      </c>
      <c r="AR219" s="329" t="s">
        <v>137</v>
      </c>
      <c r="AT219" s="329" t="s">
        <v>178</v>
      </c>
      <c r="AU219" s="329" t="s">
        <v>58</v>
      </c>
      <c r="AY219" s="207" t="s">
        <v>101</v>
      </c>
      <c r="BE219" s="330">
        <f>IF(N219="základní",J219,0)</f>
        <v>0</v>
      </c>
      <c r="BF219" s="330">
        <f>IF(N219="snížená",J219,0)</f>
        <v>0</v>
      </c>
      <c r="BG219" s="330">
        <f>IF(N219="zákl. přenesená",J219,0)</f>
        <v>0</v>
      </c>
      <c r="BH219" s="330">
        <f>IF(N219="sníž. přenesená",J219,0)</f>
        <v>0</v>
      </c>
      <c r="BI219" s="330">
        <f>IF(N219="nulová",J219,0)</f>
        <v>0</v>
      </c>
      <c r="BJ219" s="207" t="s">
        <v>56</v>
      </c>
      <c r="BK219" s="330">
        <f>ROUND(I219*H219,2)</f>
        <v>0</v>
      </c>
      <c r="BL219" s="207" t="s">
        <v>107</v>
      </c>
      <c r="BM219" s="329" t="s">
        <v>296</v>
      </c>
    </row>
    <row r="220" spans="2:65" s="223" customFormat="1" ht="24" customHeight="1">
      <c r="B220" s="219"/>
      <c r="C220" s="317" t="s">
        <v>237</v>
      </c>
      <c r="D220" s="318" t="s">
        <v>103</v>
      </c>
      <c r="E220" s="319" t="s">
        <v>476</v>
      </c>
      <c r="F220" s="320" t="s">
        <v>477</v>
      </c>
      <c r="G220" s="321" t="s">
        <v>221</v>
      </c>
      <c r="H220" s="322">
        <v>64.599999999999994</v>
      </c>
      <c r="I220" s="203"/>
      <c r="J220" s="323">
        <f>ROUND(I220*H220,2)</f>
        <v>0</v>
      </c>
      <c r="K220" s="324" t="s">
        <v>1</v>
      </c>
      <c r="L220" s="221"/>
      <c r="M220" s="325" t="s">
        <v>1</v>
      </c>
      <c r="N220" s="326" t="s">
        <v>34</v>
      </c>
      <c r="O220" s="327">
        <v>0</v>
      </c>
      <c r="P220" s="327">
        <f>O220*H220</f>
        <v>0</v>
      </c>
      <c r="Q220" s="327">
        <v>0</v>
      </c>
      <c r="R220" s="327">
        <f>Q220*H220</f>
        <v>0</v>
      </c>
      <c r="S220" s="327">
        <v>0</v>
      </c>
      <c r="T220" s="328">
        <f>S220*H220</f>
        <v>0</v>
      </c>
      <c r="AR220" s="329" t="s">
        <v>107</v>
      </c>
      <c r="AT220" s="329" t="s">
        <v>103</v>
      </c>
      <c r="AU220" s="329" t="s">
        <v>58</v>
      </c>
      <c r="AY220" s="207" t="s">
        <v>101</v>
      </c>
      <c r="BE220" s="330">
        <f>IF(N220="základní",J220,0)</f>
        <v>0</v>
      </c>
      <c r="BF220" s="330">
        <f>IF(N220="snížená",J220,0)</f>
        <v>0</v>
      </c>
      <c r="BG220" s="330">
        <f>IF(N220="zákl. přenesená",J220,0)</f>
        <v>0</v>
      </c>
      <c r="BH220" s="330">
        <f>IF(N220="sníž. přenesená",J220,0)</f>
        <v>0</v>
      </c>
      <c r="BI220" s="330">
        <f>IF(N220="nulová",J220,0)</f>
        <v>0</v>
      </c>
      <c r="BJ220" s="207" t="s">
        <v>56</v>
      </c>
      <c r="BK220" s="330">
        <f>ROUND(I220*H220,2)</f>
        <v>0</v>
      </c>
      <c r="BL220" s="207" t="s">
        <v>107</v>
      </c>
      <c r="BM220" s="329" t="s">
        <v>299</v>
      </c>
    </row>
    <row r="221" spans="2:65" s="340" customFormat="1">
      <c r="B221" s="331"/>
      <c r="C221" s="332"/>
      <c r="D221" s="333" t="s">
        <v>112</v>
      </c>
      <c r="E221" s="334" t="s">
        <v>1</v>
      </c>
      <c r="F221" s="335" t="s">
        <v>787</v>
      </c>
      <c r="G221" s="336"/>
      <c r="H221" s="337">
        <v>64.599999999999994</v>
      </c>
      <c r="I221" s="407"/>
      <c r="J221" s="336"/>
      <c r="K221" s="338"/>
      <c r="L221" s="336"/>
      <c r="M221" s="339"/>
      <c r="T221" s="341"/>
      <c r="AT221" s="342" t="s">
        <v>112</v>
      </c>
      <c r="AU221" s="342" t="s">
        <v>58</v>
      </c>
      <c r="AV221" s="340" t="s">
        <v>58</v>
      </c>
      <c r="AW221" s="340" t="s">
        <v>26</v>
      </c>
      <c r="AX221" s="340" t="s">
        <v>50</v>
      </c>
      <c r="AY221" s="342" t="s">
        <v>101</v>
      </c>
    </row>
    <row r="222" spans="2:65" s="351" customFormat="1">
      <c r="B222" s="343"/>
      <c r="C222" s="344"/>
      <c r="D222" s="333" t="s">
        <v>112</v>
      </c>
      <c r="E222" s="345" t="s">
        <v>1</v>
      </c>
      <c r="F222" s="346" t="s">
        <v>114</v>
      </c>
      <c r="G222" s="347"/>
      <c r="H222" s="348">
        <v>64.599999999999994</v>
      </c>
      <c r="I222" s="408"/>
      <c r="J222" s="347"/>
      <c r="K222" s="349"/>
      <c r="L222" s="347"/>
      <c r="M222" s="350"/>
      <c r="T222" s="352"/>
      <c r="AT222" s="353" t="s">
        <v>112</v>
      </c>
      <c r="AU222" s="353" t="s">
        <v>58</v>
      </c>
      <c r="AV222" s="351" t="s">
        <v>107</v>
      </c>
      <c r="AW222" s="351" t="s">
        <v>26</v>
      </c>
      <c r="AX222" s="351" t="s">
        <v>56</v>
      </c>
      <c r="AY222" s="353" t="s">
        <v>101</v>
      </c>
    </row>
    <row r="223" spans="2:65" s="223" customFormat="1" ht="16.5" customHeight="1">
      <c r="B223" s="219"/>
      <c r="C223" s="317" t="s">
        <v>188</v>
      </c>
      <c r="D223" s="318" t="s">
        <v>103</v>
      </c>
      <c r="E223" s="319" t="s">
        <v>478</v>
      </c>
      <c r="F223" s="320" t="s">
        <v>479</v>
      </c>
      <c r="G223" s="321" t="s">
        <v>221</v>
      </c>
      <c r="H223" s="322">
        <v>64.599999999999994</v>
      </c>
      <c r="I223" s="203"/>
      <c r="J223" s="323">
        <f>ROUND(I223*H223,2)</f>
        <v>0</v>
      </c>
      <c r="K223" s="324" t="s">
        <v>1</v>
      </c>
      <c r="L223" s="221"/>
      <c r="M223" s="325" t="s">
        <v>1</v>
      </c>
      <c r="N223" s="326" t="s">
        <v>34</v>
      </c>
      <c r="O223" s="327">
        <v>0</v>
      </c>
      <c r="P223" s="327">
        <f>O223*H223</f>
        <v>0</v>
      </c>
      <c r="Q223" s="327">
        <v>0</v>
      </c>
      <c r="R223" s="327">
        <f>Q223*H223</f>
        <v>0</v>
      </c>
      <c r="S223" s="327">
        <v>0</v>
      </c>
      <c r="T223" s="328">
        <f>S223*H223</f>
        <v>0</v>
      </c>
      <c r="AR223" s="329" t="s">
        <v>107</v>
      </c>
      <c r="AT223" s="329" t="s">
        <v>103</v>
      </c>
      <c r="AU223" s="329" t="s">
        <v>58</v>
      </c>
      <c r="AY223" s="207" t="s">
        <v>101</v>
      </c>
      <c r="BE223" s="330">
        <f>IF(N223="základní",J223,0)</f>
        <v>0</v>
      </c>
      <c r="BF223" s="330">
        <f>IF(N223="snížená",J223,0)</f>
        <v>0</v>
      </c>
      <c r="BG223" s="330">
        <f>IF(N223="zákl. přenesená",J223,0)</f>
        <v>0</v>
      </c>
      <c r="BH223" s="330">
        <f>IF(N223="sníž. přenesená",J223,0)</f>
        <v>0</v>
      </c>
      <c r="BI223" s="330">
        <f>IF(N223="nulová",J223,0)</f>
        <v>0</v>
      </c>
      <c r="BJ223" s="207" t="s">
        <v>56</v>
      </c>
      <c r="BK223" s="330">
        <f>ROUND(I223*H223,2)</f>
        <v>0</v>
      </c>
      <c r="BL223" s="207" t="s">
        <v>107</v>
      </c>
      <c r="BM223" s="329" t="s">
        <v>303</v>
      </c>
    </row>
    <row r="224" spans="2:65" s="340" customFormat="1">
      <c r="B224" s="331"/>
      <c r="C224" s="332"/>
      <c r="D224" s="333" t="s">
        <v>112</v>
      </c>
      <c r="E224" s="334" t="s">
        <v>1</v>
      </c>
      <c r="F224" s="335" t="s">
        <v>787</v>
      </c>
      <c r="G224" s="336"/>
      <c r="H224" s="337">
        <v>64.599999999999994</v>
      </c>
      <c r="I224" s="407"/>
      <c r="J224" s="336"/>
      <c r="K224" s="338"/>
      <c r="L224" s="336"/>
      <c r="M224" s="339"/>
      <c r="T224" s="341"/>
      <c r="AT224" s="342" t="s">
        <v>112</v>
      </c>
      <c r="AU224" s="342" t="s">
        <v>58</v>
      </c>
      <c r="AV224" s="340" t="s">
        <v>58</v>
      </c>
      <c r="AW224" s="340" t="s">
        <v>26</v>
      </c>
      <c r="AX224" s="340" t="s">
        <v>50</v>
      </c>
      <c r="AY224" s="342" t="s">
        <v>101</v>
      </c>
    </row>
    <row r="225" spans="2:65" s="351" customFormat="1">
      <c r="B225" s="343"/>
      <c r="C225" s="344"/>
      <c r="D225" s="333" t="s">
        <v>112</v>
      </c>
      <c r="E225" s="345" t="s">
        <v>1</v>
      </c>
      <c r="F225" s="346" t="s">
        <v>114</v>
      </c>
      <c r="G225" s="347"/>
      <c r="H225" s="348">
        <v>64.599999999999994</v>
      </c>
      <c r="I225" s="408"/>
      <c r="J225" s="347"/>
      <c r="K225" s="349"/>
      <c r="L225" s="347"/>
      <c r="M225" s="350"/>
      <c r="T225" s="352"/>
      <c r="AT225" s="353" t="s">
        <v>112</v>
      </c>
      <c r="AU225" s="353" t="s">
        <v>58</v>
      </c>
      <c r="AV225" s="351" t="s">
        <v>107</v>
      </c>
      <c r="AW225" s="351" t="s">
        <v>26</v>
      </c>
      <c r="AX225" s="351" t="s">
        <v>56</v>
      </c>
      <c r="AY225" s="353" t="s">
        <v>101</v>
      </c>
    </row>
    <row r="226" spans="2:65" s="223" customFormat="1" ht="16.5" customHeight="1">
      <c r="B226" s="219"/>
      <c r="C226" s="317" t="s">
        <v>241</v>
      </c>
      <c r="D226" s="318" t="s">
        <v>103</v>
      </c>
      <c r="E226" s="319" t="s">
        <v>483</v>
      </c>
      <c r="F226" s="320" t="s">
        <v>484</v>
      </c>
      <c r="G226" s="321" t="s">
        <v>221</v>
      </c>
      <c r="H226" s="322">
        <v>91</v>
      </c>
      <c r="I226" s="203"/>
      <c r="J226" s="323">
        <f>ROUND(I226*H226,2)</f>
        <v>0</v>
      </c>
      <c r="K226" s="324" t="s">
        <v>1</v>
      </c>
      <c r="L226" s="221"/>
      <c r="M226" s="325" t="s">
        <v>1</v>
      </c>
      <c r="N226" s="326" t="s">
        <v>34</v>
      </c>
      <c r="O226" s="327">
        <v>0</v>
      </c>
      <c r="P226" s="327">
        <f>O226*H226</f>
        <v>0</v>
      </c>
      <c r="Q226" s="327">
        <v>0</v>
      </c>
      <c r="R226" s="327">
        <f>Q226*H226</f>
        <v>0</v>
      </c>
      <c r="S226" s="327">
        <v>0</v>
      </c>
      <c r="T226" s="328">
        <f>S226*H226</f>
        <v>0</v>
      </c>
      <c r="AR226" s="329" t="s">
        <v>107</v>
      </c>
      <c r="AT226" s="329" t="s">
        <v>103</v>
      </c>
      <c r="AU226" s="329" t="s">
        <v>58</v>
      </c>
      <c r="AY226" s="207" t="s">
        <v>101</v>
      </c>
      <c r="BE226" s="330">
        <f>IF(N226="základní",J226,0)</f>
        <v>0</v>
      </c>
      <c r="BF226" s="330">
        <f>IF(N226="snížená",J226,0)</f>
        <v>0</v>
      </c>
      <c r="BG226" s="330">
        <f>IF(N226="zákl. přenesená",J226,0)</f>
        <v>0</v>
      </c>
      <c r="BH226" s="330">
        <f>IF(N226="sníž. přenesená",J226,0)</f>
        <v>0</v>
      </c>
      <c r="BI226" s="330">
        <f>IF(N226="nulová",J226,0)</f>
        <v>0</v>
      </c>
      <c r="BJ226" s="207" t="s">
        <v>56</v>
      </c>
      <c r="BK226" s="330">
        <f>ROUND(I226*H226,2)</f>
        <v>0</v>
      </c>
      <c r="BL226" s="207" t="s">
        <v>107</v>
      </c>
      <c r="BM226" s="329" t="s">
        <v>306</v>
      </c>
    </row>
    <row r="227" spans="2:65" s="361" customFormat="1">
      <c r="B227" s="354"/>
      <c r="C227" s="355"/>
      <c r="D227" s="333" t="s">
        <v>112</v>
      </c>
      <c r="E227" s="356" t="s">
        <v>1</v>
      </c>
      <c r="F227" s="357" t="s">
        <v>788</v>
      </c>
      <c r="G227" s="358"/>
      <c r="H227" s="356" t="s">
        <v>1</v>
      </c>
      <c r="I227" s="409"/>
      <c r="J227" s="358"/>
      <c r="K227" s="359"/>
      <c r="L227" s="358"/>
      <c r="M227" s="360"/>
      <c r="T227" s="362"/>
      <c r="AT227" s="363" t="s">
        <v>112</v>
      </c>
      <c r="AU227" s="363" t="s">
        <v>58</v>
      </c>
      <c r="AV227" s="361" t="s">
        <v>56</v>
      </c>
      <c r="AW227" s="361" t="s">
        <v>26</v>
      </c>
      <c r="AX227" s="361" t="s">
        <v>50</v>
      </c>
      <c r="AY227" s="363" t="s">
        <v>101</v>
      </c>
    </row>
    <row r="228" spans="2:65" s="340" customFormat="1">
      <c r="B228" s="331"/>
      <c r="C228" s="332"/>
      <c r="D228" s="333" t="s">
        <v>112</v>
      </c>
      <c r="E228" s="334" t="s">
        <v>1</v>
      </c>
      <c r="F228" s="335" t="s">
        <v>789</v>
      </c>
      <c r="G228" s="336"/>
      <c r="H228" s="337">
        <v>91</v>
      </c>
      <c r="I228" s="407"/>
      <c r="J228" s="336"/>
      <c r="K228" s="338"/>
      <c r="L228" s="336"/>
      <c r="M228" s="339"/>
      <c r="T228" s="341"/>
      <c r="AT228" s="342" t="s">
        <v>112</v>
      </c>
      <c r="AU228" s="342" t="s">
        <v>58</v>
      </c>
      <c r="AV228" s="340" t="s">
        <v>58</v>
      </c>
      <c r="AW228" s="340" t="s">
        <v>26</v>
      </c>
      <c r="AX228" s="340" t="s">
        <v>50</v>
      </c>
      <c r="AY228" s="342" t="s">
        <v>101</v>
      </c>
    </row>
    <row r="229" spans="2:65" s="351" customFormat="1">
      <c r="B229" s="343"/>
      <c r="C229" s="344"/>
      <c r="D229" s="333" t="s">
        <v>112</v>
      </c>
      <c r="E229" s="345" t="s">
        <v>1</v>
      </c>
      <c r="F229" s="346" t="s">
        <v>114</v>
      </c>
      <c r="G229" s="347"/>
      <c r="H229" s="348">
        <v>91</v>
      </c>
      <c r="I229" s="408"/>
      <c r="J229" s="347"/>
      <c r="K229" s="349"/>
      <c r="L229" s="347"/>
      <c r="M229" s="350"/>
      <c r="T229" s="352"/>
      <c r="AT229" s="353" t="s">
        <v>112</v>
      </c>
      <c r="AU229" s="353" t="s">
        <v>58</v>
      </c>
      <c r="AV229" s="351" t="s">
        <v>107</v>
      </c>
      <c r="AW229" s="351" t="s">
        <v>26</v>
      </c>
      <c r="AX229" s="351" t="s">
        <v>56</v>
      </c>
      <c r="AY229" s="353" t="s">
        <v>101</v>
      </c>
    </row>
    <row r="230" spans="2:65" s="223" customFormat="1" ht="24" customHeight="1">
      <c r="B230" s="219"/>
      <c r="C230" s="317" t="s">
        <v>222</v>
      </c>
      <c r="D230" s="318" t="s">
        <v>103</v>
      </c>
      <c r="E230" s="319" t="s">
        <v>485</v>
      </c>
      <c r="F230" s="320" t="s">
        <v>486</v>
      </c>
      <c r="G230" s="321" t="s">
        <v>173</v>
      </c>
      <c r="H230" s="322">
        <v>10</v>
      </c>
      <c r="I230" s="203"/>
      <c r="J230" s="323">
        <f>ROUND(I230*H230,2)</f>
        <v>0</v>
      </c>
      <c r="K230" s="324" t="s">
        <v>1</v>
      </c>
      <c r="L230" s="221"/>
      <c r="M230" s="325" t="s">
        <v>1</v>
      </c>
      <c r="N230" s="326" t="s">
        <v>34</v>
      </c>
      <c r="O230" s="327">
        <v>0</v>
      </c>
      <c r="P230" s="327">
        <f>O230*H230</f>
        <v>0</v>
      </c>
      <c r="Q230" s="327">
        <v>0</v>
      </c>
      <c r="R230" s="327">
        <f>Q230*H230</f>
        <v>0</v>
      </c>
      <c r="S230" s="327">
        <v>0</v>
      </c>
      <c r="T230" s="328">
        <f>S230*H230</f>
        <v>0</v>
      </c>
      <c r="AR230" s="329" t="s">
        <v>107</v>
      </c>
      <c r="AT230" s="329" t="s">
        <v>103</v>
      </c>
      <c r="AU230" s="329" t="s">
        <v>58</v>
      </c>
      <c r="AY230" s="207" t="s">
        <v>101</v>
      </c>
      <c r="BE230" s="330">
        <f>IF(N230="základní",J230,0)</f>
        <v>0</v>
      </c>
      <c r="BF230" s="330">
        <f>IF(N230="snížená",J230,0)</f>
        <v>0</v>
      </c>
      <c r="BG230" s="330">
        <f>IF(N230="zákl. přenesená",J230,0)</f>
        <v>0</v>
      </c>
      <c r="BH230" s="330">
        <f>IF(N230="sníž. přenesená",J230,0)</f>
        <v>0</v>
      </c>
      <c r="BI230" s="330">
        <f>IF(N230="nulová",J230,0)</f>
        <v>0</v>
      </c>
      <c r="BJ230" s="207" t="s">
        <v>56</v>
      </c>
      <c r="BK230" s="330">
        <f>ROUND(I230*H230,2)</f>
        <v>0</v>
      </c>
      <c r="BL230" s="207" t="s">
        <v>107</v>
      </c>
      <c r="BM230" s="329" t="s">
        <v>310</v>
      </c>
    </row>
    <row r="231" spans="2:65" s="340" customFormat="1">
      <c r="B231" s="331"/>
      <c r="C231" s="332"/>
      <c r="D231" s="333" t="s">
        <v>112</v>
      </c>
      <c r="E231" s="334" t="s">
        <v>1</v>
      </c>
      <c r="F231" s="335" t="s">
        <v>790</v>
      </c>
      <c r="G231" s="336"/>
      <c r="H231" s="337">
        <v>2</v>
      </c>
      <c r="I231" s="407"/>
      <c r="J231" s="336"/>
      <c r="K231" s="338"/>
      <c r="L231" s="336"/>
      <c r="M231" s="339"/>
      <c r="T231" s="341"/>
      <c r="AT231" s="342" t="s">
        <v>112</v>
      </c>
      <c r="AU231" s="342" t="s">
        <v>58</v>
      </c>
      <c r="AV231" s="340" t="s">
        <v>58</v>
      </c>
      <c r="AW231" s="340" t="s">
        <v>26</v>
      </c>
      <c r="AX231" s="340" t="s">
        <v>50</v>
      </c>
      <c r="AY231" s="342" t="s">
        <v>101</v>
      </c>
    </row>
    <row r="232" spans="2:65" s="340" customFormat="1">
      <c r="B232" s="331"/>
      <c r="C232" s="332"/>
      <c r="D232" s="333" t="s">
        <v>112</v>
      </c>
      <c r="E232" s="334" t="s">
        <v>1</v>
      </c>
      <c r="F232" s="335" t="s">
        <v>791</v>
      </c>
      <c r="G232" s="336"/>
      <c r="H232" s="337">
        <v>8</v>
      </c>
      <c r="I232" s="407"/>
      <c r="J232" s="336"/>
      <c r="K232" s="338"/>
      <c r="L232" s="336"/>
      <c r="M232" s="339"/>
      <c r="T232" s="341"/>
      <c r="AT232" s="342" t="s">
        <v>112</v>
      </c>
      <c r="AU232" s="342" t="s">
        <v>58</v>
      </c>
      <c r="AV232" s="340" t="s">
        <v>58</v>
      </c>
      <c r="AW232" s="340" t="s">
        <v>26</v>
      </c>
      <c r="AX232" s="340" t="s">
        <v>50</v>
      </c>
      <c r="AY232" s="342" t="s">
        <v>101</v>
      </c>
    </row>
    <row r="233" spans="2:65" s="351" customFormat="1">
      <c r="B233" s="343"/>
      <c r="C233" s="344"/>
      <c r="D233" s="333" t="s">
        <v>112</v>
      </c>
      <c r="E233" s="345" t="s">
        <v>1</v>
      </c>
      <c r="F233" s="346" t="s">
        <v>114</v>
      </c>
      <c r="G233" s="347"/>
      <c r="H233" s="348">
        <v>10</v>
      </c>
      <c r="I233" s="408"/>
      <c r="J233" s="347"/>
      <c r="K233" s="349"/>
      <c r="L233" s="347"/>
      <c r="M233" s="350"/>
      <c r="T233" s="352"/>
      <c r="AT233" s="353" t="s">
        <v>112</v>
      </c>
      <c r="AU233" s="353" t="s">
        <v>58</v>
      </c>
      <c r="AV233" s="351" t="s">
        <v>107</v>
      </c>
      <c r="AW233" s="351" t="s">
        <v>26</v>
      </c>
      <c r="AX233" s="351" t="s">
        <v>56</v>
      </c>
      <c r="AY233" s="353" t="s">
        <v>101</v>
      </c>
    </row>
    <row r="234" spans="2:65" s="223" customFormat="1" ht="24" customHeight="1">
      <c r="B234" s="219"/>
      <c r="C234" s="317" t="s">
        <v>246</v>
      </c>
      <c r="D234" s="318" t="s">
        <v>103</v>
      </c>
      <c r="E234" s="319" t="s">
        <v>792</v>
      </c>
      <c r="F234" s="320" t="s">
        <v>793</v>
      </c>
      <c r="G234" s="321" t="s">
        <v>106</v>
      </c>
      <c r="H234" s="322">
        <v>1</v>
      </c>
      <c r="I234" s="203"/>
      <c r="J234" s="323">
        <f t="shared" ref="J234:J243" si="0">ROUND(I234*H234,2)</f>
        <v>0</v>
      </c>
      <c r="K234" s="324" t="s">
        <v>1</v>
      </c>
      <c r="L234" s="221"/>
      <c r="M234" s="325" t="s">
        <v>1</v>
      </c>
      <c r="N234" s="326" t="s">
        <v>34</v>
      </c>
      <c r="O234" s="327">
        <v>0</v>
      </c>
      <c r="P234" s="327">
        <f t="shared" ref="P234:P243" si="1">O234*H234</f>
        <v>0</v>
      </c>
      <c r="Q234" s="327">
        <v>0</v>
      </c>
      <c r="R234" s="327">
        <f t="shared" ref="R234:R243" si="2">Q234*H234</f>
        <v>0</v>
      </c>
      <c r="S234" s="327">
        <v>0</v>
      </c>
      <c r="T234" s="328">
        <f t="shared" ref="T234:T243" si="3">S234*H234</f>
        <v>0</v>
      </c>
      <c r="AR234" s="329" t="s">
        <v>107</v>
      </c>
      <c r="AT234" s="329" t="s">
        <v>103</v>
      </c>
      <c r="AU234" s="329" t="s">
        <v>58</v>
      </c>
      <c r="AY234" s="207" t="s">
        <v>101</v>
      </c>
      <c r="BE234" s="330">
        <f t="shared" ref="BE234:BE243" si="4">IF(N234="základní",J234,0)</f>
        <v>0</v>
      </c>
      <c r="BF234" s="330">
        <f t="shared" ref="BF234:BF243" si="5">IF(N234="snížená",J234,0)</f>
        <v>0</v>
      </c>
      <c r="BG234" s="330">
        <f t="shared" ref="BG234:BG243" si="6">IF(N234="zákl. přenesená",J234,0)</f>
        <v>0</v>
      </c>
      <c r="BH234" s="330">
        <f t="shared" ref="BH234:BH243" si="7">IF(N234="sníž. přenesená",J234,0)</f>
        <v>0</v>
      </c>
      <c r="BI234" s="330">
        <f t="shared" ref="BI234:BI243" si="8">IF(N234="nulová",J234,0)</f>
        <v>0</v>
      </c>
      <c r="BJ234" s="207" t="s">
        <v>56</v>
      </c>
      <c r="BK234" s="330">
        <f t="shared" ref="BK234:BK243" si="9">ROUND(I234*H234,2)</f>
        <v>0</v>
      </c>
      <c r="BL234" s="207" t="s">
        <v>107</v>
      </c>
      <c r="BM234" s="329" t="s">
        <v>316</v>
      </c>
    </row>
    <row r="235" spans="2:65" s="223" customFormat="1" ht="24" customHeight="1">
      <c r="B235" s="219"/>
      <c r="C235" s="317" t="s">
        <v>228</v>
      </c>
      <c r="D235" s="318" t="s">
        <v>103</v>
      </c>
      <c r="E235" s="319" t="s">
        <v>794</v>
      </c>
      <c r="F235" s="320" t="s">
        <v>795</v>
      </c>
      <c r="G235" s="321" t="s">
        <v>106</v>
      </c>
      <c r="H235" s="322">
        <v>1</v>
      </c>
      <c r="I235" s="203"/>
      <c r="J235" s="323">
        <f t="shared" si="0"/>
        <v>0</v>
      </c>
      <c r="K235" s="324" t="s">
        <v>1</v>
      </c>
      <c r="L235" s="221"/>
      <c r="M235" s="325" t="s">
        <v>1</v>
      </c>
      <c r="N235" s="326" t="s">
        <v>34</v>
      </c>
      <c r="O235" s="327">
        <v>0</v>
      </c>
      <c r="P235" s="327">
        <f t="shared" si="1"/>
        <v>0</v>
      </c>
      <c r="Q235" s="327">
        <v>0</v>
      </c>
      <c r="R235" s="327">
        <f t="shared" si="2"/>
        <v>0</v>
      </c>
      <c r="S235" s="327">
        <v>0</v>
      </c>
      <c r="T235" s="328">
        <f t="shared" si="3"/>
        <v>0</v>
      </c>
      <c r="AR235" s="329" t="s">
        <v>107</v>
      </c>
      <c r="AT235" s="329" t="s">
        <v>103</v>
      </c>
      <c r="AU235" s="329" t="s">
        <v>58</v>
      </c>
      <c r="AY235" s="207" t="s">
        <v>101</v>
      </c>
      <c r="BE235" s="330">
        <f t="shared" si="4"/>
        <v>0</v>
      </c>
      <c r="BF235" s="330">
        <f t="shared" si="5"/>
        <v>0</v>
      </c>
      <c r="BG235" s="330">
        <f t="shared" si="6"/>
        <v>0</v>
      </c>
      <c r="BH235" s="330">
        <f t="shared" si="7"/>
        <v>0</v>
      </c>
      <c r="BI235" s="330">
        <f t="shared" si="8"/>
        <v>0</v>
      </c>
      <c r="BJ235" s="207" t="s">
        <v>56</v>
      </c>
      <c r="BK235" s="330">
        <f t="shared" si="9"/>
        <v>0</v>
      </c>
      <c r="BL235" s="207" t="s">
        <v>107</v>
      </c>
      <c r="BM235" s="329" t="s">
        <v>319</v>
      </c>
    </row>
    <row r="236" spans="2:65" s="223" customFormat="1" ht="24" customHeight="1">
      <c r="B236" s="219"/>
      <c r="C236" s="317" t="s">
        <v>253</v>
      </c>
      <c r="D236" s="318" t="s">
        <v>103</v>
      </c>
      <c r="E236" s="319" t="s">
        <v>796</v>
      </c>
      <c r="F236" s="320" t="s">
        <v>797</v>
      </c>
      <c r="G236" s="321" t="s">
        <v>106</v>
      </c>
      <c r="H236" s="322">
        <v>1</v>
      </c>
      <c r="I236" s="203"/>
      <c r="J236" s="323">
        <f t="shared" si="0"/>
        <v>0</v>
      </c>
      <c r="K236" s="324" t="s">
        <v>1</v>
      </c>
      <c r="L236" s="221"/>
      <c r="M236" s="325" t="s">
        <v>1</v>
      </c>
      <c r="N236" s="326" t="s">
        <v>34</v>
      </c>
      <c r="O236" s="327">
        <v>0</v>
      </c>
      <c r="P236" s="327">
        <f t="shared" si="1"/>
        <v>0</v>
      </c>
      <c r="Q236" s="327">
        <v>0</v>
      </c>
      <c r="R236" s="327">
        <f t="shared" si="2"/>
        <v>0</v>
      </c>
      <c r="S236" s="327">
        <v>0</v>
      </c>
      <c r="T236" s="328">
        <f t="shared" si="3"/>
        <v>0</v>
      </c>
      <c r="AR236" s="329" t="s">
        <v>107</v>
      </c>
      <c r="AT236" s="329" t="s">
        <v>103</v>
      </c>
      <c r="AU236" s="329" t="s">
        <v>58</v>
      </c>
      <c r="AY236" s="207" t="s">
        <v>101</v>
      </c>
      <c r="BE236" s="330">
        <f t="shared" si="4"/>
        <v>0</v>
      </c>
      <c r="BF236" s="330">
        <f t="shared" si="5"/>
        <v>0</v>
      </c>
      <c r="BG236" s="330">
        <f t="shared" si="6"/>
        <v>0</v>
      </c>
      <c r="BH236" s="330">
        <f t="shared" si="7"/>
        <v>0</v>
      </c>
      <c r="BI236" s="330">
        <f t="shared" si="8"/>
        <v>0</v>
      </c>
      <c r="BJ236" s="207" t="s">
        <v>56</v>
      </c>
      <c r="BK236" s="330">
        <f t="shared" si="9"/>
        <v>0</v>
      </c>
      <c r="BL236" s="207" t="s">
        <v>107</v>
      </c>
      <c r="BM236" s="329" t="s">
        <v>323</v>
      </c>
    </row>
    <row r="237" spans="2:65" s="223" customFormat="1" ht="24" customHeight="1">
      <c r="B237" s="219"/>
      <c r="C237" s="317" t="s">
        <v>233</v>
      </c>
      <c r="D237" s="318" t="s">
        <v>103</v>
      </c>
      <c r="E237" s="319" t="s">
        <v>798</v>
      </c>
      <c r="F237" s="320" t="s">
        <v>799</v>
      </c>
      <c r="G237" s="321" t="s">
        <v>106</v>
      </c>
      <c r="H237" s="322">
        <v>1</v>
      </c>
      <c r="I237" s="203"/>
      <c r="J237" s="323">
        <f t="shared" si="0"/>
        <v>0</v>
      </c>
      <c r="K237" s="324" t="s">
        <v>1</v>
      </c>
      <c r="L237" s="221"/>
      <c r="M237" s="325" t="s">
        <v>1</v>
      </c>
      <c r="N237" s="326" t="s">
        <v>34</v>
      </c>
      <c r="O237" s="327">
        <v>0</v>
      </c>
      <c r="P237" s="327">
        <f t="shared" si="1"/>
        <v>0</v>
      </c>
      <c r="Q237" s="327">
        <v>0</v>
      </c>
      <c r="R237" s="327">
        <f t="shared" si="2"/>
        <v>0</v>
      </c>
      <c r="S237" s="327">
        <v>0</v>
      </c>
      <c r="T237" s="328">
        <f t="shared" si="3"/>
        <v>0</v>
      </c>
      <c r="AR237" s="329" t="s">
        <v>107</v>
      </c>
      <c r="AT237" s="329" t="s">
        <v>103</v>
      </c>
      <c r="AU237" s="329" t="s">
        <v>58</v>
      </c>
      <c r="AY237" s="207" t="s">
        <v>101</v>
      </c>
      <c r="BE237" s="330">
        <f t="shared" si="4"/>
        <v>0</v>
      </c>
      <c r="BF237" s="330">
        <f t="shared" si="5"/>
        <v>0</v>
      </c>
      <c r="BG237" s="330">
        <f t="shared" si="6"/>
        <v>0</v>
      </c>
      <c r="BH237" s="330">
        <f t="shared" si="7"/>
        <v>0</v>
      </c>
      <c r="BI237" s="330">
        <f t="shared" si="8"/>
        <v>0</v>
      </c>
      <c r="BJ237" s="207" t="s">
        <v>56</v>
      </c>
      <c r="BK237" s="330">
        <f t="shared" si="9"/>
        <v>0</v>
      </c>
      <c r="BL237" s="207" t="s">
        <v>107</v>
      </c>
      <c r="BM237" s="329" t="s">
        <v>326</v>
      </c>
    </row>
    <row r="238" spans="2:65" s="223" customFormat="1" ht="24" customHeight="1">
      <c r="B238" s="219"/>
      <c r="C238" s="317" t="s">
        <v>261</v>
      </c>
      <c r="D238" s="318" t="s">
        <v>103</v>
      </c>
      <c r="E238" s="319" t="s">
        <v>800</v>
      </c>
      <c r="F238" s="320" t="s">
        <v>801</v>
      </c>
      <c r="G238" s="321" t="s">
        <v>106</v>
      </c>
      <c r="H238" s="322">
        <v>1</v>
      </c>
      <c r="I238" s="203"/>
      <c r="J238" s="323">
        <f t="shared" si="0"/>
        <v>0</v>
      </c>
      <c r="K238" s="324" t="s">
        <v>1</v>
      </c>
      <c r="L238" s="221"/>
      <c r="M238" s="325" t="s">
        <v>1</v>
      </c>
      <c r="N238" s="326" t="s">
        <v>34</v>
      </c>
      <c r="O238" s="327">
        <v>0</v>
      </c>
      <c r="P238" s="327">
        <f t="shared" si="1"/>
        <v>0</v>
      </c>
      <c r="Q238" s="327">
        <v>0</v>
      </c>
      <c r="R238" s="327">
        <f t="shared" si="2"/>
        <v>0</v>
      </c>
      <c r="S238" s="327">
        <v>0</v>
      </c>
      <c r="T238" s="328">
        <f t="shared" si="3"/>
        <v>0</v>
      </c>
      <c r="AR238" s="329" t="s">
        <v>107</v>
      </c>
      <c r="AT238" s="329" t="s">
        <v>103</v>
      </c>
      <c r="AU238" s="329" t="s">
        <v>58</v>
      </c>
      <c r="AY238" s="207" t="s">
        <v>101</v>
      </c>
      <c r="BE238" s="330">
        <f t="shared" si="4"/>
        <v>0</v>
      </c>
      <c r="BF238" s="330">
        <f t="shared" si="5"/>
        <v>0</v>
      </c>
      <c r="BG238" s="330">
        <f t="shared" si="6"/>
        <v>0</v>
      </c>
      <c r="BH238" s="330">
        <f t="shared" si="7"/>
        <v>0</v>
      </c>
      <c r="BI238" s="330">
        <f t="shared" si="8"/>
        <v>0</v>
      </c>
      <c r="BJ238" s="207" t="s">
        <v>56</v>
      </c>
      <c r="BK238" s="330">
        <f t="shared" si="9"/>
        <v>0</v>
      </c>
      <c r="BL238" s="207" t="s">
        <v>107</v>
      </c>
      <c r="BM238" s="329" t="s">
        <v>330</v>
      </c>
    </row>
    <row r="239" spans="2:65" s="223" customFormat="1" ht="24" customHeight="1" thickBot="1">
      <c r="B239" s="219"/>
      <c r="C239" s="394" t="s">
        <v>236</v>
      </c>
      <c r="D239" s="395" t="s">
        <v>103</v>
      </c>
      <c r="E239" s="396" t="s">
        <v>802</v>
      </c>
      <c r="F239" s="397" t="s">
        <v>803</v>
      </c>
      <c r="G239" s="398" t="s">
        <v>106</v>
      </c>
      <c r="H239" s="399">
        <v>1</v>
      </c>
      <c r="I239" s="205"/>
      <c r="J239" s="400">
        <f t="shared" si="0"/>
        <v>0</v>
      </c>
      <c r="K239" s="401" t="s">
        <v>1</v>
      </c>
      <c r="L239" s="221"/>
      <c r="M239" s="325" t="s">
        <v>1</v>
      </c>
      <c r="N239" s="326" t="s">
        <v>34</v>
      </c>
      <c r="O239" s="327">
        <v>0</v>
      </c>
      <c r="P239" s="327">
        <f t="shared" si="1"/>
        <v>0</v>
      </c>
      <c r="Q239" s="327">
        <v>0</v>
      </c>
      <c r="R239" s="327">
        <f t="shared" si="2"/>
        <v>0</v>
      </c>
      <c r="S239" s="327">
        <v>0</v>
      </c>
      <c r="T239" s="328">
        <f t="shared" si="3"/>
        <v>0</v>
      </c>
      <c r="AR239" s="329" t="s">
        <v>107</v>
      </c>
      <c r="AT239" s="329" t="s">
        <v>103</v>
      </c>
      <c r="AU239" s="329" t="s">
        <v>58</v>
      </c>
      <c r="AY239" s="207" t="s">
        <v>101</v>
      </c>
      <c r="BE239" s="330">
        <f t="shared" si="4"/>
        <v>0</v>
      </c>
      <c r="BF239" s="330">
        <f t="shared" si="5"/>
        <v>0</v>
      </c>
      <c r="BG239" s="330">
        <f t="shared" si="6"/>
        <v>0</v>
      </c>
      <c r="BH239" s="330">
        <f t="shared" si="7"/>
        <v>0</v>
      </c>
      <c r="BI239" s="330">
        <f t="shared" si="8"/>
        <v>0</v>
      </c>
      <c r="BJ239" s="207" t="s">
        <v>56</v>
      </c>
      <c r="BK239" s="330">
        <f t="shared" si="9"/>
        <v>0</v>
      </c>
      <c r="BL239" s="207" t="s">
        <v>107</v>
      </c>
      <c r="BM239" s="329" t="s">
        <v>333</v>
      </c>
    </row>
    <row r="240" spans="2:65" s="223" customFormat="1" ht="24" customHeight="1">
      <c r="B240" s="219"/>
      <c r="C240" s="383" t="s">
        <v>270</v>
      </c>
      <c r="D240" s="384" t="s">
        <v>103</v>
      </c>
      <c r="E240" s="385" t="s">
        <v>804</v>
      </c>
      <c r="F240" s="386" t="s">
        <v>805</v>
      </c>
      <c r="G240" s="387" t="s">
        <v>106</v>
      </c>
      <c r="H240" s="388">
        <v>1</v>
      </c>
      <c r="I240" s="204"/>
      <c r="J240" s="389">
        <f t="shared" si="0"/>
        <v>0</v>
      </c>
      <c r="K240" s="390" t="s">
        <v>1</v>
      </c>
      <c r="L240" s="221"/>
      <c r="M240" s="325" t="s">
        <v>1</v>
      </c>
      <c r="N240" s="326" t="s">
        <v>34</v>
      </c>
      <c r="O240" s="327">
        <v>0</v>
      </c>
      <c r="P240" s="327">
        <f t="shared" si="1"/>
        <v>0</v>
      </c>
      <c r="Q240" s="327">
        <v>0</v>
      </c>
      <c r="R240" s="327">
        <f t="shared" si="2"/>
        <v>0</v>
      </c>
      <c r="S240" s="327">
        <v>0</v>
      </c>
      <c r="T240" s="328">
        <f t="shared" si="3"/>
        <v>0</v>
      </c>
      <c r="AR240" s="329" t="s">
        <v>107</v>
      </c>
      <c r="AT240" s="329" t="s">
        <v>103</v>
      </c>
      <c r="AU240" s="329" t="s">
        <v>58</v>
      </c>
      <c r="AY240" s="207" t="s">
        <v>101</v>
      </c>
      <c r="BE240" s="330">
        <f t="shared" si="4"/>
        <v>0</v>
      </c>
      <c r="BF240" s="330">
        <f t="shared" si="5"/>
        <v>0</v>
      </c>
      <c r="BG240" s="330">
        <f t="shared" si="6"/>
        <v>0</v>
      </c>
      <c r="BH240" s="330">
        <f t="shared" si="7"/>
        <v>0</v>
      </c>
      <c r="BI240" s="330">
        <f t="shared" si="8"/>
        <v>0</v>
      </c>
      <c r="BJ240" s="207" t="s">
        <v>56</v>
      </c>
      <c r="BK240" s="330">
        <f t="shared" si="9"/>
        <v>0</v>
      </c>
      <c r="BL240" s="207" t="s">
        <v>107</v>
      </c>
      <c r="BM240" s="329" t="s">
        <v>337</v>
      </c>
    </row>
    <row r="241" spans="2:65" s="223" customFormat="1" ht="36" customHeight="1">
      <c r="B241" s="219"/>
      <c r="C241" s="317" t="s">
        <v>240</v>
      </c>
      <c r="D241" s="318" t="s">
        <v>103</v>
      </c>
      <c r="E241" s="319" t="s">
        <v>806</v>
      </c>
      <c r="F241" s="320" t="s">
        <v>807</v>
      </c>
      <c r="G241" s="321" t="s">
        <v>106</v>
      </c>
      <c r="H241" s="322">
        <v>1</v>
      </c>
      <c r="I241" s="203"/>
      <c r="J241" s="323">
        <f t="shared" si="0"/>
        <v>0</v>
      </c>
      <c r="K241" s="324" t="s">
        <v>1</v>
      </c>
      <c r="L241" s="221"/>
      <c r="M241" s="325" t="s">
        <v>1</v>
      </c>
      <c r="N241" s="326" t="s">
        <v>34</v>
      </c>
      <c r="O241" s="327">
        <v>0</v>
      </c>
      <c r="P241" s="327">
        <f t="shared" si="1"/>
        <v>0</v>
      </c>
      <c r="Q241" s="327">
        <v>0</v>
      </c>
      <c r="R241" s="327">
        <f t="shared" si="2"/>
        <v>0</v>
      </c>
      <c r="S241" s="327">
        <v>0</v>
      </c>
      <c r="T241" s="328">
        <f t="shared" si="3"/>
        <v>0</v>
      </c>
      <c r="AR241" s="329" t="s">
        <v>107</v>
      </c>
      <c r="AT241" s="329" t="s">
        <v>103</v>
      </c>
      <c r="AU241" s="329" t="s">
        <v>58</v>
      </c>
      <c r="AY241" s="207" t="s">
        <v>101</v>
      </c>
      <c r="BE241" s="330">
        <f t="shared" si="4"/>
        <v>0</v>
      </c>
      <c r="BF241" s="330">
        <f t="shared" si="5"/>
        <v>0</v>
      </c>
      <c r="BG241" s="330">
        <f t="shared" si="6"/>
        <v>0</v>
      </c>
      <c r="BH241" s="330">
        <f t="shared" si="7"/>
        <v>0</v>
      </c>
      <c r="BI241" s="330">
        <f t="shared" si="8"/>
        <v>0</v>
      </c>
      <c r="BJ241" s="207" t="s">
        <v>56</v>
      </c>
      <c r="BK241" s="330">
        <f t="shared" si="9"/>
        <v>0</v>
      </c>
      <c r="BL241" s="207" t="s">
        <v>107</v>
      </c>
      <c r="BM241" s="329" t="s">
        <v>340</v>
      </c>
    </row>
    <row r="242" spans="2:65" s="223" customFormat="1" ht="36" customHeight="1">
      <c r="B242" s="219"/>
      <c r="C242" s="317" t="s">
        <v>278</v>
      </c>
      <c r="D242" s="318" t="s">
        <v>103</v>
      </c>
      <c r="E242" s="319" t="s">
        <v>808</v>
      </c>
      <c r="F242" s="320" t="s">
        <v>809</v>
      </c>
      <c r="G242" s="321" t="s">
        <v>106</v>
      </c>
      <c r="H242" s="322">
        <v>1</v>
      </c>
      <c r="I242" s="203"/>
      <c r="J242" s="323">
        <f t="shared" si="0"/>
        <v>0</v>
      </c>
      <c r="K242" s="324" t="s">
        <v>1</v>
      </c>
      <c r="L242" s="221"/>
      <c r="M242" s="325" t="s">
        <v>1</v>
      </c>
      <c r="N242" s="326" t="s">
        <v>34</v>
      </c>
      <c r="O242" s="327">
        <v>0</v>
      </c>
      <c r="P242" s="327">
        <f t="shared" si="1"/>
        <v>0</v>
      </c>
      <c r="Q242" s="327">
        <v>0</v>
      </c>
      <c r="R242" s="327">
        <f t="shared" si="2"/>
        <v>0</v>
      </c>
      <c r="S242" s="327">
        <v>0</v>
      </c>
      <c r="T242" s="328">
        <f t="shared" si="3"/>
        <v>0</v>
      </c>
      <c r="AR242" s="329" t="s">
        <v>107</v>
      </c>
      <c r="AT242" s="329" t="s">
        <v>103</v>
      </c>
      <c r="AU242" s="329" t="s">
        <v>58</v>
      </c>
      <c r="AY242" s="207" t="s">
        <v>101</v>
      </c>
      <c r="BE242" s="330">
        <f t="shared" si="4"/>
        <v>0</v>
      </c>
      <c r="BF242" s="330">
        <f t="shared" si="5"/>
        <v>0</v>
      </c>
      <c r="BG242" s="330">
        <f t="shared" si="6"/>
        <v>0</v>
      </c>
      <c r="BH242" s="330">
        <f t="shared" si="7"/>
        <v>0</v>
      </c>
      <c r="BI242" s="330">
        <f t="shared" si="8"/>
        <v>0</v>
      </c>
      <c r="BJ242" s="207" t="s">
        <v>56</v>
      </c>
      <c r="BK242" s="330">
        <f t="shared" si="9"/>
        <v>0</v>
      </c>
      <c r="BL242" s="207" t="s">
        <v>107</v>
      </c>
      <c r="BM242" s="329" t="s">
        <v>344</v>
      </c>
    </row>
    <row r="243" spans="2:65" s="223" customFormat="1" ht="16.5" customHeight="1">
      <c r="B243" s="219"/>
      <c r="C243" s="317" t="s">
        <v>242</v>
      </c>
      <c r="D243" s="318" t="s">
        <v>103</v>
      </c>
      <c r="E243" s="319" t="s">
        <v>810</v>
      </c>
      <c r="F243" s="320" t="s">
        <v>811</v>
      </c>
      <c r="G243" s="321" t="s">
        <v>221</v>
      </c>
      <c r="H243" s="322">
        <v>91</v>
      </c>
      <c r="I243" s="203"/>
      <c r="J243" s="323">
        <f t="shared" si="0"/>
        <v>0</v>
      </c>
      <c r="K243" s="324" t="s">
        <v>1</v>
      </c>
      <c r="L243" s="221"/>
      <c r="M243" s="325" t="s">
        <v>1</v>
      </c>
      <c r="N243" s="326" t="s">
        <v>34</v>
      </c>
      <c r="O243" s="327">
        <v>0</v>
      </c>
      <c r="P243" s="327">
        <f t="shared" si="1"/>
        <v>0</v>
      </c>
      <c r="Q243" s="327">
        <v>0</v>
      </c>
      <c r="R243" s="327">
        <f t="shared" si="2"/>
        <v>0</v>
      </c>
      <c r="S243" s="327">
        <v>0</v>
      </c>
      <c r="T243" s="328">
        <f t="shared" si="3"/>
        <v>0</v>
      </c>
      <c r="AR243" s="329" t="s">
        <v>107</v>
      </c>
      <c r="AT243" s="329" t="s">
        <v>103</v>
      </c>
      <c r="AU243" s="329" t="s">
        <v>58</v>
      </c>
      <c r="AY243" s="207" t="s">
        <v>101</v>
      </c>
      <c r="BE243" s="330">
        <f t="shared" si="4"/>
        <v>0</v>
      </c>
      <c r="BF243" s="330">
        <f t="shared" si="5"/>
        <v>0</v>
      </c>
      <c r="BG243" s="330">
        <f t="shared" si="6"/>
        <v>0</v>
      </c>
      <c r="BH243" s="330">
        <f t="shared" si="7"/>
        <v>0</v>
      </c>
      <c r="BI243" s="330">
        <f t="shared" si="8"/>
        <v>0</v>
      </c>
      <c r="BJ243" s="207" t="s">
        <v>56</v>
      </c>
      <c r="BK243" s="330">
        <f t="shared" si="9"/>
        <v>0</v>
      </c>
      <c r="BL243" s="207" t="s">
        <v>107</v>
      </c>
      <c r="BM243" s="329" t="s">
        <v>347</v>
      </c>
    </row>
    <row r="244" spans="2:65" s="340" customFormat="1">
      <c r="B244" s="331"/>
      <c r="C244" s="332"/>
      <c r="D244" s="333" t="s">
        <v>112</v>
      </c>
      <c r="E244" s="334" t="s">
        <v>1</v>
      </c>
      <c r="F244" s="335" t="s">
        <v>812</v>
      </c>
      <c r="G244" s="336"/>
      <c r="H244" s="337">
        <v>91</v>
      </c>
      <c r="I244" s="407"/>
      <c r="J244" s="336"/>
      <c r="K244" s="338"/>
      <c r="L244" s="336"/>
      <c r="M244" s="339"/>
      <c r="T244" s="341"/>
      <c r="AT244" s="342" t="s">
        <v>112</v>
      </c>
      <c r="AU244" s="342" t="s">
        <v>58</v>
      </c>
      <c r="AV244" s="340" t="s">
        <v>58</v>
      </c>
      <c r="AW244" s="340" t="s">
        <v>26</v>
      </c>
      <c r="AX244" s="340" t="s">
        <v>50</v>
      </c>
      <c r="AY244" s="342" t="s">
        <v>101</v>
      </c>
    </row>
    <row r="245" spans="2:65" s="351" customFormat="1">
      <c r="B245" s="343"/>
      <c r="C245" s="344"/>
      <c r="D245" s="333" t="s">
        <v>112</v>
      </c>
      <c r="E245" s="345" t="s">
        <v>1</v>
      </c>
      <c r="F245" s="346" t="s">
        <v>114</v>
      </c>
      <c r="G245" s="347"/>
      <c r="H245" s="348">
        <v>91</v>
      </c>
      <c r="I245" s="408"/>
      <c r="J245" s="347"/>
      <c r="K245" s="349"/>
      <c r="L245" s="347"/>
      <c r="M245" s="350"/>
      <c r="T245" s="352"/>
      <c r="AT245" s="353" t="s">
        <v>112</v>
      </c>
      <c r="AU245" s="353" t="s">
        <v>58</v>
      </c>
      <c r="AV245" s="351" t="s">
        <v>107</v>
      </c>
      <c r="AW245" s="351" t="s">
        <v>26</v>
      </c>
      <c r="AX245" s="351" t="s">
        <v>56</v>
      </c>
      <c r="AY245" s="353" t="s">
        <v>101</v>
      </c>
    </row>
    <row r="246" spans="2:65" s="223" customFormat="1" ht="16.5" customHeight="1">
      <c r="B246" s="219"/>
      <c r="C246" s="317" t="s">
        <v>281</v>
      </c>
      <c r="D246" s="318" t="s">
        <v>103</v>
      </c>
      <c r="E246" s="319" t="s">
        <v>494</v>
      </c>
      <c r="F246" s="320" t="s">
        <v>495</v>
      </c>
      <c r="G246" s="321" t="s">
        <v>221</v>
      </c>
      <c r="H246" s="322">
        <v>155.6</v>
      </c>
      <c r="I246" s="203"/>
      <c r="J246" s="323">
        <f>ROUND(I246*H246,2)</f>
        <v>0</v>
      </c>
      <c r="K246" s="324" t="s">
        <v>1</v>
      </c>
      <c r="L246" s="221"/>
      <c r="M246" s="325" t="s">
        <v>1</v>
      </c>
      <c r="N246" s="326" t="s">
        <v>34</v>
      </c>
      <c r="O246" s="327">
        <v>0</v>
      </c>
      <c r="P246" s="327">
        <f>O246*H246</f>
        <v>0</v>
      </c>
      <c r="Q246" s="327">
        <v>0</v>
      </c>
      <c r="R246" s="327">
        <f>Q246*H246</f>
        <v>0</v>
      </c>
      <c r="S246" s="327">
        <v>0</v>
      </c>
      <c r="T246" s="328">
        <f>S246*H246</f>
        <v>0</v>
      </c>
      <c r="AR246" s="329" t="s">
        <v>107</v>
      </c>
      <c r="AT246" s="329" t="s">
        <v>103</v>
      </c>
      <c r="AU246" s="329" t="s">
        <v>58</v>
      </c>
      <c r="AY246" s="207" t="s">
        <v>101</v>
      </c>
      <c r="BE246" s="330">
        <f>IF(N246="základní",J246,0)</f>
        <v>0</v>
      </c>
      <c r="BF246" s="330">
        <f>IF(N246="snížená",J246,0)</f>
        <v>0</v>
      </c>
      <c r="BG246" s="330">
        <f>IF(N246="zákl. přenesená",J246,0)</f>
        <v>0</v>
      </c>
      <c r="BH246" s="330">
        <f>IF(N246="sníž. přenesená",J246,0)</f>
        <v>0</v>
      </c>
      <c r="BI246" s="330">
        <f>IF(N246="nulová",J246,0)</f>
        <v>0</v>
      </c>
      <c r="BJ246" s="207" t="s">
        <v>56</v>
      </c>
      <c r="BK246" s="330">
        <f>ROUND(I246*H246,2)</f>
        <v>0</v>
      </c>
      <c r="BL246" s="207" t="s">
        <v>107</v>
      </c>
      <c r="BM246" s="329" t="s">
        <v>526</v>
      </c>
    </row>
    <row r="247" spans="2:65" s="340" customFormat="1">
      <c r="B247" s="331"/>
      <c r="C247" s="332"/>
      <c r="D247" s="333" t="s">
        <v>112</v>
      </c>
      <c r="E247" s="334" t="s">
        <v>1</v>
      </c>
      <c r="F247" s="335" t="s">
        <v>787</v>
      </c>
      <c r="G247" s="336"/>
      <c r="H247" s="337">
        <v>64.599999999999994</v>
      </c>
      <c r="I247" s="407"/>
      <c r="J247" s="336"/>
      <c r="K247" s="338"/>
      <c r="L247" s="336"/>
      <c r="M247" s="339"/>
      <c r="T247" s="341"/>
      <c r="AT247" s="342" t="s">
        <v>112</v>
      </c>
      <c r="AU247" s="342" t="s">
        <v>58</v>
      </c>
      <c r="AV247" s="340" t="s">
        <v>58</v>
      </c>
      <c r="AW247" s="340" t="s">
        <v>26</v>
      </c>
      <c r="AX247" s="340" t="s">
        <v>50</v>
      </c>
      <c r="AY247" s="342" t="s">
        <v>101</v>
      </c>
    </row>
    <row r="248" spans="2:65" s="340" customFormat="1">
      <c r="B248" s="331"/>
      <c r="C248" s="332"/>
      <c r="D248" s="333" t="s">
        <v>112</v>
      </c>
      <c r="E248" s="334" t="s">
        <v>1</v>
      </c>
      <c r="F248" s="335" t="s">
        <v>813</v>
      </c>
      <c r="G248" s="336"/>
      <c r="H248" s="337">
        <v>91</v>
      </c>
      <c r="I248" s="407"/>
      <c r="J248" s="336"/>
      <c r="K248" s="338"/>
      <c r="L248" s="336"/>
      <c r="M248" s="339"/>
      <c r="T248" s="341"/>
      <c r="AT248" s="342" t="s">
        <v>112</v>
      </c>
      <c r="AU248" s="342" t="s">
        <v>58</v>
      </c>
      <c r="AV248" s="340" t="s">
        <v>58</v>
      </c>
      <c r="AW248" s="340" t="s">
        <v>26</v>
      </c>
      <c r="AX248" s="340" t="s">
        <v>50</v>
      </c>
      <c r="AY248" s="342" t="s">
        <v>101</v>
      </c>
    </row>
    <row r="249" spans="2:65" s="351" customFormat="1">
      <c r="B249" s="343"/>
      <c r="C249" s="344"/>
      <c r="D249" s="333" t="s">
        <v>112</v>
      </c>
      <c r="E249" s="345" t="s">
        <v>1</v>
      </c>
      <c r="F249" s="346" t="s">
        <v>114</v>
      </c>
      <c r="G249" s="347"/>
      <c r="H249" s="348">
        <v>155.6</v>
      </c>
      <c r="I249" s="408"/>
      <c r="J249" s="347"/>
      <c r="K249" s="349"/>
      <c r="L249" s="347"/>
      <c r="M249" s="350"/>
      <c r="T249" s="352"/>
      <c r="AT249" s="353" t="s">
        <v>112</v>
      </c>
      <c r="AU249" s="353" t="s">
        <v>58</v>
      </c>
      <c r="AV249" s="351" t="s">
        <v>107</v>
      </c>
      <c r="AW249" s="351" t="s">
        <v>26</v>
      </c>
      <c r="AX249" s="351" t="s">
        <v>56</v>
      </c>
      <c r="AY249" s="353" t="s">
        <v>101</v>
      </c>
    </row>
    <row r="250" spans="2:65" s="309" customFormat="1" ht="22.75" customHeight="1">
      <c r="B250" s="301"/>
      <c r="C250" s="302"/>
      <c r="D250" s="303" t="s">
        <v>49</v>
      </c>
      <c r="E250" s="315" t="s">
        <v>142</v>
      </c>
      <c r="F250" s="315" t="s">
        <v>279</v>
      </c>
      <c r="G250" s="305"/>
      <c r="H250" s="305"/>
      <c r="I250" s="410"/>
      <c r="J250" s="316">
        <f>BK250</f>
        <v>0</v>
      </c>
      <c r="K250" s="307"/>
      <c r="L250" s="305"/>
      <c r="M250" s="308"/>
      <c r="P250" s="310">
        <f>P251</f>
        <v>0</v>
      </c>
      <c r="R250" s="310">
        <f>R251</f>
        <v>0</v>
      </c>
      <c r="T250" s="311">
        <f>T251</f>
        <v>0</v>
      </c>
      <c r="AR250" s="312" t="s">
        <v>56</v>
      </c>
      <c r="AT250" s="313" t="s">
        <v>49</v>
      </c>
      <c r="AU250" s="313" t="s">
        <v>56</v>
      </c>
      <c r="AY250" s="312" t="s">
        <v>101</v>
      </c>
      <c r="BK250" s="314">
        <f>BK251</f>
        <v>0</v>
      </c>
    </row>
    <row r="251" spans="2:65" s="223" customFormat="1" ht="24" customHeight="1">
      <c r="B251" s="219"/>
      <c r="C251" s="317" t="s">
        <v>245</v>
      </c>
      <c r="D251" s="318" t="s">
        <v>103</v>
      </c>
      <c r="E251" s="319" t="s">
        <v>814</v>
      </c>
      <c r="F251" s="320" t="s">
        <v>815</v>
      </c>
      <c r="G251" s="321" t="s">
        <v>221</v>
      </c>
      <c r="H251" s="322">
        <v>11</v>
      </c>
      <c r="I251" s="203"/>
      <c r="J251" s="323">
        <f>ROUND(I251*H251,2)</f>
        <v>0</v>
      </c>
      <c r="K251" s="324" t="s">
        <v>1</v>
      </c>
      <c r="L251" s="221"/>
      <c r="M251" s="325" t="s">
        <v>1</v>
      </c>
      <c r="N251" s="326" t="s">
        <v>34</v>
      </c>
      <c r="O251" s="327">
        <v>0</v>
      </c>
      <c r="P251" s="327">
        <f>O251*H251</f>
        <v>0</v>
      </c>
      <c r="Q251" s="327">
        <v>0</v>
      </c>
      <c r="R251" s="327">
        <f>Q251*H251</f>
        <v>0</v>
      </c>
      <c r="S251" s="327">
        <v>0</v>
      </c>
      <c r="T251" s="328">
        <f>S251*H251</f>
        <v>0</v>
      </c>
      <c r="AR251" s="329" t="s">
        <v>107</v>
      </c>
      <c r="AT251" s="329" t="s">
        <v>103</v>
      </c>
      <c r="AU251" s="329" t="s">
        <v>58</v>
      </c>
      <c r="AY251" s="207" t="s">
        <v>101</v>
      </c>
      <c r="BE251" s="330">
        <f>IF(N251="základní",J251,0)</f>
        <v>0</v>
      </c>
      <c r="BF251" s="330">
        <f>IF(N251="snížená",J251,0)</f>
        <v>0</v>
      </c>
      <c r="BG251" s="330">
        <f>IF(N251="zákl. přenesená",J251,0)</f>
        <v>0</v>
      </c>
      <c r="BH251" s="330">
        <f>IF(N251="sníž. přenesená",J251,0)</f>
        <v>0</v>
      </c>
      <c r="BI251" s="330">
        <f>IF(N251="nulová",J251,0)</f>
        <v>0</v>
      </c>
      <c r="BJ251" s="207" t="s">
        <v>56</v>
      </c>
      <c r="BK251" s="330">
        <f>ROUND(I251*H251,2)</f>
        <v>0</v>
      </c>
      <c r="BL251" s="207" t="s">
        <v>107</v>
      </c>
      <c r="BM251" s="329" t="s">
        <v>530</v>
      </c>
    </row>
    <row r="252" spans="2:65" s="309" customFormat="1" ht="22.75" customHeight="1">
      <c r="B252" s="301"/>
      <c r="C252" s="302"/>
      <c r="D252" s="303" t="s">
        <v>49</v>
      </c>
      <c r="E252" s="315" t="s">
        <v>816</v>
      </c>
      <c r="F252" s="315" t="s">
        <v>817</v>
      </c>
      <c r="G252" s="305"/>
      <c r="H252" s="305"/>
      <c r="I252" s="410"/>
      <c r="J252" s="316">
        <f>BK252</f>
        <v>0</v>
      </c>
      <c r="K252" s="307"/>
      <c r="L252" s="305"/>
      <c r="M252" s="308"/>
      <c r="P252" s="310">
        <f>SUM(P253:P256)</f>
        <v>0</v>
      </c>
      <c r="R252" s="310">
        <f>SUM(R253:R256)</f>
        <v>0</v>
      </c>
      <c r="T252" s="311">
        <f>SUM(T253:T256)</f>
        <v>0</v>
      </c>
      <c r="AR252" s="312" t="s">
        <v>56</v>
      </c>
      <c r="AT252" s="313" t="s">
        <v>49</v>
      </c>
      <c r="AU252" s="313" t="s">
        <v>56</v>
      </c>
      <c r="AY252" s="312" t="s">
        <v>101</v>
      </c>
      <c r="BK252" s="314">
        <f>SUM(BK253:BK256)</f>
        <v>0</v>
      </c>
    </row>
    <row r="253" spans="2:65" s="223" customFormat="1" ht="24" customHeight="1">
      <c r="B253" s="219"/>
      <c r="C253" s="317" t="s">
        <v>286</v>
      </c>
      <c r="D253" s="318" t="s">
        <v>103</v>
      </c>
      <c r="E253" s="319" t="s">
        <v>818</v>
      </c>
      <c r="F253" s="320" t="s">
        <v>819</v>
      </c>
      <c r="G253" s="321" t="s">
        <v>155</v>
      </c>
      <c r="H253" s="322">
        <v>7.5970000000000004</v>
      </c>
      <c r="I253" s="203"/>
      <c r="J253" s="323">
        <f>ROUND(I253*H253,2)</f>
        <v>0</v>
      </c>
      <c r="K253" s="324" t="s">
        <v>1</v>
      </c>
      <c r="L253" s="221"/>
      <c r="M253" s="325" t="s">
        <v>1</v>
      </c>
      <c r="N253" s="326" t="s">
        <v>34</v>
      </c>
      <c r="O253" s="327">
        <v>0</v>
      </c>
      <c r="P253" s="327">
        <f>O253*H253</f>
        <v>0</v>
      </c>
      <c r="Q253" s="327">
        <v>0</v>
      </c>
      <c r="R253" s="327">
        <f>Q253*H253</f>
        <v>0</v>
      </c>
      <c r="S253" s="327">
        <v>0</v>
      </c>
      <c r="T253" s="328">
        <f>S253*H253</f>
        <v>0</v>
      </c>
      <c r="AR253" s="329" t="s">
        <v>107</v>
      </c>
      <c r="AT253" s="329" t="s">
        <v>103</v>
      </c>
      <c r="AU253" s="329" t="s">
        <v>58</v>
      </c>
      <c r="AY253" s="207" t="s">
        <v>101</v>
      </c>
      <c r="BE253" s="330">
        <f>IF(N253="základní",J253,0)</f>
        <v>0</v>
      </c>
      <c r="BF253" s="330">
        <f>IF(N253="snížená",J253,0)</f>
        <v>0</v>
      </c>
      <c r="BG253" s="330">
        <f>IF(N253="zákl. přenesená",J253,0)</f>
        <v>0</v>
      </c>
      <c r="BH253" s="330">
        <f>IF(N253="sníž. přenesená",J253,0)</f>
        <v>0</v>
      </c>
      <c r="BI253" s="330">
        <f>IF(N253="nulová",J253,0)</f>
        <v>0</v>
      </c>
      <c r="BJ253" s="207" t="s">
        <v>56</v>
      </c>
      <c r="BK253" s="330">
        <f>ROUND(I253*H253,2)</f>
        <v>0</v>
      </c>
      <c r="BL253" s="207" t="s">
        <v>107</v>
      </c>
      <c r="BM253" s="329" t="s">
        <v>366</v>
      </c>
    </row>
    <row r="254" spans="2:65" s="223" customFormat="1" ht="24" customHeight="1">
      <c r="B254" s="219"/>
      <c r="C254" s="317" t="s">
        <v>249</v>
      </c>
      <c r="D254" s="318" t="s">
        <v>103</v>
      </c>
      <c r="E254" s="319" t="s">
        <v>820</v>
      </c>
      <c r="F254" s="320" t="s">
        <v>821</v>
      </c>
      <c r="G254" s="321" t="s">
        <v>155</v>
      </c>
      <c r="H254" s="322">
        <v>151.94</v>
      </c>
      <c r="I254" s="163"/>
      <c r="J254" s="323">
        <f>ROUND(I254*H254,2)</f>
        <v>0</v>
      </c>
      <c r="K254" s="324" t="s">
        <v>1</v>
      </c>
      <c r="L254" s="221"/>
      <c r="M254" s="325" t="s">
        <v>1</v>
      </c>
      <c r="N254" s="326" t="s">
        <v>34</v>
      </c>
      <c r="O254" s="327">
        <v>0</v>
      </c>
      <c r="P254" s="327">
        <f>O254*H254</f>
        <v>0</v>
      </c>
      <c r="Q254" s="327">
        <v>0</v>
      </c>
      <c r="R254" s="327">
        <f>Q254*H254</f>
        <v>0</v>
      </c>
      <c r="S254" s="327">
        <v>0</v>
      </c>
      <c r="T254" s="328">
        <f>S254*H254</f>
        <v>0</v>
      </c>
      <c r="AR254" s="329" t="s">
        <v>107</v>
      </c>
      <c r="AT254" s="329" t="s">
        <v>103</v>
      </c>
      <c r="AU254" s="329" t="s">
        <v>58</v>
      </c>
      <c r="AY254" s="207" t="s">
        <v>101</v>
      </c>
      <c r="BE254" s="330">
        <f>IF(N254="základní",J254,0)</f>
        <v>0</v>
      </c>
      <c r="BF254" s="330">
        <f>IF(N254="snížená",J254,0)</f>
        <v>0</v>
      </c>
      <c r="BG254" s="330">
        <f>IF(N254="zákl. přenesená",J254,0)</f>
        <v>0</v>
      </c>
      <c r="BH254" s="330">
        <f>IF(N254="sníž. přenesená",J254,0)</f>
        <v>0</v>
      </c>
      <c r="BI254" s="330">
        <f>IF(N254="nulová",J254,0)</f>
        <v>0</v>
      </c>
      <c r="BJ254" s="207" t="s">
        <v>56</v>
      </c>
      <c r="BK254" s="330">
        <f>ROUND(I254*H254,2)</f>
        <v>0</v>
      </c>
      <c r="BL254" s="207" t="s">
        <v>107</v>
      </c>
      <c r="BM254" s="329" t="s">
        <v>372</v>
      </c>
    </row>
    <row r="255" spans="2:65" s="223" customFormat="1" ht="24" customHeight="1">
      <c r="B255" s="219"/>
      <c r="C255" s="317" t="s">
        <v>293</v>
      </c>
      <c r="D255" s="318" t="s">
        <v>103</v>
      </c>
      <c r="E255" s="319" t="s">
        <v>822</v>
      </c>
      <c r="F255" s="320" t="s">
        <v>823</v>
      </c>
      <c r="G255" s="321" t="s">
        <v>155</v>
      </c>
      <c r="H255" s="322">
        <v>7.5970000000000004</v>
      </c>
      <c r="I255" s="203"/>
      <c r="J255" s="323">
        <f>ROUND(I255*H255,2)</f>
        <v>0</v>
      </c>
      <c r="K255" s="324" t="s">
        <v>1</v>
      </c>
      <c r="L255" s="221"/>
      <c r="M255" s="325" t="s">
        <v>1</v>
      </c>
      <c r="N255" s="326" t="s">
        <v>34</v>
      </c>
      <c r="O255" s="327">
        <v>0</v>
      </c>
      <c r="P255" s="327">
        <f>O255*H255</f>
        <v>0</v>
      </c>
      <c r="Q255" s="327">
        <v>0</v>
      </c>
      <c r="R255" s="327">
        <f>Q255*H255</f>
        <v>0</v>
      </c>
      <c r="S255" s="327">
        <v>0</v>
      </c>
      <c r="T255" s="328">
        <f>S255*H255</f>
        <v>0</v>
      </c>
      <c r="AR255" s="329" t="s">
        <v>107</v>
      </c>
      <c r="AT255" s="329" t="s">
        <v>103</v>
      </c>
      <c r="AU255" s="329" t="s">
        <v>58</v>
      </c>
      <c r="AY255" s="207" t="s">
        <v>101</v>
      </c>
      <c r="BE255" s="330">
        <f>IF(N255="základní",J255,0)</f>
        <v>0</v>
      </c>
      <c r="BF255" s="330">
        <f>IF(N255="snížená",J255,0)</f>
        <v>0</v>
      </c>
      <c r="BG255" s="330">
        <f>IF(N255="zákl. přenesená",J255,0)</f>
        <v>0</v>
      </c>
      <c r="BH255" s="330">
        <f>IF(N255="sníž. přenesená",J255,0)</f>
        <v>0</v>
      </c>
      <c r="BI255" s="330">
        <f>IF(N255="nulová",J255,0)</f>
        <v>0</v>
      </c>
      <c r="BJ255" s="207" t="s">
        <v>56</v>
      </c>
      <c r="BK255" s="330">
        <f>ROUND(I255*H255,2)</f>
        <v>0</v>
      </c>
      <c r="BL255" s="207" t="s">
        <v>107</v>
      </c>
      <c r="BM255" s="329" t="s">
        <v>375</v>
      </c>
    </row>
    <row r="256" spans="2:65" s="223" customFormat="1" ht="36" customHeight="1">
      <c r="B256" s="219"/>
      <c r="C256" s="317" t="s">
        <v>252</v>
      </c>
      <c r="D256" s="318" t="s">
        <v>103</v>
      </c>
      <c r="E256" s="319" t="s">
        <v>824</v>
      </c>
      <c r="F256" s="320" t="s">
        <v>825</v>
      </c>
      <c r="G256" s="321" t="s">
        <v>155</v>
      </c>
      <c r="H256" s="322">
        <v>7.5970000000000004</v>
      </c>
      <c r="I256" s="203"/>
      <c r="J256" s="323">
        <f>ROUND(I256*H256,2)</f>
        <v>0</v>
      </c>
      <c r="K256" s="324" t="s">
        <v>1</v>
      </c>
      <c r="L256" s="221"/>
      <c r="M256" s="325" t="s">
        <v>1</v>
      </c>
      <c r="N256" s="326" t="s">
        <v>34</v>
      </c>
      <c r="O256" s="327">
        <v>0</v>
      </c>
      <c r="P256" s="327">
        <f>O256*H256</f>
        <v>0</v>
      </c>
      <c r="Q256" s="327">
        <v>0</v>
      </c>
      <c r="R256" s="327">
        <f>Q256*H256</f>
        <v>0</v>
      </c>
      <c r="S256" s="327">
        <v>0</v>
      </c>
      <c r="T256" s="328">
        <f>S256*H256</f>
        <v>0</v>
      </c>
      <c r="AR256" s="329" t="s">
        <v>107</v>
      </c>
      <c r="AT256" s="329" t="s">
        <v>103</v>
      </c>
      <c r="AU256" s="329" t="s">
        <v>58</v>
      </c>
      <c r="AY256" s="207" t="s">
        <v>101</v>
      </c>
      <c r="BE256" s="330">
        <f>IF(N256="základní",J256,0)</f>
        <v>0</v>
      </c>
      <c r="BF256" s="330">
        <f>IF(N256="snížená",J256,0)</f>
        <v>0</v>
      </c>
      <c r="BG256" s="330">
        <f>IF(N256="zákl. přenesená",J256,0)</f>
        <v>0</v>
      </c>
      <c r="BH256" s="330">
        <f>IF(N256="sníž. přenesená",J256,0)</f>
        <v>0</v>
      </c>
      <c r="BI256" s="330">
        <f>IF(N256="nulová",J256,0)</f>
        <v>0</v>
      </c>
      <c r="BJ256" s="207" t="s">
        <v>56</v>
      </c>
      <c r="BK256" s="330">
        <f>ROUND(I256*H256,2)</f>
        <v>0</v>
      </c>
      <c r="BL256" s="207" t="s">
        <v>107</v>
      </c>
      <c r="BM256" s="329" t="s">
        <v>380</v>
      </c>
    </row>
    <row r="257" spans="2:65" s="309" customFormat="1" ht="22.75" customHeight="1">
      <c r="B257" s="301"/>
      <c r="C257" s="302"/>
      <c r="D257" s="303" t="s">
        <v>49</v>
      </c>
      <c r="E257" s="315" t="s">
        <v>351</v>
      </c>
      <c r="F257" s="315" t="s">
        <v>352</v>
      </c>
      <c r="G257" s="305"/>
      <c r="H257" s="305"/>
      <c r="I257" s="410"/>
      <c r="J257" s="316">
        <f>BK257</f>
        <v>0</v>
      </c>
      <c r="K257" s="307"/>
      <c r="L257" s="305"/>
      <c r="M257" s="308"/>
      <c r="P257" s="310">
        <f>SUM(P258:P259)</f>
        <v>0</v>
      </c>
      <c r="R257" s="310">
        <f>SUM(R258:R259)</f>
        <v>0</v>
      </c>
      <c r="T257" s="311">
        <f>SUM(T258:T259)</f>
        <v>0</v>
      </c>
      <c r="AR257" s="312" t="s">
        <v>56</v>
      </c>
      <c r="AT257" s="313" t="s">
        <v>49</v>
      </c>
      <c r="AU257" s="313" t="s">
        <v>56</v>
      </c>
      <c r="AY257" s="312" t="s">
        <v>101</v>
      </c>
      <c r="BK257" s="314">
        <f>SUM(BK258:BK259)</f>
        <v>0</v>
      </c>
    </row>
    <row r="258" spans="2:65" s="223" customFormat="1" ht="24" customHeight="1">
      <c r="B258" s="219"/>
      <c r="C258" s="317" t="s">
        <v>300</v>
      </c>
      <c r="D258" s="318" t="s">
        <v>103</v>
      </c>
      <c r="E258" s="319" t="s">
        <v>497</v>
      </c>
      <c r="F258" s="320" t="s">
        <v>498</v>
      </c>
      <c r="G258" s="321" t="s">
        <v>155</v>
      </c>
      <c r="H258" s="322">
        <v>119.004</v>
      </c>
      <c r="I258" s="203"/>
      <c r="J258" s="323">
        <f>ROUND(I258*H258,2)</f>
        <v>0</v>
      </c>
      <c r="K258" s="324" t="s">
        <v>1</v>
      </c>
      <c r="L258" s="221"/>
      <c r="M258" s="325" t="s">
        <v>1</v>
      </c>
      <c r="N258" s="326" t="s">
        <v>34</v>
      </c>
      <c r="O258" s="327">
        <v>0</v>
      </c>
      <c r="P258" s="327">
        <f>O258*H258</f>
        <v>0</v>
      </c>
      <c r="Q258" s="327">
        <v>0</v>
      </c>
      <c r="R258" s="327">
        <f>Q258*H258</f>
        <v>0</v>
      </c>
      <c r="S258" s="327">
        <v>0</v>
      </c>
      <c r="T258" s="328">
        <f>S258*H258</f>
        <v>0</v>
      </c>
      <c r="AR258" s="329" t="s">
        <v>107</v>
      </c>
      <c r="AT258" s="329" t="s">
        <v>103</v>
      </c>
      <c r="AU258" s="329" t="s">
        <v>58</v>
      </c>
      <c r="AY258" s="207" t="s">
        <v>101</v>
      </c>
      <c r="BE258" s="330">
        <f>IF(N258="základní",J258,0)</f>
        <v>0</v>
      </c>
      <c r="BF258" s="330">
        <f>IF(N258="snížená",J258,0)</f>
        <v>0</v>
      </c>
      <c r="BG258" s="330">
        <f>IF(N258="zákl. přenesená",J258,0)</f>
        <v>0</v>
      </c>
      <c r="BH258" s="330">
        <f>IF(N258="sníž. přenesená",J258,0)</f>
        <v>0</v>
      </c>
      <c r="BI258" s="330">
        <f>IF(N258="nulová",J258,0)</f>
        <v>0</v>
      </c>
      <c r="BJ258" s="207" t="s">
        <v>56</v>
      </c>
      <c r="BK258" s="330">
        <f>ROUND(I258*H258,2)</f>
        <v>0</v>
      </c>
      <c r="BL258" s="207" t="s">
        <v>107</v>
      </c>
      <c r="BM258" s="329" t="s">
        <v>381</v>
      </c>
    </row>
    <row r="259" spans="2:65" s="223" customFormat="1" ht="24" customHeight="1">
      <c r="B259" s="219"/>
      <c r="C259" s="317" t="s">
        <v>256</v>
      </c>
      <c r="D259" s="318" t="s">
        <v>103</v>
      </c>
      <c r="E259" s="319" t="s">
        <v>499</v>
      </c>
      <c r="F259" s="320" t="s">
        <v>500</v>
      </c>
      <c r="G259" s="321" t="s">
        <v>155</v>
      </c>
      <c r="H259" s="322">
        <v>119.004</v>
      </c>
      <c r="I259" s="203"/>
      <c r="J259" s="323">
        <f>ROUND(I259*H259,2)</f>
        <v>0</v>
      </c>
      <c r="K259" s="324" t="s">
        <v>1</v>
      </c>
      <c r="L259" s="221"/>
      <c r="M259" s="325" t="s">
        <v>1</v>
      </c>
      <c r="N259" s="326" t="s">
        <v>34</v>
      </c>
      <c r="O259" s="327">
        <v>0</v>
      </c>
      <c r="P259" s="327">
        <f>O259*H259</f>
        <v>0</v>
      </c>
      <c r="Q259" s="327">
        <v>0</v>
      </c>
      <c r="R259" s="327">
        <f>Q259*H259</f>
        <v>0</v>
      </c>
      <c r="S259" s="327">
        <v>0</v>
      </c>
      <c r="T259" s="328">
        <f>S259*H259</f>
        <v>0</v>
      </c>
      <c r="AR259" s="329" t="s">
        <v>107</v>
      </c>
      <c r="AT259" s="329" t="s">
        <v>103</v>
      </c>
      <c r="AU259" s="329" t="s">
        <v>58</v>
      </c>
      <c r="AY259" s="207" t="s">
        <v>101</v>
      </c>
      <c r="BE259" s="330">
        <f>IF(N259="základní",J259,0)</f>
        <v>0</v>
      </c>
      <c r="BF259" s="330">
        <f>IF(N259="snížená",J259,0)</f>
        <v>0</v>
      </c>
      <c r="BG259" s="330">
        <f>IF(N259="zákl. přenesená",J259,0)</f>
        <v>0</v>
      </c>
      <c r="BH259" s="330">
        <f>IF(N259="sníž. přenesená",J259,0)</f>
        <v>0</v>
      </c>
      <c r="BI259" s="330">
        <f>IF(N259="nulová",J259,0)</f>
        <v>0</v>
      </c>
      <c r="BJ259" s="207" t="s">
        <v>56</v>
      </c>
      <c r="BK259" s="330">
        <f>ROUND(I259*H259,2)</f>
        <v>0</v>
      </c>
      <c r="BL259" s="207" t="s">
        <v>107</v>
      </c>
      <c r="BM259" s="329" t="s">
        <v>545</v>
      </c>
    </row>
    <row r="260" spans="2:65" s="309" customFormat="1" ht="25.9" customHeight="1">
      <c r="B260" s="301"/>
      <c r="C260" s="302"/>
      <c r="D260" s="303" t="s">
        <v>49</v>
      </c>
      <c r="E260" s="304" t="s">
        <v>355</v>
      </c>
      <c r="F260" s="304" t="s">
        <v>356</v>
      </c>
      <c r="G260" s="305"/>
      <c r="H260" s="305"/>
      <c r="I260" s="410"/>
      <c r="J260" s="306">
        <f>BK260</f>
        <v>0</v>
      </c>
      <c r="K260" s="307"/>
      <c r="L260" s="305"/>
      <c r="M260" s="308"/>
      <c r="P260" s="310">
        <f>P261</f>
        <v>0</v>
      </c>
      <c r="R260" s="310">
        <f>R261</f>
        <v>0</v>
      </c>
      <c r="T260" s="311">
        <f>T261</f>
        <v>0</v>
      </c>
      <c r="AR260" s="312" t="s">
        <v>58</v>
      </c>
      <c r="AT260" s="313" t="s">
        <v>49</v>
      </c>
      <c r="AU260" s="313" t="s">
        <v>50</v>
      </c>
      <c r="AY260" s="312" t="s">
        <v>101</v>
      </c>
      <c r="BK260" s="314">
        <f>BK261</f>
        <v>0</v>
      </c>
    </row>
    <row r="261" spans="2:65" s="309" customFormat="1" ht="22.75" customHeight="1">
      <c r="B261" s="301"/>
      <c r="C261" s="302"/>
      <c r="D261" s="303" t="s">
        <v>49</v>
      </c>
      <c r="E261" s="315" t="s">
        <v>501</v>
      </c>
      <c r="F261" s="315" t="s">
        <v>502</v>
      </c>
      <c r="G261" s="305"/>
      <c r="H261" s="305"/>
      <c r="I261" s="410"/>
      <c r="J261" s="316">
        <f>BK261</f>
        <v>0</v>
      </c>
      <c r="K261" s="307"/>
      <c r="L261" s="305"/>
      <c r="M261" s="308"/>
      <c r="P261" s="310">
        <f>SUM(P262:P273)</f>
        <v>0</v>
      </c>
      <c r="R261" s="310">
        <f>SUM(R262:R273)</f>
        <v>0</v>
      </c>
      <c r="T261" s="311">
        <f>SUM(T262:T273)</f>
        <v>0</v>
      </c>
      <c r="AR261" s="312" t="s">
        <v>58</v>
      </c>
      <c r="AT261" s="313" t="s">
        <v>49</v>
      </c>
      <c r="AU261" s="313" t="s">
        <v>56</v>
      </c>
      <c r="AY261" s="312" t="s">
        <v>101</v>
      </c>
      <c r="BK261" s="314">
        <f>SUM(BK262:BK273)</f>
        <v>0</v>
      </c>
    </row>
    <row r="262" spans="2:65" s="223" customFormat="1" ht="16.5" customHeight="1">
      <c r="B262" s="219"/>
      <c r="C262" s="317" t="s">
        <v>307</v>
      </c>
      <c r="D262" s="318" t="s">
        <v>103</v>
      </c>
      <c r="E262" s="319" t="s">
        <v>826</v>
      </c>
      <c r="F262" s="320" t="s">
        <v>827</v>
      </c>
      <c r="G262" s="321" t="s">
        <v>221</v>
      </c>
      <c r="H262" s="322">
        <v>97</v>
      </c>
      <c r="I262" s="203"/>
      <c r="J262" s="323">
        <f>ROUND(I262*H262,2)</f>
        <v>0</v>
      </c>
      <c r="K262" s="324" t="s">
        <v>1</v>
      </c>
      <c r="L262" s="221"/>
      <c r="M262" s="325" t="s">
        <v>1</v>
      </c>
      <c r="N262" s="326" t="s">
        <v>34</v>
      </c>
      <c r="O262" s="327">
        <v>0</v>
      </c>
      <c r="P262" s="327">
        <f>O262*H262</f>
        <v>0</v>
      </c>
      <c r="Q262" s="327">
        <v>0</v>
      </c>
      <c r="R262" s="327">
        <f>Q262*H262</f>
        <v>0</v>
      </c>
      <c r="S262" s="327">
        <v>0</v>
      </c>
      <c r="T262" s="328">
        <f>S262*H262</f>
        <v>0</v>
      </c>
      <c r="AR262" s="329" t="s">
        <v>152</v>
      </c>
      <c r="AT262" s="329" t="s">
        <v>103</v>
      </c>
      <c r="AU262" s="329" t="s">
        <v>58</v>
      </c>
      <c r="AY262" s="207" t="s">
        <v>101</v>
      </c>
      <c r="BE262" s="330">
        <f>IF(N262="základní",J262,0)</f>
        <v>0</v>
      </c>
      <c r="BF262" s="330">
        <f>IF(N262="snížená",J262,0)</f>
        <v>0</v>
      </c>
      <c r="BG262" s="330">
        <f>IF(N262="zákl. přenesená",J262,0)</f>
        <v>0</v>
      </c>
      <c r="BH262" s="330">
        <f>IF(N262="sníž. přenesená",J262,0)</f>
        <v>0</v>
      </c>
      <c r="BI262" s="330">
        <f>IF(N262="nulová",J262,0)</f>
        <v>0</v>
      </c>
      <c r="BJ262" s="207" t="s">
        <v>56</v>
      </c>
      <c r="BK262" s="330">
        <f>ROUND(I262*H262,2)</f>
        <v>0</v>
      </c>
      <c r="BL262" s="207" t="s">
        <v>152</v>
      </c>
      <c r="BM262" s="329" t="s">
        <v>548</v>
      </c>
    </row>
    <row r="263" spans="2:65" s="361" customFormat="1">
      <c r="B263" s="354"/>
      <c r="C263" s="355"/>
      <c r="D263" s="333" t="s">
        <v>112</v>
      </c>
      <c r="E263" s="356" t="s">
        <v>1</v>
      </c>
      <c r="F263" s="357" t="s">
        <v>1954</v>
      </c>
      <c r="G263" s="358"/>
      <c r="H263" s="356" t="s">
        <v>1</v>
      </c>
      <c r="I263" s="409"/>
      <c r="J263" s="358"/>
      <c r="K263" s="359"/>
      <c r="L263" s="358"/>
      <c r="M263" s="360"/>
      <c r="T263" s="362"/>
      <c r="AT263" s="363" t="s">
        <v>112</v>
      </c>
      <c r="AU263" s="363" t="s">
        <v>58</v>
      </c>
      <c r="AV263" s="361" t="s">
        <v>56</v>
      </c>
      <c r="AW263" s="361" t="s">
        <v>26</v>
      </c>
      <c r="AX263" s="361" t="s">
        <v>50</v>
      </c>
      <c r="AY263" s="363" t="s">
        <v>101</v>
      </c>
    </row>
    <row r="264" spans="2:65" s="340" customFormat="1">
      <c r="B264" s="331"/>
      <c r="C264" s="332"/>
      <c r="D264" s="333" t="s">
        <v>112</v>
      </c>
      <c r="E264" s="334" t="s">
        <v>1</v>
      </c>
      <c r="F264" s="335" t="s">
        <v>828</v>
      </c>
      <c r="G264" s="336"/>
      <c r="H264" s="337">
        <v>97</v>
      </c>
      <c r="I264" s="407"/>
      <c r="J264" s="336"/>
      <c r="K264" s="338"/>
      <c r="L264" s="336"/>
      <c r="M264" s="339"/>
      <c r="T264" s="341"/>
      <c r="AT264" s="342" t="s">
        <v>112</v>
      </c>
      <c r="AU264" s="342" t="s">
        <v>58</v>
      </c>
      <c r="AV264" s="340" t="s">
        <v>58</v>
      </c>
      <c r="AW264" s="340" t="s">
        <v>26</v>
      </c>
      <c r="AX264" s="340" t="s">
        <v>50</v>
      </c>
      <c r="AY264" s="342" t="s">
        <v>101</v>
      </c>
    </row>
    <row r="265" spans="2:65" s="351" customFormat="1">
      <c r="B265" s="343"/>
      <c r="C265" s="344"/>
      <c r="D265" s="333" t="s">
        <v>112</v>
      </c>
      <c r="E265" s="345" t="s">
        <v>1</v>
      </c>
      <c r="F265" s="346" t="s">
        <v>114</v>
      </c>
      <c r="G265" s="347"/>
      <c r="H265" s="348">
        <v>97</v>
      </c>
      <c r="I265" s="408"/>
      <c r="J265" s="347"/>
      <c r="K265" s="349"/>
      <c r="L265" s="347"/>
      <c r="M265" s="350"/>
      <c r="T265" s="352"/>
      <c r="AT265" s="353" t="s">
        <v>112</v>
      </c>
      <c r="AU265" s="353" t="s">
        <v>58</v>
      </c>
      <c r="AV265" s="351" t="s">
        <v>107</v>
      </c>
      <c r="AW265" s="351" t="s">
        <v>26</v>
      </c>
      <c r="AX265" s="351" t="s">
        <v>56</v>
      </c>
      <c r="AY265" s="353" t="s">
        <v>101</v>
      </c>
    </row>
    <row r="266" spans="2:65" s="223" customFormat="1" ht="16.5" customHeight="1">
      <c r="B266" s="219"/>
      <c r="C266" s="317" t="s">
        <v>259</v>
      </c>
      <c r="D266" s="318" t="s">
        <v>103</v>
      </c>
      <c r="E266" s="319" t="s">
        <v>829</v>
      </c>
      <c r="F266" s="320" t="s">
        <v>830</v>
      </c>
      <c r="G266" s="321" t="s">
        <v>221</v>
      </c>
      <c r="H266" s="322">
        <v>105</v>
      </c>
      <c r="I266" s="203"/>
      <c r="J266" s="323">
        <f>ROUND(I266*H266,2)</f>
        <v>0</v>
      </c>
      <c r="K266" s="324" t="s">
        <v>1</v>
      </c>
      <c r="L266" s="221"/>
      <c r="M266" s="325" t="s">
        <v>1</v>
      </c>
      <c r="N266" s="326" t="s">
        <v>34</v>
      </c>
      <c r="O266" s="327">
        <v>0</v>
      </c>
      <c r="P266" s="327">
        <f>O266*H266</f>
        <v>0</v>
      </c>
      <c r="Q266" s="327">
        <v>0</v>
      </c>
      <c r="R266" s="327">
        <f>Q266*H266</f>
        <v>0</v>
      </c>
      <c r="S266" s="327">
        <v>0</v>
      </c>
      <c r="T266" s="328">
        <f>S266*H266</f>
        <v>0</v>
      </c>
      <c r="AR266" s="329" t="s">
        <v>152</v>
      </c>
      <c r="AT266" s="329" t="s">
        <v>103</v>
      </c>
      <c r="AU266" s="329" t="s">
        <v>58</v>
      </c>
      <c r="AY266" s="207" t="s">
        <v>101</v>
      </c>
      <c r="BE266" s="330">
        <f>IF(N266="základní",J266,0)</f>
        <v>0</v>
      </c>
      <c r="BF266" s="330">
        <f>IF(N266="snížená",J266,0)</f>
        <v>0</v>
      </c>
      <c r="BG266" s="330">
        <f>IF(N266="zákl. přenesená",J266,0)</f>
        <v>0</v>
      </c>
      <c r="BH266" s="330">
        <f>IF(N266="sníž. přenesená",J266,0)</f>
        <v>0</v>
      </c>
      <c r="BI266" s="330">
        <f>IF(N266="nulová",J266,0)</f>
        <v>0</v>
      </c>
      <c r="BJ266" s="207" t="s">
        <v>56</v>
      </c>
      <c r="BK266" s="330">
        <f>ROUND(I266*H266,2)</f>
        <v>0</v>
      </c>
      <c r="BL266" s="207" t="s">
        <v>152</v>
      </c>
      <c r="BM266" s="329" t="s">
        <v>552</v>
      </c>
    </row>
    <row r="267" spans="2:65" s="361" customFormat="1">
      <c r="B267" s="354"/>
      <c r="C267" s="355"/>
      <c r="D267" s="333" t="s">
        <v>112</v>
      </c>
      <c r="E267" s="356" t="s">
        <v>1</v>
      </c>
      <c r="F267" s="357" t="s">
        <v>1954</v>
      </c>
      <c r="G267" s="358"/>
      <c r="H267" s="356" t="s">
        <v>1</v>
      </c>
      <c r="I267" s="409"/>
      <c r="J267" s="358"/>
      <c r="K267" s="359"/>
      <c r="L267" s="358"/>
      <c r="M267" s="360"/>
      <c r="T267" s="362"/>
      <c r="AT267" s="363" t="s">
        <v>112</v>
      </c>
      <c r="AU267" s="363" t="s">
        <v>58</v>
      </c>
      <c r="AV267" s="361" t="s">
        <v>56</v>
      </c>
      <c r="AW267" s="361" t="s">
        <v>26</v>
      </c>
      <c r="AX267" s="361" t="s">
        <v>50</v>
      </c>
      <c r="AY267" s="363" t="s">
        <v>101</v>
      </c>
    </row>
    <row r="268" spans="2:65" s="340" customFormat="1">
      <c r="B268" s="331"/>
      <c r="C268" s="332"/>
      <c r="D268" s="333" t="s">
        <v>112</v>
      </c>
      <c r="E268" s="334" t="s">
        <v>1</v>
      </c>
      <c r="F268" s="335" t="s">
        <v>831</v>
      </c>
      <c r="G268" s="336"/>
      <c r="H268" s="337">
        <v>105</v>
      </c>
      <c r="I268" s="407"/>
      <c r="J268" s="336"/>
      <c r="K268" s="338"/>
      <c r="L268" s="336"/>
      <c r="M268" s="339"/>
      <c r="T268" s="341"/>
      <c r="AT268" s="342" t="s">
        <v>112</v>
      </c>
      <c r="AU268" s="342" t="s">
        <v>58</v>
      </c>
      <c r="AV268" s="340" t="s">
        <v>58</v>
      </c>
      <c r="AW268" s="340" t="s">
        <v>26</v>
      </c>
      <c r="AX268" s="340" t="s">
        <v>50</v>
      </c>
      <c r="AY268" s="342" t="s">
        <v>101</v>
      </c>
    </row>
    <row r="269" spans="2:65" s="351" customFormat="1">
      <c r="B269" s="343"/>
      <c r="C269" s="344"/>
      <c r="D269" s="333" t="s">
        <v>112</v>
      </c>
      <c r="E269" s="345" t="s">
        <v>1</v>
      </c>
      <c r="F269" s="346" t="s">
        <v>114</v>
      </c>
      <c r="G269" s="347"/>
      <c r="H269" s="348">
        <v>105</v>
      </c>
      <c r="I269" s="408"/>
      <c r="J269" s="347"/>
      <c r="K269" s="349"/>
      <c r="L269" s="347"/>
      <c r="M269" s="350"/>
      <c r="T269" s="352"/>
      <c r="AT269" s="353" t="s">
        <v>112</v>
      </c>
      <c r="AU269" s="353" t="s">
        <v>58</v>
      </c>
      <c r="AV269" s="351" t="s">
        <v>107</v>
      </c>
      <c r="AW269" s="351" t="s">
        <v>26</v>
      </c>
      <c r="AX269" s="351" t="s">
        <v>56</v>
      </c>
      <c r="AY269" s="353" t="s">
        <v>101</v>
      </c>
    </row>
    <row r="270" spans="2:65" s="223" customFormat="1" ht="16.5" customHeight="1">
      <c r="B270" s="219"/>
      <c r="C270" s="317" t="s">
        <v>313</v>
      </c>
      <c r="D270" s="318" t="s">
        <v>103</v>
      </c>
      <c r="E270" s="319" t="s">
        <v>832</v>
      </c>
      <c r="F270" s="320" t="s">
        <v>833</v>
      </c>
      <c r="G270" s="321" t="s">
        <v>221</v>
      </c>
      <c r="H270" s="322">
        <v>75</v>
      </c>
      <c r="I270" s="203"/>
      <c r="J270" s="323">
        <f>ROUND(I270*H270,2)</f>
        <v>0</v>
      </c>
      <c r="K270" s="324" t="s">
        <v>1</v>
      </c>
      <c r="L270" s="221"/>
      <c r="M270" s="325" t="s">
        <v>1</v>
      </c>
      <c r="N270" s="326" t="s">
        <v>34</v>
      </c>
      <c r="O270" s="327">
        <v>0</v>
      </c>
      <c r="P270" s="327">
        <f>O270*H270</f>
        <v>0</v>
      </c>
      <c r="Q270" s="327">
        <v>0</v>
      </c>
      <c r="R270" s="327">
        <f>Q270*H270</f>
        <v>0</v>
      </c>
      <c r="S270" s="327">
        <v>0</v>
      </c>
      <c r="T270" s="328">
        <f>S270*H270</f>
        <v>0</v>
      </c>
      <c r="AR270" s="329" t="s">
        <v>152</v>
      </c>
      <c r="AT270" s="329" t="s">
        <v>103</v>
      </c>
      <c r="AU270" s="329" t="s">
        <v>58</v>
      </c>
      <c r="AY270" s="207" t="s">
        <v>101</v>
      </c>
      <c r="BE270" s="330">
        <f>IF(N270="základní",J270,0)</f>
        <v>0</v>
      </c>
      <c r="BF270" s="330">
        <f>IF(N270="snížená",J270,0)</f>
        <v>0</v>
      </c>
      <c r="BG270" s="330">
        <f>IF(N270="zákl. přenesená",J270,0)</f>
        <v>0</v>
      </c>
      <c r="BH270" s="330">
        <f>IF(N270="sníž. přenesená",J270,0)</f>
        <v>0</v>
      </c>
      <c r="BI270" s="330">
        <f>IF(N270="nulová",J270,0)</f>
        <v>0</v>
      </c>
      <c r="BJ270" s="207" t="s">
        <v>56</v>
      </c>
      <c r="BK270" s="330">
        <f>ROUND(I270*H270,2)</f>
        <v>0</v>
      </c>
      <c r="BL270" s="207" t="s">
        <v>152</v>
      </c>
      <c r="BM270" s="329" t="s">
        <v>555</v>
      </c>
    </row>
    <row r="271" spans="2:65" s="361" customFormat="1">
      <c r="B271" s="354"/>
      <c r="C271" s="355"/>
      <c r="D271" s="333" t="s">
        <v>112</v>
      </c>
      <c r="E271" s="356" t="s">
        <v>1</v>
      </c>
      <c r="F271" s="357" t="s">
        <v>1955</v>
      </c>
      <c r="G271" s="358"/>
      <c r="H271" s="356" t="s">
        <v>1</v>
      </c>
      <c r="I271" s="409"/>
      <c r="J271" s="358"/>
      <c r="K271" s="359"/>
      <c r="L271" s="358"/>
      <c r="M271" s="360"/>
      <c r="T271" s="362"/>
      <c r="AT271" s="363" t="s">
        <v>112</v>
      </c>
      <c r="AU271" s="363" t="s">
        <v>58</v>
      </c>
      <c r="AV271" s="361" t="s">
        <v>56</v>
      </c>
      <c r="AW271" s="361" t="s">
        <v>26</v>
      </c>
      <c r="AX271" s="361" t="s">
        <v>50</v>
      </c>
      <c r="AY271" s="363" t="s">
        <v>101</v>
      </c>
    </row>
    <row r="272" spans="2:65" s="340" customFormat="1">
      <c r="B272" s="331"/>
      <c r="C272" s="332"/>
      <c r="D272" s="333" t="s">
        <v>112</v>
      </c>
      <c r="E272" s="334" t="s">
        <v>1</v>
      </c>
      <c r="F272" s="335" t="s">
        <v>383</v>
      </c>
      <c r="G272" s="336"/>
      <c r="H272" s="337">
        <v>75</v>
      </c>
      <c r="I272" s="407"/>
      <c r="J272" s="336"/>
      <c r="K272" s="338"/>
      <c r="L272" s="336"/>
      <c r="M272" s="339"/>
      <c r="T272" s="341"/>
      <c r="AT272" s="342" t="s">
        <v>112</v>
      </c>
      <c r="AU272" s="342" t="s">
        <v>58</v>
      </c>
      <c r="AV272" s="340" t="s">
        <v>58</v>
      </c>
      <c r="AW272" s="340" t="s">
        <v>26</v>
      </c>
      <c r="AX272" s="340" t="s">
        <v>50</v>
      </c>
      <c r="AY272" s="342" t="s">
        <v>101</v>
      </c>
    </row>
    <row r="273" spans="2:51" s="351" customFormat="1" ht="10.5" thickBot="1">
      <c r="B273" s="343"/>
      <c r="C273" s="412"/>
      <c r="D273" s="413" t="s">
        <v>112</v>
      </c>
      <c r="E273" s="414" t="s">
        <v>1</v>
      </c>
      <c r="F273" s="415" t="s">
        <v>114</v>
      </c>
      <c r="G273" s="416"/>
      <c r="H273" s="417">
        <v>75</v>
      </c>
      <c r="I273" s="419"/>
      <c r="J273" s="416"/>
      <c r="K273" s="418"/>
      <c r="L273" s="347"/>
      <c r="M273" s="429"/>
      <c r="N273" s="430"/>
      <c r="O273" s="430"/>
      <c r="P273" s="430"/>
      <c r="Q273" s="430"/>
      <c r="R273" s="430"/>
      <c r="S273" s="430"/>
      <c r="T273" s="431"/>
      <c r="AT273" s="353" t="s">
        <v>112</v>
      </c>
      <c r="AU273" s="353" t="s">
        <v>58</v>
      </c>
      <c r="AV273" s="351" t="s">
        <v>107</v>
      </c>
      <c r="AW273" s="351" t="s">
        <v>26</v>
      </c>
      <c r="AX273" s="351" t="s">
        <v>56</v>
      </c>
      <c r="AY273" s="353" t="s">
        <v>101</v>
      </c>
    </row>
    <row r="274" spans="2:51" s="223" customFormat="1" ht="7" customHeight="1">
      <c r="B274" s="254"/>
      <c r="C274" s="406"/>
      <c r="D274" s="406"/>
      <c r="E274" s="406"/>
      <c r="F274" s="406"/>
      <c r="G274" s="406"/>
      <c r="H274" s="406"/>
      <c r="I274" s="433"/>
      <c r="J274" s="406"/>
      <c r="K274" s="406"/>
      <c r="L274" s="219"/>
    </row>
  </sheetData>
  <sheetProtection algorithmName="SHA-512" hashValue="bQQHwe1m3zN1DBmFHFsoIy3SuYnVPaQfgTP3gwrBri6v+3ZLbOGfeWyULFL3p5YSZdrL4TXWmpDVLRyEgR7vJQ==" saltValue="8g7cPGP0WZVQqS+2PexDrQ==" spinCount="100000" sheet="1" objects="1" scenarios="1"/>
  <autoFilter ref="C124:K273" xr:uid="{00000000-0009-0000-0000-000003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0" orientation="portrait" r:id="rId1"/>
  <headerFooter>
    <oddHeader xml:space="preserve">&amp;LALB - PROVIZORNÍ MENZA&amp;RUNIVERZITA KARLOVA   </oddHeader>
    <oddFooter>&amp;LALB_MENZA&amp;CStrana &amp;P z &amp;N</oddFooter>
  </headerFooter>
  <rowBreaks count="2" manualBreakCount="2">
    <brk id="182" min="2" max="10" man="1"/>
    <brk id="239" min="2" max="10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1ED68-80F7-4DD2-B71E-C17F59AE188F}">
  <sheetPr>
    <tabColor rgb="FFFFFF00"/>
    <pageSetUpPr fitToPage="1"/>
  </sheetPr>
  <dimension ref="A1:BN152"/>
  <sheetViews>
    <sheetView showGridLines="0" view="pageBreakPreview" zoomScale="85" zoomScaleNormal="100" zoomScaleSheetLayoutView="85" workbookViewId="0">
      <pane ySplit="1" topLeftCell="A140" activePane="bottomLeft" state="frozen"/>
      <selection activeCell="AS86" sqref="AS86"/>
      <selection pane="bottomLeft" activeCell="AD147" sqref="AD147"/>
    </sheetView>
  </sheetViews>
  <sheetFormatPr defaultRowHeight="12"/>
  <cols>
    <col min="1" max="1" width="7.44140625" style="438" customWidth="1"/>
    <col min="2" max="2" width="1.44140625" style="438" customWidth="1"/>
    <col min="3" max="3" width="3.6640625" style="438" customWidth="1"/>
    <col min="4" max="4" width="3.88671875" style="438" customWidth="1"/>
    <col min="5" max="5" width="15.21875" style="438" customWidth="1"/>
    <col min="6" max="7" width="9.88671875" style="438" customWidth="1"/>
    <col min="8" max="8" width="11.109375" style="438" customWidth="1"/>
    <col min="9" max="9" width="6.21875" style="438" customWidth="1"/>
    <col min="10" max="10" width="4.5546875" style="438" customWidth="1"/>
    <col min="11" max="11" width="10.21875" style="438" customWidth="1"/>
    <col min="12" max="12" width="10.6640625" style="438" customWidth="1"/>
    <col min="13" max="14" width="5.33203125" style="438" customWidth="1"/>
    <col min="15" max="15" width="1.77734375" style="438" customWidth="1"/>
    <col min="16" max="16" width="11.109375" style="438" customWidth="1"/>
    <col min="17" max="17" width="3.6640625" style="438" customWidth="1"/>
    <col min="18" max="18" width="1.44140625" style="438" customWidth="1"/>
    <col min="19" max="19" width="7.21875" style="438" customWidth="1"/>
    <col min="20" max="20" width="26.33203125" style="438" hidden="1" customWidth="1"/>
    <col min="21" max="21" width="14.5546875" style="438" hidden="1" customWidth="1"/>
    <col min="22" max="22" width="11" style="438" hidden="1" customWidth="1"/>
    <col min="23" max="23" width="14.5546875" style="438" hidden="1" customWidth="1"/>
    <col min="24" max="24" width="10.77734375" style="438" hidden="1" customWidth="1"/>
    <col min="25" max="25" width="13.33203125" style="438" hidden="1" customWidth="1"/>
    <col min="26" max="26" width="9.77734375" style="438" hidden="1" customWidth="1"/>
    <col min="27" max="27" width="13.33203125" style="438" hidden="1" customWidth="1"/>
    <col min="28" max="28" width="14.5546875" style="438" hidden="1" customWidth="1"/>
    <col min="29" max="29" width="9.77734375" style="438" customWidth="1"/>
    <col min="30" max="30" width="13.33203125" style="438" customWidth="1"/>
    <col min="31" max="31" width="14.5546875" style="438" customWidth="1"/>
    <col min="32" max="35" width="8.88671875" style="438"/>
    <col min="36" max="81" width="0" style="438" hidden="1" customWidth="1"/>
    <col min="82" max="16384" width="8.88671875" style="438"/>
  </cols>
  <sheetData>
    <row r="1" spans="1:66" ht="21.75" customHeight="1">
      <c r="A1" s="434"/>
      <c r="B1" s="435"/>
      <c r="C1" s="435"/>
      <c r="D1" s="436" t="s">
        <v>1107</v>
      </c>
      <c r="E1" s="435"/>
      <c r="F1" s="437" t="s">
        <v>1108</v>
      </c>
      <c r="G1" s="437"/>
      <c r="H1" s="1240" t="s">
        <v>1109</v>
      </c>
      <c r="I1" s="1240"/>
      <c r="J1" s="1240"/>
      <c r="K1" s="1240"/>
      <c r="L1" s="437" t="s">
        <v>1110</v>
      </c>
      <c r="M1" s="435"/>
      <c r="N1" s="435"/>
      <c r="O1" s="436" t="s">
        <v>1111</v>
      </c>
      <c r="P1" s="435"/>
      <c r="Q1" s="435"/>
      <c r="R1" s="435"/>
      <c r="S1" s="437" t="s">
        <v>1112</v>
      </c>
      <c r="T1" s="437"/>
      <c r="U1" s="434"/>
      <c r="V1" s="434"/>
      <c r="W1" s="434"/>
      <c r="X1" s="434"/>
      <c r="Y1" s="434"/>
      <c r="Z1" s="434"/>
      <c r="AA1" s="434"/>
      <c r="AB1" s="434"/>
      <c r="AC1" s="434"/>
      <c r="AD1" s="434"/>
      <c r="AE1" s="434"/>
      <c r="AF1" s="434"/>
      <c r="AG1" s="434"/>
      <c r="AH1" s="434"/>
      <c r="AI1" s="434"/>
      <c r="AJ1" s="434"/>
      <c r="AK1" s="434"/>
      <c r="AL1" s="434"/>
      <c r="AM1" s="434"/>
      <c r="AN1" s="434"/>
      <c r="AO1" s="434"/>
      <c r="AP1" s="434"/>
      <c r="AQ1" s="434"/>
      <c r="AR1" s="434"/>
      <c r="AS1" s="434"/>
      <c r="AT1" s="434"/>
      <c r="AU1" s="434"/>
      <c r="AV1" s="434"/>
      <c r="AW1" s="434"/>
      <c r="AX1" s="434"/>
      <c r="AY1" s="434"/>
      <c r="AZ1" s="434"/>
      <c r="BA1" s="434"/>
      <c r="BB1" s="434"/>
      <c r="BC1" s="434"/>
      <c r="BD1" s="434"/>
      <c r="BE1" s="434"/>
      <c r="BF1" s="434"/>
      <c r="BG1" s="434"/>
      <c r="BH1" s="434"/>
      <c r="BI1" s="434"/>
      <c r="BJ1" s="434"/>
      <c r="BK1" s="434"/>
      <c r="BL1" s="434"/>
      <c r="BM1" s="434"/>
      <c r="BN1" s="434"/>
    </row>
    <row r="2" spans="1:66" ht="37" customHeight="1" thickBot="1">
      <c r="C2" s="1241" t="s">
        <v>1113</v>
      </c>
      <c r="D2" s="1242"/>
      <c r="E2" s="1242"/>
      <c r="F2" s="1242"/>
      <c r="G2" s="1242"/>
      <c r="H2" s="1242"/>
      <c r="I2" s="1242"/>
      <c r="J2" s="1242"/>
      <c r="K2" s="1242"/>
      <c r="L2" s="1242"/>
      <c r="M2" s="1242"/>
      <c r="N2" s="1242"/>
      <c r="O2" s="1242"/>
      <c r="P2" s="1242"/>
      <c r="Q2" s="1242"/>
      <c r="S2" s="1243" t="s">
        <v>4</v>
      </c>
      <c r="T2" s="1244"/>
      <c r="U2" s="1244"/>
      <c r="V2" s="1244"/>
      <c r="W2" s="1244"/>
      <c r="X2" s="1244"/>
      <c r="Y2" s="1244"/>
      <c r="Z2" s="1244"/>
      <c r="AA2" s="1244"/>
      <c r="AB2" s="1244"/>
      <c r="AC2" s="1244"/>
      <c r="AT2" s="439" t="s">
        <v>1584</v>
      </c>
    </row>
    <row r="3" spans="1:66" ht="7" customHeight="1">
      <c r="B3" s="440"/>
      <c r="C3" s="441"/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  <c r="O3" s="442"/>
      <c r="P3" s="442"/>
      <c r="Q3" s="442"/>
      <c r="R3" s="443"/>
      <c r="AT3" s="439" t="s">
        <v>58</v>
      </c>
    </row>
    <row r="4" spans="1:66" ht="37" customHeight="1">
      <c r="B4" s="444"/>
      <c r="C4" s="1245" t="s">
        <v>1115</v>
      </c>
      <c r="D4" s="1246"/>
      <c r="E4" s="1246"/>
      <c r="F4" s="1246"/>
      <c r="G4" s="1246"/>
      <c r="H4" s="1246"/>
      <c r="I4" s="1246"/>
      <c r="J4" s="1246"/>
      <c r="K4" s="1246"/>
      <c r="L4" s="1246"/>
      <c r="M4" s="1246"/>
      <c r="N4" s="1246"/>
      <c r="O4" s="1246"/>
      <c r="P4" s="1246"/>
      <c r="Q4" s="1246"/>
      <c r="R4" s="445"/>
      <c r="T4" s="446" t="s">
        <v>9</v>
      </c>
      <c r="AT4" s="439" t="s">
        <v>2</v>
      </c>
    </row>
    <row r="5" spans="1:66" ht="7" customHeight="1">
      <c r="B5" s="444"/>
      <c r="C5" s="447"/>
      <c r="D5" s="448"/>
      <c r="E5" s="448"/>
      <c r="F5" s="448"/>
      <c r="G5" s="448"/>
      <c r="H5" s="448"/>
      <c r="I5" s="448"/>
      <c r="J5" s="448"/>
      <c r="K5" s="448"/>
      <c r="L5" s="448"/>
      <c r="M5" s="448"/>
      <c r="N5" s="448"/>
      <c r="O5" s="448"/>
      <c r="P5" s="448"/>
      <c r="Q5" s="448"/>
      <c r="R5" s="445"/>
    </row>
    <row r="6" spans="1:66" s="449" customFormat="1" ht="32.9" customHeight="1">
      <c r="B6" s="450"/>
      <c r="C6" s="451"/>
      <c r="D6" s="452" t="s">
        <v>12</v>
      </c>
      <c r="E6" s="453"/>
      <c r="F6" s="1247" t="s">
        <v>1686</v>
      </c>
      <c r="G6" s="1248"/>
      <c r="H6" s="1248"/>
      <c r="I6" s="1248"/>
      <c r="J6" s="1248"/>
      <c r="K6" s="1248"/>
      <c r="L6" s="1248"/>
      <c r="M6" s="1248"/>
      <c r="N6" s="1248"/>
      <c r="O6" s="1248"/>
      <c r="P6" s="1248"/>
      <c r="Q6" s="453"/>
      <c r="R6" s="454"/>
    </row>
    <row r="7" spans="1:66" s="449" customFormat="1" ht="14.4" customHeight="1">
      <c r="B7" s="450"/>
      <c r="C7" s="451"/>
      <c r="D7" s="455" t="s">
        <v>1117</v>
      </c>
      <c r="E7" s="453"/>
      <c r="F7" s="456" t="s">
        <v>1</v>
      </c>
      <c r="G7" s="453"/>
      <c r="H7" s="453"/>
      <c r="I7" s="453"/>
      <c r="J7" s="453"/>
      <c r="K7" s="453"/>
      <c r="L7" s="453"/>
      <c r="M7" s="455" t="s">
        <v>14</v>
      </c>
      <c r="N7" s="453"/>
      <c r="O7" s="456" t="s">
        <v>1</v>
      </c>
      <c r="P7" s="453"/>
      <c r="Q7" s="453"/>
      <c r="R7" s="454"/>
    </row>
    <row r="8" spans="1:66" s="449" customFormat="1" ht="14.4" customHeight="1">
      <c r="B8" s="450"/>
      <c r="C8" s="451"/>
      <c r="D8" s="455" t="s">
        <v>15</v>
      </c>
      <c r="E8" s="453"/>
      <c r="F8" s="456" t="s">
        <v>1585</v>
      </c>
      <c r="G8" s="453"/>
      <c r="H8" s="453"/>
      <c r="I8" s="453"/>
      <c r="J8" s="453"/>
      <c r="K8" s="453"/>
      <c r="L8" s="453"/>
      <c r="M8" s="455" t="s">
        <v>17</v>
      </c>
      <c r="N8" s="453"/>
      <c r="O8" s="1249" t="str">
        <f>'Rekapitulace stavby'!AN8</f>
        <v>vyplň</v>
      </c>
      <c r="P8" s="1249"/>
      <c r="Q8" s="453"/>
      <c r="R8" s="454"/>
    </row>
    <row r="9" spans="1:66" s="449" customFormat="1" ht="10.75" customHeight="1">
      <c r="B9" s="450"/>
      <c r="C9" s="451"/>
      <c r="D9" s="453"/>
      <c r="E9" s="453"/>
      <c r="F9" s="453"/>
      <c r="G9" s="453"/>
      <c r="H9" s="453"/>
      <c r="I9" s="453"/>
      <c r="J9" s="453"/>
      <c r="K9" s="453"/>
      <c r="L9" s="453"/>
      <c r="M9" s="453"/>
      <c r="N9" s="453"/>
      <c r="O9" s="453"/>
      <c r="P9" s="453"/>
      <c r="Q9" s="453"/>
      <c r="R9" s="454"/>
    </row>
    <row r="10" spans="1:66" s="449" customFormat="1" ht="14.4" customHeight="1">
      <c r="B10" s="450"/>
      <c r="C10" s="451"/>
      <c r="D10" s="455" t="s">
        <v>1119</v>
      </c>
      <c r="E10" s="453"/>
      <c r="F10" s="453" t="str">
        <f>'Rekapitulace stavby'!E11</f>
        <v>UNIVERZITA KARLOVA, OVOCNÝ TRH 560/5, 113 36 PRAHA</v>
      </c>
      <c r="G10" s="453"/>
      <c r="H10" s="453"/>
      <c r="I10" s="453"/>
      <c r="J10" s="453"/>
      <c r="K10" s="453"/>
      <c r="L10" s="453"/>
      <c r="M10" s="455" t="s">
        <v>19</v>
      </c>
      <c r="N10" s="453"/>
      <c r="O10" s="1250">
        <f>'Rekapitulace stavby'!AN10</f>
        <v>216208</v>
      </c>
      <c r="P10" s="1250"/>
      <c r="Q10" s="453"/>
      <c r="R10" s="454"/>
    </row>
    <row r="11" spans="1:66" s="449" customFormat="1" ht="18" customHeight="1">
      <c r="B11" s="450"/>
      <c r="C11" s="451"/>
      <c r="D11" s="453"/>
      <c r="E11" s="456" t="str">
        <f>IF('[2]Rekapitulace stavby'!E11="","",'[2]Rekapitulace stavby'!E11)</f>
        <v xml:space="preserve"> </v>
      </c>
      <c r="F11" s="453"/>
      <c r="G11" s="453"/>
      <c r="H11" s="453"/>
      <c r="I11" s="453"/>
      <c r="J11" s="453"/>
      <c r="K11" s="453"/>
      <c r="L11" s="453"/>
      <c r="M11" s="455" t="s">
        <v>21</v>
      </c>
      <c r="N11" s="453"/>
      <c r="O11" s="1250" t="str">
        <f>'Rekapitulace stavby'!AN11</f>
        <v>CZ00216208</v>
      </c>
      <c r="P11" s="1250"/>
      <c r="Q11" s="453"/>
      <c r="R11" s="454"/>
    </row>
    <row r="12" spans="1:66" s="449" customFormat="1" ht="7" customHeight="1">
      <c r="B12" s="450"/>
      <c r="C12" s="451"/>
      <c r="D12" s="453"/>
      <c r="E12" s="453"/>
      <c r="F12" s="453"/>
      <c r="G12" s="453"/>
      <c r="H12" s="453"/>
      <c r="I12" s="453"/>
      <c r="J12" s="453"/>
      <c r="K12" s="453"/>
      <c r="L12" s="453"/>
      <c r="M12" s="453"/>
      <c r="N12" s="453"/>
      <c r="O12" s="453"/>
      <c r="P12" s="453"/>
      <c r="Q12" s="453"/>
      <c r="R12" s="454"/>
    </row>
    <row r="13" spans="1:66" s="449" customFormat="1" ht="14.4" customHeight="1">
      <c r="B13" s="450"/>
      <c r="C13" s="451"/>
      <c r="D13" s="455" t="s">
        <v>1120</v>
      </c>
      <c r="E13" s="453"/>
      <c r="F13" s="453" t="str">
        <f>'Rekapitulace stavby'!E14</f>
        <v>VYPLŇ - bude vybrán ve výběrovém řízení</v>
      </c>
      <c r="G13" s="453"/>
      <c r="H13" s="453"/>
      <c r="I13" s="453"/>
      <c r="J13" s="453"/>
      <c r="K13" s="453"/>
      <c r="L13" s="453"/>
      <c r="M13" s="455" t="s">
        <v>19</v>
      </c>
      <c r="N13" s="453"/>
      <c r="O13" s="1250" t="str">
        <f>IF('[2]Rekapitulace stavby'!AN13="","",'[2]Rekapitulace stavby'!AN13)</f>
        <v/>
      </c>
      <c r="P13" s="1250"/>
      <c r="Q13" s="453"/>
      <c r="R13" s="454"/>
    </row>
    <row r="14" spans="1:66" s="449" customFormat="1" ht="18" customHeight="1">
      <c r="B14" s="450"/>
      <c r="C14" s="451"/>
      <c r="D14" s="453"/>
      <c r="E14" s="456" t="str">
        <f>IF('[2]Rekapitulace stavby'!E14="","",'[2]Rekapitulace stavby'!E14)</f>
        <v xml:space="preserve"> </v>
      </c>
      <c r="F14" s="453"/>
      <c r="G14" s="453"/>
      <c r="H14" s="453"/>
      <c r="I14" s="453"/>
      <c r="J14" s="453"/>
      <c r="K14" s="453"/>
      <c r="L14" s="453"/>
      <c r="M14" s="455" t="s">
        <v>21</v>
      </c>
      <c r="N14" s="453"/>
      <c r="O14" s="1250" t="str">
        <f>IF('[2]Rekapitulace stavby'!AN14="","",'[2]Rekapitulace stavby'!AN14)</f>
        <v/>
      </c>
      <c r="P14" s="1250"/>
      <c r="Q14" s="453"/>
      <c r="R14" s="454"/>
    </row>
    <row r="15" spans="1:66" s="449" customFormat="1" ht="7" customHeight="1">
      <c r="B15" s="450"/>
      <c r="C15" s="451"/>
      <c r="D15" s="453"/>
      <c r="E15" s="453"/>
      <c r="F15" s="453"/>
      <c r="G15" s="453"/>
      <c r="H15" s="453"/>
      <c r="I15" s="453"/>
      <c r="J15" s="453"/>
      <c r="K15" s="453"/>
      <c r="L15" s="453"/>
      <c r="M15" s="453"/>
      <c r="N15" s="453"/>
      <c r="O15" s="453"/>
      <c r="P15" s="453"/>
      <c r="Q15" s="453"/>
      <c r="R15" s="454"/>
    </row>
    <row r="16" spans="1:66" s="449" customFormat="1" ht="14.4" customHeight="1">
      <c r="B16" s="450"/>
      <c r="C16" s="451"/>
      <c r="D16" s="455" t="s">
        <v>24</v>
      </c>
      <c r="E16" s="453"/>
      <c r="F16" s="453" t="str">
        <f>'Rekapitulace stavby'!E17</f>
        <v>JIKA CZ, Ing Jiří Slánský</v>
      </c>
      <c r="G16" s="453"/>
      <c r="H16" s="453"/>
      <c r="I16" s="453"/>
      <c r="J16" s="453"/>
      <c r="K16" s="453"/>
      <c r="L16" s="453"/>
      <c r="M16" s="455" t="s">
        <v>19</v>
      </c>
      <c r="N16" s="453"/>
      <c r="O16" s="1250">
        <f>'Rekapitulace stavby'!AN16</f>
        <v>25917234</v>
      </c>
      <c r="P16" s="1250"/>
      <c r="Q16" s="453"/>
      <c r="R16" s="454"/>
    </row>
    <row r="17" spans="2:18" s="449" customFormat="1" ht="18" customHeight="1">
      <c r="B17" s="450"/>
      <c r="C17" s="451"/>
      <c r="D17" s="453"/>
      <c r="E17" s="456" t="str">
        <f>IF('[2]Rekapitulace stavby'!E17="","",'[2]Rekapitulace stavby'!E17)</f>
        <v xml:space="preserve"> </v>
      </c>
      <c r="F17" s="453"/>
      <c r="G17" s="453"/>
      <c r="H17" s="453"/>
      <c r="I17" s="453"/>
      <c r="J17" s="453"/>
      <c r="K17" s="453"/>
      <c r="L17" s="453"/>
      <c r="M17" s="455" t="s">
        <v>21</v>
      </c>
      <c r="N17" s="453"/>
      <c r="O17" s="1250" t="str">
        <f>'Rekapitulace stavby'!AN17</f>
        <v>CZ25917234</v>
      </c>
      <c r="P17" s="1250"/>
      <c r="Q17" s="453"/>
      <c r="R17" s="454"/>
    </row>
    <row r="18" spans="2:18" s="449" customFormat="1" ht="7" customHeight="1">
      <c r="B18" s="450"/>
      <c r="C18" s="451"/>
      <c r="D18" s="453"/>
      <c r="E18" s="453"/>
      <c r="F18" s="453"/>
      <c r="G18" s="453"/>
      <c r="H18" s="453"/>
      <c r="I18" s="453"/>
      <c r="J18" s="453"/>
      <c r="K18" s="453"/>
      <c r="L18" s="453"/>
      <c r="M18" s="453"/>
      <c r="N18" s="453"/>
      <c r="O18" s="453"/>
      <c r="P18" s="453"/>
      <c r="Q18" s="453"/>
      <c r="R18" s="454"/>
    </row>
    <row r="19" spans="2:18" s="449" customFormat="1" ht="14.4" customHeight="1">
      <c r="B19" s="450"/>
      <c r="C19" s="451"/>
      <c r="D19" s="455" t="s">
        <v>27</v>
      </c>
      <c r="E19" s="453"/>
      <c r="F19" s="453" t="str">
        <f>'Rekapitulace stavby'!E20</f>
        <v>Ing. Pavel Michálek</v>
      </c>
      <c r="G19" s="453"/>
      <c r="H19" s="453"/>
      <c r="I19" s="453"/>
      <c r="J19" s="453"/>
      <c r="K19" s="453"/>
      <c r="L19" s="453"/>
      <c r="M19" s="455" t="s">
        <v>19</v>
      </c>
      <c r="N19" s="453"/>
      <c r="O19" s="1250" t="str">
        <f>IF('[2]Rekapitulace stavby'!AN19="","",'[2]Rekapitulace stavby'!AN19)</f>
        <v/>
      </c>
      <c r="P19" s="1250"/>
      <c r="Q19" s="453"/>
      <c r="R19" s="454"/>
    </row>
    <row r="20" spans="2:18" s="449" customFormat="1" ht="18" customHeight="1">
      <c r="B20" s="450"/>
      <c r="C20" s="451"/>
      <c r="D20" s="453"/>
      <c r="E20" s="456" t="str">
        <f>IF('[2]Rekapitulace stavby'!E20="","",'[2]Rekapitulace stavby'!E20)</f>
        <v xml:space="preserve"> </v>
      </c>
      <c r="F20" s="453"/>
      <c r="G20" s="453"/>
      <c r="H20" s="453"/>
      <c r="I20" s="453"/>
      <c r="J20" s="453"/>
      <c r="K20" s="453"/>
      <c r="L20" s="453"/>
      <c r="M20" s="455" t="s">
        <v>21</v>
      </c>
      <c r="N20" s="453"/>
      <c r="O20" s="1250" t="str">
        <f>IF('[2]Rekapitulace stavby'!AN20="","",'[2]Rekapitulace stavby'!AN20)</f>
        <v/>
      </c>
      <c r="P20" s="1250"/>
      <c r="Q20" s="453"/>
      <c r="R20" s="454"/>
    </row>
    <row r="21" spans="2:18" s="449" customFormat="1" ht="7" customHeight="1">
      <c r="B21" s="450"/>
      <c r="C21" s="451"/>
      <c r="D21" s="453"/>
      <c r="E21" s="453"/>
      <c r="F21" s="453"/>
      <c r="G21" s="453"/>
      <c r="H21" s="453"/>
      <c r="I21" s="453"/>
      <c r="J21" s="453"/>
      <c r="K21" s="453"/>
      <c r="L21" s="453"/>
      <c r="M21" s="453"/>
      <c r="N21" s="453"/>
      <c r="O21" s="453"/>
      <c r="P21" s="453"/>
      <c r="Q21" s="453"/>
      <c r="R21" s="454"/>
    </row>
    <row r="22" spans="2:18" s="449" customFormat="1" ht="14.4" customHeight="1">
      <c r="B22" s="450"/>
      <c r="C22" s="451"/>
      <c r="D22" s="455" t="s">
        <v>28</v>
      </c>
      <c r="E22" s="453"/>
      <c r="F22" s="453"/>
      <c r="G22" s="453"/>
      <c r="H22" s="453"/>
      <c r="I22" s="453"/>
      <c r="J22" s="453"/>
      <c r="K22" s="453"/>
      <c r="L22" s="453"/>
      <c r="M22" s="453"/>
      <c r="N22" s="453"/>
      <c r="O22" s="453"/>
      <c r="P22" s="453"/>
      <c r="Q22" s="453"/>
      <c r="R22" s="454"/>
    </row>
    <row r="23" spans="2:18" s="449" customFormat="1" ht="16.5" customHeight="1">
      <c r="B23" s="450"/>
      <c r="C23" s="451"/>
      <c r="D23" s="453"/>
      <c r="E23" s="1251" t="s">
        <v>1</v>
      </c>
      <c r="F23" s="1251"/>
      <c r="G23" s="1251"/>
      <c r="H23" s="1251"/>
      <c r="I23" s="1251"/>
      <c r="J23" s="1251"/>
      <c r="K23" s="1251"/>
      <c r="L23" s="1251"/>
      <c r="M23" s="453"/>
      <c r="N23" s="453"/>
      <c r="O23" s="453"/>
      <c r="P23" s="453"/>
      <c r="Q23" s="453"/>
      <c r="R23" s="454"/>
    </row>
    <row r="24" spans="2:18" s="449" customFormat="1" ht="7" customHeight="1">
      <c r="B24" s="450"/>
      <c r="C24" s="451"/>
      <c r="D24" s="453"/>
      <c r="E24" s="453"/>
      <c r="F24" s="453"/>
      <c r="G24" s="453"/>
      <c r="H24" s="453"/>
      <c r="I24" s="453"/>
      <c r="J24" s="453"/>
      <c r="K24" s="453"/>
      <c r="L24" s="453"/>
      <c r="M24" s="453"/>
      <c r="N24" s="453"/>
      <c r="O24" s="453"/>
      <c r="P24" s="453"/>
      <c r="Q24" s="453"/>
      <c r="R24" s="454"/>
    </row>
    <row r="25" spans="2:18" s="449" customFormat="1" ht="7" customHeight="1">
      <c r="B25" s="450"/>
      <c r="C25" s="451"/>
      <c r="D25" s="457"/>
      <c r="E25" s="457"/>
      <c r="F25" s="457"/>
      <c r="G25" s="457"/>
      <c r="H25" s="457"/>
      <c r="I25" s="457"/>
      <c r="J25" s="457"/>
      <c r="K25" s="457"/>
      <c r="L25" s="457"/>
      <c r="M25" s="457"/>
      <c r="N25" s="457"/>
      <c r="O25" s="457"/>
      <c r="P25" s="457"/>
      <c r="Q25" s="453"/>
      <c r="R25" s="454"/>
    </row>
    <row r="26" spans="2:18" s="449" customFormat="1" ht="14.4" customHeight="1">
      <c r="B26" s="450"/>
      <c r="C26" s="451"/>
      <c r="D26" s="458" t="s">
        <v>1122</v>
      </c>
      <c r="E26" s="453"/>
      <c r="F26" s="453"/>
      <c r="G26" s="453"/>
      <c r="H26" s="453"/>
      <c r="I26" s="453"/>
      <c r="J26" s="453"/>
      <c r="K26" s="453"/>
      <c r="L26" s="453"/>
      <c r="M26" s="1252">
        <f>N77</f>
        <v>0</v>
      </c>
      <c r="N26" s="1252"/>
      <c r="O26" s="1252"/>
      <c r="P26" s="1252"/>
      <c r="Q26" s="453"/>
      <c r="R26" s="454"/>
    </row>
    <row r="27" spans="2:18" s="449" customFormat="1" ht="14.4" customHeight="1">
      <c r="B27" s="450"/>
      <c r="C27" s="451"/>
      <c r="D27" s="459" t="s">
        <v>864</v>
      </c>
      <c r="E27" s="453"/>
      <c r="F27" s="453"/>
      <c r="G27" s="453"/>
      <c r="H27" s="453"/>
      <c r="I27" s="453"/>
      <c r="J27" s="453"/>
      <c r="K27" s="453"/>
      <c r="L27" s="453"/>
      <c r="M27" s="1252">
        <f>N86</f>
        <v>0</v>
      </c>
      <c r="N27" s="1252"/>
      <c r="O27" s="1252"/>
      <c r="P27" s="1252"/>
      <c r="Q27" s="453"/>
      <c r="R27" s="454"/>
    </row>
    <row r="28" spans="2:18" s="449" customFormat="1" ht="7" customHeight="1">
      <c r="B28" s="450"/>
      <c r="C28" s="451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453"/>
      <c r="P28" s="453"/>
      <c r="Q28" s="453"/>
      <c r="R28" s="454"/>
    </row>
    <row r="29" spans="2:18" s="449" customFormat="1" ht="25.4" customHeight="1">
      <c r="B29" s="450"/>
      <c r="C29" s="451"/>
      <c r="D29" s="460" t="s">
        <v>29</v>
      </c>
      <c r="E29" s="453"/>
      <c r="F29" s="453"/>
      <c r="G29" s="453"/>
      <c r="H29" s="453"/>
      <c r="I29" s="453"/>
      <c r="J29" s="453"/>
      <c r="K29" s="453"/>
      <c r="L29" s="453"/>
      <c r="M29" s="1253">
        <f>ROUND(M26+M27,2)</f>
        <v>0</v>
      </c>
      <c r="N29" s="1248"/>
      <c r="O29" s="1248"/>
      <c r="P29" s="1248"/>
      <c r="Q29" s="453"/>
      <c r="R29" s="454"/>
    </row>
    <row r="30" spans="2:18" s="449" customFormat="1" ht="7" customHeight="1">
      <c r="B30" s="450"/>
      <c r="C30" s="451"/>
      <c r="D30" s="457"/>
      <c r="E30" s="457"/>
      <c r="F30" s="457"/>
      <c r="G30" s="457"/>
      <c r="H30" s="457"/>
      <c r="I30" s="457"/>
      <c r="J30" s="457"/>
      <c r="K30" s="457"/>
      <c r="L30" s="457"/>
      <c r="M30" s="457"/>
      <c r="N30" s="457"/>
      <c r="O30" s="457"/>
      <c r="P30" s="457"/>
      <c r="Q30" s="453"/>
      <c r="R30" s="454"/>
    </row>
    <row r="31" spans="2:18" s="449" customFormat="1" ht="14.4" customHeight="1">
      <c r="B31" s="450"/>
      <c r="C31" s="451"/>
      <c r="D31" s="461" t="s">
        <v>33</v>
      </c>
      <c r="E31" s="461" t="s">
        <v>34</v>
      </c>
      <c r="F31" s="462">
        <v>0.21</v>
      </c>
      <c r="G31" s="463" t="s">
        <v>1123</v>
      </c>
      <c r="H31" s="1254">
        <f>ROUND((SUM(BE86:BE87)+SUM(BE104:BE151)), 2)</f>
        <v>0</v>
      </c>
      <c r="I31" s="1248"/>
      <c r="J31" s="1248"/>
      <c r="K31" s="453"/>
      <c r="L31" s="453"/>
      <c r="M31" s="1254">
        <f>ROUND(ROUND((SUM(BE86:BE87)+SUM(BE104:BE151)), 2)*F31, 2)</f>
        <v>0</v>
      </c>
      <c r="N31" s="1248"/>
      <c r="O31" s="1248"/>
      <c r="P31" s="1248"/>
      <c r="Q31" s="453"/>
      <c r="R31" s="454"/>
    </row>
    <row r="32" spans="2:18" s="449" customFormat="1" ht="14.4" customHeight="1">
      <c r="B32" s="450"/>
      <c r="C32" s="451"/>
      <c r="D32" s="453"/>
      <c r="E32" s="461" t="s">
        <v>35</v>
      </c>
      <c r="F32" s="462">
        <v>0.15</v>
      </c>
      <c r="G32" s="463" t="s">
        <v>1123</v>
      </c>
      <c r="H32" s="1254">
        <f>ROUND((SUM(BF86:BF87)+SUM(BF104:BF151)), 2)</f>
        <v>0</v>
      </c>
      <c r="I32" s="1248"/>
      <c r="J32" s="1248"/>
      <c r="K32" s="453"/>
      <c r="L32" s="453"/>
      <c r="M32" s="1254">
        <f>ROUND(ROUND((SUM(BF86:BF87)+SUM(BF104:BF151)), 2)*F32, 2)</f>
        <v>0</v>
      </c>
      <c r="N32" s="1248"/>
      <c r="O32" s="1248"/>
      <c r="P32" s="1248"/>
      <c r="Q32" s="453"/>
      <c r="R32" s="454"/>
    </row>
    <row r="33" spans="2:18" s="449" customFormat="1" ht="14.4" hidden="1" customHeight="1">
      <c r="B33" s="450"/>
      <c r="C33" s="451"/>
      <c r="D33" s="453"/>
      <c r="E33" s="461" t="s">
        <v>36</v>
      </c>
      <c r="F33" s="462">
        <v>0.21</v>
      </c>
      <c r="G33" s="463" t="s">
        <v>1123</v>
      </c>
      <c r="H33" s="1254">
        <f>ROUND((SUM(BG86:BG87)+SUM(BG104:BG151)), 2)</f>
        <v>0</v>
      </c>
      <c r="I33" s="1248"/>
      <c r="J33" s="1248"/>
      <c r="K33" s="453"/>
      <c r="L33" s="453"/>
      <c r="M33" s="1254">
        <v>0</v>
      </c>
      <c r="N33" s="1248"/>
      <c r="O33" s="1248"/>
      <c r="P33" s="1248"/>
      <c r="Q33" s="453"/>
      <c r="R33" s="454"/>
    </row>
    <row r="34" spans="2:18" s="449" customFormat="1" ht="14.4" hidden="1" customHeight="1">
      <c r="B34" s="450"/>
      <c r="C34" s="451"/>
      <c r="D34" s="453"/>
      <c r="E34" s="461" t="s">
        <v>37</v>
      </c>
      <c r="F34" s="462">
        <v>0.15</v>
      </c>
      <c r="G34" s="463" t="s">
        <v>1123</v>
      </c>
      <c r="H34" s="1254">
        <f>ROUND((SUM(BH86:BH87)+SUM(BH104:BH151)), 2)</f>
        <v>0</v>
      </c>
      <c r="I34" s="1248"/>
      <c r="J34" s="1248"/>
      <c r="K34" s="453"/>
      <c r="L34" s="453"/>
      <c r="M34" s="1254">
        <v>0</v>
      </c>
      <c r="N34" s="1248"/>
      <c r="O34" s="1248"/>
      <c r="P34" s="1248"/>
      <c r="Q34" s="453"/>
      <c r="R34" s="454"/>
    </row>
    <row r="35" spans="2:18" s="449" customFormat="1" ht="14.4" hidden="1" customHeight="1">
      <c r="B35" s="450"/>
      <c r="C35" s="451"/>
      <c r="D35" s="453"/>
      <c r="E35" s="461" t="s">
        <v>38</v>
      </c>
      <c r="F35" s="462">
        <v>0</v>
      </c>
      <c r="G35" s="463" t="s">
        <v>1123</v>
      </c>
      <c r="H35" s="1254">
        <f>ROUND((SUM(BI86:BI87)+SUM(BI104:BI151)), 2)</f>
        <v>0</v>
      </c>
      <c r="I35" s="1248"/>
      <c r="J35" s="1248"/>
      <c r="K35" s="453"/>
      <c r="L35" s="453"/>
      <c r="M35" s="1254">
        <v>0</v>
      </c>
      <c r="N35" s="1248"/>
      <c r="O35" s="1248"/>
      <c r="P35" s="1248"/>
      <c r="Q35" s="453"/>
      <c r="R35" s="454"/>
    </row>
    <row r="36" spans="2:18" s="449" customFormat="1" ht="7" customHeight="1">
      <c r="B36" s="450"/>
      <c r="C36" s="451"/>
      <c r="D36" s="453"/>
      <c r="E36" s="453"/>
      <c r="F36" s="453"/>
      <c r="G36" s="453"/>
      <c r="H36" s="453"/>
      <c r="I36" s="453"/>
      <c r="J36" s="453"/>
      <c r="K36" s="453"/>
      <c r="L36" s="453"/>
      <c r="M36" s="453"/>
      <c r="N36" s="453"/>
      <c r="O36" s="453"/>
      <c r="P36" s="453"/>
      <c r="Q36" s="453"/>
      <c r="R36" s="454"/>
    </row>
    <row r="37" spans="2:18" s="449" customFormat="1" ht="25.4" customHeight="1">
      <c r="B37" s="450"/>
      <c r="C37" s="464"/>
      <c r="D37" s="465" t="s">
        <v>39</v>
      </c>
      <c r="E37" s="466"/>
      <c r="F37" s="466"/>
      <c r="G37" s="467" t="s">
        <v>40</v>
      </c>
      <c r="H37" s="468" t="s">
        <v>41</v>
      </c>
      <c r="I37" s="466"/>
      <c r="J37" s="466"/>
      <c r="K37" s="466"/>
      <c r="L37" s="1255">
        <f>SUM(M29:M35)</f>
        <v>0</v>
      </c>
      <c r="M37" s="1255"/>
      <c r="N37" s="1255"/>
      <c r="O37" s="1255"/>
      <c r="P37" s="1256"/>
      <c r="Q37" s="469"/>
      <c r="R37" s="454"/>
    </row>
    <row r="38" spans="2:18" s="449" customFormat="1" ht="14.4" customHeight="1">
      <c r="B38" s="450"/>
      <c r="C38" s="451"/>
      <c r="D38" s="453"/>
      <c r="E38" s="453"/>
      <c r="F38" s="453"/>
      <c r="G38" s="453"/>
      <c r="H38" s="453"/>
      <c r="I38" s="453"/>
      <c r="J38" s="453"/>
      <c r="K38" s="453"/>
      <c r="L38" s="453"/>
      <c r="M38" s="453"/>
      <c r="N38" s="453"/>
      <c r="O38" s="453"/>
      <c r="P38" s="453"/>
      <c r="Q38" s="453"/>
      <c r="R38" s="454"/>
    </row>
    <row r="39" spans="2:18">
      <c r="B39" s="444"/>
      <c r="C39" s="447"/>
      <c r="D39" s="448"/>
      <c r="E39" s="448"/>
      <c r="F39" s="448"/>
      <c r="G39" s="448"/>
      <c r="H39" s="448"/>
      <c r="I39" s="448"/>
      <c r="J39" s="448"/>
      <c r="K39" s="448"/>
      <c r="L39" s="448"/>
      <c r="M39" s="448"/>
      <c r="N39" s="448"/>
      <c r="O39" s="448"/>
      <c r="P39" s="448"/>
      <c r="Q39" s="448"/>
      <c r="R39" s="445"/>
    </row>
    <row r="40" spans="2:18" s="449" customFormat="1" ht="13.5">
      <c r="B40" s="450"/>
      <c r="C40" s="451"/>
      <c r="D40" s="470" t="s">
        <v>1124</v>
      </c>
      <c r="E40" s="457"/>
      <c r="F40" s="457"/>
      <c r="G40" s="457"/>
      <c r="H40" s="471"/>
      <c r="I40" s="453"/>
      <c r="J40" s="470" t="s">
        <v>1125</v>
      </c>
      <c r="K40" s="457"/>
      <c r="L40" s="457"/>
      <c r="M40" s="457"/>
      <c r="N40" s="457"/>
      <c r="O40" s="457"/>
      <c r="P40" s="471"/>
      <c r="Q40" s="453"/>
      <c r="R40" s="454"/>
    </row>
    <row r="41" spans="2:18">
      <c r="B41" s="444"/>
      <c r="C41" s="447"/>
      <c r="D41" s="472"/>
      <c r="E41" s="448"/>
      <c r="F41" s="448"/>
      <c r="G41" s="448"/>
      <c r="H41" s="473"/>
      <c r="I41" s="448"/>
      <c r="J41" s="472"/>
      <c r="K41" s="448"/>
      <c r="L41" s="448"/>
      <c r="M41" s="448"/>
      <c r="N41" s="448"/>
      <c r="O41" s="448"/>
      <c r="P41" s="473"/>
      <c r="Q41" s="448"/>
      <c r="R41" s="445"/>
    </row>
    <row r="42" spans="2:18">
      <c r="B42" s="444"/>
      <c r="C42" s="447"/>
      <c r="D42" s="472"/>
      <c r="E42" s="448"/>
      <c r="F42" s="448"/>
      <c r="G42" s="448"/>
      <c r="H42" s="473"/>
      <c r="I42" s="448"/>
      <c r="J42" s="472"/>
      <c r="K42" s="448"/>
      <c r="L42" s="448"/>
      <c r="M42" s="448"/>
      <c r="N42" s="448"/>
      <c r="O42" s="448"/>
      <c r="P42" s="473"/>
      <c r="Q42" s="448"/>
      <c r="R42" s="445"/>
    </row>
    <row r="43" spans="2:18">
      <c r="B43" s="444"/>
      <c r="C43" s="447"/>
      <c r="D43" s="472"/>
      <c r="E43" s="448"/>
      <c r="F43" s="448"/>
      <c r="G43" s="448"/>
      <c r="H43" s="473"/>
      <c r="I43" s="448"/>
      <c r="J43" s="472"/>
      <c r="K43" s="448"/>
      <c r="L43" s="448"/>
      <c r="M43" s="448"/>
      <c r="N43" s="448"/>
      <c r="O43" s="448"/>
      <c r="P43" s="473"/>
      <c r="Q43" s="448"/>
      <c r="R43" s="445"/>
    </row>
    <row r="44" spans="2:18">
      <c r="B44" s="444"/>
      <c r="C44" s="447"/>
      <c r="D44" s="472"/>
      <c r="E44" s="448"/>
      <c r="F44" s="448"/>
      <c r="G44" s="448"/>
      <c r="H44" s="473"/>
      <c r="I44" s="448"/>
      <c r="J44" s="472"/>
      <c r="K44" s="448"/>
      <c r="L44" s="448"/>
      <c r="M44" s="448"/>
      <c r="N44" s="448"/>
      <c r="O44" s="448"/>
      <c r="P44" s="473"/>
      <c r="Q44" s="448"/>
      <c r="R44" s="445"/>
    </row>
    <row r="45" spans="2:18">
      <c r="B45" s="444"/>
      <c r="C45" s="447"/>
      <c r="D45" s="472"/>
      <c r="E45" s="448"/>
      <c r="F45" s="448"/>
      <c r="G45" s="448"/>
      <c r="H45" s="473"/>
      <c r="I45" s="448"/>
      <c r="J45" s="472"/>
      <c r="K45" s="448"/>
      <c r="L45" s="448"/>
      <c r="M45" s="448"/>
      <c r="N45" s="448"/>
      <c r="O45" s="448"/>
      <c r="P45" s="473"/>
      <c r="Q45" s="448"/>
      <c r="R45" s="445"/>
    </row>
    <row r="46" spans="2:18">
      <c r="B46" s="444"/>
      <c r="C46" s="447"/>
      <c r="D46" s="472"/>
      <c r="E46" s="448"/>
      <c r="F46" s="448"/>
      <c r="G46" s="448"/>
      <c r="H46" s="473"/>
      <c r="I46" s="448"/>
      <c r="J46" s="472"/>
      <c r="K46" s="448"/>
      <c r="L46" s="448"/>
      <c r="M46" s="448"/>
      <c r="N46" s="448"/>
      <c r="O46" s="448"/>
      <c r="P46" s="473"/>
      <c r="Q46" s="448"/>
      <c r="R46" s="445"/>
    </row>
    <row r="47" spans="2:18">
      <c r="B47" s="444"/>
      <c r="C47" s="447"/>
      <c r="D47" s="472"/>
      <c r="E47" s="448"/>
      <c r="F47" s="448"/>
      <c r="G47" s="448"/>
      <c r="H47" s="473"/>
      <c r="I47" s="448"/>
      <c r="J47" s="472"/>
      <c r="K47" s="448"/>
      <c r="L47" s="448"/>
      <c r="M47" s="448"/>
      <c r="N47" s="448"/>
      <c r="O47" s="448"/>
      <c r="P47" s="473"/>
      <c r="Q47" s="448"/>
      <c r="R47" s="445"/>
    </row>
    <row r="48" spans="2:18">
      <c r="B48" s="444"/>
      <c r="C48" s="447"/>
      <c r="D48" s="472"/>
      <c r="E48" s="448"/>
      <c r="F48" s="448"/>
      <c r="G48" s="448"/>
      <c r="H48" s="473"/>
      <c r="I48" s="448"/>
      <c r="J48" s="472"/>
      <c r="K48" s="448"/>
      <c r="L48" s="448"/>
      <c r="M48" s="448"/>
      <c r="N48" s="448"/>
      <c r="O48" s="448"/>
      <c r="P48" s="473"/>
      <c r="Q48" s="448"/>
      <c r="R48" s="445"/>
    </row>
    <row r="49" spans="2:18" s="449" customFormat="1" ht="13.5">
      <c r="B49" s="450"/>
      <c r="C49" s="451"/>
      <c r="D49" s="474" t="s">
        <v>1126</v>
      </c>
      <c r="E49" s="475"/>
      <c r="F49" s="475"/>
      <c r="G49" s="476" t="s">
        <v>1127</v>
      </c>
      <c r="H49" s="477"/>
      <c r="I49" s="453"/>
      <c r="J49" s="474" t="s">
        <v>1126</v>
      </c>
      <c r="K49" s="475"/>
      <c r="L49" s="475"/>
      <c r="M49" s="475"/>
      <c r="N49" s="476" t="s">
        <v>1127</v>
      </c>
      <c r="O49" s="475"/>
      <c r="P49" s="477"/>
      <c r="Q49" s="453"/>
      <c r="R49" s="454"/>
    </row>
    <row r="50" spans="2:18">
      <c r="B50" s="444"/>
      <c r="C50" s="447"/>
      <c r="D50" s="448"/>
      <c r="E50" s="448"/>
      <c r="F50" s="448"/>
      <c r="G50" s="448"/>
      <c r="H50" s="448"/>
      <c r="I50" s="448"/>
      <c r="J50" s="448"/>
      <c r="K50" s="448"/>
      <c r="L50" s="448"/>
      <c r="M50" s="448"/>
      <c r="N50" s="448"/>
      <c r="O50" s="448"/>
      <c r="P50" s="448"/>
      <c r="Q50" s="448"/>
      <c r="R50" s="445"/>
    </row>
    <row r="51" spans="2:18" s="449" customFormat="1" ht="13.5">
      <c r="B51" s="450"/>
      <c r="C51" s="451"/>
      <c r="D51" s="470" t="s">
        <v>1128</v>
      </c>
      <c r="E51" s="457"/>
      <c r="F51" s="457"/>
      <c r="G51" s="457"/>
      <c r="H51" s="471"/>
      <c r="I51" s="453"/>
      <c r="J51" s="470" t="s">
        <v>1129</v>
      </c>
      <c r="K51" s="457"/>
      <c r="L51" s="457"/>
      <c r="M51" s="457"/>
      <c r="N51" s="457"/>
      <c r="O51" s="457"/>
      <c r="P51" s="471"/>
      <c r="Q51" s="453"/>
      <c r="R51" s="454"/>
    </row>
    <row r="52" spans="2:18">
      <c r="B52" s="444"/>
      <c r="C52" s="447"/>
      <c r="D52" s="472"/>
      <c r="E52" s="448"/>
      <c r="F52" s="448"/>
      <c r="G52" s="448"/>
      <c r="H52" s="473"/>
      <c r="I52" s="448"/>
      <c r="J52" s="472"/>
      <c r="K52" s="448"/>
      <c r="L52" s="448"/>
      <c r="M52" s="448"/>
      <c r="N52" s="448"/>
      <c r="O52" s="448"/>
      <c r="P52" s="473"/>
      <c r="Q52" s="448"/>
      <c r="R52" s="445"/>
    </row>
    <row r="53" spans="2:18">
      <c r="B53" s="444"/>
      <c r="C53" s="447"/>
      <c r="D53" s="472"/>
      <c r="E53" s="448"/>
      <c r="F53" s="448"/>
      <c r="G53" s="448"/>
      <c r="H53" s="473"/>
      <c r="I53" s="448"/>
      <c r="J53" s="472"/>
      <c r="K53" s="448"/>
      <c r="L53" s="448"/>
      <c r="M53" s="448"/>
      <c r="N53" s="448"/>
      <c r="O53" s="448"/>
      <c r="P53" s="473"/>
      <c r="Q53" s="448"/>
      <c r="R53" s="445"/>
    </row>
    <row r="54" spans="2:18">
      <c r="B54" s="444"/>
      <c r="C54" s="447"/>
      <c r="D54" s="472"/>
      <c r="E54" s="448"/>
      <c r="F54" s="448"/>
      <c r="G54" s="448"/>
      <c r="H54" s="473"/>
      <c r="I54" s="448"/>
      <c r="J54" s="472"/>
      <c r="K54" s="448"/>
      <c r="L54" s="448"/>
      <c r="M54" s="448"/>
      <c r="N54" s="448"/>
      <c r="O54" s="448"/>
      <c r="P54" s="473"/>
      <c r="Q54" s="448"/>
      <c r="R54" s="445"/>
    </row>
    <row r="55" spans="2:18">
      <c r="B55" s="444"/>
      <c r="C55" s="447"/>
      <c r="D55" s="472"/>
      <c r="E55" s="448"/>
      <c r="F55" s="448"/>
      <c r="G55" s="448"/>
      <c r="H55" s="473"/>
      <c r="I55" s="448"/>
      <c r="J55" s="472"/>
      <c r="K55" s="448"/>
      <c r="L55" s="448"/>
      <c r="M55" s="448"/>
      <c r="N55" s="448"/>
      <c r="O55" s="448"/>
      <c r="P55" s="473"/>
      <c r="Q55" s="448"/>
      <c r="R55" s="445"/>
    </row>
    <row r="56" spans="2:18">
      <c r="B56" s="444"/>
      <c r="C56" s="447"/>
      <c r="D56" s="472"/>
      <c r="E56" s="448"/>
      <c r="F56" s="448"/>
      <c r="G56" s="448"/>
      <c r="H56" s="473"/>
      <c r="I56" s="448"/>
      <c r="J56" s="472"/>
      <c r="K56" s="448"/>
      <c r="L56" s="448"/>
      <c r="M56" s="448"/>
      <c r="N56" s="448"/>
      <c r="O56" s="448"/>
      <c r="P56" s="473"/>
      <c r="Q56" s="448"/>
      <c r="R56" s="445"/>
    </row>
    <row r="57" spans="2:18">
      <c r="B57" s="444"/>
      <c r="C57" s="447"/>
      <c r="D57" s="472"/>
      <c r="E57" s="448"/>
      <c r="F57" s="448"/>
      <c r="G57" s="448"/>
      <c r="H57" s="473"/>
      <c r="I57" s="448"/>
      <c r="J57" s="472"/>
      <c r="K57" s="448"/>
      <c r="L57" s="448"/>
      <c r="M57" s="448"/>
      <c r="N57" s="448"/>
      <c r="O57" s="448"/>
      <c r="P57" s="473"/>
      <c r="Q57" s="448"/>
      <c r="R57" s="445"/>
    </row>
    <row r="58" spans="2:18">
      <c r="B58" s="444"/>
      <c r="C58" s="447"/>
      <c r="D58" s="472"/>
      <c r="E58" s="448"/>
      <c r="F58" s="448"/>
      <c r="G58" s="448"/>
      <c r="H58" s="473"/>
      <c r="I58" s="448"/>
      <c r="J58" s="472"/>
      <c r="K58" s="448"/>
      <c r="L58" s="448"/>
      <c r="M58" s="448"/>
      <c r="N58" s="448"/>
      <c r="O58" s="448"/>
      <c r="P58" s="473"/>
      <c r="Q58" s="448"/>
      <c r="R58" s="445"/>
    </row>
    <row r="59" spans="2:18">
      <c r="B59" s="444"/>
      <c r="C59" s="447"/>
      <c r="D59" s="472"/>
      <c r="E59" s="448"/>
      <c r="F59" s="448"/>
      <c r="G59" s="448"/>
      <c r="H59" s="473"/>
      <c r="I59" s="448"/>
      <c r="J59" s="472"/>
      <c r="K59" s="448"/>
      <c r="L59" s="448"/>
      <c r="M59" s="448"/>
      <c r="N59" s="448"/>
      <c r="O59" s="448"/>
      <c r="P59" s="473"/>
      <c r="Q59" s="448"/>
      <c r="R59" s="445"/>
    </row>
    <row r="60" spans="2:18" s="449" customFormat="1" ht="13.5">
      <c r="B60" s="450"/>
      <c r="C60" s="451"/>
      <c r="D60" s="474" t="s">
        <v>1126</v>
      </c>
      <c r="E60" s="475"/>
      <c r="F60" s="475"/>
      <c r="G60" s="476" t="s">
        <v>1127</v>
      </c>
      <c r="H60" s="477"/>
      <c r="I60" s="453"/>
      <c r="J60" s="474" t="s">
        <v>1126</v>
      </c>
      <c r="K60" s="475"/>
      <c r="L60" s="475"/>
      <c r="M60" s="475"/>
      <c r="N60" s="476" t="s">
        <v>1127</v>
      </c>
      <c r="O60" s="475"/>
      <c r="P60" s="477"/>
      <c r="Q60" s="453"/>
      <c r="R60" s="454"/>
    </row>
    <row r="61" spans="2:18" s="449" customFormat="1" ht="14.4" customHeight="1" thickBot="1">
      <c r="B61" s="478"/>
      <c r="C61" s="479"/>
      <c r="D61" s="480"/>
      <c r="E61" s="480"/>
      <c r="F61" s="480"/>
      <c r="G61" s="480"/>
      <c r="H61" s="480"/>
      <c r="I61" s="480"/>
      <c r="J61" s="480"/>
      <c r="K61" s="480"/>
      <c r="L61" s="480"/>
      <c r="M61" s="480"/>
      <c r="N61" s="480"/>
      <c r="O61" s="480"/>
      <c r="P61" s="480"/>
      <c r="Q61" s="480"/>
      <c r="R61" s="481"/>
    </row>
    <row r="64" spans="2:18" ht="12.5" thickBot="1"/>
    <row r="65" spans="2:47" s="449" customFormat="1" ht="7" customHeight="1">
      <c r="B65" s="482"/>
      <c r="C65" s="483"/>
      <c r="D65" s="484"/>
      <c r="E65" s="484"/>
      <c r="F65" s="484"/>
      <c r="G65" s="484"/>
      <c r="H65" s="484"/>
      <c r="I65" s="484"/>
      <c r="J65" s="484"/>
      <c r="K65" s="484"/>
      <c r="L65" s="484"/>
      <c r="M65" s="484"/>
      <c r="N65" s="484"/>
      <c r="O65" s="484"/>
      <c r="P65" s="484"/>
      <c r="Q65" s="484"/>
      <c r="R65" s="485"/>
    </row>
    <row r="66" spans="2:47" s="449" customFormat="1" ht="37" customHeight="1">
      <c r="B66" s="450"/>
      <c r="C66" s="1245" t="s">
        <v>1130</v>
      </c>
      <c r="D66" s="1246"/>
      <c r="E66" s="1246"/>
      <c r="F66" s="1246"/>
      <c r="G66" s="1246"/>
      <c r="H66" s="1246"/>
      <c r="I66" s="1246"/>
      <c r="J66" s="1246"/>
      <c r="K66" s="1246"/>
      <c r="L66" s="1246"/>
      <c r="M66" s="1246"/>
      <c r="N66" s="1246"/>
      <c r="O66" s="1246"/>
      <c r="P66" s="1246"/>
      <c r="Q66" s="1246"/>
      <c r="R66" s="454"/>
    </row>
    <row r="67" spans="2:47" s="449" customFormat="1" ht="7" customHeight="1">
      <c r="B67" s="450"/>
      <c r="C67" s="451"/>
      <c r="D67" s="453"/>
      <c r="E67" s="453"/>
      <c r="F67" s="453"/>
      <c r="G67" s="453"/>
      <c r="H67" s="453"/>
      <c r="I67" s="453"/>
      <c r="J67" s="453"/>
      <c r="K67" s="453"/>
      <c r="L67" s="453"/>
      <c r="M67" s="453"/>
      <c r="N67" s="453"/>
      <c r="O67" s="453"/>
      <c r="P67" s="453"/>
      <c r="Q67" s="453"/>
      <c r="R67" s="454"/>
    </row>
    <row r="68" spans="2:47" s="449" customFormat="1" ht="37" customHeight="1">
      <c r="B68" s="450"/>
      <c r="C68" s="486" t="s">
        <v>12</v>
      </c>
      <c r="D68" s="453"/>
      <c r="E68" s="453"/>
      <c r="F68" s="1263" t="str">
        <f>F6</f>
        <v>04 - PŘÍPOJKA PLYNU</v>
      </c>
      <c r="G68" s="1248"/>
      <c r="H68" s="1248"/>
      <c r="I68" s="1248"/>
      <c r="J68" s="1248"/>
      <c r="K68" s="1248"/>
      <c r="L68" s="1248"/>
      <c r="M68" s="1248"/>
      <c r="N68" s="1248"/>
      <c r="O68" s="1248"/>
      <c r="P68" s="1248"/>
      <c r="Q68" s="453"/>
      <c r="R68" s="454"/>
    </row>
    <row r="69" spans="2:47" s="449" customFormat="1" ht="7" customHeight="1">
      <c r="B69" s="450"/>
      <c r="C69" s="451"/>
      <c r="D69" s="453"/>
      <c r="E69" s="453"/>
      <c r="F69" s="453"/>
      <c r="G69" s="453"/>
      <c r="H69" s="453"/>
      <c r="I69" s="453"/>
      <c r="J69" s="453"/>
      <c r="K69" s="453"/>
      <c r="L69" s="453"/>
      <c r="M69" s="453"/>
      <c r="N69" s="453"/>
      <c r="O69" s="453"/>
      <c r="P69" s="453"/>
      <c r="Q69" s="453"/>
      <c r="R69" s="454"/>
    </row>
    <row r="70" spans="2:47" s="449" customFormat="1" ht="18" customHeight="1">
      <c r="B70" s="450"/>
      <c r="C70" s="487" t="s">
        <v>15</v>
      </c>
      <c r="D70" s="453"/>
      <c r="E70" s="453"/>
      <c r="F70" s="456" t="str">
        <f>F8</f>
        <v>Praha</v>
      </c>
      <c r="G70" s="453"/>
      <c r="H70" s="453"/>
      <c r="I70" s="453"/>
      <c r="J70" s="453"/>
      <c r="K70" s="455" t="s">
        <v>17</v>
      </c>
      <c r="L70" s="453"/>
      <c r="M70" s="1249" t="str">
        <f>IF(O8="","",O8)</f>
        <v>vyplň</v>
      </c>
      <c r="N70" s="1249"/>
      <c r="O70" s="1249"/>
      <c r="P70" s="1249"/>
      <c r="Q70" s="453"/>
      <c r="R70" s="454"/>
    </row>
    <row r="71" spans="2:47" s="449" customFormat="1" ht="7" customHeight="1">
      <c r="B71" s="450"/>
      <c r="C71" s="451"/>
      <c r="D71" s="453"/>
      <c r="E71" s="453"/>
      <c r="F71" s="453"/>
      <c r="G71" s="453"/>
      <c r="H71" s="453"/>
      <c r="I71" s="453"/>
      <c r="J71" s="453"/>
      <c r="K71" s="453"/>
      <c r="L71" s="453"/>
      <c r="M71" s="453"/>
      <c r="N71" s="453"/>
      <c r="O71" s="453"/>
      <c r="P71" s="453"/>
      <c r="Q71" s="453"/>
      <c r="R71" s="454"/>
    </row>
    <row r="72" spans="2:47" s="449" customFormat="1">
      <c r="B72" s="450"/>
      <c r="C72" s="487" t="s">
        <v>1119</v>
      </c>
      <c r="D72" s="453"/>
      <c r="E72" s="453"/>
      <c r="F72" s="456" t="str">
        <f>E11</f>
        <v xml:space="preserve"> </v>
      </c>
      <c r="G72" s="453"/>
      <c r="H72" s="453"/>
      <c r="I72" s="453"/>
      <c r="J72" s="453"/>
      <c r="K72" s="455" t="s">
        <v>24</v>
      </c>
      <c r="L72" s="453"/>
      <c r="M72" s="1250" t="str">
        <f>E17</f>
        <v xml:space="preserve"> </v>
      </c>
      <c r="N72" s="1250"/>
      <c r="O72" s="1250"/>
      <c r="P72" s="1250"/>
      <c r="Q72" s="1250"/>
      <c r="R72" s="454"/>
    </row>
    <row r="73" spans="2:47" s="449" customFormat="1" ht="14.4" customHeight="1">
      <c r="B73" s="450"/>
      <c r="C73" s="487" t="s">
        <v>1120</v>
      </c>
      <c r="D73" s="453"/>
      <c r="E73" s="453"/>
      <c r="F73" s="456" t="str">
        <f>IF(E14="","",E14)</f>
        <v xml:space="preserve"> </v>
      </c>
      <c r="G73" s="453"/>
      <c r="H73" s="453"/>
      <c r="I73" s="453"/>
      <c r="J73" s="453"/>
      <c r="K73" s="455" t="s">
        <v>27</v>
      </c>
      <c r="L73" s="453"/>
      <c r="M73" s="1250" t="str">
        <f>E20</f>
        <v xml:space="preserve"> </v>
      </c>
      <c r="N73" s="1250"/>
      <c r="O73" s="1250"/>
      <c r="P73" s="1250"/>
      <c r="Q73" s="1250"/>
      <c r="R73" s="454"/>
    </row>
    <row r="74" spans="2:47" s="449" customFormat="1" ht="10.25" customHeight="1">
      <c r="B74" s="450"/>
      <c r="C74" s="451"/>
      <c r="D74" s="453"/>
      <c r="E74" s="453"/>
      <c r="F74" s="453"/>
      <c r="G74" s="453"/>
      <c r="H74" s="453"/>
      <c r="I74" s="453"/>
      <c r="J74" s="453"/>
      <c r="K74" s="453"/>
      <c r="L74" s="453"/>
      <c r="M74" s="453"/>
      <c r="N74" s="453"/>
      <c r="O74" s="453"/>
      <c r="P74" s="453"/>
      <c r="Q74" s="453"/>
      <c r="R74" s="454"/>
    </row>
    <row r="75" spans="2:47" s="449" customFormat="1" ht="29.25" customHeight="1">
      <c r="B75" s="450"/>
      <c r="C75" s="1264" t="s">
        <v>1131</v>
      </c>
      <c r="D75" s="1265"/>
      <c r="E75" s="1265"/>
      <c r="F75" s="1265"/>
      <c r="G75" s="1265"/>
      <c r="H75" s="469"/>
      <c r="I75" s="469"/>
      <c r="J75" s="469"/>
      <c r="K75" s="469"/>
      <c r="L75" s="469"/>
      <c r="M75" s="469"/>
      <c r="N75" s="1266" t="s">
        <v>73</v>
      </c>
      <c r="O75" s="1265"/>
      <c r="P75" s="1265"/>
      <c r="Q75" s="1265"/>
      <c r="R75" s="454"/>
    </row>
    <row r="76" spans="2:47" s="449" customFormat="1" ht="10.25" customHeight="1">
      <c r="B76" s="450"/>
      <c r="C76" s="451"/>
      <c r="D76" s="453"/>
      <c r="E76" s="453"/>
      <c r="F76" s="453"/>
      <c r="G76" s="453"/>
      <c r="H76" s="453"/>
      <c r="I76" s="453"/>
      <c r="J76" s="453"/>
      <c r="K76" s="453"/>
      <c r="L76" s="453"/>
      <c r="M76" s="453"/>
      <c r="N76" s="453"/>
      <c r="O76" s="453"/>
      <c r="P76" s="453"/>
      <c r="Q76" s="453"/>
      <c r="R76" s="454"/>
    </row>
    <row r="77" spans="2:47" s="449" customFormat="1" ht="29.25" customHeight="1">
      <c r="B77" s="450"/>
      <c r="C77" s="488" t="s">
        <v>1132</v>
      </c>
      <c r="D77" s="453"/>
      <c r="E77" s="453"/>
      <c r="F77" s="453"/>
      <c r="G77" s="453"/>
      <c r="H77" s="453"/>
      <c r="I77" s="453"/>
      <c r="J77" s="453"/>
      <c r="K77" s="453"/>
      <c r="L77" s="453"/>
      <c r="M77" s="453"/>
      <c r="N77" s="1257">
        <f>N104</f>
        <v>0</v>
      </c>
      <c r="O77" s="1258"/>
      <c r="P77" s="1258"/>
      <c r="Q77" s="1258"/>
      <c r="R77" s="454"/>
      <c r="AU77" s="439" t="s">
        <v>75</v>
      </c>
    </row>
    <row r="78" spans="2:47" s="494" customFormat="1" ht="25" customHeight="1">
      <c r="B78" s="489"/>
      <c r="C78" s="490"/>
      <c r="D78" s="491" t="s">
        <v>76</v>
      </c>
      <c r="E78" s="492"/>
      <c r="F78" s="492"/>
      <c r="G78" s="492"/>
      <c r="H78" s="492"/>
      <c r="I78" s="492"/>
      <c r="J78" s="492"/>
      <c r="K78" s="492"/>
      <c r="L78" s="492"/>
      <c r="M78" s="492"/>
      <c r="N78" s="1259">
        <f>N105</f>
        <v>0</v>
      </c>
      <c r="O78" s="1260"/>
      <c r="P78" s="1260"/>
      <c r="Q78" s="1260"/>
      <c r="R78" s="493"/>
    </row>
    <row r="79" spans="2:47" s="500" customFormat="1" ht="19.899999999999999" customHeight="1">
      <c r="B79" s="495"/>
      <c r="C79" s="496"/>
      <c r="D79" s="497" t="s">
        <v>77</v>
      </c>
      <c r="E79" s="498"/>
      <c r="F79" s="498"/>
      <c r="G79" s="498"/>
      <c r="H79" s="498"/>
      <c r="I79" s="498"/>
      <c r="J79" s="498"/>
      <c r="K79" s="498"/>
      <c r="L79" s="498"/>
      <c r="M79" s="498"/>
      <c r="N79" s="1261">
        <f>N106</f>
        <v>0</v>
      </c>
      <c r="O79" s="1262"/>
      <c r="P79" s="1262"/>
      <c r="Q79" s="1262"/>
      <c r="R79" s="499"/>
    </row>
    <row r="80" spans="2:47" s="500" customFormat="1" ht="19.899999999999999" customHeight="1">
      <c r="B80" s="495"/>
      <c r="C80" s="496"/>
      <c r="D80" s="497" t="s">
        <v>80</v>
      </c>
      <c r="E80" s="498"/>
      <c r="F80" s="498"/>
      <c r="G80" s="498"/>
      <c r="H80" s="498"/>
      <c r="I80" s="498"/>
      <c r="J80" s="498"/>
      <c r="K80" s="498"/>
      <c r="L80" s="498"/>
      <c r="M80" s="498"/>
      <c r="N80" s="1261">
        <f>N119</f>
        <v>0</v>
      </c>
      <c r="O80" s="1262"/>
      <c r="P80" s="1262"/>
      <c r="Q80" s="1262"/>
      <c r="R80" s="499"/>
    </row>
    <row r="81" spans="2:21" s="500" customFormat="1" ht="19.899999999999999" customHeight="1">
      <c r="B81" s="495"/>
      <c r="C81" s="496"/>
      <c r="D81" s="497" t="s">
        <v>398</v>
      </c>
      <c r="E81" s="498"/>
      <c r="F81" s="498"/>
      <c r="G81" s="498"/>
      <c r="H81" s="498"/>
      <c r="I81" s="498"/>
      <c r="J81" s="498"/>
      <c r="K81" s="498"/>
      <c r="L81" s="498"/>
      <c r="M81" s="498"/>
      <c r="N81" s="1261">
        <f>N121</f>
        <v>0</v>
      </c>
      <c r="O81" s="1262"/>
      <c r="P81" s="1262"/>
      <c r="Q81" s="1262"/>
      <c r="R81" s="499"/>
    </row>
    <row r="82" spans="2:21" s="500" customFormat="1" ht="19.899999999999999" customHeight="1">
      <c r="B82" s="495"/>
      <c r="C82" s="496"/>
      <c r="D82" s="497" t="s">
        <v>82</v>
      </c>
      <c r="E82" s="498"/>
      <c r="F82" s="498"/>
      <c r="G82" s="498"/>
      <c r="H82" s="498"/>
      <c r="I82" s="498"/>
      <c r="J82" s="498"/>
      <c r="K82" s="498"/>
      <c r="L82" s="498"/>
      <c r="M82" s="498"/>
      <c r="N82" s="1261">
        <f>N134</f>
        <v>0</v>
      </c>
      <c r="O82" s="1262"/>
      <c r="P82" s="1262"/>
      <c r="Q82" s="1262"/>
      <c r="R82" s="499"/>
    </row>
    <row r="83" spans="2:21" s="494" customFormat="1" ht="25" customHeight="1">
      <c r="B83" s="489"/>
      <c r="C83" s="490"/>
      <c r="D83" s="491" t="s">
        <v>83</v>
      </c>
      <c r="E83" s="492"/>
      <c r="F83" s="492"/>
      <c r="G83" s="492"/>
      <c r="H83" s="492"/>
      <c r="I83" s="492"/>
      <c r="J83" s="492"/>
      <c r="K83" s="492"/>
      <c r="L83" s="492"/>
      <c r="M83" s="492"/>
      <c r="N83" s="1259">
        <f>N137</f>
        <v>0</v>
      </c>
      <c r="O83" s="1260"/>
      <c r="P83" s="1260"/>
      <c r="Q83" s="1260"/>
      <c r="R83" s="493"/>
    </row>
    <row r="84" spans="2:21" s="500" customFormat="1" ht="19.899999999999999" customHeight="1">
      <c r="B84" s="495"/>
      <c r="C84" s="496"/>
      <c r="D84" s="497" t="s">
        <v>1586</v>
      </c>
      <c r="E84" s="498"/>
      <c r="F84" s="498"/>
      <c r="G84" s="498"/>
      <c r="H84" s="498"/>
      <c r="I84" s="498"/>
      <c r="J84" s="498"/>
      <c r="K84" s="498"/>
      <c r="L84" s="498"/>
      <c r="M84" s="498"/>
      <c r="N84" s="1261">
        <f>N138</f>
        <v>0</v>
      </c>
      <c r="O84" s="1262"/>
      <c r="P84" s="1262"/>
      <c r="Q84" s="1262"/>
      <c r="R84" s="499"/>
    </row>
    <row r="85" spans="2:21" s="449" customFormat="1" ht="21.75" customHeight="1">
      <c r="B85" s="450"/>
      <c r="C85" s="451"/>
      <c r="D85" s="453"/>
      <c r="E85" s="453"/>
      <c r="F85" s="453"/>
      <c r="G85" s="453"/>
      <c r="H85" s="453"/>
      <c r="I85" s="453"/>
      <c r="J85" s="453"/>
      <c r="K85" s="453"/>
      <c r="L85" s="453"/>
      <c r="M85" s="453"/>
      <c r="N85" s="453"/>
      <c r="O85" s="453"/>
      <c r="P85" s="453"/>
      <c r="Q85" s="453"/>
      <c r="R85" s="454"/>
    </row>
    <row r="86" spans="2:21" s="449" customFormat="1" ht="29.25" customHeight="1">
      <c r="B86" s="450"/>
      <c r="C86" s="488" t="s">
        <v>1139</v>
      </c>
      <c r="D86" s="453"/>
      <c r="E86" s="453"/>
      <c r="F86" s="453"/>
      <c r="G86" s="453"/>
      <c r="H86" s="453"/>
      <c r="I86" s="453"/>
      <c r="J86" s="453"/>
      <c r="K86" s="453"/>
      <c r="L86" s="453"/>
      <c r="M86" s="453"/>
      <c r="N86" s="1258">
        <v>0</v>
      </c>
      <c r="O86" s="1269"/>
      <c r="P86" s="1269"/>
      <c r="Q86" s="1269"/>
      <c r="R86" s="454"/>
      <c r="T86" s="501"/>
      <c r="U86" s="502" t="s">
        <v>33</v>
      </c>
    </row>
    <row r="87" spans="2:21" s="449" customFormat="1" ht="18" customHeight="1">
      <c r="B87" s="450"/>
      <c r="C87" s="451"/>
      <c r="D87" s="453"/>
      <c r="E87" s="453"/>
      <c r="F87" s="453"/>
      <c r="G87" s="453"/>
      <c r="H87" s="453"/>
      <c r="I87" s="453"/>
      <c r="J87" s="453"/>
      <c r="K87" s="453"/>
      <c r="L87" s="453"/>
      <c r="M87" s="453"/>
      <c r="N87" s="453"/>
      <c r="O87" s="453"/>
      <c r="P87" s="453"/>
      <c r="Q87" s="453"/>
      <c r="R87" s="454"/>
    </row>
    <row r="88" spans="2:21" s="449" customFormat="1" ht="29.25" customHeight="1" thickBot="1">
      <c r="B88" s="450"/>
      <c r="C88" s="503" t="s">
        <v>1140</v>
      </c>
      <c r="D88" s="504"/>
      <c r="E88" s="504"/>
      <c r="F88" s="504"/>
      <c r="G88" s="504"/>
      <c r="H88" s="504"/>
      <c r="I88" s="504"/>
      <c r="J88" s="504"/>
      <c r="K88" s="504"/>
      <c r="L88" s="1270">
        <f>ROUND(SUM(N77+N86),2)</f>
        <v>0</v>
      </c>
      <c r="M88" s="1270"/>
      <c r="N88" s="1270"/>
      <c r="O88" s="1270"/>
      <c r="P88" s="1270"/>
      <c r="Q88" s="1270"/>
      <c r="R88" s="481"/>
    </row>
    <row r="89" spans="2:21" s="449" customFormat="1" ht="7" customHeight="1">
      <c r="B89" s="478"/>
      <c r="C89" s="505"/>
      <c r="D89" s="505"/>
      <c r="E89" s="505"/>
      <c r="F89" s="505"/>
      <c r="G89" s="505"/>
      <c r="H89" s="505"/>
      <c r="I89" s="505"/>
      <c r="J89" s="505"/>
      <c r="K89" s="505"/>
      <c r="L89" s="505"/>
      <c r="M89" s="505"/>
      <c r="N89" s="505"/>
      <c r="O89" s="505"/>
      <c r="P89" s="505"/>
      <c r="Q89" s="505"/>
      <c r="R89" s="506"/>
    </row>
    <row r="92" spans="2:21" ht="12.5" thickBot="1"/>
    <row r="93" spans="2:21" s="449" customFormat="1" ht="7" customHeight="1">
      <c r="B93" s="482"/>
      <c r="C93" s="483"/>
      <c r="D93" s="484"/>
      <c r="E93" s="484"/>
      <c r="F93" s="484"/>
      <c r="G93" s="484"/>
      <c r="H93" s="484"/>
      <c r="I93" s="484"/>
      <c r="J93" s="484"/>
      <c r="K93" s="484"/>
      <c r="L93" s="484"/>
      <c r="M93" s="484"/>
      <c r="N93" s="484"/>
      <c r="O93" s="484"/>
      <c r="P93" s="484"/>
      <c r="Q93" s="484"/>
      <c r="R93" s="485"/>
    </row>
    <row r="94" spans="2:21" s="449" customFormat="1" ht="37" customHeight="1">
      <c r="B94" s="450"/>
      <c r="C94" s="1245" t="s">
        <v>1141</v>
      </c>
      <c r="D94" s="1248"/>
      <c r="E94" s="1248"/>
      <c r="F94" s="1248"/>
      <c r="G94" s="1248"/>
      <c r="H94" s="1248"/>
      <c r="I94" s="1248"/>
      <c r="J94" s="1248"/>
      <c r="K94" s="1248"/>
      <c r="L94" s="1248"/>
      <c r="M94" s="1248"/>
      <c r="N94" s="1248"/>
      <c r="O94" s="1248"/>
      <c r="P94" s="1248"/>
      <c r="Q94" s="1248"/>
      <c r="R94" s="454"/>
    </row>
    <row r="95" spans="2:21" s="449" customFormat="1" ht="7" customHeight="1">
      <c r="B95" s="450"/>
      <c r="C95" s="451"/>
      <c r="D95" s="453"/>
      <c r="E95" s="453"/>
      <c r="F95" s="453"/>
      <c r="G95" s="453"/>
      <c r="H95" s="453"/>
      <c r="I95" s="453"/>
      <c r="J95" s="453"/>
      <c r="K95" s="453"/>
      <c r="L95" s="453"/>
      <c r="M95" s="453"/>
      <c r="N95" s="453"/>
      <c r="O95" s="453"/>
      <c r="P95" s="453"/>
      <c r="Q95" s="453"/>
      <c r="R95" s="454"/>
    </row>
    <row r="96" spans="2:21" s="449" customFormat="1" ht="37" customHeight="1">
      <c r="B96" s="450"/>
      <c r="C96" s="486" t="s">
        <v>12</v>
      </c>
      <c r="D96" s="453"/>
      <c r="E96" s="453"/>
      <c r="F96" s="1263" t="str">
        <f>F6</f>
        <v>04 - PŘÍPOJKA PLYNU</v>
      </c>
      <c r="G96" s="1248"/>
      <c r="H96" s="1248"/>
      <c r="I96" s="1248"/>
      <c r="J96" s="1248"/>
      <c r="K96" s="1248"/>
      <c r="L96" s="1248"/>
      <c r="M96" s="1248"/>
      <c r="N96" s="1248"/>
      <c r="O96" s="1248"/>
      <c r="P96" s="1248"/>
      <c r="Q96" s="453"/>
      <c r="R96" s="454"/>
    </row>
    <row r="97" spans="2:65" s="449" customFormat="1" ht="7" customHeight="1">
      <c r="B97" s="450"/>
      <c r="C97" s="451"/>
      <c r="D97" s="453"/>
      <c r="E97" s="453"/>
      <c r="F97" s="453"/>
      <c r="G97" s="453"/>
      <c r="H97" s="453"/>
      <c r="I97" s="453"/>
      <c r="J97" s="453"/>
      <c r="K97" s="453"/>
      <c r="L97" s="453"/>
      <c r="M97" s="453"/>
      <c r="N97" s="453"/>
      <c r="O97" s="453"/>
      <c r="P97" s="453"/>
      <c r="Q97" s="453"/>
      <c r="R97" s="454"/>
    </row>
    <row r="98" spans="2:65" s="449" customFormat="1" ht="18" customHeight="1">
      <c r="B98" s="450"/>
      <c r="C98" s="487" t="s">
        <v>15</v>
      </c>
      <c r="D98" s="453"/>
      <c r="E98" s="453"/>
      <c r="F98" s="456" t="str">
        <f>F8</f>
        <v>Praha</v>
      </c>
      <c r="G98" s="453"/>
      <c r="H98" s="453"/>
      <c r="I98" s="453"/>
      <c r="J98" s="453"/>
      <c r="K98" s="455" t="s">
        <v>17</v>
      </c>
      <c r="L98" s="453"/>
      <c r="M98" s="1249" t="str">
        <f>IF(O8="","",O8)</f>
        <v>vyplň</v>
      </c>
      <c r="N98" s="1249"/>
      <c r="O98" s="1249"/>
      <c r="P98" s="1249"/>
      <c r="Q98" s="453"/>
      <c r="R98" s="454"/>
    </row>
    <row r="99" spans="2:65" s="449" customFormat="1" ht="7" customHeight="1">
      <c r="B99" s="450"/>
      <c r="C99" s="451"/>
      <c r="D99" s="453"/>
      <c r="E99" s="453"/>
      <c r="F99" s="453"/>
      <c r="G99" s="453"/>
      <c r="H99" s="453"/>
      <c r="I99" s="453"/>
      <c r="J99" s="453"/>
      <c r="K99" s="453"/>
      <c r="L99" s="453"/>
      <c r="M99" s="453"/>
      <c r="N99" s="453"/>
      <c r="O99" s="453"/>
      <c r="P99" s="453"/>
      <c r="Q99" s="453"/>
      <c r="R99" s="454"/>
    </row>
    <row r="100" spans="2:65" s="449" customFormat="1">
      <c r="B100" s="450"/>
      <c r="C100" s="487" t="s">
        <v>1119</v>
      </c>
      <c r="D100" s="453"/>
      <c r="E100" s="453"/>
      <c r="F100" s="456" t="str">
        <f>E11</f>
        <v xml:space="preserve"> </v>
      </c>
      <c r="G100" s="453"/>
      <c r="H100" s="453"/>
      <c r="I100" s="453"/>
      <c r="J100" s="453"/>
      <c r="K100" s="455" t="s">
        <v>24</v>
      </c>
      <c r="L100" s="453"/>
      <c r="M100" s="1250" t="str">
        <f>E17</f>
        <v xml:space="preserve"> </v>
      </c>
      <c r="N100" s="1250"/>
      <c r="O100" s="1250"/>
      <c r="P100" s="1250"/>
      <c r="Q100" s="1250"/>
      <c r="R100" s="454"/>
    </row>
    <row r="101" spans="2:65" s="449" customFormat="1" ht="14.4" customHeight="1">
      <c r="B101" s="450"/>
      <c r="C101" s="487" t="s">
        <v>1120</v>
      </c>
      <c r="D101" s="453"/>
      <c r="E101" s="453"/>
      <c r="F101" s="456" t="str">
        <f>IF(E14="","",E14)</f>
        <v xml:space="preserve"> </v>
      </c>
      <c r="G101" s="453"/>
      <c r="H101" s="453"/>
      <c r="I101" s="453"/>
      <c r="J101" s="453"/>
      <c r="K101" s="455" t="s">
        <v>27</v>
      </c>
      <c r="L101" s="453"/>
      <c r="M101" s="1250" t="str">
        <f>E20</f>
        <v xml:space="preserve"> </v>
      </c>
      <c r="N101" s="1250"/>
      <c r="O101" s="1250"/>
      <c r="P101" s="1250"/>
      <c r="Q101" s="1250"/>
      <c r="R101" s="454"/>
    </row>
    <row r="102" spans="2:65" s="449" customFormat="1" ht="10.25" customHeight="1" thickBot="1">
      <c r="B102" s="450"/>
      <c r="C102" s="451"/>
      <c r="D102" s="453"/>
      <c r="E102" s="453"/>
      <c r="F102" s="453"/>
      <c r="G102" s="453"/>
      <c r="H102" s="453"/>
      <c r="I102" s="453"/>
      <c r="J102" s="453"/>
      <c r="K102" s="453"/>
      <c r="L102" s="453"/>
      <c r="M102" s="453"/>
      <c r="N102" s="453"/>
      <c r="O102" s="453"/>
      <c r="P102" s="453"/>
      <c r="Q102" s="453"/>
      <c r="R102" s="454"/>
    </row>
    <row r="103" spans="2:65" s="511" customFormat="1" ht="29.25" customHeight="1" thickBot="1">
      <c r="B103" s="507"/>
      <c r="C103" s="508" t="s">
        <v>87</v>
      </c>
      <c r="D103" s="509" t="s">
        <v>47</v>
      </c>
      <c r="E103" s="509" t="s">
        <v>43</v>
      </c>
      <c r="F103" s="1267" t="s">
        <v>44</v>
      </c>
      <c r="G103" s="1267"/>
      <c r="H103" s="1267"/>
      <c r="I103" s="1267"/>
      <c r="J103" s="509" t="s">
        <v>88</v>
      </c>
      <c r="K103" s="509" t="s">
        <v>89</v>
      </c>
      <c r="L103" s="1267" t="s">
        <v>90</v>
      </c>
      <c r="M103" s="1267"/>
      <c r="N103" s="1267" t="s">
        <v>73</v>
      </c>
      <c r="O103" s="1267"/>
      <c r="P103" s="1267"/>
      <c r="Q103" s="1268"/>
      <c r="R103" s="510"/>
      <c r="T103" s="512" t="s">
        <v>1142</v>
      </c>
      <c r="U103" s="513" t="s">
        <v>33</v>
      </c>
      <c r="V103" s="513" t="s">
        <v>92</v>
      </c>
      <c r="W103" s="513" t="s">
        <v>93</v>
      </c>
      <c r="X103" s="513" t="s">
        <v>1143</v>
      </c>
      <c r="Y103" s="513" t="s">
        <v>1144</v>
      </c>
      <c r="Z103" s="513" t="s">
        <v>96</v>
      </c>
      <c r="AA103" s="514" t="s">
        <v>97</v>
      </c>
    </row>
    <row r="104" spans="2:65" s="449" customFormat="1" ht="29.25" customHeight="1">
      <c r="B104" s="450"/>
      <c r="C104" s="515" t="s">
        <v>1122</v>
      </c>
      <c r="D104" s="453"/>
      <c r="E104" s="453"/>
      <c r="F104" s="453"/>
      <c r="G104" s="453"/>
      <c r="H104" s="453"/>
      <c r="I104" s="453"/>
      <c r="J104" s="453"/>
      <c r="K104" s="453"/>
      <c r="L104" s="453"/>
      <c r="M104" s="453"/>
      <c r="N104" s="1274">
        <f>BK104</f>
        <v>0</v>
      </c>
      <c r="O104" s="1275"/>
      <c r="P104" s="1275"/>
      <c r="Q104" s="1275"/>
      <c r="R104" s="454"/>
      <c r="T104" s="516"/>
      <c r="U104" s="457"/>
      <c r="V104" s="457"/>
      <c r="W104" s="517">
        <f>W105+W137</f>
        <v>233.064886</v>
      </c>
      <c r="X104" s="457"/>
      <c r="Y104" s="517">
        <f>Y105+Y137</f>
        <v>21.797824000000002</v>
      </c>
      <c r="Z104" s="457"/>
      <c r="AA104" s="518">
        <f>AA105+AA137</f>
        <v>0</v>
      </c>
      <c r="AT104" s="439" t="s">
        <v>49</v>
      </c>
      <c r="AU104" s="439" t="s">
        <v>75</v>
      </c>
      <c r="BK104" s="519">
        <f>BK105+BK137</f>
        <v>0</v>
      </c>
    </row>
    <row r="105" spans="2:65" s="524" customFormat="1" ht="37.4" customHeight="1">
      <c r="B105" s="520"/>
      <c r="C105" s="521"/>
      <c r="D105" s="522" t="s">
        <v>76</v>
      </c>
      <c r="E105" s="522"/>
      <c r="F105" s="522"/>
      <c r="G105" s="522"/>
      <c r="H105" s="522"/>
      <c r="I105" s="522"/>
      <c r="J105" s="522"/>
      <c r="K105" s="522"/>
      <c r="L105" s="522"/>
      <c r="M105" s="522"/>
      <c r="N105" s="1276">
        <f>BK105</f>
        <v>0</v>
      </c>
      <c r="O105" s="1259"/>
      <c r="P105" s="1259"/>
      <c r="Q105" s="1259"/>
      <c r="R105" s="523"/>
      <c r="T105" s="525"/>
      <c r="W105" s="526">
        <f>W106+W119+W121+W134</f>
        <v>225.468886</v>
      </c>
      <c r="Y105" s="526">
        <f>Y106+Y119+Y121+Y134</f>
        <v>21.766802000000002</v>
      </c>
      <c r="AA105" s="527">
        <f>AA106+AA119+AA121+AA134</f>
        <v>0</v>
      </c>
      <c r="AR105" s="528" t="s">
        <v>56</v>
      </c>
      <c r="AT105" s="529" t="s">
        <v>49</v>
      </c>
      <c r="AU105" s="529" t="s">
        <v>50</v>
      </c>
      <c r="AY105" s="528" t="s">
        <v>101</v>
      </c>
      <c r="BK105" s="530">
        <f>BK106+BK119+BK121+BK134</f>
        <v>0</v>
      </c>
    </row>
    <row r="106" spans="2:65" s="524" customFormat="1" ht="19.899999999999999" customHeight="1">
      <c r="B106" s="520"/>
      <c r="C106" s="521"/>
      <c r="D106" s="531" t="s">
        <v>77</v>
      </c>
      <c r="E106" s="531"/>
      <c r="F106" s="531"/>
      <c r="G106" s="531"/>
      <c r="H106" s="531"/>
      <c r="I106" s="531"/>
      <c r="J106" s="531"/>
      <c r="K106" s="531"/>
      <c r="L106" s="531"/>
      <c r="M106" s="531"/>
      <c r="N106" s="1277">
        <f>BK106</f>
        <v>0</v>
      </c>
      <c r="O106" s="1278"/>
      <c r="P106" s="1278"/>
      <c r="Q106" s="1278"/>
      <c r="R106" s="523"/>
      <c r="T106" s="525"/>
      <c r="W106" s="526">
        <f>SUM(W107:W118)</f>
        <v>136.86408</v>
      </c>
      <c r="Y106" s="526">
        <f>SUM(Y107:Y118)</f>
        <v>21.666420000000002</v>
      </c>
      <c r="AA106" s="527">
        <f>SUM(AA107:AA118)</f>
        <v>0</v>
      </c>
      <c r="AR106" s="528" t="s">
        <v>56</v>
      </c>
      <c r="AT106" s="529" t="s">
        <v>49</v>
      </c>
      <c r="AU106" s="529" t="s">
        <v>56</v>
      </c>
      <c r="AY106" s="528" t="s">
        <v>101</v>
      </c>
      <c r="BK106" s="530">
        <f>SUM(BK107:BK118)</f>
        <v>0</v>
      </c>
    </row>
    <row r="107" spans="2:65" s="449" customFormat="1" ht="25.5" customHeight="1">
      <c r="B107" s="450"/>
      <c r="C107" s="532" t="s">
        <v>56</v>
      </c>
      <c r="D107" s="533" t="s">
        <v>103</v>
      </c>
      <c r="E107" s="534" t="s">
        <v>1587</v>
      </c>
      <c r="F107" s="1271" t="s">
        <v>1588</v>
      </c>
      <c r="G107" s="1271"/>
      <c r="H107" s="1271"/>
      <c r="I107" s="1271"/>
      <c r="J107" s="535" t="s">
        <v>221</v>
      </c>
      <c r="K107" s="536">
        <v>1.8</v>
      </c>
      <c r="L107" s="1272"/>
      <c r="M107" s="1272"/>
      <c r="N107" s="1273">
        <f t="shared" ref="N107:N118" si="0">ROUND(L107*K107,2)</f>
        <v>0</v>
      </c>
      <c r="O107" s="1273"/>
      <c r="P107" s="1273"/>
      <c r="Q107" s="1273"/>
      <c r="R107" s="454"/>
      <c r="T107" s="537" t="s">
        <v>1</v>
      </c>
      <c r="U107" s="538" t="s">
        <v>34</v>
      </c>
      <c r="V107" s="539">
        <v>0.54700000000000004</v>
      </c>
      <c r="W107" s="539">
        <f t="shared" ref="W107:W118" si="1">V107*K107</f>
        <v>0.98460000000000014</v>
      </c>
      <c r="X107" s="539">
        <v>3.6900000000000002E-2</v>
      </c>
      <c r="Y107" s="539">
        <f t="shared" ref="Y107:Y118" si="2">X107*K107</f>
        <v>6.6420000000000007E-2</v>
      </c>
      <c r="Z107" s="539">
        <v>0</v>
      </c>
      <c r="AA107" s="540">
        <f t="shared" ref="AA107:AA118" si="3">Z107*K107</f>
        <v>0</v>
      </c>
      <c r="AR107" s="439" t="s">
        <v>107</v>
      </c>
      <c r="AT107" s="439" t="s">
        <v>103</v>
      </c>
      <c r="AU107" s="439" t="s">
        <v>58</v>
      </c>
      <c r="AY107" s="439" t="s">
        <v>101</v>
      </c>
      <c r="BE107" s="541">
        <f t="shared" ref="BE107:BE118" si="4">IF(U107="základní",N107,0)</f>
        <v>0</v>
      </c>
      <c r="BF107" s="541">
        <f t="shared" ref="BF107:BF118" si="5">IF(U107="snížená",N107,0)</f>
        <v>0</v>
      </c>
      <c r="BG107" s="541">
        <f t="shared" ref="BG107:BG118" si="6">IF(U107="zákl. přenesená",N107,0)</f>
        <v>0</v>
      </c>
      <c r="BH107" s="541">
        <f t="shared" ref="BH107:BH118" si="7">IF(U107="sníž. přenesená",N107,0)</f>
        <v>0</v>
      </c>
      <c r="BI107" s="541">
        <f t="shared" ref="BI107:BI118" si="8">IF(U107="nulová",N107,0)</f>
        <v>0</v>
      </c>
      <c r="BJ107" s="439" t="s">
        <v>56</v>
      </c>
      <c r="BK107" s="541">
        <f t="shared" ref="BK107:BK118" si="9">ROUND(L107*K107,2)</f>
        <v>0</v>
      </c>
      <c r="BL107" s="439" t="s">
        <v>107</v>
      </c>
      <c r="BM107" s="439" t="s">
        <v>1589</v>
      </c>
    </row>
    <row r="108" spans="2:65" s="449" customFormat="1" ht="25.5" customHeight="1">
      <c r="B108" s="450"/>
      <c r="C108" s="532" t="s">
        <v>58</v>
      </c>
      <c r="D108" s="533" t="s">
        <v>103</v>
      </c>
      <c r="E108" s="534" t="s">
        <v>1590</v>
      </c>
      <c r="F108" s="1271" t="s">
        <v>1591</v>
      </c>
      <c r="G108" s="1271"/>
      <c r="H108" s="1271"/>
      <c r="I108" s="1271"/>
      <c r="J108" s="535" t="s">
        <v>111</v>
      </c>
      <c r="K108" s="536">
        <v>1.71</v>
      </c>
      <c r="L108" s="1272"/>
      <c r="M108" s="1272"/>
      <c r="N108" s="1273">
        <f t="shared" si="0"/>
        <v>0</v>
      </c>
      <c r="O108" s="1273"/>
      <c r="P108" s="1273"/>
      <c r="Q108" s="1273"/>
      <c r="R108" s="454"/>
      <c r="T108" s="537" t="s">
        <v>1</v>
      </c>
      <c r="U108" s="538" t="s">
        <v>34</v>
      </c>
      <c r="V108" s="539">
        <v>1.548</v>
      </c>
      <c r="W108" s="539">
        <f t="shared" si="1"/>
        <v>2.6470799999999999</v>
      </c>
      <c r="X108" s="539">
        <v>0</v>
      </c>
      <c r="Y108" s="539">
        <f t="shared" si="2"/>
        <v>0</v>
      </c>
      <c r="Z108" s="539">
        <v>0</v>
      </c>
      <c r="AA108" s="540">
        <f t="shared" si="3"/>
        <v>0</v>
      </c>
      <c r="AR108" s="439" t="s">
        <v>107</v>
      </c>
      <c r="AT108" s="439" t="s">
        <v>103</v>
      </c>
      <c r="AU108" s="439" t="s">
        <v>58</v>
      </c>
      <c r="AY108" s="439" t="s">
        <v>101</v>
      </c>
      <c r="BE108" s="541">
        <f t="shared" si="4"/>
        <v>0</v>
      </c>
      <c r="BF108" s="541">
        <f t="shared" si="5"/>
        <v>0</v>
      </c>
      <c r="BG108" s="541">
        <f t="shared" si="6"/>
        <v>0</v>
      </c>
      <c r="BH108" s="541">
        <f t="shared" si="7"/>
        <v>0</v>
      </c>
      <c r="BI108" s="541">
        <f t="shared" si="8"/>
        <v>0</v>
      </c>
      <c r="BJ108" s="439" t="s">
        <v>56</v>
      </c>
      <c r="BK108" s="541">
        <f t="shared" si="9"/>
        <v>0</v>
      </c>
      <c r="BL108" s="439" t="s">
        <v>107</v>
      </c>
      <c r="BM108" s="439" t="s">
        <v>1592</v>
      </c>
    </row>
    <row r="109" spans="2:65" s="449" customFormat="1" ht="25.5" customHeight="1">
      <c r="B109" s="450"/>
      <c r="C109" s="532" t="s">
        <v>115</v>
      </c>
      <c r="D109" s="533" t="s">
        <v>103</v>
      </c>
      <c r="E109" s="534" t="s">
        <v>125</v>
      </c>
      <c r="F109" s="1271" t="s">
        <v>126</v>
      </c>
      <c r="G109" s="1271"/>
      <c r="H109" s="1271"/>
      <c r="I109" s="1271"/>
      <c r="J109" s="535" t="s">
        <v>111</v>
      </c>
      <c r="K109" s="536">
        <v>34.200000000000003</v>
      </c>
      <c r="L109" s="1272"/>
      <c r="M109" s="1272"/>
      <c r="N109" s="1273">
        <f t="shared" si="0"/>
        <v>0</v>
      </c>
      <c r="O109" s="1273"/>
      <c r="P109" s="1273"/>
      <c r="Q109" s="1273"/>
      <c r="R109" s="454"/>
      <c r="T109" s="537" t="s">
        <v>1</v>
      </c>
      <c r="U109" s="538" t="s">
        <v>34</v>
      </c>
      <c r="V109" s="539">
        <v>2.3199999999999998</v>
      </c>
      <c r="W109" s="539">
        <f t="shared" si="1"/>
        <v>79.343999999999994</v>
      </c>
      <c r="X109" s="539">
        <v>0</v>
      </c>
      <c r="Y109" s="539">
        <f t="shared" si="2"/>
        <v>0</v>
      </c>
      <c r="Z109" s="539">
        <v>0</v>
      </c>
      <c r="AA109" s="540">
        <f t="shared" si="3"/>
        <v>0</v>
      </c>
      <c r="AR109" s="439" t="s">
        <v>107</v>
      </c>
      <c r="AT109" s="439" t="s">
        <v>103</v>
      </c>
      <c r="AU109" s="439" t="s">
        <v>58</v>
      </c>
      <c r="AY109" s="439" t="s">
        <v>101</v>
      </c>
      <c r="BE109" s="541">
        <f t="shared" si="4"/>
        <v>0</v>
      </c>
      <c r="BF109" s="541">
        <f t="shared" si="5"/>
        <v>0</v>
      </c>
      <c r="BG109" s="541">
        <f t="shared" si="6"/>
        <v>0</v>
      </c>
      <c r="BH109" s="541">
        <f t="shared" si="7"/>
        <v>0</v>
      </c>
      <c r="BI109" s="541">
        <f t="shared" si="8"/>
        <v>0</v>
      </c>
      <c r="BJ109" s="439" t="s">
        <v>56</v>
      </c>
      <c r="BK109" s="541">
        <f t="shared" si="9"/>
        <v>0</v>
      </c>
      <c r="BL109" s="439" t="s">
        <v>107</v>
      </c>
      <c r="BM109" s="439" t="s">
        <v>1593</v>
      </c>
    </row>
    <row r="110" spans="2:65" s="449" customFormat="1" ht="25.5" customHeight="1">
      <c r="B110" s="450"/>
      <c r="C110" s="532" t="s">
        <v>107</v>
      </c>
      <c r="D110" s="533" t="s">
        <v>103</v>
      </c>
      <c r="E110" s="534" t="s">
        <v>131</v>
      </c>
      <c r="F110" s="1271" t="s">
        <v>132</v>
      </c>
      <c r="G110" s="1271"/>
      <c r="H110" s="1271"/>
      <c r="I110" s="1271"/>
      <c r="J110" s="535" t="s">
        <v>111</v>
      </c>
      <c r="K110" s="536">
        <v>34.200000000000003</v>
      </c>
      <c r="L110" s="1272"/>
      <c r="M110" s="1272"/>
      <c r="N110" s="1273">
        <f t="shared" si="0"/>
        <v>0</v>
      </c>
      <c r="O110" s="1273"/>
      <c r="P110" s="1273"/>
      <c r="Q110" s="1273"/>
      <c r="R110" s="454"/>
      <c r="T110" s="537" t="s">
        <v>1</v>
      </c>
      <c r="U110" s="538" t="s">
        <v>34</v>
      </c>
      <c r="V110" s="539">
        <v>0.65400000000000003</v>
      </c>
      <c r="W110" s="539">
        <f t="shared" si="1"/>
        <v>22.366800000000001</v>
      </c>
      <c r="X110" s="539">
        <v>0</v>
      </c>
      <c r="Y110" s="539">
        <f t="shared" si="2"/>
        <v>0</v>
      </c>
      <c r="Z110" s="539">
        <v>0</v>
      </c>
      <c r="AA110" s="540">
        <f t="shared" si="3"/>
        <v>0</v>
      </c>
      <c r="AR110" s="439" t="s">
        <v>107</v>
      </c>
      <c r="AT110" s="439" t="s">
        <v>103</v>
      </c>
      <c r="AU110" s="439" t="s">
        <v>58</v>
      </c>
      <c r="AY110" s="439" t="s">
        <v>101</v>
      </c>
      <c r="BE110" s="541">
        <f t="shared" si="4"/>
        <v>0</v>
      </c>
      <c r="BF110" s="541">
        <f t="shared" si="5"/>
        <v>0</v>
      </c>
      <c r="BG110" s="541">
        <f t="shared" si="6"/>
        <v>0</v>
      </c>
      <c r="BH110" s="541">
        <f t="shared" si="7"/>
        <v>0</v>
      </c>
      <c r="BI110" s="541">
        <f t="shared" si="8"/>
        <v>0</v>
      </c>
      <c r="BJ110" s="439" t="s">
        <v>56</v>
      </c>
      <c r="BK110" s="541">
        <f t="shared" si="9"/>
        <v>0</v>
      </c>
      <c r="BL110" s="439" t="s">
        <v>107</v>
      </c>
      <c r="BM110" s="439" t="s">
        <v>1594</v>
      </c>
    </row>
    <row r="111" spans="2:65" s="449" customFormat="1" ht="25.5" customHeight="1">
      <c r="B111" s="450"/>
      <c r="C111" s="532" t="s">
        <v>124</v>
      </c>
      <c r="D111" s="533" t="s">
        <v>103</v>
      </c>
      <c r="E111" s="534" t="s">
        <v>135</v>
      </c>
      <c r="F111" s="1271" t="s">
        <v>136</v>
      </c>
      <c r="G111" s="1271"/>
      <c r="H111" s="1271"/>
      <c r="I111" s="1271"/>
      <c r="J111" s="535" t="s">
        <v>111</v>
      </c>
      <c r="K111" s="536">
        <v>34.200000000000003</v>
      </c>
      <c r="L111" s="1272"/>
      <c r="M111" s="1272"/>
      <c r="N111" s="1273">
        <f t="shared" si="0"/>
        <v>0</v>
      </c>
      <c r="O111" s="1273"/>
      <c r="P111" s="1273"/>
      <c r="Q111" s="1273"/>
      <c r="R111" s="454"/>
      <c r="T111" s="537" t="s">
        <v>1</v>
      </c>
      <c r="U111" s="538" t="s">
        <v>34</v>
      </c>
      <c r="V111" s="539">
        <v>0.34499999999999997</v>
      </c>
      <c r="W111" s="539">
        <f t="shared" si="1"/>
        <v>11.798999999999999</v>
      </c>
      <c r="X111" s="539">
        <v>0</v>
      </c>
      <c r="Y111" s="539">
        <f t="shared" si="2"/>
        <v>0</v>
      </c>
      <c r="Z111" s="539">
        <v>0</v>
      </c>
      <c r="AA111" s="540">
        <f t="shared" si="3"/>
        <v>0</v>
      </c>
      <c r="AR111" s="439" t="s">
        <v>107</v>
      </c>
      <c r="AT111" s="439" t="s">
        <v>103</v>
      </c>
      <c r="AU111" s="439" t="s">
        <v>58</v>
      </c>
      <c r="AY111" s="439" t="s">
        <v>101</v>
      </c>
      <c r="BE111" s="541">
        <f t="shared" si="4"/>
        <v>0</v>
      </c>
      <c r="BF111" s="541">
        <f t="shared" si="5"/>
        <v>0</v>
      </c>
      <c r="BG111" s="541">
        <f t="shared" si="6"/>
        <v>0</v>
      </c>
      <c r="BH111" s="541">
        <f t="shared" si="7"/>
        <v>0</v>
      </c>
      <c r="BI111" s="541">
        <f t="shared" si="8"/>
        <v>0</v>
      </c>
      <c r="BJ111" s="439" t="s">
        <v>56</v>
      </c>
      <c r="BK111" s="541">
        <f t="shared" si="9"/>
        <v>0</v>
      </c>
      <c r="BL111" s="439" t="s">
        <v>107</v>
      </c>
      <c r="BM111" s="439" t="s">
        <v>1595</v>
      </c>
    </row>
    <row r="112" spans="2:65" s="449" customFormat="1" ht="25.5" customHeight="1">
      <c r="B112" s="450"/>
      <c r="C112" s="532" t="s">
        <v>123</v>
      </c>
      <c r="D112" s="533" t="s">
        <v>103</v>
      </c>
      <c r="E112" s="534" t="s">
        <v>143</v>
      </c>
      <c r="F112" s="1271" t="s">
        <v>144</v>
      </c>
      <c r="G112" s="1271"/>
      <c r="H112" s="1271"/>
      <c r="I112" s="1271"/>
      <c r="J112" s="535" t="s">
        <v>111</v>
      </c>
      <c r="K112" s="536">
        <v>14.4</v>
      </c>
      <c r="L112" s="1272"/>
      <c r="M112" s="1272"/>
      <c r="N112" s="1273">
        <f t="shared" si="0"/>
        <v>0</v>
      </c>
      <c r="O112" s="1273"/>
      <c r="P112" s="1273"/>
      <c r="Q112" s="1273"/>
      <c r="R112" s="454"/>
      <c r="T112" s="537" t="s">
        <v>1</v>
      </c>
      <c r="U112" s="538" t="s">
        <v>34</v>
      </c>
      <c r="V112" s="539">
        <v>8.3000000000000004E-2</v>
      </c>
      <c r="W112" s="539">
        <f t="shared" si="1"/>
        <v>1.1952</v>
      </c>
      <c r="X112" s="539">
        <v>0</v>
      </c>
      <c r="Y112" s="539">
        <f t="shared" si="2"/>
        <v>0</v>
      </c>
      <c r="Z112" s="539">
        <v>0</v>
      </c>
      <c r="AA112" s="540">
        <f t="shared" si="3"/>
        <v>0</v>
      </c>
      <c r="AR112" s="439" t="s">
        <v>107</v>
      </c>
      <c r="AT112" s="439" t="s">
        <v>103</v>
      </c>
      <c r="AU112" s="439" t="s">
        <v>58</v>
      </c>
      <c r="AY112" s="439" t="s">
        <v>101</v>
      </c>
      <c r="BE112" s="541">
        <f t="shared" si="4"/>
        <v>0</v>
      </c>
      <c r="BF112" s="541">
        <f t="shared" si="5"/>
        <v>0</v>
      </c>
      <c r="BG112" s="541">
        <f t="shared" si="6"/>
        <v>0</v>
      </c>
      <c r="BH112" s="541">
        <f t="shared" si="7"/>
        <v>0</v>
      </c>
      <c r="BI112" s="541">
        <f t="shared" si="8"/>
        <v>0</v>
      </c>
      <c r="BJ112" s="439" t="s">
        <v>56</v>
      </c>
      <c r="BK112" s="541">
        <f t="shared" si="9"/>
        <v>0</v>
      </c>
      <c r="BL112" s="439" t="s">
        <v>107</v>
      </c>
      <c r="BM112" s="439" t="s">
        <v>1596</v>
      </c>
    </row>
    <row r="113" spans="2:65" s="449" customFormat="1" ht="25.5" customHeight="1">
      <c r="B113" s="450"/>
      <c r="C113" s="532" t="s">
        <v>134</v>
      </c>
      <c r="D113" s="533" t="s">
        <v>103</v>
      </c>
      <c r="E113" s="534" t="s">
        <v>1597</v>
      </c>
      <c r="F113" s="1271" t="s">
        <v>1598</v>
      </c>
      <c r="G113" s="1271"/>
      <c r="H113" s="1271"/>
      <c r="I113" s="1271"/>
      <c r="J113" s="535" t="s">
        <v>111</v>
      </c>
      <c r="K113" s="536">
        <v>14.4</v>
      </c>
      <c r="L113" s="1272"/>
      <c r="M113" s="1272"/>
      <c r="N113" s="1273">
        <f t="shared" si="0"/>
        <v>0</v>
      </c>
      <c r="O113" s="1273"/>
      <c r="P113" s="1273"/>
      <c r="Q113" s="1273"/>
      <c r="R113" s="454"/>
      <c r="T113" s="537" t="s">
        <v>1</v>
      </c>
      <c r="U113" s="538" t="s">
        <v>34</v>
      </c>
      <c r="V113" s="539">
        <v>0.65200000000000002</v>
      </c>
      <c r="W113" s="539">
        <f t="shared" si="1"/>
        <v>9.3887999999999998</v>
      </c>
      <c r="X113" s="539">
        <v>0</v>
      </c>
      <c r="Y113" s="539">
        <f t="shared" si="2"/>
        <v>0</v>
      </c>
      <c r="Z113" s="539">
        <v>0</v>
      </c>
      <c r="AA113" s="540">
        <f t="shared" si="3"/>
        <v>0</v>
      </c>
      <c r="AR113" s="439" t="s">
        <v>107</v>
      </c>
      <c r="AT113" s="439" t="s">
        <v>103</v>
      </c>
      <c r="AU113" s="439" t="s">
        <v>58</v>
      </c>
      <c r="AY113" s="439" t="s">
        <v>101</v>
      </c>
      <c r="BE113" s="541">
        <f t="shared" si="4"/>
        <v>0</v>
      </c>
      <c r="BF113" s="541">
        <f t="shared" si="5"/>
        <v>0</v>
      </c>
      <c r="BG113" s="541">
        <f t="shared" si="6"/>
        <v>0</v>
      </c>
      <c r="BH113" s="541">
        <f t="shared" si="7"/>
        <v>0</v>
      </c>
      <c r="BI113" s="541">
        <f t="shared" si="8"/>
        <v>0</v>
      </c>
      <c r="BJ113" s="439" t="s">
        <v>56</v>
      </c>
      <c r="BK113" s="541">
        <f t="shared" si="9"/>
        <v>0</v>
      </c>
      <c r="BL113" s="439" t="s">
        <v>107</v>
      </c>
      <c r="BM113" s="439" t="s">
        <v>1599</v>
      </c>
    </row>
    <row r="114" spans="2:65" s="449" customFormat="1" ht="16.5" customHeight="1">
      <c r="B114" s="450"/>
      <c r="C114" s="532" t="s">
        <v>137</v>
      </c>
      <c r="D114" s="533" t="s">
        <v>103</v>
      </c>
      <c r="E114" s="534" t="s">
        <v>150</v>
      </c>
      <c r="F114" s="1271" t="s">
        <v>151</v>
      </c>
      <c r="G114" s="1271"/>
      <c r="H114" s="1271"/>
      <c r="I114" s="1271"/>
      <c r="J114" s="535" t="s">
        <v>111</v>
      </c>
      <c r="K114" s="536">
        <v>14.4</v>
      </c>
      <c r="L114" s="1272"/>
      <c r="M114" s="1272"/>
      <c r="N114" s="1273">
        <f t="shared" si="0"/>
        <v>0</v>
      </c>
      <c r="O114" s="1273"/>
      <c r="P114" s="1273"/>
      <c r="Q114" s="1273"/>
      <c r="R114" s="454"/>
      <c r="T114" s="537" t="s">
        <v>1</v>
      </c>
      <c r="U114" s="538" t="s">
        <v>34</v>
      </c>
      <c r="V114" s="539">
        <v>8.9999999999999993E-3</v>
      </c>
      <c r="W114" s="539">
        <f t="shared" si="1"/>
        <v>0.12959999999999999</v>
      </c>
      <c r="X114" s="539">
        <v>0</v>
      </c>
      <c r="Y114" s="539">
        <f t="shared" si="2"/>
        <v>0</v>
      </c>
      <c r="Z114" s="539">
        <v>0</v>
      </c>
      <c r="AA114" s="540">
        <f t="shared" si="3"/>
        <v>0</v>
      </c>
      <c r="AR114" s="439" t="s">
        <v>107</v>
      </c>
      <c r="AT114" s="439" t="s">
        <v>103</v>
      </c>
      <c r="AU114" s="439" t="s">
        <v>58</v>
      </c>
      <c r="AY114" s="439" t="s">
        <v>101</v>
      </c>
      <c r="BE114" s="541">
        <f t="shared" si="4"/>
        <v>0</v>
      </c>
      <c r="BF114" s="541">
        <f t="shared" si="5"/>
        <v>0</v>
      </c>
      <c r="BG114" s="541">
        <f t="shared" si="6"/>
        <v>0</v>
      </c>
      <c r="BH114" s="541">
        <f t="shared" si="7"/>
        <v>0</v>
      </c>
      <c r="BI114" s="541">
        <f t="shared" si="8"/>
        <v>0</v>
      </c>
      <c r="BJ114" s="439" t="s">
        <v>56</v>
      </c>
      <c r="BK114" s="541">
        <f t="shared" si="9"/>
        <v>0</v>
      </c>
      <c r="BL114" s="439" t="s">
        <v>107</v>
      </c>
      <c r="BM114" s="439" t="s">
        <v>1600</v>
      </c>
    </row>
    <row r="115" spans="2:65" s="449" customFormat="1" ht="25.5" customHeight="1">
      <c r="B115" s="450"/>
      <c r="C115" s="532" t="s">
        <v>142</v>
      </c>
      <c r="D115" s="533" t="s">
        <v>103</v>
      </c>
      <c r="E115" s="534" t="s">
        <v>153</v>
      </c>
      <c r="F115" s="1271" t="s">
        <v>154</v>
      </c>
      <c r="G115" s="1271"/>
      <c r="H115" s="1271"/>
      <c r="I115" s="1271"/>
      <c r="J115" s="535" t="s">
        <v>155</v>
      </c>
      <c r="K115" s="536">
        <v>25.92</v>
      </c>
      <c r="L115" s="1272"/>
      <c r="M115" s="1272"/>
      <c r="N115" s="1273">
        <f t="shared" si="0"/>
        <v>0</v>
      </c>
      <c r="O115" s="1273"/>
      <c r="P115" s="1273"/>
      <c r="Q115" s="1273"/>
      <c r="R115" s="454"/>
      <c r="T115" s="537" t="s">
        <v>1</v>
      </c>
      <c r="U115" s="538" t="s">
        <v>34</v>
      </c>
      <c r="V115" s="539">
        <v>0</v>
      </c>
      <c r="W115" s="539">
        <f t="shared" si="1"/>
        <v>0</v>
      </c>
      <c r="X115" s="539">
        <v>0</v>
      </c>
      <c r="Y115" s="539">
        <f t="shared" si="2"/>
        <v>0</v>
      </c>
      <c r="Z115" s="539">
        <v>0</v>
      </c>
      <c r="AA115" s="540">
        <f t="shared" si="3"/>
        <v>0</v>
      </c>
      <c r="AR115" s="439" t="s">
        <v>107</v>
      </c>
      <c r="AT115" s="439" t="s">
        <v>103</v>
      </c>
      <c r="AU115" s="439" t="s">
        <v>58</v>
      </c>
      <c r="AY115" s="439" t="s">
        <v>101</v>
      </c>
      <c r="BE115" s="541">
        <f t="shared" si="4"/>
        <v>0</v>
      </c>
      <c r="BF115" s="541">
        <f t="shared" si="5"/>
        <v>0</v>
      </c>
      <c r="BG115" s="541">
        <f t="shared" si="6"/>
        <v>0</v>
      </c>
      <c r="BH115" s="541">
        <f t="shared" si="7"/>
        <v>0</v>
      </c>
      <c r="BI115" s="541">
        <f t="shared" si="8"/>
        <v>0</v>
      </c>
      <c r="BJ115" s="439" t="s">
        <v>56</v>
      </c>
      <c r="BK115" s="541">
        <f t="shared" si="9"/>
        <v>0</v>
      </c>
      <c r="BL115" s="439" t="s">
        <v>107</v>
      </c>
      <c r="BM115" s="439" t="s">
        <v>1601</v>
      </c>
    </row>
    <row r="116" spans="2:65" s="449" customFormat="1" ht="25.5" customHeight="1">
      <c r="B116" s="450"/>
      <c r="C116" s="532" t="s">
        <v>141</v>
      </c>
      <c r="D116" s="533" t="s">
        <v>103</v>
      </c>
      <c r="E116" s="534" t="s">
        <v>431</v>
      </c>
      <c r="F116" s="1271" t="s">
        <v>432</v>
      </c>
      <c r="G116" s="1271"/>
      <c r="H116" s="1271"/>
      <c r="I116" s="1271"/>
      <c r="J116" s="535" t="s">
        <v>111</v>
      </c>
      <c r="K116" s="536">
        <v>19.8</v>
      </c>
      <c r="L116" s="1272"/>
      <c r="M116" s="1272"/>
      <c r="N116" s="1273">
        <f t="shared" si="0"/>
        <v>0</v>
      </c>
      <c r="O116" s="1273"/>
      <c r="P116" s="1273"/>
      <c r="Q116" s="1273"/>
      <c r="R116" s="454"/>
      <c r="T116" s="537" t="s">
        <v>1</v>
      </c>
      <c r="U116" s="538" t="s">
        <v>34</v>
      </c>
      <c r="V116" s="539">
        <v>0.29899999999999999</v>
      </c>
      <c r="W116" s="539">
        <f t="shared" si="1"/>
        <v>5.9202000000000004</v>
      </c>
      <c r="X116" s="539">
        <v>0</v>
      </c>
      <c r="Y116" s="539">
        <f t="shared" si="2"/>
        <v>0</v>
      </c>
      <c r="Z116" s="539">
        <v>0</v>
      </c>
      <c r="AA116" s="540">
        <f t="shared" si="3"/>
        <v>0</v>
      </c>
      <c r="AR116" s="439" t="s">
        <v>107</v>
      </c>
      <c r="AT116" s="439" t="s">
        <v>103</v>
      </c>
      <c r="AU116" s="439" t="s">
        <v>58</v>
      </c>
      <c r="AY116" s="439" t="s">
        <v>101</v>
      </c>
      <c r="BE116" s="541">
        <f t="shared" si="4"/>
        <v>0</v>
      </c>
      <c r="BF116" s="541">
        <f t="shared" si="5"/>
        <v>0</v>
      </c>
      <c r="BG116" s="541">
        <f t="shared" si="6"/>
        <v>0</v>
      </c>
      <c r="BH116" s="541">
        <f t="shared" si="7"/>
        <v>0</v>
      </c>
      <c r="BI116" s="541">
        <f t="shared" si="8"/>
        <v>0</v>
      </c>
      <c r="BJ116" s="439" t="s">
        <v>56</v>
      </c>
      <c r="BK116" s="541">
        <f t="shared" si="9"/>
        <v>0</v>
      </c>
      <c r="BL116" s="439" t="s">
        <v>107</v>
      </c>
      <c r="BM116" s="439" t="s">
        <v>1602</v>
      </c>
    </row>
    <row r="117" spans="2:65" s="449" customFormat="1" ht="25.5" customHeight="1">
      <c r="B117" s="450"/>
      <c r="C117" s="532" t="s">
        <v>149</v>
      </c>
      <c r="D117" s="533" t="s">
        <v>103</v>
      </c>
      <c r="E117" s="534" t="s">
        <v>435</v>
      </c>
      <c r="F117" s="1271" t="s">
        <v>436</v>
      </c>
      <c r="G117" s="1271"/>
      <c r="H117" s="1271"/>
      <c r="I117" s="1271"/>
      <c r="J117" s="535" t="s">
        <v>111</v>
      </c>
      <c r="K117" s="536">
        <v>10.8</v>
      </c>
      <c r="L117" s="1272"/>
      <c r="M117" s="1272"/>
      <c r="N117" s="1273">
        <f t="shared" si="0"/>
        <v>0</v>
      </c>
      <c r="O117" s="1273"/>
      <c r="P117" s="1273"/>
      <c r="Q117" s="1273"/>
      <c r="R117" s="454"/>
      <c r="T117" s="537" t="s">
        <v>1</v>
      </c>
      <c r="U117" s="538" t="s">
        <v>34</v>
      </c>
      <c r="V117" s="539">
        <v>0.28599999999999998</v>
      </c>
      <c r="W117" s="539">
        <f t="shared" si="1"/>
        <v>3.0888</v>
      </c>
      <c r="X117" s="539">
        <v>0</v>
      </c>
      <c r="Y117" s="539">
        <f t="shared" si="2"/>
        <v>0</v>
      </c>
      <c r="Z117" s="539">
        <v>0</v>
      </c>
      <c r="AA117" s="540">
        <f t="shared" si="3"/>
        <v>0</v>
      </c>
      <c r="AR117" s="439" t="s">
        <v>107</v>
      </c>
      <c r="AT117" s="439" t="s">
        <v>103</v>
      </c>
      <c r="AU117" s="439" t="s">
        <v>58</v>
      </c>
      <c r="AY117" s="439" t="s">
        <v>101</v>
      </c>
      <c r="BE117" s="541">
        <f t="shared" si="4"/>
        <v>0</v>
      </c>
      <c r="BF117" s="541">
        <f t="shared" si="5"/>
        <v>0</v>
      </c>
      <c r="BG117" s="541">
        <f t="shared" si="6"/>
        <v>0</v>
      </c>
      <c r="BH117" s="541">
        <f t="shared" si="7"/>
        <v>0</v>
      </c>
      <c r="BI117" s="541">
        <f t="shared" si="8"/>
        <v>0</v>
      </c>
      <c r="BJ117" s="439" t="s">
        <v>56</v>
      </c>
      <c r="BK117" s="541">
        <f t="shared" si="9"/>
        <v>0</v>
      </c>
      <c r="BL117" s="439" t="s">
        <v>107</v>
      </c>
      <c r="BM117" s="439" t="s">
        <v>1603</v>
      </c>
    </row>
    <row r="118" spans="2:65" s="449" customFormat="1" ht="16.5" customHeight="1">
      <c r="B118" s="450"/>
      <c r="C118" s="542" t="s">
        <v>145</v>
      </c>
      <c r="D118" s="543" t="s">
        <v>178</v>
      </c>
      <c r="E118" s="544" t="s">
        <v>439</v>
      </c>
      <c r="F118" s="1285" t="s">
        <v>440</v>
      </c>
      <c r="G118" s="1285"/>
      <c r="H118" s="1285"/>
      <c r="I118" s="1285"/>
      <c r="J118" s="545" t="s">
        <v>155</v>
      </c>
      <c r="K118" s="546">
        <v>21.6</v>
      </c>
      <c r="L118" s="1272"/>
      <c r="M118" s="1272"/>
      <c r="N118" s="1286">
        <f t="shared" si="0"/>
        <v>0</v>
      </c>
      <c r="O118" s="1273"/>
      <c r="P118" s="1273"/>
      <c r="Q118" s="1273"/>
      <c r="R118" s="454"/>
      <c r="T118" s="537" t="s">
        <v>1</v>
      </c>
      <c r="U118" s="538" t="s">
        <v>34</v>
      </c>
      <c r="V118" s="539">
        <v>0</v>
      </c>
      <c r="W118" s="539">
        <f t="shared" si="1"/>
        <v>0</v>
      </c>
      <c r="X118" s="539">
        <v>1</v>
      </c>
      <c r="Y118" s="539">
        <f t="shared" si="2"/>
        <v>21.6</v>
      </c>
      <c r="Z118" s="539">
        <v>0</v>
      </c>
      <c r="AA118" s="540">
        <f t="shared" si="3"/>
        <v>0</v>
      </c>
      <c r="AR118" s="439" t="s">
        <v>137</v>
      </c>
      <c r="AT118" s="439" t="s">
        <v>178</v>
      </c>
      <c r="AU118" s="439" t="s">
        <v>58</v>
      </c>
      <c r="AY118" s="439" t="s">
        <v>101</v>
      </c>
      <c r="BE118" s="541">
        <f t="shared" si="4"/>
        <v>0</v>
      </c>
      <c r="BF118" s="541">
        <f t="shared" si="5"/>
        <v>0</v>
      </c>
      <c r="BG118" s="541">
        <f t="shared" si="6"/>
        <v>0</v>
      </c>
      <c r="BH118" s="541">
        <f t="shared" si="7"/>
        <v>0</v>
      </c>
      <c r="BI118" s="541">
        <f t="shared" si="8"/>
        <v>0</v>
      </c>
      <c r="BJ118" s="439" t="s">
        <v>56</v>
      </c>
      <c r="BK118" s="541">
        <f t="shared" si="9"/>
        <v>0</v>
      </c>
      <c r="BL118" s="439" t="s">
        <v>107</v>
      </c>
      <c r="BM118" s="439" t="s">
        <v>1604</v>
      </c>
    </row>
    <row r="119" spans="2:65" s="524" customFormat="1" ht="29.9" customHeight="1">
      <c r="B119" s="520"/>
      <c r="C119" s="521"/>
      <c r="D119" s="531" t="s">
        <v>80</v>
      </c>
      <c r="E119" s="531"/>
      <c r="F119" s="531"/>
      <c r="G119" s="531"/>
      <c r="H119" s="531"/>
      <c r="I119" s="531"/>
      <c r="J119" s="531"/>
      <c r="K119" s="531"/>
      <c r="L119" s="565"/>
      <c r="M119" s="565"/>
      <c r="N119" s="1279">
        <f>BK119</f>
        <v>0</v>
      </c>
      <c r="O119" s="1280"/>
      <c r="P119" s="1280"/>
      <c r="Q119" s="1280"/>
      <c r="R119" s="523"/>
      <c r="T119" s="525"/>
      <c r="W119" s="526">
        <f>W120</f>
        <v>4.7412000000000001</v>
      </c>
      <c r="Y119" s="526">
        <f>Y120</f>
        <v>0</v>
      </c>
      <c r="AA119" s="527">
        <f>AA120</f>
        <v>0</v>
      </c>
      <c r="AR119" s="528" t="s">
        <v>56</v>
      </c>
      <c r="AT119" s="529" t="s">
        <v>49</v>
      </c>
      <c r="AU119" s="529" t="s">
        <v>56</v>
      </c>
      <c r="AY119" s="528" t="s">
        <v>101</v>
      </c>
      <c r="BK119" s="530">
        <f>BK120</f>
        <v>0</v>
      </c>
    </row>
    <row r="120" spans="2:65" s="449" customFormat="1" ht="25.5" customHeight="1">
      <c r="B120" s="450"/>
      <c r="C120" s="532" t="s">
        <v>158</v>
      </c>
      <c r="D120" s="533" t="s">
        <v>103</v>
      </c>
      <c r="E120" s="534" t="s">
        <v>450</v>
      </c>
      <c r="F120" s="1271" t="s">
        <v>451</v>
      </c>
      <c r="G120" s="1271"/>
      <c r="H120" s="1271"/>
      <c r="I120" s="1271"/>
      <c r="J120" s="535" t="s">
        <v>111</v>
      </c>
      <c r="K120" s="536">
        <v>3.6</v>
      </c>
      <c r="L120" s="1272"/>
      <c r="M120" s="1272"/>
      <c r="N120" s="1273">
        <f>ROUND(L120*K120,2)</f>
        <v>0</v>
      </c>
      <c r="O120" s="1273"/>
      <c r="P120" s="1273"/>
      <c r="Q120" s="1273"/>
      <c r="R120" s="454"/>
      <c r="T120" s="537" t="s">
        <v>1</v>
      </c>
      <c r="U120" s="538" t="s">
        <v>34</v>
      </c>
      <c r="V120" s="539">
        <v>1.3169999999999999</v>
      </c>
      <c r="W120" s="539">
        <f>V120*K120</f>
        <v>4.7412000000000001</v>
      </c>
      <c r="X120" s="539">
        <v>0</v>
      </c>
      <c r="Y120" s="539">
        <f>X120*K120</f>
        <v>0</v>
      </c>
      <c r="Z120" s="539">
        <v>0</v>
      </c>
      <c r="AA120" s="540">
        <f>Z120*K120</f>
        <v>0</v>
      </c>
      <c r="AR120" s="439" t="s">
        <v>107</v>
      </c>
      <c r="AT120" s="439" t="s">
        <v>103</v>
      </c>
      <c r="AU120" s="439" t="s">
        <v>58</v>
      </c>
      <c r="AY120" s="439" t="s">
        <v>101</v>
      </c>
      <c r="BE120" s="541">
        <f>IF(U120="základní",N120,0)</f>
        <v>0</v>
      </c>
      <c r="BF120" s="541">
        <f>IF(U120="snížená",N120,0)</f>
        <v>0</v>
      </c>
      <c r="BG120" s="541">
        <f>IF(U120="zákl. přenesená",N120,0)</f>
        <v>0</v>
      </c>
      <c r="BH120" s="541">
        <f>IF(U120="sníž. přenesená",N120,0)</f>
        <v>0</v>
      </c>
      <c r="BI120" s="541">
        <f>IF(U120="nulová",N120,0)</f>
        <v>0</v>
      </c>
      <c r="BJ120" s="439" t="s">
        <v>56</v>
      </c>
      <c r="BK120" s="541">
        <f>ROUND(L120*K120,2)</f>
        <v>0</v>
      </c>
      <c r="BL120" s="439" t="s">
        <v>107</v>
      </c>
      <c r="BM120" s="439" t="s">
        <v>1605</v>
      </c>
    </row>
    <row r="121" spans="2:65" s="524" customFormat="1" ht="29.9" customHeight="1">
      <c r="B121" s="520"/>
      <c r="C121" s="521"/>
      <c r="D121" s="531" t="s">
        <v>398</v>
      </c>
      <c r="E121" s="531"/>
      <c r="F121" s="531"/>
      <c r="G121" s="531"/>
      <c r="H121" s="531"/>
      <c r="I121" s="531"/>
      <c r="J121" s="531"/>
      <c r="K121" s="531"/>
      <c r="L121" s="565"/>
      <c r="M121" s="565"/>
      <c r="N121" s="1279">
        <f>BK121</f>
        <v>0</v>
      </c>
      <c r="O121" s="1280"/>
      <c r="P121" s="1280"/>
      <c r="Q121" s="1280"/>
      <c r="R121" s="523"/>
      <c r="T121" s="525"/>
      <c r="W121" s="526">
        <f>SUM(W122:W133)</f>
        <v>30.142649999999996</v>
      </c>
      <c r="Y121" s="526">
        <f>SUM(Y122:Y133)</f>
        <v>0.10038200000000001</v>
      </c>
      <c r="AA121" s="527">
        <f>SUM(AA122:AA133)</f>
        <v>0</v>
      </c>
      <c r="AR121" s="528" t="s">
        <v>56</v>
      </c>
      <c r="AT121" s="529" t="s">
        <v>49</v>
      </c>
      <c r="AU121" s="529" t="s">
        <v>56</v>
      </c>
      <c r="AY121" s="528" t="s">
        <v>101</v>
      </c>
      <c r="BK121" s="530">
        <f>SUM(BK122:BK133)</f>
        <v>0</v>
      </c>
    </row>
    <row r="122" spans="2:65" s="449" customFormat="1" ht="38.25" customHeight="1">
      <c r="B122" s="450"/>
      <c r="C122" s="532" t="s">
        <v>148</v>
      </c>
      <c r="D122" s="533" t="s">
        <v>103</v>
      </c>
      <c r="E122" s="534" t="s">
        <v>456</v>
      </c>
      <c r="F122" s="1271" t="s">
        <v>457</v>
      </c>
      <c r="G122" s="1271"/>
      <c r="H122" s="1271"/>
      <c r="I122" s="1271"/>
      <c r="J122" s="535" t="s">
        <v>221</v>
      </c>
      <c r="K122" s="536">
        <v>63</v>
      </c>
      <c r="L122" s="1272"/>
      <c r="M122" s="1272"/>
      <c r="N122" s="1273">
        <f t="shared" ref="N122:N133" si="10">ROUND(L122*K122,2)</f>
        <v>0</v>
      </c>
      <c r="O122" s="1273"/>
      <c r="P122" s="1273"/>
      <c r="Q122" s="1273"/>
      <c r="R122" s="454"/>
      <c r="T122" s="537" t="s">
        <v>1</v>
      </c>
      <c r="U122" s="538" t="s">
        <v>34</v>
      </c>
      <c r="V122" s="539">
        <v>0.19400000000000001</v>
      </c>
      <c r="W122" s="539">
        <f t="shared" ref="W122:W133" si="11">V122*K122</f>
        <v>12.222</v>
      </c>
      <c r="X122" s="539">
        <v>0</v>
      </c>
      <c r="Y122" s="539">
        <f t="shared" ref="Y122:Y133" si="12">X122*K122</f>
        <v>0</v>
      </c>
      <c r="Z122" s="539">
        <v>0</v>
      </c>
      <c r="AA122" s="540">
        <f t="shared" ref="AA122:AA133" si="13">Z122*K122</f>
        <v>0</v>
      </c>
      <c r="AR122" s="439" t="s">
        <v>107</v>
      </c>
      <c r="AT122" s="439" t="s">
        <v>103</v>
      </c>
      <c r="AU122" s="439" t="s">
        <v>58</v>
      </c>
      <c r="AY122" s="439" t="s">
        <v>101</v>
      </c>
      <c r="BE122" s="541">
        <f t="shared" ref="BE122:BE133" si="14">IF(U122="základní",N122,0)</f>
        <v>0</v>
      </c>
      <c r="BF122" s="541">
        <f t="shared" ref="BF122:BF133" si="15">IF(U122="snížená",N122,0)</f>
        <v>0</v>
      </c>
      <c r="BG122" s="541">
        <f t="shared" ref="BG122:BG133" si="16">IF(U122="zákl. přenesená",N122,0)</f>
        <v>0</v>
      </c>
      <c r="BH122" s="541">
        <f t="shared" ref="BH122:BH133" si="17">IF(U122="sníž. přenesená",N122,0)</f>
        <v>0</v>
      </c>
      <c r="BI122" s="541">
        <f t="shared" ref="BI122:BI133" si="18">IF(U122="nulová",N122,0)</f>
        <v>0</v>
      </c>
      <c r="BJ122" s="439" t="s">
        <v>56</v>
      </c>
      <c r="BK122" s="541">
        <f t="shared" ref="BK122:BK133" si="19">ROUND(L122*K122,2)</f>
        <v>0</v>
      </c>
      <c r="BL122" s="439" t="s">
        <v>107</v>
      </c>
      <c r="BM122" s="439" t="s">
        <v>1606</v>
      </c>
    </row>
    <row r="123" spans="2:65" s="449" customFormat="1" ht="25.5" customHeight="1" thickBot="1">
      <c r="B123" s="450"/>
      <c r="C123" s="547" t="s">
        <v>7</v>
      </c>
      <c r="D123" s="548" t="s">
        <v>178</v>
      </c>
      <c r="E123" s="549" t="s">
        <v>1607</v>
      </c>
      <c r="F123" s="1281" t="s">
        <v>1608</v>
      </c>
      <c r="G123" s="1281"/>
      <c r="H123" s="1281"/>
      <c r="I123" s="1281"/>
      <c r="J123" s="550" t="s">
        <v>221</v>
      </c>
      <c r="K123" s="551">
        <v>63</v>
      </c>
      <c r="L123" s="1282"/>
      <c r="M123" s="1282"/>
      <c r="N123" s="1283">
        <f t="shared" si="10"/>
        <v>0</v>
      </c>
      <c r="O123" s="1284"/>
      <c r="P123" s="1284"/>
      <c r="Q123" s="1284"/>
      <c r="R123" s="481"/>
      <c r="T123" s="537" t="s">
        <v>1</v>
      </c>
      <c r="U123" s="538" t="s">
        <v>34</v>
      </c>
      <c r="V123" s="539">
        <v>0</v>
      </c>
      <c r="W123" s="539">
        <f t="shared" si="11"/>
        <v>0</v>
      </c>
      <c r="X123" s="539">
        <v>6.7000000000000002E-4</v>
      </c>
      <c r="Y123" s="539">
        <f t="shared" si="12"/>
        <v>4.2210000000000004E-2</v>
      </c>
      <c r="Z123" s="539">
        <v>0</v>
      </c>
      <c r="AA123" s="540">
        <f t="shared" si="13"/>
        <v>0</v>
      </c>
      <c r="AR123" s="439" t="s">
        <v>137</v>
      </c>
      <c r="AT123" s="439" t="s">
        <v>178</v>
      </c>
      <c r="AU123" s="439" t="s">
        <v>58</v>
      </c>
      <c r="AY123" s="439" t="s">
        <v>101</v>
      </c>
      <c r="BE123" s="541">
        <f t="shared" si="14"/>
        <v>0</v>
      </c>
      <c r="BF123" s="541">
        <f t="shared" si="15"/>
        <v>0</v>
      </c>
      <c r="BG123" s="541">
        <f t="shared" si="16"/>
        <v>0</v>
      </c>
      <c r="BH123" s="541">
        <f t="shared" si="17"/>
        <v>0</v>
      </c>
      <c r="BI123" s="541">
        <f t="shared" si="18"/>
        <v>0</v>
      </c>
      <c r="BJ123" s="439" t="s">
        <v>56</v>
      </c>
      <c r="BK123" s="541">
        <f t="shared" si="19"/>
        <v>0</v>
      </c>
      <c r="BL123" s="439" t="s">
        <v>107</v>
      </c>
      <c r="BM123" s="439" t="s">
        <v>1609</v>
      </c>
    </row>
    <row r="124" spans="2:65" s="449" customFormat="1" ht="38.25" customHeight="1">
      <c r="B124" s="450"/>
      <c r="C124" s="552" t="s">
        <v>152</v>
      </c>
      <c r="D124" s="553" t="s">
        <v>103</v>
      </c>
      <c r="E124" s="554" t="s">
        <v>1610</v>
      </c>
      <c r="F124" s="1287" t="s">
        <v>1611</v>
      </c>
      <c r="G124" s="1287"/>
      <c r="H124" s="1287"/>
      <c r="I124" s="1287"/>
      <c r="J124" s="555" t="s">
        <v>221</v>
      </c>
      <c r="K124" s="556">
        <v>22.05</v>
      </c>
      <c r="L124" s="1288"/>
      <c r="M124" s="1288"/>
      <c r="N124" s="1289">
        <f t="shared" si="10"/>
        <v>0</v>
      </c>
      <c r="O124" s="1289"/>
      <c r="P124" s="1289"/>
      <c r="Q124" s="1289"/>
      <c r="R124" s="485"/>
      <c r="T124" s="537" t="s">
        <v>1</v>
      </c>
      <c r="U124" s="538" t="s">
        <v>34</v>
      </c>
      <c r="V124" s="539">
        <v>0.313</v>
      </c>
      <c r="W124" s="539">
        <f t="shared" si="11"/>
        <v>6.9016500000000001</v>
      </c>
      <c r="X124" s="539">
        <v>0</v>
      </c>
      <c r="Y124" s="539">
        <f t="shared" si="12"/>
        <v>0</v>
      </c>
      <c r="Z124" s="539">
        <v>0</v>
      </c>
      <c r="AA124" s="540">
        <f t="shared" si="13"/>
        <v>0</v>
      </c>
      <c r="AR124" s="439" t="s">
        <v>107</v>
      </c>
      <c r="AT124" s="439" t="s">
        <v>103</v>
      </c>
      <c r="AU124" s="439" t="s">
        <v>58</v>
      </c>
      <c r="AY124" s="439" t="s">
        <v>101</v>
      </c>
      <c r="BE124" s="541">
        <f t="shared" si="14"/>
        <v>0</v>
      </c>
      <c r="BF124" s="541">
        <f t="shared" si="15"/>
        <v>0</v>
      </c>
      <c r="BG124" s="541">
        <f t="shared" si="16"/>
        <v>0</v>
      </c>
      <c r="BH124" s="541">
        <f t="shared" si="17"/>
        <v>0</v>
      </c>
      <c r="BI124" s="541">
        <f t="shared" si="18"/>
        <v>0</v>
      </c>
      <c r="BJ124" s="439" t="s">
        <v>56</v>
      </c>
      <c r="BK124" s="541">
        <f t="shared" si="19"/>
        <v>0</v>
      </c>
      <c r="BL124" s="439" t="s">
        <v>107</v>
      </c>
      <c r="BM124" s="439" t="s">
        <v>1612</v>
      </c>
    </row>
    <row r="125" spans="2:65" s="449" customFormat="1" ht="25.5" customHeight="1">
      <c r="B125" s="450"/>
      <c r="C125" s="542" t="s">
        <v>182</v>
      </c>
      <c r="D125" s="543" t="s">
        <v>178</v>
      </c>
      <c r="E125" s="544" t="s">
        <v>1613</v>
      </c>
      <c r="F125" s="1285" t="s">
        <v>1614</v>
      </c>
      <c r="G125" s="1285"/>
      <c r="H125" s="1285"/>
      <c r="I125" s="1285"/>
      <c r="J125" s="545" t="s">
        <v>221</v>
      </c>
      <c r="K125" s="546">
        <v>22.05</v>
      </c>
      <c r="L125" s="1272"/>
      <c r="M125" s="1272"/>
      <c r="N125" s="1286">
        <f t="shared" si="10"/>
        <v>0</v>
      </c>
      <c r="O125" s="1273"/>
      <c r="P125" s="1273"/>
      <c r="Q125" s="1273"/>
      <c r="R125" s="454"/>
      <c r="T125" s="537" t="s">
        <v>1</v>
      </c>
      <c r="U125" s="538" t="s">
        <v>34</v>
      </c>
      <c r="V125" s="539">
        <v>0</v>
      </c>
      <c r="W125" s="539">
        <f t="shared" si="11"/>
        <v>0</v>
      </c>
      <c r="X125" s="539">
        <v>1.4400000000000001E-3</v>
      </c>
      <c r="Y125" s="539">
        <f t="shared" si="12"/>
        <v>3.1752000000000002E-2</v>
      </c>
      <c r="Z125" s="539">
        <v>0</v>
      </c>
      <c r="AA125" s="540">
        <f t="shared" si="13"/>
        <v>0</v>
      </c>
      <c r="AR125" s="439" t="s">
        <v>137</v>
      </c>
      <c r="AT125" s="439" t="s">
        <v>178</v>
      </c>
      <c r="AU125" s="439" t="s">
        <v>58</v>
      </c>
      <c r="AY125" s="439" t="s">
        <v>101</v>
      </c>
      <c r="BE125" s="541">
        <f t="shared" si="14"/>
        <v>0</v>
      </c>
      <c r="BF125" s="541">
        <f t="shared" si="15"/>
        <v>0</v>
      </c>
      <c r="BG125" s="541">
        <f t="shared" si="16"/>
        <v>0</v>
      </c>
      <c r="BH125" s="541">
        <f t="shared" si="17"/>
        <v>0</v>
      </c>
      <c r="BI125" s="541">
        <f t="shared" si="18"/>
        <v>0</v>
      </c>
      <c r="BJ125" s="439" t="s">
        <v>56</v>
      </c>
      <c r="BK125" s="541">
        <f t="shared" si="19"/>
        <v>0</v>
      </c>
      <c r="BL125" s="439" t="s">
        <v>107</v>
      </c>
      <c r="BM125" s="439" t="s">
        <v>1615</v>
      </c>
    </row>
    <row r="126" spans="2:65" s="449" customFormat="1" ht="25.5" customHeight="1">
      <c r="B126" s="450"/>
      <c r="C126" s="532" t="s">
        <v>156</v>
      </c>
      <c r="D126" s="533" t="s">
        <v>103</v>
      </c>
      <c r="E126" s="534" t="s">
        <v>1616</v>
      </c>
      <c r="F126" s="1271" t="s">
        <v>1617</v>
      </c>
      <c r="G126" s="1271"/>
      <c r="H126" s="1271"/>
      <c r="I126" s="1271"/>
      <c r="J126" s="535" t="s">
        <v>173</v>
      </c>
      <c r="K126" s="536">
        <v>10</v>
      </c>
      <c r="L126" s="1272"/>
      <c r="M126" s="1272"/>
      <c r="N126" s="1273">
        <f t="shared" si="10"/>
        <v>0</v>
      </c>
      <c r="O126" s="1273"/>
      <c r="P126" s="1273"/>
      <c r="Q126" s="1273"/>
      <c r="R126" s="454"/>
      <c r="T126" s="537" t="s">
        <v>1</v>
      </c>
      <c r="U126" s="538" t="s">
        <v>34</v>
      </c>
      <c r="V126" s="539">
        <v>0.52600000000000002</v>
      </c>
      <c r="W126" s="539">
        <f t="shared" si="11"/>
        <v>5.26</v>
      </c>
      <c r="X126" s="539">
        <v>0</v>
      </c>
      <c r="Y126" s="539">
        <f t="shared" si="12"/>
        <v>0</v>
      </c>
      <c r="Z126" s="539">
        <v>0</v>
      </c>
      <c r="AA126" s="540">
        <f t="shared" si="13"/>
        <v>0</v>
      </c>
      <c r="AR126" s="439" t="s">
        <v>107</v>
      </c>
      <c r="AT126" s="439" t="s">
        <v>103</v>
      </c>
      <c r="AU126" s="439" t="s">
        <v>58</v>
      </c>
      <c r="AY126" s="439" t="s">
        <v>101</v>
      </c>
      <c r="BE126" s="541">
        <f t="shared" si="14"/>
        <v>0</v>
      </c>
      <c r="BF126" s="541">
        <f t="shared" si="15"/>
        <v>0</v>
      </c>
      <c r="BG126" s="541">
        <f t="shared" si="16"/>
        <v>0</v>
      </c>
      <c r="BH126" s="541">
        <f t="shared" si="17"/>
        <v>0</v>
      </c>
      <c r="BI126" s="541">
        <f t="shared" si="18"/>
        <v>0</v>
      </c>
      <c r="BJ126" s="439" t="s">
        <v>56</v>
      </c>
      <c r="BK126" s="541">
        <f t="shared" si="19"/>
        <v>0</v>
      </c>
      <c r="BL126" s="439" t="s">
        <v>107</v>
      </c>
      <c r="BM126" s="439" t="s">
        <v>1618</v>
      </c>
    </row>
    <row r="127" spans="2:65" s="449" customFormat="1" ht="16.5" customHeight="1">
      <c r="B127" s="450"/>
      <c r="C127" s="542" t="s">
        <v>189</v>
      </c>
      <c r="D127" s="543" t="s">
        <v>178</v>
      </c>
      <c r="E127" s="544" t="s">
        <v>1619</v>
      </c>
      <c r="F127" s="1285" t="s">
        <v>1620</v>
      </c>
      <c r="G127" s="1285"/>
      <c r="H127" s="1285"/>
      <c r="I127" s="1285"/>
      <c r="J127" s="545" t="s">
        <v>173</v>
      </c>
      <c r="K127" s="546">
        <v>8</v>
      </c>
      <c r="L127" s="1272"/>
      <c r="M127" s="1272"/>
      <c r="N127" s="1286">
        <f t="shared" si="10"/>
        <v>0</v>
      </c>
      <c r="O127" s="1273"/>
      <c r="P127" s="1273"/>
      <c r="Q127" s="1273"/>
      <c r="R127" s="454"/>
      <c r="T127" s="537" t="s">
        <v>1</v>
      </c>
      <c r="U127" s="538" t="s">
        <v>34</v>
      </c>
      <c r="V127" s="539">
        <v>0</v>
      </c>
      <c r="W127" s="539">
        <f t="shared" si="11"/>
        <v>0</v>
      </c>
      <c r="X127" s="539">
        <v>2.0000000000000001E-4</v>
      </c>
      <c r="Y127" s="539">
        <f t="shared" si="12"/>
        <v>1.6000000000000001E-3</v>
      </c>
      <c r="Z127" s="539">
        <v>0</v>
      </c>
      <c r="AA127" s="540">
        <f t="shared" si="13"/>
        <v>0</v>
      </c>
      <c r="AR127" s="439" t="s">
        <v>137</v>
      </c>
      <c r="AT127" s="439" t="s">
        <v>178</v>
      </c>
      <c r="AU127" s="439" t="s">
        <v>58</v>
      </c>
      <c r="AY127" s="439" t="s">
        <v>101</v>
      </c>
      <c r="BE127" s="541">
        <f t="shared" si="14"/>
        <v>0</v>
      </c>
      <c r="BF127" s="541">
        <f t="shared" si="15"/>
        <v>0</v>
      </c>
      <c r="BG127" s="541">
        <f t="shared" si="16"/>
        <v>0</v>
      </c>
      <c r="BH127" s="541">
        <f t="shared" si="17"/>
        <v>0</v>
      </c>
      <c r="BI127" s="541">
        <f t="shared" si="18"/>
        <v>0</v>
      </c>
      <c r="BJ127" s="439" t="s">
        <v>56</v>
      </c>
      <c r="BK127" s="541">
        <f t="shared" si="19"/>
        <v>0</v>
      </c>
      <c r="BL127" s="439" t="s">
        <v>107</v>
      </c>
      <c r="BM127" s="439" t="s">
        <v>1621</v>
      </c>
    </row>
    <row r="128" spans="2:65" s="449" customFormat="1" ht="25.5" customHeight="1">
      <c r="B128" s="450"/>
      <c r="C128" s="542" t="s">
        <v>162</v>
      </c>
      <c r="D128" s="543" t="s">
        <v>178</v>
      </c>
      <c r="E128" s="544" t="s">
        <v>1622</v>
      </c>
      <c r="F128" s="1285" t="s">
        <v>1623</v>
      </c>
      <c r="G128" s="1285"/>
      <c r="H128" s="1285"/>
      <c r="I128" s="1285"/>
      <c r="J128" s="545" t="s">
        <v>173</v>
      </c>
      <c r="K128" s="546">
        <v>2</v>
      </c>
      <c r="L128" s="1272"/>
      <c r="M128" s="1272"/>
      <c r="N128" s="1286">
        <f t="shared" si="10"/>
        <v>0</v>
      </c>
      <c r="O128" s="1273"/>
      <c r="P128" s="1273"/>
      <c r="Q128" s="1273"/>
      <c r="R128" s="454"/>
      <c r="T128" s="537" t="s">
        <v>1</v>
      </c>
      <c r="U128" s="538" t="s">
        <v>34</v>
      </c>
      <c r="V128" s="539">
        <v>0</v>
      </c>
      <c r="W128" s="539">
        <f t="shared" si="11"/>
        <v>0</v>
      </c>
      <c r="X128" s="539">
        <v>7.6999999999999996E-4</v>
      </c>
      <c r="Y128" s="539">
        <f t="shared" si="12"/>
        <v>1.5399999999999999E-3</v>
      </c>
      <c r="Z128" s="539">
        <v>0</v>
      </c>
      <c r="AA128" s="540">
        <f t="shared" si="13"/>
        <v>0</v>
      </c>
      <c r="AR128" s="439" t="s">
        <v>137</v>
      </c>
      <c r="AT128" s="439" t="s">
        <v>178</v>
      </c>
      <c r="AU128" s="439" t="s">
        <v>58</v>
      </c>
      <c r="AY128" s="439" t="s">
        <v>101</v>
      </c>
      <c r="BE128" s="541">
        <f t="shared" si="14"/>
        <v>0</v>
      </c>
      <c r="BF128" s="541">
        <f t="shared" si="15"/>
        <v>0</v>
      </c>
      <c r="BG128" s="541">
        <f t="shared" si="16"/>
        <v>0</v>
      </c>
      <c r="BH128" s="541">
        <f t="shared" si="17"/>
        <v>0</v>
      </c>
      <c r="BI128" s="541">
        <f t="shared" si="18"/>
        <v>0</v>
      </c>
      <c r="BJ128" s="439" t="s">
        <v>56</v>
      </c>
      <c r="BK128" s="541">
        <f t="shared" si="19"/>
        <v>0</v>
      </c>
      <c r="BL128" s="439" t="s">
        <v>107</v>
      </c>
      <c r="BM128" s="439" t="s">
        <v>1624</v>
      </c>
    </row>
    <row r="129" spans="2:65" s="449" customFormat="1" ht="25.5" customHeight="1">
      <c r="B129" s="450"/>
      <c r="C129" s="532" t="s">
        <v>6</v>
      </c>
      <c r="D129" s="533" t="s">
        <v>103</v>
      </c>
      <c r="E129" s="534" t="s">
        <v>490</v>
      </c>
      <c r="F129" s="1271" t="s">
        <v>491</v>
      </c>
      <c r="G129" s="1271"/>
      <c r="H129" s="1271"/>
      <c r="I129" s="1271"/>
      <c r="J129" s="535" t="s">
        <v>221</v>
      </c>
      <c r="K129" s="536">
        <v>63</v>
      </c>
      <c r="L129" s="1272"/>
      <c r="M129" s="1272"/>
      <c r="N129" s="1273">
        <f t="shared" si="10"/>
        <v>0</v>
      </c>
      <c r="O129" s="1273"/>
      <c r="P129" s="1273"/>
      <c r="Q129" s="1273"/>
      <c r="R129" s="454"/>
      <c r="T129" s="537" t="s">
        <v>1</v>
      </c>
      <c r="U129" s="538" t="s">
        <v>34</v>
      </c>
      <c r="V129" s="539">
        <v>5.3999999999999999E-2</v>
      </c>
      <c r="W129" s="539">
        <f t="shared" si="11"/>
        <v>3.4020000000000001</v>
      </c>
      <c r="X129" s="539">
        <v>1.9000000000000001E-4</v>
      </c>
      <c r="Y129" s="539">
        <f t="shared" si="12"/>
        <v>1.1970000000000001E-2</v>
      </c>
      <c r="Z129" s="539">
        <v>0</v>
      </c>
      <c r="AA129" s="540">
        <f t="shared" si="13"/>
        <v>0</v>
      </c>
      <c r="AR129" s="439" t="s">
        <v>107</v>
      </c>
      <c r="AT129" s="439" t="s">
        <v>103</v>
      </c>
      <c r="AU129" s="439" t="s">
        <v>58</v>
      </c>
      <c r="AY129" s="439" t="s">
        <v>101</v>
      </c>
      <c r="BE129" s="541">
        <f t="shared" si="14"/>
        <v>0</v>
      </c>
      <c r="BF129" s="541">
        <f t="shared" si="15"/>
        <v>0</v>
      </c>
      <c r="BG129" s="541">
        <f t="shared" si="16"/>
        <v>0</v>
      </c>
      <c r="BH129" s="541">
        <f t="shared" si="17"/>
        <v>0</v>
      </c>
      <c r="BI129" s="541">
        <f t="shared" si="18"/>
        <v>0</v>
      </c>
      <c r="BJ129" s="439" t="s">
        <v>56</v>
      </c>
      <c r="BK129" s="541">
        <f t="shared" si="19"/>
        <v>0</v>
      </c>
      <c r="BL129" s="439" t="s">
        <v>107</v>
      </c>
      <c r="BM129" s="439" t="s">
        <v>1625</v>
      </c>
    </row>
    <row r="130" spans="2:65" s="449" customFormat="1" ht="25.5" customHeight="1">
      <c r="B130" s="450"/>
      <c r="C130" s="532" t="s">
        <v>200</v>
      </c>
      <c r="D130" s="533" t="s">
        <v>103</v>
      </c>
      <c r="E130" s="534" t="s">
        <v>494</v>
      </c>
      <c r="F130" s="1271" t="s">
        <v>495</v>
      </c>
      <c r="G130" s="1271"/>
      <c r="H130" s="1271"/>
      <c r="I130" s="1271"/>
      <c r="J130" s="535" t="s">
        <v>221</v>
      </c>
      <c r="K130" s="536">
        <v>63</v>
      </c>
      <c r="L130" s="1272"/>
      <c r="M130" s="1272"/>
      <c r="N130" s="1273">
        <f t="shared" si="10"/>
        <v>0</v>
      </c>
      <c r="O130" s="1273"/>
      <c r="P130" s="1273"/>
      <c r="Q130" s="1273"/>
      <c r="R130" s="454"/>
      <c r="T130" s="537" t="s">
        <v>1</v>
      </c>
      <c r="U130" s="538" t="s">
        <v>34</v>
      </c>
      <c r="V130" s="539">
        <v>2.7E-2</v>
      </c>
      <c r="W130" s="539">
        <f t="shared" si="11"/>
        <v>1.7010000000000001</v>
      </c>
      <c r="X130" s="539">
        <v>1.2999999999999999E-4</v>
      </c>
      <c r="Y130" s="539">
        <f t="shared" si="12"/>
        <v>8.1899999999999994E-3</v>
      </c>
      <c r="Z130" s="539">
        <v>0</v>
      </c>
      <c r="AA130" s="540">
        <f t="shared" si="13"/>
        <v>0</v>
      </c>
      <c r="AR130" s="439" t="s">
        <v>107</v>
      </c>
      <c r="AT130" s="439" t="s">
        <v>103</v>
      </c>
      <c r="AU130" s="439" t="s">
        <v>58</v>
      </c>
      <c r="AY130" s="439" t="s">
        <v>101</v>
      </c>
      <c r="BE130" s="541">
        <f t="shared" si="14"/>
        <v>0</v>
      </c>
      <c r="BF130" s="541">
        <f t="shared" si="15"/>
        <v>0</v>
      </c>
      <c r="BG130" s="541">
        <f t="shared" si="16"/>
        <v>0</v>
      </c>
      <c r="BH130" s="541">
        <f t="shared" si="17"/>
        <v>0</v>
      </c>
      <c r="BI130" s="541">
        <f t="shared" si="18"/>
        <v>0</v>
      </c>
      <c r="BJ130" s="439" t="s">
        <v>56</v>
      </c>
      <c r="BK130" s="541">
        <f t="shared" si="19"/>
        <v>0</v>
      </c>
      <c r="BL130" s="439" t="s">
        <v>107</v>
      </c>
      <c r="BM130" s="439" t="s">
        <v>1626</v>
      </c>
    </row>
    <row r="131" spans="2:65" s="449" customFormat="1" ht="25.5" customHeight="1">
      <c r="B131" s="450"/>
      <c r="C131" s="532" t="s">
        <v>203</v>
      </c>
      <c r="D131" s="533" t="s">
        <v>103</v>
      </c>
      <c r="E131" s="534" t="s">
        <v>1627</v>
      </c>
      <c r="F131" s="1271" t="s">
        <v>1628</v>
      </c>
      <c r="G131" s="1271"/>
      <c r="H131" s="1271"/>
      <c r="I131" s="1271"/>
      <c r="J131" s="535" t="s">
        <v>173</v>
      </c>
      <c r="K131" s="536">
        <v>8</v>
      </c>
      <c r="L131" s="1272"/>
      <c r="M131" s="1272"/>
      <c r="N131" s="1273">
        <f t="shared" si="10"/>
        <v>0</v>
      </c>
      <c r="O131" s="1273"/>
      <c r="P131" s="1273"/>
      <c r="Q131" s="1273"/>
      <c r="R131" s="454"/>
      <c r="T131" s="537" t="s">
        <v>1</v>
      </c>
      <c r="U131" s="538" t="s">
        <v>34</v>
      </c>
      <c r="V131" s="539">
        <v>4.9000000000000002E-2</v>
      </c>
      <c r="W131" s="539">
        <f t="shared" si="11"/>
        <v>0.39200000000000002</v>
      </c>
      <c r="X131" s="539">
        <v>1.3999999999999999E-4</v>
      </c>
      <c r="Y131" s="539">
        <f t="shared" si="12"/>
        <v>1.1199999999999999E-3</v>
      </c>
      <c r="Z131" s="539">
        <v>0</v>
      </c>
      <c r="AA131" s="540">
        <f t="shared" si="13"/>
        <v>0</v>
      </c>
      <c r="AR131" s="439" t="s">
        <v>107</v>
      </c>
      <c r="AT131" s="439" t="s">
        <v>103</v>
      </c>
      <c r="AU131" s="439" t="s">
        <v>58</v>
      </c>
      <c r="AY131" s="439" t="s">
        <v>101</v>
      </c>
      <c r="BE131" s="541">
        <f t="shared" si="14"/>
        <v>0</v>
      </c>
      <c r="BF131" s="541">
        <f t="shared" si="15"/>
        <v>0</v>
      </c>
      <c r="BG131" s="541">
        <f t="shared" si="16"/>
        <v>0</v>
      </c>
      <c r="BH131" s="541">
        <f t="shared" si="17"/>
        <v>0</v>
      </c>
      <c r="BI131" s="541">
        <f t="shared" si="18"/>
        <v>0</v>
      </c>
      <c r="BJ131" s="439" t="s">
        <v>56</v>
      </c>
      <c r="BK131" s="541">
        <f t="shared" si="19"/>
        <v>0</v>
      </c>
      <c r="BL131" s="439" t="s">
        <v>107</v>
      </c>
      <c r="BM131" s="439" t="s">
        <v>1629</v>
      </c>
    </row>
    <row r="132" spans="2:65" s="449" customFormat="1" ht="25.5" customHeight="1">
      <c r="B132" s="450"/>
      <c r="C132" s="532" t="s">
        <v>168</v>
      </c>
      <c r="D132" s="533" t="s">
        <v>103</v>
      </c>
      <c r="E132" s="534" t="s">
        <v>1630</v>
      </c>
      <c r="F132" s="1271" t="s">
        <v>1631</v>
      </c>
      <c r="G132" s="1271"/>
      <c r="H132" s="1271"/>
      <c r="I132" s="1271"/>
      <c r="J132" s="535" t="s">
        <v>173</v>
      </c>
      <c r="K132" s="536">
        <v>4</v>
      </c>
      <c r="L132" s="1272"/>
      <c r="M132" s="1272"/>
      <c r="N132" s="1273">
        <f t="shared" si="10"/>
        <v>0</v>
      </c>
      <c r="O132" s="1273"/>
      <c r="P132" s="1273"/>
      <c r="Q132" s="1273"/>
      <c r="R132" s="454"/>
      <c r="T132" s="537" t="s">
        <v>1</v>
      </c>
      <c r="U132" s="538" t="s">
        <v>34</v>
      </c>
      <c r="V132" s="539">
        <v>6.6000000000000003E-2</v>
      </c>
      <c r="W132" s="539">
        <f t="shared" si="11"/>
        <v>0.26400000000000001</v>
      </c>
      <c r="X132" s="539">
        <v>5.0000000000000001E-4</v>
      </c>
      <c r="Y132" s="539">
        <f t="shared" si="12"/>
        <v>2E-3</v>
      </c>
      <c r="Z132" s="539">
        <v>0</v>
      </c>
      <c r="AA132" s="540">
        <f t="shared" si="13"/>
        <v>0</v>
      </c>
      <c r="AR132" s="439" t="s">
        <v>107</v>
      </c>
      <c r="AT132" s="439" t="s">
        <v>103</v>
      </c>
      <c r="AU132" s="439" t="s">
        <v>58</v>
      </c>
      <c r="AY132" s="439" t="s">
        <v>101</v>
      </c>
      <c r="BE132" s="541">
        <f t="shared" si="14"/>
        <v>0</v>
      </c>
      <c r="BF132" s="541">
        <f t="shared" si="15"/>
        <v>0</v>
      </c>
      <c r="BG132" s="541">
        <f t="shared" si="16"/>
        <v>0</v>
      </c>
      <c r="BH132" s="541">
        <f t="shared" si="17"/>
        <v>0</v>
      </c>
      <c r="BI132" s="541">
        <f t="shared" si="18"/>
        <v>0</v>
      </c>
      <c r="BJ132" s="439" t="s">
        <v>56</v>
      </c>
      <c r="BK132" s="541">
        <f t="shared" si="19"/>
        <v>0</v>
      </c>
      <c r="BL132" s="439" t="s">
        <v>107</v>
      </c>
      <c r="BM132" s="439" t="s">
        <v>1632</v>
      </c>
    </row>
    <row r="133" spans="2:65" s="449" customFormat="1" ht="16.5" customHeight="1">
      <c r="B133" s="450"/>
      <c r="C133" s="532" t="s">
        <v>209</v>
      </c>
      <c r="D133" s="533" t="s">
        <v>103</v>
      </c>
      <c r="E133" s="534" t="s">
        <v>1633</v>
      </c>
      <c r="F133" s="1271" t="s">
        <v>1634</v>
      </c>
      <c r="G133" s="1271"/>
      <c r="H133" s="1271"/>
      <c r="I133" s="1271"/>
      <c r="J133" s="535" t="s">
        <v>221</v>
      </c>
      <c r="K133" s="536">
        <v>63</v>
      </c>
      <c r="L133" s="1272"/>
      <c r="M133" s="1272"/>
      <c r="N133" s="1273">
        <f t="shared" si="10"/>
        <v>0</v>
      </c>
      <c r="O133" s="1273"/>
      <c r="P133" s="1273"/>
      <c r="Q133" s="1273"/>
      <c r="R133" s="454"/>
      <c r="T133" s="537" t="s">
        <v>1</v>
      </c>
      <c r="U133" s="538" t="s">
        <v>34</v>
      </c>
      <c r="V133" s="539">
        <v>0</v>
      </c>
      <c r="W133" s="539">
        <f t="shared" si="11"/>
        <v>0</v>
      </c>
      <c r="X133" s="539">
        <v>0</v>
      </c>
      <c r="Y133" s="539">
        <f t="shared" si="12"/>
        <v>0</v>
      </c>
      <c r="Z133" s="539">
        <v>0</v>
      </c>
      <c r="AA133" s="540">
        <f t="shared" si="13"/>
        <v>0</v>
      </c>
      <c r="AR133" s="439" t="s">
        <v>107</v>
      </c>
      <c r="AT133" s="439" t="s">
        <v>103</v>
      </c>
      <c r="AU133" s="439" t="s">
        <v>58</v>
      </c>
      <c r="AY133" s="439" t="s">
        <v>101</v>
      </c>
      <c r="BE133" s="541">
        <f t="shared" si="14"/>
        <v>0</v>
      </c>
      <c r="BF133" s="541">
        <f t="shared" si="15"/>
        <v>0</v>
      </c>
      <c r="BG133" s="541">
        <f t="shared" si="16"/>
        <v>0</v>
      </c>
      <c r="BH133" s="541">
        <f t="shared" si="17"/>
        <v>0</v>
      </c>
      <c r="BI133" s="541">
        <f t="shared" si="18"/>
        <v>0</v>
      </c>
      <c r="BJ133" s="439" t="s">
        <v>56</v>
      </c>
      <c r="BK133" s="541">
        <f t="shared" si="19"/>
        <v>0</v>
      </c>
      <c r="BL133" s="439" t="s">
        <v>107</v>
      </c>
      <c r="BM133" s="439" t="s">
        <v>1635</v>
      </c>
    </row>
    <row r="134" spans="2:65" s="524" customFormat="1" ht="29.9" customHeight="1">
      <c r="B134" s="520"/>
      <c r="C134" s="521"/>
      <c r="D134" s="531" t="s">
        <v>82</v>
      </c>
      <c r="E134" s="531"/>
      <c r="F134" s="531"/>
      <c r="G134" s="531"/>
      <c r="H134" s="531"/>
      <c r="I134" s="531"/>
      <c r="J134" s="531"/>
      <c r="K134" s="531"/>
      <c r="L134" s="565"/>
      <c r="M134" s="565"/>
      <c r="N134" s="1279">
        <f>BK134</f>
        <v>0</v>
      </c>
      <c r="O134" s="1280"/>
      <c r="P134" s="1280"/>
      <c r="Q134" s="1280"/>
      <c r="R134" s="523"/>
      <c r="T134" s="525"/>
      <c r="W134" s="526">
        <f>SUM(W135:W136)</f>
        <v>53.720956000000001</v>
      </c>
      <c r="Y134" s="526">
        <f>SUM(Y135:Y136)</f>
        <v>0</v>
      </c>
      <c r="AA134" s="527">
        <f>SUM(AA135:AA136)</f>
        <v>0</v>
      </c>
      <c r="AR134" s="528" t="s">
        <v>56</v>
      </c>
      <c r="AT134" s="529" t="s">
        <v>49</v>
      </c>
      <c r="AU134" s="529" t="s">
        <v>56</v>
      </c>
      <c r="AY134" s="528" t="s">
        <v>101</v>
      </c>
      <c r="BK134" s="530">
        <f>SUM(BK135:BK136)</f>
        <v>0</v>
      </c>
    </row>
    <row r="135" spans="2:65" s="449" customFormat="1" ht="25.5" customHeight="1">
      <c r="B135" s="450"/>
      <c r="C135" s="532" t="s">
        <v>174</v>
      </c>
      <c r="D135" s="533" t="s">
        <v>103</v>
      </c>
      <c r="E135" s="534" t="s">
        <v>497</v>
      </c>
      <c r="F135" s="1271" t="s">
        <v>498</v>
      </c>
      <c r="G135" s="1271"/>
      <c r="H135" s="1271"/>
      <c r="I135" s="1271"/>
      <c r="J135" s="535" t="s">
        <v>155</v>
      </c>
      <c r="K135" s="536">
        <v>21.766999999999999</v>
      </c>
      <c r="L135" s="1272"/>
      <c r="M135" s="1272"/>
      <c r="N135" s="1273">
        <f>ROUND(L135*K135,2)</f>
        <v>0</v>
      </c>
      <c r="O135" s="1273"/>
      <c r="P135" s="1273"/>
      <c r="Q135" s="1273"/>
      <c r="R135" s="454"/>
      <c r="T135" s="537" t="s">
        <v>1</v>
      </c>
      <c r="U135" s="538" t="s">
        <v>34</v>
      </c>
      <c r="V135" s="539">
        <v>1.48</v>
      </c>
      <c r="W135" s="539">
        <f>V135*K135</f>
        <v>32.215159999999997</v>
      </c>
      <c r="X135" s="539">
        <v>0</v>
      </c>
      <c r="Y135" s="539">
        <f>X135*K135</f>
        <v>0</v>
      </c>
      <c r="Z135" s="539">
        <v>0</v>
      </c>
      <c r="AA135" s="540">
        <f>Z135*K135</f>
        <v>0</v>
      </c>
      <c r="AR135" s="439" t="s">
        <v>107</v>
      </c>
      <c r="AT135" s="439" t="s">
        <v>103</v>
      </c>
      <c r="AU135" s="439" t="s">
        <v>58</v>
      </c>
      <c r="AY135" s="439" t="s">
        <v>101</v>
      </c>
      <c r="BE135" s="541">
        <f>IF(U135="základní",N135,0)</f>
        <v>0</v>
      </c>
      <c r="BF135" s="541">
        <f>IF(U135="snížená",N135,0)</f>
        <v>0</v>
      </c>
      <c r="BG135" s="541">
        <f>IF(U135="zákl. přenesená",N135,0)</f>
        <v>0</v>
      </c>
      <c r="BH135" s="541">
        <f>IF(U135="sníž. přenesená",N135,0)</f>
        <v>0</v>
      </c>
      <c r="BI135" s="541">
        <f>IF(U135="nulová",N135,0)</f>
        <v>0</v>
      </c>
      <c r="BJ135" s="439" t="s">
        <v>56</v>
      </c>
      <c r="BK135" s="541">
        <f>ROUND(L135*K135,2)</f>
        <v>0</v>
      </c>
      <c r="BL135" s="439" t="s">
        <v>107</v>
      </c>
      <c r="BM135" s="439" t="s">
        <v>1636</v>
      </c>
    </row>
    <row r="136" spans="2:65" s="449" customFormat="1" ht="38.25" customHeight="1">
      <c r="B136" s="450"/>
      <c r="C136" s="532" t="s">
        <v>219</v>
      </c>
      <c r="D136" s="533" t="s">
        <v>103</v>
      </c>
      <c r="E136" s="534" t="s">
        <v>499</v>
      </c>
      <c r="F136" s="1271" t="s">
        <v>500</v>
      </c>
      <c r="G136" s="1271"/>
      <c r="H136" s="1271"/>
      <c r="I136" s="1271"/>
      <c r="J136" s="535" t="s">
        <v>155</v>
      </c>
      <c r="K136" s="536">
        <v>21.766999999999999</v>
      </c>
      <c r="L136" s="1272"/>
      <c r="M136" s="1272"/>
      <c r="N136" s="1273">
        <f>ROUND(L136*K136,2)</f>
        <v>0</v>
      </c>
      <c r="O136" s="1273"/>
      <c r="P136" s="1273"/>
      <c r="Q136" s="1273"/>
      <c r="R136" s="454"/>
      <c r="T136" s="537" t="s">
        <v>1</v>
      </c>
      <c r="U136" s="538" t="s">
        <v>34</v>
      </c>
      <c r="V136" s="539">
        <v>0.98799999999999999</v>
      </c>
      <c r="W136" s="539">
        <f>V136*K136</f>
        <v>21.505796</v>
      </c>
      <c r="X136" s="539">
        <v>0</v>
      </c>
      <c r="Y136" s="539">
        <f>X136*K136</f>
        <v>0</v>
      </c>
      <c r="Z136" s="539">
        <v>0</v>
      </c>
      <c r="AA136" s="540">
        <f>Z136*K136</f>
        <v>0</v>
      </c>
      <c r="AR136" s="439" t="s">
        <v>107</v>
      </c>
      <c r="AT136" s="439" t="s">
        <v>103</v>
      </c>
      <c r="AU136" s="439" t="s">
        <v>58</v>
      </c>
      <c r="AY136" s="439" t="s">
        <v>101</v>
      </c>
      <c r="BE136" s="541">
        <f>IF(U136="základní",N136,0)</f>
        <v>0</v>
      </c>
      <c r="BF136" s="541">
        <f>IF(U136="snížená",N136,0)</f>
        <v>0</v>
      </c>
      <c r="BG136" s="541">
        <f>IF(U136="zákl. přenesená",N136,0)</f>
        <v>0</v>
      </c>
      <c r="BH136" s="541">
        <f>IF(U136="sníž. přenesená",N136,0)</f>
        <v>0</v>
      </c>
      <c r="BI136" s="541">
        <f>IF(U136="nulová",N136,0)</f>
        <v>0</v>
      </c>
      <c r="BJ136" s="439" t="s">
        <v>56</v>
      </c>
      <c r="BK136" s="541">
        <f>ROUND(L136*K136,2)</f>
        <v>0</v>
      </c>
      <c r="BL136" s="439" t="s">
        <v>107</v>
      </c>
      <c r="BM136" s="439" t="s">
        <v>1637</v>
      </c>
    </row>
    <row r="137" spans="2:65" s="524" customFormat="1" ht="37.4" customHeight="1">
      <c r="B137" s="520"/>
      <c r="C137" s="521"/>
      <c r="D137" s="522" t="s">
        <v>83</v>
      </c>
      <c r="E137" s="522"/>
      <c r="F137" s="522"/>
      <c r="G137" s="522"/>
      <c r="H137" s="522"/>
      <c r="I137" s="522"/>
      <c r="J137" s="522"/>
      <c r="K137" s="522"/>
      <c r="L137" s="566"/>
      <c r="M137" s="566"/>
      <c r="N137" s="1290">
        <f>BK137</f>
        <v>0</v>
      </c>
      <c r="O137" s="1291"/>
      <c r="P137" s="1291"/>
      <c r="Q137" s="1291"/>
      <c r="R137" s="523"/>
      <c r="T137" s="525"/>
      <c r="W137" s="526">
        <f>W138</f>
        <v>7.596000000000001</v>
      </c>
      <c r="Y137" s="526">
        <f>Y138</f>
        <v>3.1021999999999994E-2</v>
      </c>
      <c r="AA137" s="527">
        <f>AA138</f>
        <v>0</v>
      </c>
      <c r="AR137" s="528" t="s">
        <v>58</v>
      </c>
      <c r="AT137" s="529" t="s">
        <v>49</v>
      </c>
      <c r="AU137" s="529" t="s">
        <v>50</v>
      </c>
      <c r="AY137" s="528" t="s">
        <v>101</v>
      </c>
      <c r="BK137" s="530">
        <f>BK138</f>
        <v>0</v>
      </c>
    </row>
    <row r="138" spans="2:65" s="524" customFormat="1" ht="19.899999999999999" customHeight="1">
      <c r="B138" s="520"/>
      <c r="C138" s="521"/>
      <c r="D138" s="531" t="s">
        <v>1586</v>
      </c>
      <c r="E138" s="531"/>
      <c r="F138" s="531"/>
      <c r="G138" s="531"/>
      <c r="H138" s="531"/>
      <c r="I138" s="531"/>
      <c r="J138" s="531"/>
      <c r="K138" s="531"/>
      <c r="L138" s="565"/>
      <c r="M138" s="565"/>
      <c r="N138" s="1277">
        <f>BK138</f>
        <v>0</v>
      </c>
      <c r="O138" s="1278"/>
      <c r="P138" s="1278"/>
      <c r="Q138" s="1278"/>
      <c r="R138" s="523"/>
      <c r="T138" s="525"/>
      <c r="W138" s="526">
        <f>SUM(W139:W151)</f>
        <v>7.596000000000001</v>
      </c>
      <c r="Y138" s="526">
        <f>SUM(Y139:Y151)</f>
        <v>3.1021999999999994E-2</v>
      </c>
      <c r="AA138" s="527">
        <f>SUM(AA139:AA151)</f>
        <v>0</v>
      </c>
      <c r="AR138" s="528" t="s">
        <v>58</v>
      </c>
      <c r="AT138" s="529" t="s">
        <v>49</v>
      </c>
      <c r="AU138" s="529" t="s">
        <v>56</v>
      </c>
      <c r="AY138" s="528" t="s">
        <v>101</v>
      </c>
      <c r="BK138" s="530">
        <f>SUM(BK139:BK151)</f>
        <v>0</v>
      </c>
    </row>
    <row r="139" spans="2:65" s="449" customFormat="1" ht="25.5" customHeight="1">
      <c r="B139" s="450"/>
      <c r="C139" s="532" t="s">
        <v>181</v>
      </c>
      <c r="D139" s="533" t="s">
        <v>103</v>
      </c>
      <c r="E139" s="534" t="s">
        <v>1638</v>
      </c>
      <c r="F139" s="1271" t="s">
        <v>1639</v>
      </c>
      <c r="G139" s="1271"/>
      <c r="H139" s="1271"/>
      <c r="I139" s="1271"/>
      <c r="J139" s="535" t="s">
        <v>221</v>
      </c>
      <c r="K139" s="536">
        <v>4.2</v>
      </c>
      <c r="L139" s="1272"/>
      <c r="M139" s="1272"/>
      <c r="N139" s="1273">
        <f t="shared" ref="N139:N151" si="20">ROUND(L139*K139,2)</f>
        <v>0</v>
      </c>
      <c r="O139" s="1273"/>
      <c r="P139" s="1273"/>
      <c r="Q139" s="1273"/>
      <c r="R139" s="454"/>
      <c r="T139" s="537" t="s">
        <v>1</v>
      </c>
      <c r="U139" s="538" t="s">
        <v>34</v>
      </c>
      <c r="V139" s="539">
        <v>0.69</v>
      </c>
      <c r="W139" s="539">
        <f t="shared" ref="W139:W151" si="21">V139*K139</f>
        <v>2.8979999999999997</v>
      </c>
      <c r="X139" s="539">
        <v>3.96E-3</v>
      </c>
      <c r="Y139" s="539">
        <f t="shared" ref="Y139:Y151" si="22">X139*K139</f>
        <v>1.6632000000000001E-2</v>
      </c>
      <c r="Z139" s="539">
        <v>0</v>
      </c>
      <c r="AA139" s="540">
        <f t="shared" ref="AA139:AA151" si="23">Z139*K139</f>
        <v>0</v>
      </c>
      <c r="AR139" s="439" t="s">
        <v>152</v>
      </c>
      <c r="AT139" s="439" t="s">
        <v>103</v>
      </c>
      <c r="AU139" s="439" t="s">
        <v>58</v>
      </c>
      <c r="AY139" s="439" t="s">
        <v>101</v>
      </c>
      <c r="BE139" s="541">
        <f t="shared" ref="BE139:BE151" si="24">IF(U139="základní",N139,0)</f>
        <v>0</v>
      </c>
      <c r="BF139" s="541">
        <f t="shared" ref="BF139:BF151" si="25">IF(U139="snížená",N139,0)</f>
        <v>0</v>
      </c>
      <c r="BG139" s="541">
        <f t="shared" ref="BG139:BG151" si="26">IF(U139="zákl. přenesená",N139,0)</f>
        <v>0</v>
      </c>
      <c r="BH139" s="541">
        <f t="shared" ref="BH139:BH151" si="27">IF(U139="sníž. přenesená",N139,0)</f>
        <v>0</v>
      </c>
      <c r="BI139" s="541">
        <f t="shared" ref="BI139:BI151" si="28">IF(U139="nulová",N139,0)</f>
        <v>0</v>
      </c>
      <c r="BJ139" s="439" t="s">
        <v>56</v>
      </c>
      <c r="BK139" s="541">
        <f t="shared" ref="BK139:BK151" si="29">ROUND(L139*K139,2)</f>
        <v>0</v>
      </c>
      <c r="BL139" s="439" t="s">
        <v>152</v>
      </c>
      <c r="BM139" s="439" t="s">
        <v>1640</v>
      </c>
    </row>
    <row r="140" spans="2:65" s="449" customFormat="1" ht="25.5" customHeight="1">
      <c r="B140" s="450"/>
      <c r="C140" s="532" t="s">
        <v>230</v>
      </c>
      <c r="D140" s="533" t="s">
        <v>103</v>
      </c>
      <c r="E140" s="534" t="s">
        <v>1641</v>
      </c>
      <c r="F140" s="1271" t="s">
        <v>1642</v>
      </c>
      <c r="G140" s="1271"/>
      <c r="H140" s="1271"/>
      <c r="I140" s="1271"/>
      <c r="J140" s="535" t="s">
        <v>106</v>
      </c>
      <c r="K140" s="536">
        <v>1</v>
      </c>
      <c r="L140" s="1272"/>
      <c r="M140" s="1272"/>
      <c r="N140" s="1273">
        <f t="shared" si="20"/>
        <v>0</v>
      </c>
      <c r="O140" s="1273"/>
      <c r="P140" s="1273"/>
      <c r="Q140" s="1273"/>
      <c r="R140" s="454"/>
      <c r="T140" s="537" t="s">
        <v>1</v>
      </c>
      <c r="U140" s="538" t="s">
        <v>34</v>
      </c>
      <c r="V140" s="539">
        <v>1.9450000000000001</v>
      </c>
      <c r="W140" s="539">
        <f t="shared" si="21"/>
        <v>1.9450000000000001</v>
      </c>
      <c r="X140" s="539">
        <v>4.5500000000000002E-3</v>
      </c>
      <c r="Y140" s="539">
        <f t="shared" si="22"/>
        <v>4.5500000000000002E-3</v>
      </c>
      <c r="Z140" s="539">
        <v>0</v>
      </c>
      <c r="AA140" s="540">
        <f t="shared" si="23"/>
        <v>0</v>
      </c>
      <c r="AR140" s="439" t="s">
        <v>152</v>
      </c>
      <c r="AT140" s="439" t="s">
        <v>103</v>
      </c>
      <c r="AU140" s="439" t="s">
        <v>58</v>
      </c>
      <c r="AY140" s="439" t="s">
        <v>101</v>
      </c>
      <c r="BE140" s="541">
        <f t="shared" si="24"/>
        <v>0</v>
      </c>
      <c r="BF140" s="541">
        <f t="shared" si="25"/>
        <v>0</v>
      </c>
      <c r="BG140" s="541">
        <f t="shared" si="26"/>
        <v>0</v>
      </c>
      <c r="BH140" s="541">
        <f t="shared" si="27"/>
        <v>0</v>
      </c>
      <c r="BI140" s="541">
        <f t="shared" si="28"/>
        <v>0</v>
      </c>
      <c r="BJ140" s="439" t="s">
        <v>56</v>
      </c>
      <c r="BK140" s="541">
        <f t="shared" si="29"/>
        <v>0</v>
      </c>
      <c r="BL140" s="439" t="s">
        <v>152</v>
      </c>
      <c r="BM140" s="439" t="s">
        <v>1643</v>
      </c>
    </row>
    <row r="141" spans="2:65" s="449" customFormat="1" ht="16.5" customHeight="1">
      <c r="B141" s="450"/>
      <c r="C141" s="532" t="s">
        <v>185</v>
      </c>
      <c r="D141" s="533" t="s">
        <v>103</v>
      </c>
      <c r="E141" s="534" t="s">
        <v>1644</v>
      </c>
      <c r="F141" s="1271" t="s">
        <v>1645</v>
      </c>
      <c r="G141" s="1271"/>
      <c r="H141" s="1271"/>
      <c r="I141" s="1271"/>
      <c r="J141" s="535" t="s">
        <v>106</v>
      </c>
      <c r="K141" s="536">
        <v>1</v>
      </c>
      <c r="L141" s="1272"/>
      <c r="M141" s="1272"/>
      <c r="N141" s="1273">
        <f t="shared" si="20"/>
        <v>0</v>
      </c>
      <c r="O141" s="1273"/>
      <c r="P141" s="1273"/>
      <c r="Q141" s="1273"/>
      <c r="R141" s="454"/>
      <c r="T141" s="537" t="s">
        <v>1</v>
      </c>
      <c r="U141" s="538" t="s">
        <v>34</v>
      </c>
      <c r="V141" s="539">
        <v>0.83799999999999997</v>
      </c>
      <c r="W141" s="539">
        <f t="shared" si="21"/>
        <v>0.83799999999999997</v>
      </c>
      <c r="X141" s="539">
        <v>1.4E-3</v>
      </c>
      <c r="Y141" s="539">
        <f t="shared" si="22"/>
        <v>1.4E-3</v>
      </c>
      <c r="Z141" s="539">
        <v>0</v>
      </c>
      <c r="AA141" s="540">
        <f t="shared" si="23"/>
        <v>0</v>
      </c>
      <c r="AR141" s="439" t="s">
        <v>152</v>
      </c>
      <c r="AT141" s="439" t="s">
        <v>103</v>
      </c>
      <c r="AU141" s="439" t="s">
        <v>58</v>
      </c>
      <c r="AY141" s="439" t="s">
        <v>101</v>
      </c>
      <c r="BE141" s="541">
        <f t="shared" si="24"/>
        <v>0</v>
      </c>
      <c r="BF141" s="541">
        <f t="shared" si="25"/>
        <v>0</v>
      </c>
      <c r="BG141" s="541">
        <f t="shared" si="26"/>
        <v>0</v>
      </c>
      <c r="BH141" s="541">
        <f t="shared" si="27"/>
        <v>0</v>
      </c>
      <c r="BI141" s="541">
        <f t="shared" si="28"/>
        <v>0</v>
      </c>
      <c r="BJ141" s="439" t="s">
        <v>56</v>
      </c>
      <c r="BK141" s="541">
        <f t="shared" si="29"/>
        <v>0</v>
      </c>
      <c r="BL141" s="439" t="s">
        <v>152</v>
      </c>
      <c r="BM141" s="439" t="s">
        <v>1646</v>
      </c>
    </row>
    <row r="142" spans="2:65" s="449" customFormat="1" ht="38.25" customHeight="1">
      <c r="B142" s="450"/>
      <c r="C142" s="532" t="s">
        <v>237</v>
      </c>
      <c r="D142" s="533" t="s">
        <v>103</v>
      </c>
      <c r="E142" s="534" t="s">
        <v>1647</v>
      </c>
      <c r="F142" s="1271" t="s">
        <v>1648</v>
      </c>
      <c r="G142" s="1271"/>
      <c r="H142" s="1271"/>
      <c r="I142" s="1271"/>
      <c r="J142" s="535" t="s">
        <v>173</v>
      </c>
      <c r="K142" s="536">
        <v>2</v>
      </c>
      <c r="L142" s="1272"/>
      <c r="M142" s="1272"/>
      <c r="N142" s="1273">
        <f t="shared" si="20"/>
        <v>0</v>
      </c>
      <c r="O142" s="1273"/>
      <c r="P142" s="1273"/>
      <c r="Q142" s="1273"/>
      <c r="R142" s="454"/>
      <c r="T142" s="537" t="s">
        <v>1</v>
      </c>
      <c r="U142" s="538" t="s">
        <v>34</v>
      </c>
      <c r="V142" s="539">
        <v>0.22800000000000001</v>
      </c>
      <c r="W142" s="539">
        <f t="shared" si="21"/>
        <v>0.45600000000000002</v>
      </c>
      <c r="X142" s="539">
        <v>6.0999999999999997E-4</v>
      </c>
      <c r="Y142" s="539">
        <f t="shared" si="22"/>
        <v>1.2199999999999999E-3</v>
      </c>
      <c r="Z142" s="539">
        <v>0</v>
      </c>
      <c r="AA142" s="540">
        <f t="shared" si="23"/>
        <v>0</v>
      </c>
      <c r="AR142" s="439" t="s">
        <v>152</v>
      </c>
      <c r="AT142" s="439" t="s">
        <v>103</v>
      </c>
      <c r="AU142" s="439" t="s">
        <v>58</v>
      </c>
      <c r="AY142" s="439" t="s">
        <v>101</v>
      </c>
      <c r="BE142" s="541">
        <f t="shared" si="24"/>
        <v>0</v>
      </c>
      <c r="BF142" s="541">
        <f t="shared" si="25"/>
        <v>0</v>
      </c>
      <c r="BG142" s="541">
        <f t="shared" si="26"/>
        <v>0</v>
      </c>
      <c r="BH142" s="541">
        <f t="shared" si="27"/>
        <v>0</v>
      </c>
      <c r="BI142" s="541">
        <f t="shared" si="28"/>
        <v>0</v>
      </c>
      <c r="BJ142" s="439" t="s">
        <v>56</v>
      </c>
      <c r="BK142" s="541">
        <f t="shared" si="29"/>
        <v>0</v>
      </c>
      <c r="BL142" s="439" t="s">
        <v>152</v>
      </c>
      <c r="BM142" s="439" t="s">
        <v>1649</v>
      </c>
    </row>
    <row r="143" spans="2:65" s="449" customFormat="1" ht="38.25" customHeight="1">
      <c r="B143" s="450"/>
      <c r="C143" s="532" t="s">
        <v>188</v>
      </c>
      <c r="D143" s="533" t="s">
        <v>103</v>
      </c>
      <c r="E143" s="534" t="s">
        <v>1650</v>
      </c>
      <c r="F143" s="1271" t="s">
        <v>1651</v>
      </c>
      <c r="G143" s="1271"/>
      <c r="H143" s="1271"/>
      <c r="I143" s="1271"/>
      <c r="J143" s="535" t="s">
        <v>173</v>
      </c>
      <c r="K143" s="536">
        <v>3</v>
      </c>
      <c r="L143" s="1272"/>
      <c r="M143" s="1272"/>
      <c r="N143" s="1273">
        <f t="shared" si="20"/>
        <v>0</v>
      </c>
      <c r="O143" s="1273"/>
      <c r="P143" s="1273"/>
      <c r="Q143" s="1273"/>
      <c r="R143" s="454"/>
      <c r="T143" s="537" t="s">
        <v>1</v>
      </c>
      <c r="U143" s="538" t="s">
        <v>34</v>
      </c>
      <c r="V143" s="539">
        <v>0.26900000000000002</v>
      </c>
      <c r="W143" s="539">
        <f t="shared" si="21"/>
        <v>0.80700000000000005</v>
      </c>
      <c r="X143" s="539">
        <v>8.8000000000000003E-4</v>
      </c>
      <c r="Y143" s="539">
        <f t="shared" si="22"/>
        <v>2.64E-3</v>
      </c>
      <c r="Z143" s="539">
        <v>0</v>
      </c>
      <c r="AA143" s="540">
        <f t="shared" si="23"/>
        <v>0</v>
      </c>
      <c r="AR143" s="439" t="s">
        <v>152</v>
      </c>
      <c r="AT143" s="439" t="s">
        <v>103</v>
      </c>
      <c r="AU143" s="439" t="s">
        <v>58</v>
      </c>
      <c r="AY143" s="439" t="s">
        <v>101</v>
      </c>
      <c r="BE143" s="541">
        <f t="shared" si="24"/>
        <v>0</v>
      </c>
      <c r="BF143" s="541">
        <f t="shared" si="25"/>
        <v>0</v>
      </c>
      <c r="BG143" s="541">
        <f t="shared" si="26"/>
        <v>0</v>
      </c>
      <c r="BH143" s="541">
        <f t="shared" si="27"/>
        <v>0</v>
      </c>
      <c r="BI143" s="541">
        <f t="shared" si="28"/>
        <v>0</v>
      </c>
      <c r="BJ143" s="439" t="s">
        <v>56</v>
      </c>
      <c r="BK143" s="541">
        <f t="shared" si="29"/>
        <v>0</v>
      </c>
      <c r="BL143" s="439" t="s">
        <v>152</v>
      </c>
      <c r="BM143" s="439" t="s">
        <v>1652</v>
      </c>
    </row>
    <row r="144" spans="2:65" s="449" customFormat="1" ht="38.25" customHeight="1">
      <c r="B144" s="450"/>
      <c r="C144" s="532" t="s">
        <v>241</v>
      </c>
      <c r="D144" s="533" t="s">
        <v>103</v>
      </c>
      <c r="E144" s="534" t="s">
        <v>1653</v>
      </c>
      <c r="F144" s="1271" t="s">
        <v>1654</v>
      </c>
      <c r="G144" s="1271"/>
      <c r="H144" s="1271"/>
      <c r="I144" s="1271"/>
      <c r="J144" s="535" t="s">
        <v>173</v>
      </c>
      <c r="K144" s="536">
        <v>1</v>
      </c>
      <c r="L144" s="1272"/>
      <c r="M144" s="1272"/>
      <c r="N144" s="1273">
        <f t="shared" si="20"/>
        <v>0</v>
      </c>
      <c r="O144" s="1273"/>
      <c r="P144" s="1273"/>
      <c r="Q144" s="1273"/>
      <c r="R144" s="454"/>
      <c r="T144" s="537" t="s">
        <v>1</v>
      </c>
      <c r="U144" s="538" t="s">
        <v>34</v>
      </c>
      <c r="V144" s="539">
        <v>0.35199999999999998</v>
      </c>
      <c r="W144" s="539">
        <f t="shared" si="21"/>
        <v>0.35199999999999998</v>
      </c>
      <c r="X144" s="539">
        <v>1.2999999999999999E-3</v>
      </c>
      <c r="Y144" s="539">
        <f t="shared" si="22"/>
        <v>1.2999999999999999E-3</v>
      </c>
      <c r="Z144" s="539">
        <v>0</v>
      </c>
      <c r="AA144" s="540">
        <f t="shared" si="23"/>
        <v>0</v>
      </c>
      <c r="AR144" s="439" t="s">
        <v>152</v>
      </c>
      <c r="AT144" s="439" t="s">
        <v>103</v>
      </c>
      <c r="AU144" s="439" t="s">
        <v>58</v>
      </c>
      <c r="AY144" s="439" t="s">
        <v>101</v>
      </c>
      <c r="BE144" s="541">
        <f t="shared" si="24"/>
        <v>0</v>
      </c>
      <c r="BF144" s="541">
        <f t="shared" si="25"/>
        <v>0</v>
      </c>
      <c r="BG144" s="541">
        <f t="shared" si="26"/>
        <v>0</v>
      </c>
      <c r="BH144" s="541">
        <f t="shared" si="27"/>
        <v>0</v>
      </c>
      <c r="BI144" s="541">
        <f t="shared" si="28"/>
        <v>0</v>
      </c>
      <c r="BJ144" s="439" t="s">
        <v>56</v>
      </c>
      <c r="BK144" s="541">
        <f t="shared" si="29"/>
        <v>0</v>
      </c>
      <c r="BL144" s="439" t="s">
        <v>152</v>
      </c>
      <c r="BM144" s="439" t="s">
        <v>1655</v>
      </c>
    </row>
    <row r="145" spans="2:65" s="449" customFormat="1" ht="38.25" customHeight="1">
      <c r="B145" s="450"/>
      <c r="C145" s="532" t="s">
        <v>222</v>
      </c>
      <c r="D145" s="533" t="s">
        <v>103</v>
      </c>
      <c r="E145" s="534" t="s">
        <v>1656</v>
      </c>
      <c r="F145" s="1271" t="s">
        <v>1657</v>
      </c>
      <c r="G145" s="1271"/>
      <c r="H145" s="1271"/>
      <c r="I145" s="1271"/>
      <c r="J145" s="535" t="s">
        <v>106</v>
      </c>
      <c r="K145" s="536">
        <v>1</v>
      </c>
      <c r="L145" s="1272"/>
      <c r="M145" s="1272"/>
      <c r="N145" s="1273">
        <f t="shared" si="20"/>
        <v>0</v>
      </c>
      <c r="O145" s="1273"/>
      <c r="P145" s="1273"/>
      <c r="Q145" s="1273"/>
      <c r="R145" s="454"/>
      <c r="T145" s="537" t="s">
        <v>1</v>
      </c>
      <c r="U145" s="538" t="s">
        <v>34</v>
      </c>
      <c r="V145" s="539">
        <v>0.3</v>
      </c>
      <c r="W145" s="539">
        <f t="shared" si="21"/>
        <v>0.3</v>
      </c>
      <c r="X145" s="539">
        <v>3.2799999999999999E-3</v>
      </c>
      <c r="Y145" s="539">
        <f t="shared" si="22"/>
        <v>3.2799999999999999E-3</v>
      </c>
      <c r="Z145" s="539">
        <v>0</v>
      </c>
      <c r="AA145" s="540">
        <f t="shared" si="23"/>
        <v>0</v>
      </c>
      <c r="AR145" s="439" t="s">
        <v>152</v>
      </c>
      <c r="AT145" s="439" t="s">
        <v>103</v>
      </c>
      <c r="AU145" s="439" t="s">
        <v>58</v>
      </c>
      <c r="AY145" s="439" t="s">
        <v>101</v>
      </c>
      <c r="BE145" s="541">
        <f t="shared" si="24"/>
        <v>0</v>
      </c>
      <c r="BF145" s="541">
        <f t="shared" si="25"/>
        <v>0</v>
      </c>
      <c r="BG145" s="541">
        <f t="shared" si="26"/>
        <v>0</v>
      </c>
      <c r="BH145" s="541">
        <f t="shared" si="27"/>
        <v>0</v>
      </c>
      <c r="BI145" s="541">
        <f t="shared" si="28"/>
        <v>0</v>
      </c>
      <c r="BJ145" s="439" t="s">
        <v>56</v>
      </c>
      <c r="BK145" s="541">
        <f t="shared" si="29"/>
        <v>0</v>
      </c>
      <c r="BL145" s="439" t="s">
        <v>152</v>
      </c>
      <c r="BM145" s="439" t="s">
        <v>1658</v>
      </c>
    </row>
    <row r="146" spans="2:65" s="449" customFormat="1" ht="25.5" customHeight="1">
      <c r="B146" s="450"/>
      <c r="C146" s="532" t="s">
        <v>246</v>
      </c>
      <c r="D146" s="533" t="s">
        <v>103</v>
      </c>
      <c r="E146" s="534" t="s">
        <v>1659</v>
      </c>
      <c r="F146" s="1271" t="s">
        <v>1660</v>
      </c>
      <c r="G146" s="1271"/>
      <c r="H146" s="1271"/>
      <c r="I146" s="1271"/>
      <c r="J146" s="535" t="s">
        <v>396</v>
      </c>
      <c r="K146" s="536">
        <v>355.49599999999998</v>
      </c>
      <c r="L146" s="1272"/>
      <c r="M146" s="1272"/>
      <c r="N146" s="1273">
        <f t="shared" si="20"/>
        <v>0</v>
      </c>
      <c r="O146" s="1273"/>
      <c r="P146" s="1273"/>
      <c r="Q146" s="1273"/>
      <c r="R146" s="454"/>
      <c r="T146" s="537" t="s">
        <v>1</v>
      </c>
      <c r="U146" s="538" t="s">
        <v>34</v>
      </c>
      <c r="V146" s="539">
        <v>0</v>
      </c>
      <c r="W146" s="539">
        <f t="shared" si="21"/>
        <v>0</v>
      </c>
      <c r="X146" s="539">
        <v>0</v>
      </c>
      <c r="Y146" s="539">
        <f t="shared" si="22"/>
        <v>0</v>
      </c>
      <c r="Z146" s="539">
        <v>0</v>
      </c>
      <c r="AA146" s="540">
        <f t="shared" si="23"/>
        <v>0</v>
      </c>
      <c r="AR146" s="439" t="s">
        <v>152</v>
      </c>
      <c r="AT146" s="439" t="s">
        <v>103</v>
      </c>
      <c r="AU146" s="439" t="s">
        <v>58</v>
      </c>
      <c r="AY146" s="439" t="s">
        <v>101</v>
      </c>
      <c r="BE146" s="541">
        <f t="shared" si="24"/>
        <v>0</v>
      </c>
      <c r="BF146" s="541">
        <f t="shared" si="25"/>
        <v>0</v>
      </c>
      <c r="BG146" s="541">
        <f t="shared" si="26"/>
        <v>0</v>
      </c>
      <c r="BH146" s="541">
        <f t="shared" si="27"/>
        <v>0</v>
      </c>
      <c r="BI146" s="541">
        <f t="shared" si="28"/>
        <v>0</v>
      </c>
      <c r="BJ146" s="439" t="s">
        <v>56</v>
      </c>
      <c r="BK146" s="541">
        <f t="shared" si="29"/>
        <v>0</v>
      </c>
      <c r="BL146" s="439" t="s">
        <v>152</v>
      </c>
      <c r="BM146" s="439" t="s">
        <v>1661</v>
      </c>
    </row>
    <row r="147" spans="2:65" s="449" customFormat="1" ht="25.5" customHeight="1" thickBot="1">
      <c r="B147" s="450"/>
      <c r="C147" s="557" t="s">
        <v>228</v>
      </c>
      <c r="D147" s="558" t="s">
        <v>103</v>
      </c>
      <c r="E147" s="559" t="s">
        <v>1662</v>
      </c>
      <c r="F147" s="1293" t="s">
        <v>1663</v>
      </c>
      <c r="G147" s="1293"/>
      <c r="H147" s="1293"/>
      <c r="I147" s="1293"/>
      <c r="J147" s="560" t="s">
        <v>396</v>
      </c>
      <c r="K147" s="561">
        <v>355.49599999999998</v>
      </c>
      <c r="L147" s="1282"/>
      <c r="M147" s="1282"/>
      <c r="N147" s="1284">
        <f t="shared" si="20"/>
        <v>0</v>
      </c>
      <c r="O147" s="1284"/>
      <c r="P147" s="1284"/>
      <c r="Q147" s="1284"/>
      <c r="R147" s="481"/>
      <c r="T147" s="537" t="s">
        <v>1</v>
      </c>
      <c r="U147" s="538" t="s">
        <v>34</v>
      </c>
      <c r="V147" s="539">
        <v>0</v>
      </c>
      <c r="W147" s="539">
        <f t="shared" si="21"/>
        <v>0</v>
      </c>
      <c r="X147" s="539">
        <v>0</v>
      </c>
      <c r="Y147" s="539">
        <f t="shared" si="22"/>
        <v>0</v>
      </c>
      <c r="Z147" s="539">
        <v>0</v>
      </c>
      <c r="AA147" s="540">
        <f t="shared" si="23"/>
        <v>0</v>
      </c>
      <c r="AG147" s="1292"/>
      <c r="AH147" s="1292"/>
      <c r="AR147" s="439" t="s">
        <v>152</v>
      </c>
      <c r="AT147" s="439" t="s">
        <v>103</v>
      </c>
      <c r="AU147" s="439" t="s">
        <v>58</v>
      </c>
      <c r="AY147" s="439" t="s">
        <v>101</v>
      </c>
      <c r="BE147" s="541">
        <f t="shared" si="24"/>
        <v>0</v>
      </c>
      <c r="BF147" s="541">
        <f t="shared" si="25"/>
        <v>0</v>
      </c>
      <c r="BG147" s="541">
        <f t="shared" si="26"/>
        <v>0</v>
      </c>
      <c r="BH147" s="541">
        <f t="shared" si="27"/>
        <v>0</v>
      </c>
      <c r="BI147" s="541">
        <f t="shared" si="28"/>
        <v>0</v>
      </c>
      <c r="BJ147" s="439" t="s">
        <v>56</v>
      </c>
      <c r="BK147" s="541">
        <f t="shared" si="29"/>
        <v>0</v>
      </c>
      <c r="BL147" s="439" t="s">
        <v>152</v>
      </c>
      <c r="BM147" s="439" t="s">
        <v>1664</v>
      </c>
    </row>
    <row r="148" spans="2:65" s="449" customFormat="1" ht="16.5" customHeight="1">
      <c r="B148" s="450"/>
      <c r="C148" s="552" t="s">
        <v>253</v>
      </c>
      <c r="D148" s="553" t="s">
        <v>103</v>
      </c>
      <c r="E148" s="554" t="s">
        <v>1665</v>
      </c>
      <c r="F148" s="1287" t="s">
        <v>1666</v>
      </c>
      <c r="G148" s="1287"/>
      <c r="H148" s="1287"/>
      <c r="I148" s="1287"/>
      <c r="J148" s="555" t="s">
        <v>173</v>
      </c>
      <c r="K148" s="556">
        <v>1</v>
      </c>
      <c r="L148" s="1288"/>
      <c r="M148" s="1288"/>
      <c r="N148" s="1289">
        <f t="shared" si="20"/>
        <v>0</v>
      </c>
      <c r="O148" s="1289"/>
      <c r="P148" s="1289"/>
      <c r="Q148" s="1289"/>
      <c r="R148" s="485"/>
      <c r="T148" s="537" t="s">
        <v>1</v>
      </c>
      <c r="U148" s="538" t="s">
        <v>34</v>
      </c>
      <c r="V148" s="539">
        <v>0</v>
      </c>
      <c r="W148" s="539">
        <f t="shared" si="21"/>
        <v>0</v>
      </c>
      <c r="X148" s="539">
        <v>0</v>
      </c>
      <c r="Y148" s="539">
        <f t="shared" si="22"/>
        <v>0</v>
      </c>
      <c r="Z148" s="539">
        <v>0</v>
      </c>
      <c r="AA148" s="540">
        <f t="shared" si="23"/>
        <v>0</v>
      </c>
      <c r="AR148" s="439" t="s">
        <v>152</v>
      </c>
      <c r="AT148" s="439" t="s">
        <v>103</v>
      </c>
      <c r="AU148" s="439" t="s">
        <v>58</v>
      </c>
      <c r="AY148" s="439" t="s">
        <v>101</v>
      </c>
      <c r="BE148" s="541">
        <f t="shared" si="24"/>
        <v>0</v>
      </c>
      <c r="BF148" s="541">
        <f t="shared" si="25"/>
        <v>0</v>
      </c>
      <c r="BG148" s="541">
        <f t="shared" si="26"/>
        <v>0</v>
      </c>
      <c r="BH148" s="541">
        <f t="shared" si="27"/>
        <v>0</v>
      </c>
      <c r="BI148" s="541">
        <f t="shared" si="28"/>
        <v>0</v>
      </c>
      <c r="BJ148" s="439" t="s">
        <v>56</v>
      </c>
      <c r="BK148" s="541">
        <f t="shared" si="29"/>
        <v>0</v>
      </c>
      <c r="BL148" s="439" t="s">
        <v>152</v>
      </c>
      <c r="BM148" s="439" t="s">
        <v>1667</v>
      </c>
    </row>
    <row r="149" spans="2:65" s="449" customFormat="1" ht="16.5" customHeight="1">
      <c r="B149" s="450"/>
      <c r="C149" s="532" t="s">
        <v>233</v>
      </c>
      <c r="D149" s="533" t="s">
        <v>103</v>
      </c>
      <c r="E149" s="534" t="s">
        <v>1668</v>
      </c>
      <c r="F149" s="1271" t="s">
        <v>1669</v>
      </c>
      <c r="G149" s="1271"/>
      <c r="H149" s="1271"/>
      <c r="I149" s="1271"/>
      <c r="J149" s="535" t="s">
        <v>173</v>
      </c>
      <c r="K149" s="536">
        <v>1</v>
      </c>
      <c r="L149" s="1272"/>
      <c r="M149" s="1272"/>
      <c r="N149" s="1273">
        <f t="shared" si="20"/>
        <v>0</v>
      </c>
      <c r="O149" s="1273"/>
      <c r="P149" s="1273"/>
      <c r="Q149" s="1273"/>
      <c r="R149" s="454"/>
      <c r="T149" s="537" t="s">
        <v>1</v>
      </c>
      <c r="U149" s="538" t="s">
        <v>34</v>
      </c>
      <c r="V149" s="539">
        <v>0</v>
      </c>
      <c r="W149" s="539">
        <f t="shared" si="21"/>
        <v>0</v>
      </c>
      <c r="X149" s="539">
        <v>0</v>
      </c>
      <c r="Y149" s="539">
        <f t="shared" si="22"/>
        <v>0</v>
      </c>
      <c r="Z149" s="539">
        <v>0</v>
      </c>
      <c r="AA149" s="540">
        <f t="shared" si="23"/>
        <v>0</v>
      </c>
      <c r="AR149" s="439" t="s">
        <v>152</v>
      </c>
      <c r="AT149" s="439" t="s">
        <v>103</v>
      </c>
      <c r="AU149" s="439" t="s">
        <v>58</v>
      </c>
      <c r="AY149" s="439" t="s">
        <v>101</v>
      </c>
      <c r="BE149" s="541">
        <f t="shared" si="24"/>
        <v>0</v>
      </c>
      <c r="BF149" s="541">
        <f t="shared" si="25"/>
        <v>0</v>
      </c>
      <c r="BG149" s="541">
        <f t="shared" si="26"/>
        <v>0</v>
      </c>
      <c r="BH149" s="541">
        <f t="shared" si="27"/>
        <v>0</v>
      </c>
      <c r="BI149" s="541">
        <f t="shared" si="28"/>
        <v>0</v>
      </c>
      <c r="BJ149" s="439" t="s">
        <v>56</v>
      </c>
      <c r="BK149" s="541">
        <f t="shared" si="29"/>
        <v>0</v>
      </c>
      <c r="BL149" s="439" t="s">
        <v>152</v>
      </c>
      <c r="BM149" s="439" t="s">
        <v>1670</v>
      </c>
    </row>
    <row r="150" spans="2:65" s="449" customFormat="1" ht="25.5" customHeight="1">
      <c r="B150" s="450"/>
      <c r="C150" s="532" t="s">
        <v>261</v>
      </c>
      <c r="D150" s="533" t="s">
        <v>103</v>
      </c>
      <c r="E150" s="534" t="s">
        <v>1671</v>
      </c>
      <c r="F150" s="1271" t="s">
        <v>1672</v>
      </c>
      <c r="G150" s="1271"/>
      <c r="H150" s="1271"/>
      <c r="I150" s="1271"/>
      <c r="J150" s="535" t="s">
        <v>173</v>
      </c>
      <c r="K150" s="536">
        <v>1</v>
      </c>
      <c r="L150" s="1272"/>
      <c r="M150" s="1272"/>
      <c r="N150" s="1273">
        <f t="shared" si="20"/>
        <v>0</v>
      </c>
      <c r="O150" s="1273"/>
      <c r="P150" s="1273"/>
      <c r="Q150" s="1273"/>
      <c r="R150" s="454"/>
      <c r="T150" s="537" t="s">
        <v>1</v>
      </c>
      <c r="U150" s="538" t="s">
        <v>34</v>
      </c>
      <c r="V150" s="539">
        <v>0</v>
      </c>
      <c r="W150" s="539">
        <f t="shared" si="21"/>
        <v>0</v>
      </c>
      <c r="X150" s="539">
        <v>0</v>
      </c>
      <c r="Y150" s="539">
        <f t="shared" si="22"/>
        <v>0</v>
      </c>
      <c r="Z150" s="539">
        <v>0</v>
      </c>
      <c r="AA150" s="540">
        <f t="shared" si="23"/>
        <v>0</v>
      </c>
      <c r="AR150" s="439" t="s">
        <v>152</v>
      </c>
      <c r="AT150" s="439" t="s">
        <v>103</v>
      </c>
      <c r="AU150" s="439" t="s">
        <v>58</v>
      </c>
      <c r="AY150" s="439" t="s">
        <v>101</v>
      </c>
      <c r="BE150" s="541">
        <f t="shared" si="24"/>
        <v>0</v>
      </c>
      <c r="BF150" s="541">
        <f t="shared" si="25"/>
        <v>0</v>
      </c>
      <c r="BG150" s="541">
        <f t="shared" si="26"/>
        <v>0</v>
      </c>
      <c r="BH150" s="541">
        <f t="shared" si="27"/>
        <v>0</v>
      </c>
      <c r="BI150" s="541">
        <f t="shared" si="28"/>
        <v>0</v>
      </c>
      <c r="BJ150" s="439" t="s">
        <v>56</v>
      </c>
      <c r="BK150" s="541">
        <f t="shared" si="29"/>
        <v>0</v>
      </c>
      <c r="BL150" s="439" t="s">
        <v>152</v>
      </c>
      <c r="BM150" s="439" t="s">
        <v>1673</v>
      </c>
    </row>
    <row r="151" spans="2:65" s="449" customFormat="1" ht="16.5" customHeight="1" thickBot="1">
      <c r="B151" s="450"/>
      <c r="C151" s="557" t="s">
        <v>236</v>
      </c>
      <c r="D151" s="558" t="s">
        <v>103</v>
      </c>
      <c r="E151" s="559" t="s">
        <v>1674</v>
      </c>
      <c r="F151" s="1293" t="s">
        <v>1675</v>
      </c>
      <c r="G151" s="1293"/>
      <c r="H151" s="1293"/>
      <c r="I151" s="1293"/>
      <c r="J151" s="560" t="s">
        <v>106</v>
      </c>
      <c r="K151" s="561">
        <v>1</v>
      </c>
      <c r="L151" s="1282"/>
      <c r="M151" s="1282"/>
      <c r="N151" s="1284">
        <f t="shared" si="20"/>
        <v>0</v>
      </c>
      <c r="O151" s="1284"/>
      <c r="P151" s="1284"/>
      <c r="Q151" s="1284"/>
      <c r="R151" s="481"/>
      <c r="T151" s="537" t="s">
        <v>1</v>
      </c>
      <c r="U151" s="562" t="s">
        <v>34</v>
      </c>
      <c r="V151" s="563">
        <v>0</v>
      </c>
      <c r="W151" s="563">
        <f t="shared" si="21"/>
        <v>0</v>
      </c>
      <c r="X151" s="563">
        <v>0</v>
      </c>
      <c r="Y151" s="563">
        <f t="shared" si="22"/>
        <v>0</v>
      </c>
      <c r="Z151" s="563">
        <v>0</v>
      </c>
      <c r="AA151" s="564">
        <f t="shared" si="23"/>
        <v>0</v>
      </c>
      <c r="AR151" s="439" t="s">
        <v>152</v>
      </c>
      <c r="AT151" s="439" t="s">
        <v>103</v>
      </c>
      <c r="AU151" s="439" t="s">
        <v>58</v>
      </c>
      <c r="AY151" s="439" t="s">
        <v>101</v>
      </c>
      <c r="BE151" s="541">
        <f t="shared" si="24"/>
        <v>0</v>
      </c>
      <c r="BF151" s="541">
        <f t="shared" si="25"/>
        <v>0</v>
      </c>
      <c r="BG151" s="541">
        <f t="shared" si="26"/>
        <v>0</v>
      </c>
      <c r="BH151" s="541">
        <f t="shared" si="27"/>
        <v>0</v>
      </c>
      <c r="BI151" s="541">
        <f t="shared" si="28"/>
        <v>0</v>
      </c>
      <c r="BJ151" s="439" t="s">
        <v>56</v>
      </c>
      <c r="BK151" s="541">
        <f t="shared" si="29"/>
        <v>0</v>
      </c>
      <c r="BL151" s="439" t="s">
        <v>152</v>
      </c>
      <c r="BM151" s="439" t="s">
        <v>1676</v>
      </c>
    </row>
    <row r="152" spans="2:65" s="449" customFormat="1" ht="7" customHeight="1">
      <c r="B152" s="478"/>
      <c r="C152" s="505"/>
      <c r="D152" s="505"/>
      <c r="E152" s="505"/>
      <c r="F152" s="505"/>
      <c r="G152" s="505"/>
      <c r="H152" s="505"/>
      <c r="I152" s="505"/>
      <c r="J152" s="505"/>
      <c r="K152" s="505"/>
      <c r="L152" s="505"/>
      <c r="M152" s="505"/>
      <c r="N152" s="505"/>
      <c r="O152" s="505"/>
      <c r="P152" s="505"/>
      <c r="Q152" s="505"/>
      <c r="R152" s="506"/>
    </row>
  </sheetData>
  <sheetProtection algorithmName="SHA-512" hashValue="gE+yUOTjaeZz5DEzCJ+Q24vDZUMK1EQQ2Sod8qQeOKODqxZGOhbyNIDE27CEUxeZW616kiF+0n+mBHJ0eV0gog==" saltValue="x1DDtlS4B2l10mlrRVgKuQ==" spinCount="100000" sheet="1" objects="1" scenarios="1"/>
  <mergeCells count="183">
    <mergeCell ref="AG147:AH147"/>
    <mergeCell ref="F151:I151"/>
    <mergeCell ref="L151:M151"/>
    <mergeCell ref="N151:Q151"/>
    <mergeCell ref="F149:I149"/>
    <mergeCell ref="L149:M149"/>
    <mergeCell ref="N149:Q149"/>
    <mergeCell ref="F150:I150"/>
    <mergeCell ref="L150:M150"/>
    <mergeCell ref="N150:Q150"/>
    <mergeCell ref="F147:I147"/>
    <mergeCell ref="L147:M147"/>
    <mergeCell ref="N147:Q147"/>
    <mergeCell ref="F148:I148"/>
    <mergeCell ref="L148:M148"/>
    <mergeCell ref="N148:Q148"/>
    <mergeCell ref="F145:I145"/>
    <mergeCell ref="L145:M145"/>
    <mergeCell ref="N145:Q145"/>
    <mergeCell ref="F146:I146"/>
    <mergeCell ref="L146:M146"/>
    <mergeCell ref="N146:Q146"/>
    <mergeCell ref="F143:I143"/>
    <mergeCell ref="L143:M143"/>
    <mergeCell ref="N143:Q143"/>
    <mergeCell ref="F144:I144"/>
    <mergeCell ref="L144:M144"/>
    <mergeCell ref="N144:Q144"/>
    <mergeCell ref="F141:I141"/>
    <mergeCell ref="L141:M141"/>
    <mergeCell ref="N141:Q141"/>
    <mergeCell ref="F142:I142"/>
    <mergeCell ref="L142:M142"/>
    <mergeCell ref="N142:Q142"/>
    <mergeCell ref="N137:Q137"/>
    <mergeCell ref="N138:Q138"/>
    <mergeCell ref="F139:I139"/>
    <mergeCell ref="L139:M139"/>
    <mergeCell ref="N139:Q139"/>
    <mergeCell ref="F140:I140"/>
    <mergeCell ref="L140:M140"/>
    <mergeCell ref="N140:Q140"/>
    <mergeCell ref="N134:Q134"/>
    <mergeCell ref="F135:I135"/>
    <mergeCell ref="L135:M135"/>
    <mergeCell ref="N135:Q135"/>
    <mergeCell ref="F136:I136"/>
    <mergeCell ref="L136:M136"/>
    <mergeCell ref="N136:Q136"/>
    <mergeCell ref="F132:I132"/>
    <mergeCell ref="L132:M132"/>
    <mergeCell ref="N132:Q132"/>
    <mergeCell ref="F133:I133"/>
    <mergeCell ref="L133:M133"/>
    <mergeCell ref="N133:Q133"/>
    <mergeCell ref="F130:I130"/>
    <mergeCell ref="L130:M130"/>
    <mergeCell ref="N130:Q130"/>
    <mergeCell ref="F131:I131"/>
    <mergeCell ref="L131:M131"/>
    <mergeCell ref="N131:Q131"/>
    <mergeCell ref="F128:I128"/>
    <mergeCell ref="L128:M128"/>
    <mergeCell ref="N128:Q128"/>
    <mergeCell ref="F129:I129"/>
    <mergeCell ref="L129:M129"/>
    <mergeCell ref="N129:Q129"/>
    <mergeCell ref="F126:I126"/>
    <mergeCell ref="L126:M126"/>
    <mergeCell ref="N126:Q126"/>
    <mergeCell ref="F127:I127"/>
    <mergeCell ref="L127:M127"/>
    <mergeCell ref="N127:Q127"/>
    <mergeCell ref="F124:I124"/>
    <mergeCell ref="L124:M124"/>
    <mergeCell ref="N124:Q124"/>
    <mergeCell ref="F125:I125"/>
    <mergeCell ref="L125:M125"/>
    <mergeCell ref="N125:Q125"/>
    <mergeCell ref="N121:Q121"/>
    <mergeCell ref="F122:I122"/>
    <mergeCell ref="L122:M122"/>
    <mergeCell ref="N122:Q122"/>
    <mergeCell ref="F123:I123"/>
    <mergeCell ref="L123:M123"/>
    <mergeCell ref="N123:Q123"/>
    <mergeCell ref="F118:I118"/>
    <mergeCell ref="L118:M118"/>
    <mergeCell ref="N118:Q118"/>
    <mergeCell ref="N119:Q119"/>
    <mergeCell ref="F120:I120"/>
    <mergeCell ref="L120:M120"/>
    <mergeCell ref="N120:Q120"/>
    <mergeCell ref="F116:I116"/>
    <mergeCell ref="L116:M116"/>
    <mergeCell ref="N116:Q116"/>
    <mergeCell ref="F117:I117"/>
    <mergeCell ref="L117:M117"/>
    <mergeCell ref="N117:Q117"/>
    <mergeCell ref="F114:I114"/>
    <mergeCell ref="L114:M114"/>
    <mergeCell ref="N114:Q114"/>
    <mergeCell ref="F115:I115"/>
    <mergeCell ref="L115:M115"/>
    <mergeCell ref="N115:Q115"/>
    <mergeCell ref="F112:I112"/>
    <mergeCell ref="L112:M112"/>
    <mergeCell ref="N112:Q112"/>
    <mergeCell ref="F113:I113"/>
    <mergeCell ref="L113:M113"/>
    <mergeCell ref="N113:Q113"/>
    <mergeCell ref="F110:I110"/>
    <mergeCell ref="L110:M110"/>
    <mergeCell ref="N110:Q110"/>
    <mergeCell ref="F111:I111"/>
    <mergeCell ref="L111:M111"/>
    <mergeCell ref="N111:Q111"/>
    <mergeCell ref="F108:I108"/>
    <mergeCell ref="L108:M108"/>
    <mergeCell ref="N108:Q108"/>
    <mergeCell ref="F109:I109"/>
    <mergeCell ref="L109:M109"/>
    <mergeCell ref="N109:Q109"/>
    <mergeCell ref="N104:Q104"/>
    <mergeCell ref="N105:Q105"/>
    <mergeCell ref="N106:Q106"/>
    <mergeCell ref="F107:I107"/>
    <mergeCell ref="L107:M107"/>
    <mergeCell ref="N107:Q107"/>
    <mergeCell ref="M98:P98"/>
    <mergeCell ref="M100:Q100"/>
    <mergeCell ref="M101:Q101"/>
    <mergeCell ref="F103:I103"/>
    <mergeCell ref="L103:M103"/>
    <mergeCell ref="N103:Q103"/>
    <mergeCell ref="N83:Q83"/>
    <mergeCell ref="N84:Q84"/>
    <mergeCell ref="N86:Q86"/>
    <mergeCell ref="L88:Q88"/>
    <mergeCell ref="C94:Q94"/>
    <mergeCell ref="F96:P96"/>
    <mergeCell ref="N77:Q77"/>
    <mergeCell ref="N78:Q78"/>
    <mergeCell ref="N79:Q79"/>
    <mergeCell ref="N80:Q80"/>
    <mergeCell ref="N81:Q81"/>
    <mergeCell ref="N82:Q82"/>
    <mergeCell ref="F68:P68"/>
    <mergeCell ref="M70:P70"/>
    <mergeCell ref="M72:Q72"/>
    <mergeCell ref="M73:Q73"/>
    <mergeCell ref="C75:G75"/>
    <mergeCell ref="N75:Q75"/>
    <mergeCell ref="H34:J34"/>
    <mergeCell ref="M34:P34"/>
    <mergeCell ref="H35:J35"/>
    <mergeCell ref="M35:P35"/>
    <mergeCell ref="L37:P37"/>
    <mergeCell ref="C66:Q66"/>
    <mergeCell ref="H31:J31"/>
    <mergeCell ref="M31:P31"/>
    <mergeCell ref="H32:J32"/>
    <mergeCell ref="M32:P32"/>
    <mergeCell ref="H33:J33"/>
    <mergeCell ref="M33:P33"/>
    <mergeCell ref="M26:P26"/>
    <mergeCell ref="M27:P27"/>
    <mergeCell ref="M29:P29"/>
    <mergeCell ref="O10:P10"/>
    <mergeCell ref="O11:P11"/>
    <mergeCell ref="O13:P13"/>
    <mergeCell ref="O14:P14"/>
    <mergeCell ref="O16:P16"/>
    <mergeCell ref="O17:P17"/>
    <mergeCell ref="H1:K1"/>
    <mergeCell ref="C2:Q2"/>
    <mergeCell ref="S2:AC2"/>
    <mergeCell ref="C4:Q4"/>
    <mergeCell ref="F6:P6"/>
    <mergeCell ref="O8:P8"/>
    <mergeCell ref="O19:P19"/>
    <mergeCell ref="O20:P20"/>
    <mergeCell ref="E23:L23"/>
  </mergeCells>
  <hyperlinks>
    <hyperlink ref="F1:G1" location="C2" display="1) Krycí list rozpočtu" xr:uid="{DF767F42-1FB3-4D67-8855-2BACE57CF8B2}"/>
    <hyperlink ref="H1:K1" location="C85" display="2) Rekapitulace rozpočtu" xr:uid="{E7C9A753-97BF-4048-8E8B-DF450CED2772}"/>
    <hyperlink ref="L1" location="C113" display="3) Rozpočet" xr:uid="{8D3EDB23-0F9C-47CC-9EEF-925D50F9E284}"/>
    <hyperlink ref="S1:T1" location="'Rekapitulace stavby'!C2" display="Rekapitulace stavby" xr:uid="{A16F3095-A1BF-4976-A953-98D2B9FAF884}"/>
  </hyperlinks>
  <pageMargins left="0.39370078740157483" right="0.39370078740157483" top="0.39370078740157483" bottom="0.39370078740157483" header="0" footer="0"/>
  <pageSetup paperSize="9" fitToHeight="0" orientation="portrait" r:id="rId1"/>
  <headerFooter>
    <oddHeader xml:space="preserve">&amp;LALB - PROVIZORNÍ MENZA&amp;RUNIVERZITA KARLOVA   </oddHeader>
    <oddFooter>&amp;LALB_MENZA&amp;CStrana &amp;P z &amp;N</oddFooter>
  </headerFooter>
  <rowBreaks count="2" manualBreakCount="2">
    <brk id="123" min="2" max="17" man="1"/>
    <brk id="147" min="2" max="17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1F6ED-1FF9-44C4-A805-67B04E9AC8EE}">
  <sheetPr>
    <tabColor rgb="FFFFC000"/>
    <pageSetUpPr fitToPage="1"/>
  </sheetPr>
  <dimension ref="B2:BM367"/>
  <sheetViews>
    <sheetView showGridLines="0" view="pageBreakPreview" topLeftCell="A115" zoomScale="70" zoomScaleNormal="100" zoomScaleSheetLayoutView="70" workbookViewId="0">
      <selection activeCell="I129" sqref="I129:I366"/>
    </sheetView>
  </sheetViews>
  <sheetFormatPr defaultRowHeight="10"/>
  <cols>
    <col min="1" max="1" width="8.33203125" style="32" customWidth="1"/>
    <col min="2" max="2" width="1.6640625" style="32" customWidth="1"/>
    <col min="3" max="3" width="4.21875" style="32" customWidth="1"/>
    <col min="4" max="4" width="4.33203125" style="32" customWidth="1"/>
    <col min="5" max="5" width="17.21875" style="32" customWidth="1"/>
    <col min="6" max="6" width="50.77734375" style="32" customWidth="1"/>
    <col min="7" max="7" width="7" style="32" customWidth="1"/>
    <col min="8" max="8" width="11.44140625" style="32" customWidth="1"/>
    <col min="9" max="11" width="20.21875" style="32" customWidth="1"/>
    <col min="12" max="12" width="9.33203125" style="32" customWidth="1"/>
    <col min="13" max="13" width="10.77734375" style="32" hidden="1" customWidth="1"/>
    <col min="14" max="14" width="8.88671875" style="32"/>
    <col min="15" max="20" width="14.21875" style="32" hidden="1" customWidth="1"/>
    <col min="21" max="21" width="16.33203125" style="32" hidden="1" customWidth="1"/>
    <col min="22" max="22" width="12.33203125" style="32" hidden="1" customWidth="1"/>
    <col min="23" max="23" width="16.33203125" style="32" hidden="1" customWidth="1"/>
    <col min="24" max="24" width="12.33203125" style="32" hidden="1" customWidth="1"/>
    <col min="25" max="25" width="15" style="32" hidden="1" customWidth="1"/>
    <col min="26" max="26" width="11" style="32" hidden="1" customWidth="1"/>
    <col min="27" max="27" width="15" style="32" hidden="1" customWidth="1"/>
    <col min="28" max="28" width="16.33203125" style="32" hidden="1" customWidth="1"/>
    <col min="29" max="29" width="11" style="32" hidden="1" customWidth="1"/>
    <col min="30" max="30" width="15" style="32" hidden="1" customWidth="1"/>
    <col min="31" max="31" width="16.33203125" style="32" hidden="1" customWidth="1"/>
    <col min="32" max="77" width="0" style="32" hidden="1" customWidth="1"/>
    <col min="78" max="16384" width="8.88671875" style="32"/>
  </cols>
  <sheetData>
    <row r="2" spans="2:46" ht="37" customHeight="1" thickBot="1">
      <c r="L2" s="1214" t="s">
        <v>4</v>
      </c>
      <c r="M2" s="1215"/>
      <c r="N2" s="1215"/>
      <c r="O2" s="1215"/>
      <c r="P2" s="1215"/>
      <c r="Q2" s="1215"/>
      <c r="R2" s="1215"/>
      <c r="S2" s="1215"/>
      <c r="T2" s="1215"/>
      <c r="U2" s="1215"/>
      <c r="V2" s="1215"/>
      <c r="AT2" s="207" t="s">
        <v>1957</v>
      </c>
    </row>
    <row r="3" spans="2:46" ht="7" customHeight="1">
      <c r="B3" s="208"/>
      <c r="C3" s="209"/>
      <c r="D3" s="210"/>
      <c r="E3" s="210"/>
      <c r="F3" s="210"/>
      <c r="G3" s="210"/>
      <c r="H3" s="210"/>
      <c r="I3" s="210"/>
      <c r="J3" s="210"/>
      <c r="K3" s="211"/>
      <c r="L3" s="212"/>
      <c r="AT3" s="207" t="s">
        <v>58</v>
      </c>
    </row>
    <row r="4" spans="2:46" ht="25" customHeight="1">
      <c r="B4" s="213"/>
      <c r="C4" s="214"/>
      <c r="D4" s="215" t="s">
        <v>69</v>
      </c>
      <c r="E4" s="212"/>
      <c r="F4" s="212"/>
      <c r="G4" s="212"/>
      <c r="H4" s="212"/>
      <c r="I4" s="212"/>
      <c r="J4" s="212"/>
      <c r="K4" s="216"/>
      <c r="L4" s="212"/>
      <c r="M4" s="217" t="s">
        <v>9</v>
      </c>
      <c r="AT4" s="207" t="s">
        <v>2</v>
      </c>
    </row>
    <row r="5" spans="2:46" ht="7" customHeight="1">
      <c r="B5" s="213"/>
      <c r="C5" s="214"/>
      <c r="D5" s="212"/>
      <c r="E5" s="212"/>
      <c r="F5" s="212"/>
      <c r="G5" s="212"/>
      <c r="H5" s="212"/>
      <c r="I5" s="212"/>
      <c r="J5" s="212"/>
      <c r="K5" s="216"/>
      <c r="L5" s="212"/>
    </row>
    <row r="6" spans="2:46" ht="12" customHeight="1">
      <c r="B6" s="213"/>
      <c r="C6" s="214"/>
      <c r="D6" s="218" t="s">
        <v>12</v>
      </c>
      <c r="E6" s="212"/>
      <c r="F6" s="212"/>
      <c r="G6" s="212"/>
      <c r="H6" s="212"/>
      <c r="I6" s="212"/>
      <c r="J6" s="212"/>
      <c r="K6" s="216"/>
      <c r="L6" s="212"/>
    </row>
    <row r="7" spans="2:46" ht="16.5" customHeight="1">
      <c r="B7" s="213"/>
      <c r="C7" s="214"/>
      <c r="D7" s="212"/>
      <c r="E7" s="1228" t="str">
        <f>'Rekapitulace stavby'!K6</f>
        <v>Provizorní menza - UK Albertov</v>
      </c>
      <c r="F7" s="1229"/>
      <c r="G7" s="1229"/>
      <c r="H7" s="1229"/>
      <c r="I7" s="212"/>
      <c r="J7" s="212"/>
      <c r="K7" s="216"/>
      <c r="L7" s="212"/>
    </row>
    <row r="8" spans="2:46" s="223" customFormat="1" ht="12" customHeight="1">
      <c r="B8" s="219"/>
      <c r="C8" s="220"/>
      <c r="D8" s="218" t="s">
        <v>70</v>
      </c>
      <c r="E8" s="221"/>
      <c r="F8" s="221"/>
      <c r="G8" s="221"/>
      <c r="H8" s="221"/>
      <c r="I8" s="221"/>
      <c r="J8" s="221"/>
      <c r="K8" s="222"/>
      <c r="L8" s="221"/>
    </row>
    <row r="9" spans="2:46" s="223" customFormat="1" ht="16.5" customHeight="1">
      <c r="B9" s="219"/>
      <c r="C9" s="220"/>
      <c r="D9" s="221"/>
      <c r="E9" s="1202" t="s">
        <v>2020</v>
      </c>
      <c r="F9" s="1227"/>
      <c r="G9" s="1227"/>
      <c r="H9" s="1227"/>
      <c r="I9" s="221"/>
      <c r="J9" s="221"/>
      <c r="K9" s="222"/>
      <c r="L9" s="221"/>
    </row>
    <row r="10" spans="2:46" s="223" customFormat="1">
      <c r="B10" s="219"/>
      <c r="C10" s="220"/>
      <c r="D10" s="221"/>
      <c r="E10" s="221"/>
      <c r="F10" s="221"/>
      <c r="G10" s="221"/>
      <c r="H10" s="221"/>
      <c r="I10" s="221"/>
      <c r="J10" s="221"/>
      <c r="K10" s="222"/>
      <c r="L10" s="221"/>
    </row>
    <row r="11" spans="2:46" s="223" customFormat="1" ht="12" customHeight="1">
      <c r="B11" s="219"/>
      <c r="C11" s="220"/>
      <c r="D11" s="218" t="s">
        <v>13</v>
      </c>
      <c r="E11" s="221"/>
      <c r="F11" s="224" t="s">
        <v>1</v>
      </c>
      <c r="G11" s="221"/>
      <c r="H11" s="221"/>
      <c r="I11" s="218" t="s">
        <v>14</v>
      </c>
      <c r="J11" s="224" t="s">
        <v>1</v>
      </c>
      <c r="K11" s="222"/>
      <c r="L11" s="221"/>
    </row>
    <row r="12" spans="2:46" s="223" customFormat="1" ht="12" customHeight="1">
      <c r="B12" s="219"/>
      <c r="C12" s="220"/>
      <c r="D12" s="218" t="s">
        <v>15</v>
      </c>
      <c r="E12" s="221"/>
      <c r="F12" s="224" t="s">
        <v>23</v>
      </c>
      <c r="G12" s="221"/>
      <c r="H12" s="221"/>
      <c r="I12" s="218" t="s">
        <v>17</v>
      </c>
      <c r="J12" s="225" t="str">
        <f>'Rekapitulace stavby'!AN8</f>
        <v>vyplň</v>
      </c>
      <c r="K12" s="222"/>
      <c r="L12" s="221"/>
    </row>
    <row r="13" spans="2:46" s="223" customFormat="1" ht="10.75" customHeight="1">
      <c r="B13" s="219"/>
      <c r="C13" s="220"/>
      <c r="D13" s="221"/>
      <c r="E13" s="221"/>
      <c r="F13" s="221"/>
      <c r="G13" s="221"/>
      <c r="H13" s="221"/>
      <c r="I13" s="221"/>
      <c r="J13" s="221"/>
      <c r="K13" s="222"/>
      <c r="L13" s="221"/>
    </row>
    <row r="14" spans="2:46" s="223" customFormat="1" ht="12" customHeight="1">
      <c r="B14" s="219"/>
      <c r="C14" s="220"/>
      <c r="D14" s="218" t="s">
        <v>18</v>
      </c>
      <c r="E14" s="221"/>
      <c r="F14" s="221" t="str">
        <f>'Rekapitulace stavby'!E11</f>
        <v>UNIVERZITA KARLOVA, OVOCNÝ TRH 560/5, 113 36 PRAHA</v>
      </c>
      <c r="G14" s="221"/>
      <c r="H14" s="221"/>
      <c r="I14" s="218" t="s">
        <v>19</v>
      </c>
      <c r="J14" s="224">
        <f>'Rekapitulace stavby'!AN10</f>
        <v>216208</v>
      </c>
      <c r="K14" s="222"/>
      <c r="L14" s="221"/>
    </row>
    <row r="15" spans="2:46" s="223" customFormat="1" ht="18" customHeight="1">
      <c r="B15" s="219"/>
      <c r="C15" s="220"/>
      <c r="D15" s="221"/>
      <c r="E15" s="224" t="str">
        <f>IF('[1]Rekapitulace stavby'!E11="","",'[1]Rekapitulace stavby'!E11)</f>
        <v xml:space="preserve"> </v>
      </c>
      <c r="F15" s="221"/>
      <c r="G15" s="221"/>
      <c r="H15" s="221"/>
      <c r="I15" s="218" t="s">
        <v>21</v>
      </c>
      <c r="J15" s="224" t="str">
        <f>'Rekapitulace stavby'!AN11</f>
        <v>CZ00216208</v>
      </c>
      <c r="K15" s="222"/>
      <c r="L15" s="221"/>
    </row>
    <row r="16" spans="2:46" s="223" customFormat="1" ht="7" customHeight="1">
      <c r="B16" s="219"/>
      <c r="C16" s="220"/>
      <c r="D16" s="221"/>
      <c r="E16" s="221"/>
      <c r="F16" s="221"/>
      <c r="G16" s="221"/>
      <c r="H16" s="221"/>
      <c r="I16" s="221"/>
      <c r="J16" s="221"/>
      <c r="K16" s="222"/>
      <c r="L16" s="221"/>
    </row>
    <row r="17" spans="2:12" s="223" customFormat="1" ht="12" customHeight="1">
      <c r="B17" s="219"/>
      <c r="C17" s="220"/>
      <c r="D17" s="218" t="s">
        <v>1120</v>
      </c>
      <c r="E17" s="221"/>
      <c r="F17" s="221" t="str">
        <f>'Rekapitulace stavby'!E14</f>
        <v>VYPLŇ - bude vybrán ve výběrovém řízení</v>
      </c>
      <c r="G17" s="221"/>
      <c r="H17" s="221"/>
      <c r="I17" s="218" t="s">
        <v>19</v>
      </c>
      <c r="J17" s="224" t="str">
        <f>'[1]Rekapitulace stavby'!AN13</f>
        <v/>
      </c>
      <c r="K17" s="222"/>
      <c r="L17" s="221"/>
    </row>
    <row r="18" spans="2:12" s="223" customFormat="1" ht="18" customHeight="1">
      <c r="B18" s="219"/>
      <c r="C18" s="220"/>
      <c r="D18" s="221"/>
      <c r="E18" s="1230" t="str">
        <f>'[1]Rekapitulace stavby'!E14</f>
        <v xml:space="preserve"> </v>
      </c>
      <c r="F18" s="1230"/>
      <c r="G18" s="1230"/>
      <c r="H18" s="1230"/>
      <c r="I18" s="218" t="s">
        <v>21</v>
      </c>
      <c r="J18" s="224" t="str">
        <f>'[1]Rekapitulace stavby'!AN14</f>
        <v/>
      </c>
      <c r="K18" s="222"/>
      <c r="L18" s="221"/>
    </row>
    <row r="19" spans="2:12" s="223" customFormat="1" ht="7" customHeight="1">
      <c r="B19" s="219"/>
      <c r="C19" s="220"/>
      <c r="D19" s="221"/>
      <c r="E19" s="221"/>
      <c r="F19" s="221"/>
      <c r="G19" s="221"/>
      <c r="H19" s="221"/>
      <c r="I19" s="221"/>
      <c r="J19" s="221"/>
      <c r="K19" s="222"/>
      <c r="L19" s="221"/>
    </row>
    <row r="20" spans="2:12" s="223" customFormat="1" ht="12" customHeight="1">
      <c r="B20" s="219"/>
      <c r="C20" s="220"/>
      <c r="D20" s="218" t="s">
        <v>24</v>
      </c>
      <c r="E20" s="221"/>
      <c r="F20" s="221" t="str">
        <f>'Rekapitulace stavby'!E17</f>
        <v>JIKA CZ, Ing Jiří Slánský</v>
      </c>
      <c r="G20" s="221"/>
      <c r="H20" s="221"/>
      <c r="I20" s="218" t="s">
        <v>19</v>
      </c>
      <c r="J20" s="224">
        <f>'Rekapitulace stavby'!AN16</f>
        <v>25917234</v>
      </c>
      <c r="K20" s="222"/>
      <c r="L20" s="221"/>
    </row>
    <row r="21" spans="2:12" s="223" customFormat="1" ht="18" customHeight="1">
      <c r="B21" s="219"/>
      <c r="C21" s="220"/>
      <c r="D21" s="221"/>
      <c r="E21" s="224" t="str">
        <f>IF('[1]Rekapitulace stavby'!E17="","",'[1]Rekapitulace stavby'!E17)</f>
        <v xml:space="preserve"> </v>
      </c>
      <c r="F21" s="221"/>
      <c r="G21" s="221"/>
      <c r="H21" s="221"/>
      <c r="I21" s="218" t="s">
        <v>21</v>
      </c>
      <c r="J21" s="224" t="str">
        <f>'Rekapitulace stavby'!AN17</f>
        <v>CZ25917234</v>
      </c>
      <c r="K21" s="222"/>
      <c r="L21" s="221"/>
    </row>
    <row r="22" spans="2:12" s="223" customFormat="1" ht="7" customHeight="1">
      <c r="B22" s="219"/>
      <c r="C22" s="220"/>
      <c r="D22" s="221"/>
      <c r="E22" s="221"/>
      <c r="F22" s="221"/>
      <c r="G22" s="221"/>
      <c r="H22" s="221"/>
      <c r="I22" s="221"/>
      <c r="J22" s="221"/>
      <c r="K22" s="222"/>
      <c r="L22" s="221"/>
    </row>
    <row r="23" spans="2:12" s="223" customFormat="1" ht="12" customHeight="1">
      <c r="B23" s="219"/>
      <c r="C23" s="220"/>
      <c r="D23" s="218" t="s">
        <v>27</v>
      </c>
      <c r="E23" s="221"/>
      <c r="F23" s="221"/>
      <c r="G23" s="221"/>
      <c r="H23" s="221"/>
      <c r="I23" s="218" t="s">
        <v>19</v>
      </c>
      <c r="J23" s="224" t="str">
        <f>IF('[1]Rekapitulace stavby'!AN19="","",'[1]Rekapitulace stavby'!AN19)</f>
        <v/>
      </c>
      <c r="K23" s="222"/>
      <c r="L23" s="221"/>
    </row>
    <row r="24" spans="2:12" s="223" customFormat="1" ht="18" customHeight="1">
      <c r="B24" s="219"/>
      <c r="C24" s="220"/>
      <c r="D24" s="221"/>
      <c r="E24" s="224" t="str">
        <f>IF('[1]Rekapitulace stavby'!E20="","",'[1]Rekapitulace stavby'!E20)</f>
        <v xml:space="preserve"> </v>
      </c>
      <c r="F24" s="221"/>
      <c r="G24" s="221"/>
      <c r="H24" s="221"/>
      <c r="I24" s="218" t="s">
        <v>21</v>
      </c>
      <c r="J24" s="224" t="str">
        <f>IF('[1]Rekapitulace stavby'!AN20="","",'[1]Rekapitulace stavby'!AN20)</f>
        <v/>
      </c>
      <c r="K24" s="222"/>
      <c r="L24" s="221"/>
    </row>
    <row r="25" spans="2:12" s="223" customFormat="1" ht="7" customHeight="1">
      <c r="B25" s="219"/>
      <c r="C25" s="220"/>
      <c r="D25" s="221"/>
      <c r="E25" s="221"/>
      <c r="F25" s="221"/>
      <c r="G25" s="221"/>
      <c r="H25" s="221"/>
      <c r="I25" s="221"/>
      <c r="J25" s="221"/>
      <c r="K25" s="222"/>
      <c r="L25" s="221"/>
    </row>
    <row r="26" spans="2:12" s="223" customFormat="1" ht="12" customHeight="1">
      <c r="B26" s="219"/>
      <c r="C26" s="220"/>
      <c r="D26" s="218" t="s">
        <v>28</v>
      </c>
      <c r="E26" s="221"/>
      <c r="F26" s="221"/>
      <c r="G26" s="221"/>
      <c r="H26" s="221"/>
      <c r="I26" s="221"/>
      <c r="J26" s="221"/>
      <c r="K26" s="222"/>
      <c r="L26" s="221"/>
    </row>
    <row r="27" spans="2:12" s="230" customFormat="1" ht="16.5" customHeight="1">
      <c r="B27" s="226"/>
      <c r="C27" s="227"/>
      <c r="D27" s="228"/>
      <c r="E27" s="1231" t="s">
        <v>1</v>
      </c>
      <c r="F27" s="1231"/>
      <c r="G27" s="1231"/>
      <c r="H27" s="1231"/>
      <c r="I27" s="228"/>
      <c r="J27" s="228"/>
      <c r="K27" s="229"/>
      <c r="L27" s="228"/>
    </row>
    <row r="28" spans="2:12" s="223" customFormat="1" ht="7" customHeight="1">
      <c r="B28" s="219"/>
      <c r="C28" s="220"/>
      <c r="D28" s="221"/>
      <c r="E28" s="221"/>
      <c r="F28" s="221"/>
      <c r="G28" s="221"/>
      <c r="H28" s="221"/>
      <c r="I28" s="221"/>
      <c r="J28" s="221"/>
      <c r="K28" s="222"/>
      <c r="L28" s="221"/>
    </row>
    <row r="29" spans="2:12" s="223" customFormat="1" ht="7" customHeight="1">
      <c r="B29" s="219"/>
      <c r="C29" s="220"/>
      <c r="D29" s="231"/>
      <c r="E29" s="231"/>
      <c r="F29" s="231"/>
      <c r="G29" s="231"/>
      <c r="H29" s="231"/>
      <c r="I29" s="231"/>
      <c r="J29" s="231"/>
      <c r="K29" s="232"/>
      <c r="L29" s="221"/>
    </row>
    <row r="30" spans="2:12" s="223" customFormat="1" ht="25.4" customHeight="1">
      <c r="B30" s="219"/>
      <c r="C30" s="220"/>
      <c r="D30" s="233" t="s">
        <v>29</v>
      </c>
      <c r="E30" s="221"/>
      <c r="F30" s="221"/>
      <c r="G30" s="221"/>
      <c r="H30" s="221"/>
      <c r="I30" s="221"/>
      <c r="J30" s="234">
        <f>ROUND(J126, 2)</f>
        <v>0</v>
      </c>
      <c r="K30" s="222"/>
      <c r="L30" s="221"/>
    </row>
    <row r="31" spans="2:12" s="223" customFormat="1" ht="7" customHeight="1">
      <c r="B31" s="219"/>
      <c r="C31" s="220"/>
      <c r="D31" s="231"/>
      <c r="E31" s="231"/>
      <c r="F31" s="231"/>
      <c r="G31" s="231"/>
      <c r="H31" s="231"/>
      <c r="I31" s="231"/>
      <c r="J31" s="231"/>
      <c r="K31" s="232"/>
      <c r="L31" s="221"/>
    </row>
    <row r="32" spans="2:12" s="223" customFormat="1" ht="14.4" customHeight="1">
      <c r="B32" s="219"/>
      <c r="C32" s="220"/>
      <c r="D32" s="221"/>
      <c r="E32" s="221"/>
      <c r="F32" s="235" t="s">
        <v>31</v>
      </c>
      <c r="G32" s="221"/>
      <c r="H32" s="221"/>
      <c r="I32" s="235" t="s">
        <v>30</v>
      </c>
      <c r="J32" s="235" t="s">
        <v>32</v>
      </c>
      <c r="K32" s="222"/>
      <c r="L32" s="221"/>
    </row>
    <row r="33" spans="2:12" s="223" customFormat="1" ht="14.4" customHeight="1">
      <c r="B33" s="219"/>
      <c r="C33" s="220"/>
      <c r="D33" s="236" t="s">
        <v>33</v>
      </c>
      <c r="E33" s="218" t="s">
        <v>34</v>
      </c>
      <c r="F33" s="237">
        <f>ROUND((SUM(BE126:BE366)),  2)</f>
        <v>0</v>
      </c>
      <c r="G33" s="221"/>
      <c r="H33" s="221"/>
      <c r="I33" s="238">
        <v>0.21</v>
      </c>
      <c r="J33" s="237">
        <f>ROUND(((SUM(BE126:BE366))*I33),  2)</f>
        <v>0</v>
      </c>
      <c r="K33" s="222"/>
      <c r="L33" s="221"/>
    </row>
    <row r="34" spans="2:12" s="223" customFormat="1" ht="14.4" customHeight="1">
      <c r="B34" s="219"/>
      <c r="C34" s="220"/>
      <c r="D34" s="221"/>
      <c r="E34" s="218" t="s">
        <v>35</v>
      </c>
      <c r="F34" s="237">
        <f>ROUND((SUM(BF126:BF366)),  2)</f>
        <v>0</v>
      </c>
      <c r="G34" s="221"/>
      <c r="H34" s="221"/>
      <c r="I34" s="238">
        <v>0.15</v>
      </c>
      <c r="J34" s="237">
        <f>ROUND(((SUM(BF126:BF366))*I34),  2)</f>
        <v>0</v>
      </c>
      <c r="K34" s="222"/>
      <c r="L34" s="221"/>
    </row>
    <row r="35" spans="2:12" s="223" customFormat="1" ht="14.4" hidden="1" customHeight="1">
      <c r="B35" s="219"/>
      <c r="C35" s="220"/>
      <c r="D35" s="221"/>
      <c r="E35" s="218" t="s">
        <v>36</v>
      </c>
      <c r="F35" s="237">
        <f>ROUND((SUM(BG126:BG366)),  2)</f>
        <v>0</v>
      </c>
      <c r="G35" s="221"/>
      <c r="H35" s="221"/>
      <c r="I35" s="238">
        <v>0.21</v>
      </c>
      <c r="J35" s="237">
        <f>0</f>
        <v>0</v>
      </c>
      <c r="K35" s="222"/>
      <c r="L35" s="221"/>
    </row>
    <row r="36" spans="2:12" s="223" customFormat="1" ht="14.4" hidden="1" customHeight="1">
      <c r="B36" s="219"/>
      <c r="C36" s="220"/>
      <c r="D36" s="221"/>
      <c r="E36" s="218" t="s">
        <v>37</v>
      </c>
      <c r="F36" s="237">
        <f>ROUND((SUM(BH126:BH366)),  2)</f>
        <v>0</v>
      </c>
      <c r="G36" s="221"/>
      <c r="H36" s="221"/>
      <c r="I36" s="238">
        <v>0.15</v>
      </c>
      <c r="J36" s="237">
        <f>0</f>
        <v>0</v>
      </c>
      <c r="K36" s="222"/>
      <c r="L36" s="221"/>
    </row>
    <row r="37" spans="2:12" s="223" customFormat="1" ht="14.4" hidden="1" customHeight="1">
      <c r="B37" s="219"/>
      <c r="C37" s="220"/>
      <c r="D37" s="221"/>
      <c r="E37" s="218" t="s">
        <v>38</v>
      </c>
      <c r="F37" s="237">
        <f>ROUND((SUM(BI126:BI366)),  2)</f>
        <v>0</v>
      </c>
      <c r="G37" s="221"/>
      <c r="H37" s="221"/>
      <c r="I37" s="238">
        <v>0</v>
      </c>
      <c r="J37" s="237">
        <f>0</f>
        <v>0</v>
      </c>
      <c r="K37" s="222"/>
      <c r="L37" s="221"/>
    </row>
    <row r="38" spans="2:12" s="223" customFormat="1" ht="7" customHeight="1">
      <c r="B38" s="219"/>
      <c r="C38" s="220"/>
      <c r="D38" s="221"/>
      <c r="E38" s="221"/>
      <c r="F38" s="221"/>
      <c r="G38" s="221"/>
      <c r="H38" s="221"/>
      <c r="I38" s="221"/>
      <c r="J38" s="221"/>
      <c r="K38" s="222"/>
      <c r="L38" s="221"/>
    </row>
    <row r="39" spans="2:12" s="223" customFormat="1" ht="25.4" customHeight="1">
      <c r="B39" s="219"/>
      <c r="C39" s="239"/>
      <c r="D39" s="240" t="s">
        <v>39</v>
      </c>
      <c r="E39" s="241"/>
      <c r="F39" s="241"/>
      <c r="G39" s="242" t="s">
        <v>40</v>
      </c>
      <c r="H39" s="243" t="s">
        <v>41</v>
      </c>
      <c r="I39" s="241"/>
      <c r="J39" s="244">
        <f>SUM(J30:J37)</f>
        <v>0</v>
      </c>
      <c r="K39" s="245"/>
      <c r="L39" s="221"/>
    </row>
    <row r="40" spans="2:12" s="223" customFormat="1" ht="14.4" customHeight="1">
      <c r="B40" s="219"/>
      <c r="C40" s="220"/>
      <c r="D40" s="221"/>
      <c r="E40" s="221"/>
      <c r="F40" s="221"/>
      <c r="G40" s="221"/>
      <c r="H40" s="221"/>
      <c r="I40" s="221"/>
      <c r="J40" s="221"/>
      <c r="K40" s="222"/>
      <c r="L40" s="221"/>
    </row>
    <row r="41" spans="2:12" ht="14.4" customHeight="1">
      <c r="B41" s="213"/>
      <c r="C41" s="214"/>
      <c r="D41" s="212"/>
      <c r="E41" s="212"/>
      <c r="F41" s="212"/>
      <c r="G41" s="212"/>
      <c r="H41" s="212"/>
      <c r="I41" s="212"/>
      <c r="J41" s="212"/>
      <c r="K41" s="216"/>
      <c r="L41" s="212"/>
    </row>
    <row r="42" spans="2:12" ht="14.4" customHeight="1">
      <c r="B42" s="213"/>
      <c r="C42" s="214"/>
      <c r="D42" s="212"/>
      <c r="E42" s="212"/>
      <c r="F42" s="212"/>
      <c r="G42" s="212"/>
      <c r="H42" s="212"/>
      <c r="I42" s="212"/>
      <c r="J42" s="212"/>
      <c r="K42" s="216"/>
      <c r="L42" s="212"/>
    </row>
    <row r="43" spans="2:12" ht="14.4" customHeight="1">
      <c r="B43" s="213"/>
      <c r="C43" s="214"/>
      <c r="D43" s="212"/>
      <c r="E43" s="212"/>
      <c r="F43" s="212"/>
      <c r="G43" s="212"/>
      <c r="H43" s="212"/>
      <c r="I43" s="212"/>
      <c r="J43" s="212"/>
      <c r="K43" s="216"/>
      <c r="L43" s="212"/>
    </row>
    <row r="44" spans="2:12" ht="14.4" customHeight="1">
      <c r="B44" s="213"/>
      <c r="C44" s="214"/>
      <c r="D44" s="212"/>
      <c r="E44" s="212"/>
      <c r="F44" s="212"/>
      <c r="G44" s="212"/>
      <c r="H44" s="212"/>
      <c r="I44" s="212"/>
      <c r="J44" s="212"/>
      <c r="K44" s="216"/>
      <c r="L44" s="212"/>
    </row>
    <row r="45" spans="2:12" ht="14.4" customHeight="1">
      <c r="B45" s="213"/>
      <c r="C45" s="214"/>
      <c r="D45" s="212"/>
      <c r="E45" s="212"/>
      <c r="F45" s="212"/>
      <c r="G45" s="212"/>
      <c r="H45" s="212"/>
      <c r="I45" s="212"/>
      <c r="J45" s="212"/>
      <c r="K45" s="216"/>
      <c r="L45" s="212"/>
    </row>
    <row r="46" spans="2:12" ht="14.4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6"/>
      <c r="L46" s="212"/>
    </row>
    <row r="47" spans="2:12" ht="14.4" customHeight="1">
      <c r="B47" s="213"/>
      <c r="C47" s="214"/>
      <c r="D47" s="212"/>
      <c r="E47" s="212"/>
      <c r="F47" s="212"/>
      <c r="G47" s="212"/>
      <c r="H47" s="212"/>
      <c r="I47" s="212"/>
      <c r="J47" s="212"/>
      <c r="K47" s="216"/>
      <c r="L47" s="212"/>
    </row>
    <row r="48" spans="2:12" ht="14.4" customHeight="1">
      <c r="B48" s="213"/>
      <c r="C48" s="214"/>
      <c r="D48" s="212"/>
      <c r="E48" s="212"/>
      <c r="F48" s="212"/>
      <c r="G48" s="212"/>
      <c r="H48" s="212"/>
      <c r="I48" s="212"/>
      <c r="J48" s="212"/>
      <c r="K48" s="216"/>
      <c r="L48" s="212"/>
    </row>
    <row r="49" spans="2:12" ht="14.4" customHeight="1">
      <c r="B49" s="213"/>
      <c r="C49" s="214"/>
      <c r="D49" s="212"/>
      <c r="E49" s="212"/>
      <c r="F49" s="212"/>
      <c r="G49" s="212"/>
      <c r="H49" s="212"/>
      <c r="I49" s="212"/>
      <c r="J49" s="212"/>
      <c r="K49" s="216"/>
      <c r="L49" s="212"/>
    </row>
    <row r="50" spans="2:12" s="223" customFormat="1" ht="14.4" customHeight="1">
      <c r="B50" s="219"/>
      <c r="C50" s="220"/>
      <c r="D50" s="246" t="s">
        <v>1124</v>
      </c>
      <c r="E50" s="247"/>
      <c r="F50" s="247"/>
      <c r="G50" s="246" t="s">
        <v>1125</v>
      </c>
      <c r="H50" s="247"/>
      <c r="I50" s="247"/>
      <c r="J50" s="247"/>
      <c r="K50" s="248"/>
      <c r="L50" s="221"/>
    </row>
    <row r="51" spans="2:12">
      <c r="B51" s="213"/>
      <c r="C51" s="214"/>
      <c r="D51" s="212"/>
      <c r="E51" s="212"/>
      <c r="F51" s="212"/>
      <c r="G51" s="212"/>
      <c r="H51" s="212"/>
      <c r="I51" s="212"/>
      <c r="J51" s="212"/>
      <c r="K51" s="216"/>
      <c r="L51" s="212"/>
    </row>
    <row r="52" spans="2:12">
      <c r="B52" s="213"/>
      <c r="C52" s="214"/>
      <c r="D52" s="212"/>
      <c r="E52" s="212"/>
      <c r="F52" s="212"/>
      <c r="G52" s="212"/>
      <c r="H52" s="212"/>
      <c r="I52" s="212"/>
      <c r="J52" s="212"/>
      <c r="K52" s="216"/>
      <c r="L52" s="212"/>
    </row>
    <row r="53" spans="2:12">
      <c r="B53" s="213"/>
      <c r="C53" s="214"/>
      <c r="D53" s="212"/>
      <c r="E53" s="212"/>
      <c r="F53" s="212"/>
      <c r="G53" s="212"/>
      <c r="H53" s="212"/>
      <c r="I53" s="212"/>
      <c r="J53" s="212"/>
      <c r="K53" s="216"/>
      <c r="L53" s="212"/>
    </row>
    <row r="54" spans="2:12">
      <c r="B54" s="213"/>
      <c r="C54" s="214"/>
      <c r="D54" s="212"/>
      <c r="E54" s="212"/>
      <c r="F54" s="212"/>
      <c r="G54" s="212"/>
      <c r="H54" s="212"/>
      <c r="I54" s="212"/>
      <c r="J54" s="212"/>
      <c r="K54" s="216"/>
      <c r="L54" s="212"/>
    </row>
    <row r="55" spans="2:12">
      <c r="B55" s="213"/>
      <c r="C55" s="214"/>
      <c r="D55" s="212"/>
      <c r="E55" s="212"/>
      <c r="F55" s="212"/>
      <c r="G55" s="212"/>
      <c r="H55" s="212"/>
      <c r="I55" s="212"/>
      <c r="J55" s="212"/>
      <c r="K55" s="216"/>
      <c r="L55" s="212"/>
    </row>
    <row r="56" spans="2:12">
      <c r="B56" s="213"/>
      <c r="C56" s="214"/>
      <c r="D56" s="212"/>
      <c r="E56" s="212"/>
      <c r="F56" s="212"/>
      <c r="G56" s="212"/>
      <c r="H56" s="212"/>
      <c r="I56" s="212"/>
      <c r="J56" s="212"/>
      <c r="K56" s="216"/>
      <c r="L56" s="212"/>
    </row>
    <row r="57" spans="2:12">
      <c r="B57" s="213"/>
      <c r="C57" s="214"/>
      <c r="D57" s="212"/>
      <c r="E57" s="212"/>
      <c r="F57" s="212"/>
      <c r="G57" s="212"/>
      <c r="H57" s="212"/>
      <c r="I57" s="212"/>
      <c r="J57" s="212"/>
      <c r="K57" s="216"/>
      <c r="L57" s="212"/>
    </row>
    <row r="58" spans="2:12">
      <c r="B58" s="213"/>
      <c r="C58" s="214"/>
      <c r="D58" s="212"/>
      <c r="E58" s="212"/>
      <c r="F58" s="212"/>
      <c r="G58" s="212"/>
      <c r="H58" s="212"/>
      <c r="I58" s="212"/>
      <c r="J58" s="212"/>
      <c r="K58" s="216"/>
      <c r="L58" s="212"/>
    </row>
    <row r="59" spans="2:12">
      <c r="B59" s="213"/>
      <c r="C59" s="214"/>
      <c r="D59" s="212"/>
      <c r="E59" s="212"/>
      <c r="F59" s="212"/>
      <c r="G59" s="212"/>
      <c r="H59" s="212"/>
      <c r="I59" s="212"/>
      <c r="J59" s="212"/>
      <c r="K59" s="216"/>
      <c r="L59" s="212"/>
    </row>
    <row r="60" spans="2:12">
      <c r="B60" s="213"/>
      <c r="C60" s="214"/>
      <c r="D60" s="212"/>
      <c r="E60" s="212"/>
      <c r="F60" s="212"/>
      <c r="G60" s="212"/>
      <c r="H60" s="212"/>
      <c r="I60" s="212"/>
      <c r="J60" s="212"/>
      <c r="K60" s="216"/>
      <c r="L60" s="212"/>
    </row>
    <row r="61" spans="2:12" s="223" customFormat="1" ht="12.5">
      <c r="B61" s="219"/>
      <c r="C61" s="220"/>
      <c r="D61" s="249" t="s">
        <v>1126</v>
      </c>
      <c r="E61" s="250"/>
      <c r="F61" s="251" t="s">
        <v>1127</v>
      </c>
      <c r="G61" s="249" t="s">
        <v>1126</v>
      </c>
      <c r="H61" s="250"/>
      <c r="I61" s="250"/>
      <c r="J61" s="252" t="s">
        <v>1127</v>
      </c>
      <c r="K61" s="253"/>
      <c r="L61" s="221"/>
    </row>
    <row r="62" spans="2:12">
      <c r="B62" s="213"/>
      <c r="C62" s="214"/>
      <c r="D62" s="212"/>
      <c r="E62" s="212"/>
      <c r="F62" s="212"/>
      <c r="G62" s="212"/>
      <c r="H62" s="212"/>
      <c r="I62" s="212"/>
      <c r="J62" s="212"/>
      <c r="K62" s="216"/>
      <c r="L62" s="212"/>
    </row>
    <row r="63" spans="2:12">
      <c r="B63" s="213"/>
      <c r="C63" s="214"/>
      <c r="D63" s="212"/>
      <c r="E63" s="212"/>
      <c r="F63" s="212"/>
      <c r="G63" s="212"/>
      <c r="H63" s="212"/>
      <c r="I63" s="212"/>
      <c r="J63" s="212"/>
      <c r="K63" s="216"/>
      <c r="L63" s="212"/>
    </row>
    <row r="64" spans="2:12">
      <c r="B64" s="213"/>
      <c r="C64" s="214"/>
      <c r="D64" s="212"/>
      <c r="E64" s="212"/>
      <c r="F64" s="212"/>
      <c r="G64" s="212"/>
      <c r="H64" s="212"/>
      <c r="I64" s="212"/>
      <c r="J64" s="212"/>
      <c r="K64" s="216"/>
      <c r="L64" s="212"/>
    </row>
    <row r="65" spans="2:12" s="223" customFormat="1" ht="13">
      <c r="B65" s="219"/>
      <c r="C65" s="220"/>
      <c r="D65" s="246" t="s">
        <v>1128</v>
      </c>
      <c r="E65" s="247"/>
      <c r="F65" s="247"/>
      <c r="G65" s="246" t="s">
        <v>1129</v>
      </c>
      <c r="H65" s="247"/>
      <c r="I65" s="247"/>
      <c r="J65" s="247"/>
      <c r="K65" s="248"/>
      <c r="L65" s="221"/>
    </row>
    <row r="66" spans="2:12">
      <c r="B66" s="213"/>
      <c r="C66" s="214"/>
      <c r="D66" s="212"/>
      <c r="E66" s="212"/>
      <c r="F66" s="212"/>
      <c r="G66" s="212"/>
      <c r="H66" s="212"/>
      <c r="I66" s="212"/>
      <c r="J66" s="212"/>
      <c r="K66" s="216"/>
      <c r="L66" s="212"/>
    </row>
    <row r="67" spans="2:12">
      <c r="B67" s="213"/>
      <c r="C67" s="214"/>
      <c r="D67" s="212"/>
      <c r="E67" s="212"/>
      <c r="F67" s="212"/>
      <c r="G67" s="212"/>
      <c r="H67" s="212"/>
      <c r="I67" s="212"/>
      <c r="J67" s="212"/>
      <c r="K67" s="216"/>
      <c r="L67" s="212"/>
    </row>
    <row r="68" spans="2:12">
      <c r="B68" s="213"/>
      <c r="C68" s="214"/>
      <c r="D68" s="212"/>
      <c r="E68" s="212"/>
      <c r="F68" s="212"/>
      <c r="G68" s="212"/>
      <c r="H68" s="212"/>
      <c r="I68" s="212"/>
      <c r="J68" s="212"/>
      <c r="K68" s="216"/>
      <c r="L68" s="212"/>
    </row>
    <row r="69" spans="2:12">
      <c r="B69" s="213"/>
      <c r="C69" s="214"/>
      <c r="D69" s="212"/>
      <c r="E69" s="212"/>
      <c r="F69" s="212"/>
      <c r="G69" s="212"/>
      <c r="H69" s="212"/>
      <c r="I69" s="212"/>
      <c r="J69" s="212"/>
      <c r="K69" s="216"/>
      <c r="L69" s="212"/>
    </row>
    <row r="70" spans="2:12">
      <c r="B70" s="213"/>
      <c r="C70" s="214"/>
      <c r="D70" s="212"/>
      <c r="E70" s="212"/>
      <c r="F70" s="212"/>
      <c r="G70" s="212"/>
      <c r="H70" s="212"/>
      <c r="I70" s="212"/>
      <c r="J70" s="212"/>
      <c r="K70" s="216"/>
      <c r="L70" s="212"/>
    </row>
    <row r="71" spans="2:12">
      <c r="B71" s="213"/>
      <c r="C71" s="214"/>
      <c r="D71" s="212"/>
      <c r="E71" s="212"/>
      <c r="F71" s="212"/>
      <c r="G71" s="212"/>
      <c r="H71" s="212"/>
      <c r="I71" s="212"/>
      <c r="J71" s="212"/>
      <c r="K71" s="216"/>
      <c r="L71" s="212"/>
    </row>
    <row r="72" spans="2:12">
      <c r="B72" s="213"/>
      <c r="C72" s="214"/>
      <c r="D72" s="212"/>
      <c r="E72" s="212"/>
      <c r="F72" s="212"/>
      <c r="G72" s="212"/>
      <c r="H72" s="212"/>
      <c r="I72" s="212"/>
      <c r="J72" s="212"/>
      <c r="K72" s="216"/>
      <c r="L72" s="212"/>
    </row>
    <row r="73" spans="2:12">
      <c r="B73" s="213"/>
      <c r="C73" s="214"/>
      <c r="D73" s="212"/>
      <c r="E73" s="212"/>
      <c r="F73" s="212"/>
      <c r="G73" s="212"/>
      <c r="H73" s="212"/>
      <c r="I73" s="212"/>
      <c r="J73" s="212"/>
      <c r="K73" s="216"/>
      <c r="L73" s="212"/>
    </row>
    <row r="74" spans="2:12">
      <c r="B74" s="213"/>
      <c r="C74" s="214"/>
      <c r="D74" s="212"/>
      <c r="E74" s="212"/>
      <c r="F74" s="212"/>
      <c r="G74" s="212"/>
      <c r="H74" s="212"/>
      <c r="I74" s="212"/>
      <c r="J74" s="212"/>
      <c r="K74" s="216"/>
      <c r="L74" s="212"/>
    </row>
    <row r="75" spans="2:12">
      <c r="B75" s="213"/>
      <c r="C75" s="214"/>
      <c r="D75" s="212"/>
      <c r="E75" s="212"/>
      <c r="F75" s="212"/>
      <c r="G75" s="212"/>
      <c r="H75" s="212"/>
      <c r="I75" s="212"/>
      <c r="J75" s="212"/>
      <c r="K75" s="216"/>
      <c r="L75" s="212"/>
    </row>
    <row r="76" spans="2:12" s="223" customFormat="1" ht="12.5">
      <c r="B76" s="219"/>
      <c r="C76" s="220"/>
      <c r="D76" s="249" t="s">
        <v>1126</v>
      </c>
      <c r="E76" s="250"/>
      <c r="F76" s="251" t="s">
        <v>1127</v>
      </c>
      <c r="G76" s="249" t="s">
        <v>1126</v>
      </c>
      <c r="H76" s="250"/>
      <c r="I76" s="250"/>
      <c r="J76" s="252" t="s">
        <v>1127</v>
      </c>
      <c r="K76" s="253"/>
      <c r="L76" s="221"/>
    </row>
    <row r="77" spans="2:12" s="223" customFormat="1" ht="14.4" customHeight="1" thickBot="1">
      <c r="B77" s="254"/>
      <c r="C77" s="255"/>
      <c r="D77" s="256"/>
      <c r="E77" s="256"/>
      <c r="F77" s="256"/>
      <c r="G77" s="256"/>
      <c r="H77" s="256"/>
      <c r="I77" s="256"/>
      <c r="J77" s="256"/>
      <c r="K77" s="257"/>
      <c r="L77" s="221"/>
    </row>
    <row r="80" spans="2:12" ht="10.5" thickBot="1"/>
    <row r="81" spans="2:47" s="223" customFormat="1" ht="7" customHeight="1">
      <c r="B81" s="258"/>
      <c r="C81" s="259"/>
      <c r="D81" s="260"/>
      <c r="E81" s="260"/>
      <c r="F81" s="260"/>
      <c r="G81" s="260"/>
      <c r="H81" s="260"/>
      <c r="I81" s="260"/>
      <c r="J81" s="260"/>
      <c r="K81" s="261"/>
      <c r="L81" s="221"/>
    </row>
    <row r="82" spans="2:47" s="223" customFormat="1" ht="25" customHeight="1">
      <c r="B82" s="219"/>
      <c r="C82" s="262" t="s">
        <v>71</v>
      </c>
      <c r="D82" s="221"/>
      <c r="E82" s="221"/>
      <c r="F82" s="221"/>
      <c r="G82" s="221"/>
      <c r="H82" s="221"/>
      <c r="I82" s="221"/>
      <c r="J82" s="221"/>
      <c r="K82" s="222"/>
      <c r="L82" s="221"/>
    </row>
    <row r="83" spans="2:47" s="223" customFormat="1" ht="7" customHeight="1">
      <c r="B83" s="219"/>
      <c r="C83" s="220"/>
      <c r="D83" s="221"/>
      <c r="E83" s="221"/>
      <c r="F83" s="221"/>
      <c r="G83" s="221"/>
      <c r="H83" s="221"/>
      <c r="I83" s="221"/>
      <c r="J83" s="221"/>
      <c r="K83" s="222"/>
      <c r="L83" s="221"/>
    </row>
    <row r="84" spans="2:47" s="223" customFormat="1" ht="12" customHeight="1">
      <c r="B84" s="219"/>
      <c r="C84" s="263" t="s">
        <v>12</v>
      </c>
      <c r="D84" s="221"/>
      <c r="E84" s="221"/>
      <c r="F84" s="221"/>
      <c r="G84" s="221"/>
      <c r="H84" s="221"/>
      <c r="I84" s="221"/>
      <c r="J84" s="221"/>
      <c r="K84" s="222"/>
      <c r="L84" s="221"/>
    </row>
    <row r="85" spans="2:47" s="223" customFormat="1" ht="16.5" customHeight="1">
      <c r="B85" s="219"/>
      <c r="C85" s="220"/>
      <c r="D85" s="221"/>
      <c r="E85" s="1228" t="str">
        <f>E7</f>
        <v>Provizorní menza - UK Albertov</v>
      </c>
      <c r="F85" s="1229"/>
      <c r="G85" s="1229"/>
      <c r="H85" s="1229"/>
      <c r="I85" s="221"/>
      <c r="J85" s="221"/>
      <c r="K85" s="222"/>
      <c r="L85" s="221"/>
    </row>
    <row r="86" spans="2:47" s="223" customFormat="1" ht="12" customHeight="1">
      <c r="B86" s="219"/>
      <c r="C86" s="263" t="s">
        <v>70</v>
      </c>
      <c r="D86" s="221"/>
      <c r="E86" s="221"/>
      <c r="F86" s="221"/>
      <c r="G86" s="221"/>
      <c r="H86" s="221"/>
      <c r="I86" s="221"/>
      <c r="J86" s="221"/>
      <c r="K86" s="222"/>
      <c r="L86" s="221"/>
    </row>
    <row r="87" spans="2:47" s="223" customFormat="1" ht="16.5" customHeight="1">
      <c r="B87" s="219"/>
      <c r="C87" s="220"/>
      <c r="D87" s="221"/>
      <c r="E87" s="1202" t="str">
        <f>E9</f>
        <v>05 - D.1.4a - ZAŘÍZENÍ ZDRAVOTECHNIKY</v>
      </c>
      <c r="F87" s="1227"/>
      <c r="G87" s="1227"/>
      <c r="H87" s="1227"/>
      <c r="I87" s="221"/>
      <c r="J87" s="221"/>
      <c r="K87" s="222"/>
      <c r="L87" s="221"/>
    </row>
    <row r="88" spans="2:47" s="223" customFormat="1" ht="7" customHeight="1">
      <c r="B88" s="219"/>
      <c r="C88" s="220"/>
      <c r="D88" s="221"/>
      <c r="E88" s="221"/>
      <c r="F88" s="221"/>
      <c r="G88" s="221"/>
      <c r="H88" s="221"/>
      <c r="I88" s="221"/>
      <c r="J88" s="221"/>
      <c r="K88" s="222"/>
      <c r="L88" s="221"/>
    </row>
    <row r="89" spans="2:47" s="223" customFormat="1" ht="12" customHeight="1">
      <c r="B89" s="219"/>
      <c r="C89" s="263" t="s">
        <v>15</v>
      </c>
      <c r="D89" s="221"/>
      <c r="E89" s="221"/>
      <c r="F89" s="224" t="str">
        <f>F12</f>
        <v xml:space="preserve"> </v>
      </c>
      <c r="G89" s="221"/>
      <c r="H89" s="221"/>
      <c r="I89" s="218" t="s">
        <v>17</v>
      </c>
      <c r="J89" s="225" t="str">
        <f>IF(J12="","",J12)</f>
        <v>vyplň</v>
      </c>
      <c r="K89" s="222"/>
      <c r="L89" s="221"/>
    </row>
    <row r="90" spans="2:47" s="223" customFormat="1" ht="7" customHeight="1">
      <c r="B90" s="219"/>
      <c r="C90" s="220"/>
      <c r="D90" s="221"/>
      <c r="E90" s="221"/>
      <c r="F90" s="221"/>
      <c r="G90" s="221"/>
      <c r="H90" s="221"/>
      <c r="I90" s="221"/>
      <c r="J90" s="221"/>
      <c r="K90" s="222"/>
      <c r="L90" s="221"/>
    </row>
    <row r="91" spans="2:47" s="223" customFormat="1" ht="15.15" customHeight="1">
      <c r="B91" s="219"/>
      <c r="C91" s="263" t="s">
        <v>18</v>
      </c>
      <c r="D91" s="221"/>
      <c r="E91" s="221"/>
      <c r="F91" s="224" t="str">
        <f>E15</f>
        <v xml:space="preserve"> </v>
      </c>
      <c r="G91" s="221"/>
      <c r="H91" s="221"/>
      <c r="I91" s="218" t="s">
        <v>24</v>
      </c>
      <c r="J91" s="264" t="str">
        <f>E21</f>
        <v xml:space="preserve"> </v>
      </c>
      <c r="K91" s="222"/>
      <c r="L91" s="221"/>
    </row>
    <row r="92" spans="2:47" s="223" customFormat="1" ht="15.15" customHeight="1">
      <c r="B92" s="219"/>
      <c r="C92" s="263" t="s">
        <v>1120</v>
      </c>
      <c r="D92" s="221"/>
      <c r="E92" s="221"/>
      <c r="F92" s="224" t="str">
        <f>IF(E18="","",E18)</f>
        <v xml:space="preserve"> </v>
      </c>
      <c r="G92" s="221"/>
      <c r="H92" s="221"/>
      <c r="I92" s="218" t="s">
        <v>27</v>
      </c>
      <c r="J92" s="264" t="str">
        <f>E24</f>
        <v xml:space="preserve"> </v>
      </c>
      <c r="K92" s="222"/>
      <c r="L92" s="221"/>
    </row>
    <row r="93" spans="2:47" s="223" customFormat="1" ht="10.25" customHeight="1">
      <c r="B93" s="219"/>
      <c r="C93" s="220"/>
      <c r="D93" s="221"/>
      <c r="E93" s="221"/>
      <c r="F93" s="221"/>
      <c r="G93" s="221"/>
      <c r="H93" s="221"/>
      <c r="I93" s="221"/>
      <c r="J93" s="221"/>
      <c r="K93" s="222"/>
      <c r="L93" s="221"/>
    </row>
    <row r="94" spans="2:47" s="223" customFormat="1" ht="29.25" customHeight="1">
      <c r="B94" s="219"/>
      <c r="C94" s="265" t="s">
        <v>72</v>
      </c>
      <c r="D94" s="266"/>
      <c r="E94" s="266"/>
      <c r="F94" s="266"/>
      <c r="G94" s="266"/>
      <c r="H94" s="266"/>
      <c r="I94" s="266"/>
      <c r="J94" s="267" t="s">
        <v>73</v>
      </c>
      <c r="K94" s="268"/>
      <c r="L94" s="221"/>
    </row>
    <row r="95" spans="2:47" s="223" customFormat="1" ht="10.25" customHeight="1">
      <c r="B95" s="219"/>
      <c r="C95" s="220"/>
      <c r="D95" s="221"/>
      <c r="E95" s="221"/>
      <c r="F95" s="221"/>
      <c r="G95" s="221"/>
      <c r="H95" s="221"/>
      <c r="I95" s="221"/>
      <c r="J95" s="221"/>
      <c r="K95" s="222"/>
      <c r="L95" s="221"/>
    </row>
    <row r="96" spans="2:47" s="223" customFormat="1" ht="22.75" customHeight="1">
      <c r="B96" s="219"/>
      <c r="C96" s="269" t="s">
        <v>74</v>
      </c>
      <c r="D96" s="221"/>
      <c r="E96" s="221"/>
      <c r="F96" s="221"/>
      <c r="G96" s="221"/>
      <c r="H96" s="221"/>
      <c r="I96" s="221"/>
      <c r="J96" s="234">
        <f>J126</f>
        <v>0</v>
      </c>
      <c r="K96" s="222"/>
      <c r="L96" s="221"/>
      <c r="AU96" s="207" t="s">
        <v>75</v>
      </c>
    </row>
    <row r="97" spans="2:12" s="277" customFormat="1" ht="25" customHeight="1">
      <c r="B97" s="270"/>
      <c r="C97" s="271"/>
      <c r="D97" s="272" t="s">
        <v>76</v>
      </c>
      <c r="E97" s="273"/>
      <c r="F97" s="273"/>
      <c r="G97" s="273"/>
      <c r="H97" s="273"/>
      <c r="I97" s="273"/>
      <c r="J97" s="274">
        <f>J127</f>
        <v>0</v>
      </c>
      <c r="K97" s="275"/>
      <c r="L97" s="276"/>
    </row>
    <row r="98" spans="2:12" s="285" customFormat="1" ht="19.899999999999999" customHeight="1">
      <c r="B98" s="278"/>
      <c r="C98" s="279"/>
      <c r="D98" s="280" t="s">
        <v>77</v>
      </c>
      <c r="E98" s="281"/>
      <c r="F98" s="281"/>
      <c r="G98" s="281"/>
      <c r="H98" s="281"/>
      <c r="I98" s="281"/>
      <c r="J98" s="282">
        <f>J128</f>
        <v>0</v>
      </c>
      <c r="K98" s="283"/>
      <c r="L98" s="284"/>
    </row>
    <row r="99" spans="2:12" s="285" customFormat="1" ht="19.899999999999999" customHeight="1">
      <c r="B99" s="278"/>
      <c r="C99" s="279"/>
      <c r="D99" s="280" t="s">
        <v>78</v>
      </c>
      <c r="E99" s="281"/>
      <c r="F99" s="281"/>
      <c r="G99" s="281"/>
      <c r="H99" s="281"/>
      <c r="I99" s="281"/>
      <c r="J99" s="282">
        <f>J176</f>
        <v>0</v>
      </c>
      <c r="K99" s="283"/>
      <c r="L99" s="284"/>
    </row>
    <row r="100" spans="2:12" s="285" customFormat="1" ht="19.899999999999999" customHeight="1">
      <c r="B100" s="278"/>
      <c r="C100" s="279"/>
      <c r="D100" s="280" t="s">
        <v>80</v>
      </c>
      <c r="E100" s="281"/>
      <c r="F100" s="281"/>
      <c r="G100" s="281"/>
      <c r="H100" s="281"/>
      <c r="I100" s="281"/>
      <c r="J100" s="282">
        <f>J187</f>
        <v>0</v>
      </c>
      <c r="K100" s="283"/>
      <c r="L100" s="284"/>
    </row>
    <row r="101" spans="2:12" s="285" customFormat="1" ht="19.899999999999999" customHeight="1">
      <c r="B101" s="278"/>
      <c r="C101" s="279"/>
      <c r="D101" s="280" t="s">
        <v>398</v>
      </c>
      <c r="E101" s="281"/>
      <c r="F101" s="281"/>
      <c r="G101" s="281"/>
      <c r="H101" s="281"/>
      <c r="I101" s="281"/>
      <c r="J101" s="282">
        <f>J193</f>
        <v>0</v>
      </c>
      <c r="K101" s="283"/>
      <c r="L101" s="284"/>
    </row>
    <row r="102" spans="2:12" s="285" customFormat="1" ht="19.899999999999999" customHeight="1">
      <c r="B102" s="278"/>
      <c r="C102" s="279"/>
      <c r="D102" s="280" t="s">
        <v>82</v>
      </c>
      <c r="E102" s="281"/>
      <c r="F102" s="281"/>
      <c r="G102" s="281"/>
      <c r="H102" s="281"/>
      <c r="I102" s="281"/>
      <c r="J102" s="282">
        <f>J231</f>
        <v>0</v>
      </c>
      <c r="K102" s="283"/>
      <c r="L102" s="284"/>
    </row>
    <row r="103" spans="2:12" s="277" customFormat="1" ht="25" customHeight="1">
      <c r="B103" s="270"/>
      <c r="C103" s="271"/>
      <c r="D103" s="272" t="s">
        <v>83</v>
      </c>
      <c r="E103" s="273"/>
      <c r="F103" s="273"/>
      <c r="G103" s="273"/>
      <c r="H103" s="273"/>
      <c r="I103" s="273"/>
      <c r="J103" s="274">
        <f>J234</f>
        <v>0</v>
      </c>
      <c r="K103" s="275"/>
      <c r="L103" s="276"/>
    </row>
    <row r="104" spans="2:12" s="285" customFormat="1" ht="19.899999999999999" customHeight="1">
      <c r="B104" s="278"/>
      <c r="C104" s="279"/>
      <c r="D104" s="280" t="s">
        <v>399</v>
      </c>
      <c r="E104" s="281"/>
      <c r="F104" s="281"/>
      <c r="G104" s="281"/>
      <c r="H104" s="281"/>
      <c r="I104" s="281"/>
      <c r="J104" s="282">
        <f>J235</f>
        <v>0</v>
      </c>
      <c r="K104" s="283"/>
      <c r="L104" s="284"/>
    </row>
    <row r="105" spans="2:12" s="285" customFormat="1" ht="19.899999999999999" customHeight="1">
      <c r="B105" s="278"/>
      <c r="C105" s="279"/>
      <c r="D105" s="280" t="s">
        <v>400</v>
      </c>
      <c r="E105" s="281"/>
      <c r="F105" s="281"/>
      <c r="G105" s="281"/>
      <c r="H105" s="281"/>
      <c r="I105" s="281"/>
      <c r="J105" s="282">
        <f>J249</f>
        <v>0</v>
      </c>
      <c r="K105" s="283"/>
      <c r="L105" s="284"/>
    </row>
    <row r="106" spans="2:12" s="285" customFormat="1" ht="19.899999999999999" customHeight="1">
      <c r="B106" s="278"/>
      <c r="C106" s="279"/>
      <c r="D106" s="280" t="s">
        <v>401</v>
      </c>
      <c r="E106" s="281"/>
      <c r="F106" s="281"/>
      <c r="G106" s="281"/>
      <c r="H106" s="281"/>
      <c r="I106" s="281"/>
      <c r="J106" s="282">
        <f>J279</f>
        <v>0</v>
      </c>
      <c r="K106" s="283"/>
      <c r="L106" s="284"/>
    </row>
    <row r="107" spans="2:12" s="223" customFormat="1" ht="21.75" customHeight="1">
      <c r="B107" s="219"/>
      <c r="C107" s="220"/>
      <c r="D107" s="221"/>
      <c r="E107" s="221"/>
      <c r="F107" s="221"/>
      <c r="G107" s="221"/>
      <c r="H107" s="221"/>
      <c r="I107" s="221"/>
      <c r="J107" s="221"/>
      <c r="K107" s="222"/>
      <c r="L107" s="221"/>
    </row>
    <row r="108" spans="2:12" s="223" customFormat="1" ht="7" customHeight="1" thickBot="1">
      <c r="B108" s="254"/>
      <c r="C108" s="255"/>
      <c r="D108" s="256"/>
      <c r="E108" s="256"/>
      <c r="F108" s="256"/>
      <c r="G108" s="256"/>
      <c r="H108" s="256"/>
      <c r="I108" s="256"/>
      <c r="J108" s="256"/>
      <c r="K108" s="257"/>
      <c r="L108" s="221"/>
    </row>
    <row r="111" spans="2:12" ht="10.5" thickBot="1"/>
    <row r="112" spans="2:12" s="223" customFormat="1" ht="7" customHeight="1">
      <c r="B112" s="258"/>
      <c r="C112" s="259"/>
      <c r="D112" s="260"/>
      <c r="E112" s="260"/>
      <c r="F112" s="260"/>
      <c r="G112" s="260"/>
      <c r="H112" s="260"/>
      <c r="I112" s="260"/>
      <c r="J112" s="260"/>
      <c r="K112" s="261"/>
      <c r="L112" s="221"/>
    </row>
    <row r="113" spans="2:63" s="223" customFormat="1" ht="25" customHeight="1">
      <c r="B113" s="219"/>
      <c r="C113" s="262" t="s">
        <v>86</v>
      </c>
      <c r="D113" s="221"/>
      <c r="E113" s="221"/>
      <c r="F113" s="221"/>
      <c r="G113" s="221"/>
      <c r="H113" s="221"/>
      <c r="I113" s="221"/>
      <c r="J113" s="221"/>
      <c r="K113" s="222"/>
      <c r="L113" s="221"/>
    </row>
    <row r="114" spans="2:63" s="223" customFormat="1" ht="7" customHeight="1">
      <c r="B114" s="219"/>
      <c r="C114" s="220"/>
      <c r="D114" s="221"/>
      <c r="E114" s="221"/>
      <c r="F114" s="221"/>
      <c r="G114" s="221"/>
      <c r="H114" s="221"/>
      <c r="I114" s="221"/>
      <c r="J114" s="221"/>
      <c r="K114" s="222"/>
      <c r="L114" s="221"/>
    </row>
    <row r="115" spans="2:63" s="223" customFormat="1" ht="12" customHeight="1">
      <c r="B115" s="219"/>
      <c r="C115" s="263" t="s">
        <v>12</v>
      </c>
      <c r="D115" s="221"/>
      <c r="E115" s="221"/>
      <c r="F115" s="221"/>
      <c r="G115" s="221"/>
      <c r="H115" s="221"/>
      <c r="I115" s="221"/>
      <c r="J115" s="221"/>
      <c r="K115" s="222"/>
      <c r="L115" s="221"/>
    </row>
    <row r="116" spans="2:63" s="223" customFormat="1" ht="16.5" customHeight="1">
      <c r="B116" s="219"/>
      <c r="C116" s="220"/>
      <c r="D116" s="221"/>
      <c r="E116" s="1228" t="str">
        <f>E7</f>
        <v>Provizorní menza - UK Albertov</v>
      </c>
      <c r="F116" s="1229"/>
      <c r="G116" s="1229"/>
      <c r="H116" s="1229"/>
      <c r="I116" s="221"/>
      <c r="J116" s="221"/>
      <c r="K116" s="222"/>
      <c r="L116" s="221"/>
    </row>
    <row r="117" spans="2:63" s="223" customFormat="1" ht="12" customHeight="1">
      <c r="B117" s="219"/>
      <c r="C117" s="263" t="s">
        <v>70</v>
      </c>
      <c r="D117" s="221"/>
      <c r="E117" s="221"/>
      <c r="F117" s="221"/>
      <c r="G117" s="221"/>
      <c r="H117" s="221"/>
      <c r="I117" s="221"/>
      <c r="J117" s="221"/>
      <c r="K117" s="222"/>
      <c r="L117" s="221"/>
    </row>
    <row r="118" spans="2:63" s="223" customFormat="1" ht="16.5" customHeight="1">
      <c r="B118" s="219"/>
      <c r="C118" s="220"/>
      <c r="D118" s="221"/>
      <c r="E118" s="1202" t="str">
        <f>E9</f>
        <v>05 - D.1.4a - ZAŘÍZENÍ ZDRAVOTECHNIKY</v>
      </c>
      <c r="F118" s="1227"/>
      <c r="G118" s="1227"/>
      <c r="H118" s="1227"/>
      <c r="I118" s="221"/>
      <c r="J118" s="221"/>
      <c r="K118" s="222"/>
      <c r="L118" s="221"/>
    </row>
    <row r="119" spans="2:63" s="223" customFormat="1" ht="7" customHeight="1">
      <c r="B119" s="219"/>
      <c r="C119" s="220"/>
      <c r="D119" s="221"/>
      <c r="E119" s="221"/>
      <c r="F119" s="221"/>
      <c r="G119" s="221"/>
      <c r="H119" s="221"/>
      <c r="I119" s="221"/>
      <c r="J119" s="221"/>
      <c r="K119" s="222"/>
      <c r="L119" s="221"/>
    </row>
    <row r="120" spans="2:63" s="223" customFormat="1" ht="12" customHeight="1">
      <c r="B120" s="219"/>
      <c r="C120" s="263" t="s">
        <v>15</v>
      </c>
      <c r="D120" s="221"/>
      <c r="E120" s="221"/>
      <c r="F120" s="224" t="str">
        <f>F12</f>
        <v xml:space="preserve"> </v>
      </c>
      <c r="G120" s="221"/>
      <c r="H120" s="221"/>
      <c r="I120" s="218" t="s">
        <v>17</v>
      </c>
      <c r="J120" s="225" t="str">
        <f>IF(J12="","",J12)</f>
        <v>vyplň</v>
      </c>
      <c r="K120" s="222"/>
      <c r="L120" s="221"/>
    </row>
    <row r="121" spans="2:63" s="223" customFormat="1" ht="7" customHeight="1">
      <c r="B121" s="219"/>
      <c r="C121" s="220"/>
      <c r="D121" s="221"/>
      <c r="E121" s="221"/>
      <c r="F121" s="221"/>
      <c r="G121" s="221"/>
      <c r="H121" s="221"/>
      <c r="I121" s="221"/>
      <c r="J121" s="221"/>
      <c r="K121" s="222"/>
      <c r="L121" s="221"/>
    </row>
    <row r="122" spans="2:63" s="223" customFormat="1" ht="15.15" customHeight="1">
      <c r="B122" s="219"/>
      <c r="C122" s="263" t="s">
        <v>18</v>
      </c>
      <c r="D122" s="221"/>
      <c r="E122" s="221"/>
      <c r="F122" s="224" t="str">
        <f>E15</f>
        <v xml:space="preserve"> </v>
      </c>
      <c r="G122" s="221"/>
      <c r="H122" s="221"/>
      <c r="I122" s="218" t="s">
        <v>24</v>
      </c>
      <c r="J122" s="264" t="str">
        <f>E21</f>
        <v xml:space="preserve"> </v>
      </c>
      <c r="K122" s="222"/>
      <c r="L122" s="221"/>
    </row>
    <row r="123" spans="2:63" s="223" customFormat="1" ht="15.15" customHeight="1">
      <c r="B123" s="219"/>
      <c r="C123" s="263" t="s">
        <v>1120</v>
      </c>
      <c r="D123" s="221"/>
      <c r="E123" s="221"/>
      <c r="F123" s="224" t="str">
        <f>IF(E18="","",E18)</f>
        <v xml:space="preserve"> </v>
      </c>
      <c r="G123" s="221"/>
      <c r="H123" s="221"/>
      <c r="I123" s="218" t="s">
        <v>27</v>
      </c>
      <c r="J123" s="264" t="str">
        <f>E24</f>
        <v xml:space="preserve"> </v>
      </c>
      <c r="K123" s="222"/>
      <c r="L123" s="221"/>
    </row>
    <row r="124" spans="2:63" s="223" customFormat="1" ht="10.25" customHeight="1" thickBot="1">
      <c r="B124" s="219"/>
      <c r="C124" s="220"/>
      <c r="D124" s="221"/>
      <c r="E124" s="221"/>
      <c r="F124" s="221"/>
      <c r="G124" s="221"/>
      <c r="H124" s="221"/>
      <c r="I124" s="221"/>
      <c r="J124" s="221"/>
      <c r="K124" s="222"/>
      <c r="L124" s="221"/>
    </row>
    <row r="125" spans="2:63" s="294" customFormat="1" ht="29.25" customHeight="1" thickBot="1">
      <c r="B125" s="286"/>
      <c r="C125" s="287" t="s">
        <v>87</v>
      </c>
      <c r="D125" s="288" t="s">
        <v>47</v>
      </c>
      <c r="E125" s="288" t="s">
        <v>43</v>
      </c>
      <c r="F125" s="288" t="s">
        <v>44</v>
      </c>
      <c r="G125" s="288" t="s">
        <v>88</v>
      </c>
      <c r="H125" s="288" t="s">
        <v>89</v>
      </c>
      <c r="I125" s="288" t="s">
        <v>90</v>
      </c>
      <c r="J125" s="288" t="s">
        <v>73</v>
      </c>
      <c r="K125" s="289" t="s">
        <v>91</v>
      </c>
      <c r="L125" s="290"/>
      <c r="M125" s="291" t="s">
        <v>1</v>
      </c>
      <c r="N125" s="292" t="s">
        <v>33</v>
      </c>
      <c r="O125" s="292" t="s">
        <v>92</v>
      </c>
      <c r="P125" s="292" t="s">
        <v>93</v>
      </c>
      <c r="Q125" s="292" t="s">
        <v>94</v>
      </c>
      <c r="R125" s="292" t="s">
        <v>95</v>
      </c>
      <c r="S125" s="292" t="s">
        <v>96</v>
      </c>
      <c r="T125" s="293" t="s">
        <v>97</v>
      </c>
    </row>
    <row r="126" spans="2:63" s="223" customFormat="1" ht="22.75" customHeight="1">
      <c r="B126" s="219"/>
      <c r="C126" s="295" t="s">
        <v>98</v>
      </c>
      <c r="D126" s="221"/>
      <c r="E126" s="221"/>
      <c r="F126" s="221"/>
      <c r="G126" s="221"/>
      <c r="H126" s="221"/>
      <c r="I126" s="221"/>
      <c r="J126" s="296">
        <f>BK126</f>
        <v>0</v>
      </c>
      <c r="K126" s="222"/>
      <c r="L126" s="221"/>
      <c r="M126" s="297"/>
      <c r="N126" s="231"/>
      <c r="O126" s="231"/>
      <c r="P126" s="298">
        <f>P127+P234</f>
        <v>0</v>
      </c>
      <c r="Q126" s="231"/>
      <c r="R126" s="298">
        <f>R127+R234</f>
        <v>0</v>
      </c>
      <c r="S126" s="231"/>
      <c r="T126" s="299">
        <f>T127+T234</f>
        <v>0</v>
      </c>
      <c r="AT126" s="207" t="s">
        <v>49</v>
      </c>
      <c r="AU126" s="207" t="s">
        <v>75</v>
      </c>
      <c r="BK126" s="300">
        <f>BK127+BK234</f>
        <v>0</v>
      </c>
    </row>
    <row r="127" spans="2:63" s="309" customFormat="1" ht="25.9" customHeight="1">
      <c r="B127" s="301"/>
      <c r="C127" s="302"/>
      <c r="D127" s="303" t="s">
        <v>49</v>
      </c>
      <c r="E127" s="304" t="s">
        <v>99</v>
      </c>
      <c r="F127" s="304" t="s">
        <v>100</v>
      </c>
      <c r="G127" s="305"/>
      <c r="H127" s="305"/>
      <c r="I127" s="305"/>
      <c r="J127" s="306">
        <f>BK127</f>
        <v>0</v>
      </c>
      <c r="K127" s="307"/>
      <c r="L127" s="305"/>
      <c r="M127" s="308"/>
      <c r="P127" s="310">
        <f>P128+P176+P187+P193+P231</f>
        <v>0</v>
      </c>
      <c r="R127" s="310">
        <f>R128+R176+R187+R193+R231</f>
        <v>0</v>
      </c>
      <c r="T127" s="311">
        <f>T128+T176+T187+T193+T231</f>
        <v>0</v>
      </c>
      <c r="AR127" s="312" t="s">
        <v>56</v>
      </c>
      <c r="AT127" s="313" t="s">
        <v>49</v>
      </c>
      <c r="AU127" s="313" t="s">
        <v>50</v>
      </c>
      <c r="AY127" s="312" t="s">
        <v>101</v>
      </c>
      <c r="BK127" s="314">
        <f>BK128+BK176+BK187+BK193+BK231</f>
        <v>0</v>
      </c>
    </row>
    <row r="128" spans="2:63" s="309" customFormat="1" ht="22.75" customHeight="1">
      <c r="B128" s="301"/>
      <c r="C128" s="302"/>
      <c r="D128" s="303" t="s">
        <v>49</v>
      </c>
      <c r="E128" s="315" t="s">
        <v>56</v>
      </c>
      <c r="F128" s="315" t="s">
        <v>102</v>
      </c>
      <c r="G128" s="305"/>
      <c r="H128" s="305"/>
      <c r="I128" s="305"/>
      <c r="J128" s="316">
        <f>BK128</f>
        <v>0</v>
      </c>
      <c r="K128" s="307"/>
      <c r="L128" s="305"/>
      <c r="M128" s="308"/>
      <c r="P128" s="310">
        <f>SUM(P129:P175)</f>
        <v>0</v>
      </c>
      <c r="R128" s="310">
        <f>SUM(R129:R175)</f>
        <v>0</v>
      </c>
      <c r="T128" s="311">
        <f>SUM(T129:T175)</f>
        <v>0</v>
      </c>
      <c r="AR128" s="312" t="s">
        <v>56</v>
      </c>
      <c r="AT128" s="313" t="s">
        <v>49</v>
      </c>
      <c r="AU128" s="313" t="s">
        <v>56</v>
      </c>
      <c r="AY128" s="312" t="s">
        <v>101</v>
      </c>
      <c r="BK128" s="314">
        <f>SUM(BK129:BK175)</f>
        <v>0</v>
      </c>
    </row>
    <row r="129" spans="2:65" s="223" customFormat="1" ht="24" customHeight="1">
      <c r="B129" s="219"/>
      <c r="C129" s="317" t="s">
        <v>56</v>
      </c>
      <c r="D129" s="318" t="s">
        <v>103</v>
      </c>
      <c r="E129" s="319" t="s">
        <v>402</v>
      </c>
      <c r="F129" s="320" t="s">
        <v>403</v>
      </c>
      <c r="G129" s="321" t="s">
        <v>111</v>
      </c>
      <c r="H129" s="322">
        <v>193.85599999999999</v>
      </c>
      <c r="I129" s="203"/>
      <c r="J129" s="323">
        <f>ROUND(I129*H129,2)</f>
        <v>0</v>
      </c>
      <c r="K129" s="324" t="s">
        <v>1</v>
      </c>
      <c r="L129" s="221"/>
      <c r="M129" s="325" t="s">
        <v>1</v>
      </c>
      <c r="N129" s="326" t="s">
        <v>34</v>
      </c>
      <c r="O129" s="327">
        <v>0</v>
      </c>
      <c r="P129" s="327">
        <f>O129*H129</f>
        <v>0</v>
      </c>
      <c r="Q129" s="327">
        <v>0</v>
      </c>
      <c r="R129" s="327">
        <f>Q129*H129</f>
        <v>0</v>
      </c>
      <c r="S129" s="327">
        <v>0</v>
      </c>
      <c r="T129" s="328">
        <f>S129*H129</f>
        <v>0</v>
      </c>
      <c r="AR129" s="329" t="s">
        <v>107</v>
      </c>
      <c r="AT129" s="329" t="s">
        <v>103</v>
      </c>
      <c r="AU129" s="329" t="s">
        <v>58</v>
      </c>
      <c r="AY129" s="207" t="s">
        <v>101</v>
      </c>
      <c r="BE129" s="330">
        <f>IF(N129="základní",J129,0)</f>
        <v>0</v>
      </c>
      <c r="BF129" s="330">
        <f>IF(N129="snížená",J129,0)</f>
        <v>0</v>
      </c>
      <c r="BG129" s="330">
        <f>IF(N129="zákl. přenesená",J129,0)</f>
        <v>0</v>
      </c>
      <c r="BH129" s="330">
        <f>IF(N129="sníž. přenesená",J129,0)</f>
        <v>0</v>
      </c>
      <c r="BI129" s="330">
        <f>IF(N129="nulová",J129,0)</f>
        <v>0</v>
      </c>
      <c r="BJ129" s="207" t="s">
        <v>56</v>
      </c>
      <c r="BK129" s="330">
        <f>ROUND(I129*H129,2)</f>
        <v>0</v>
      </c>
      <c r="BL129" s="207" t="s">
        <v>107</v>
      </c>
      <c r="BM129" s="329" t="s">
        <v>58</v>
      </c>
    </row>
    <row r="130" spans="2:65" s="361" customFormat="1">
      <c r="B130" s="354"/>
      <c r="C130" s="355"/>
      <c r="D130" s="333" t="s">
        <v>112</v>
      </c>
      <c r="E130" s="356" t="s">
        <v>1</v>
      </c>
      <c r="F130" s="357" t="s">
        <v>404</v>
      </c>
      <c r="G130" s="358"/>
      <c r="H130" s="356" t="s">
        <v>1</v>
      </c>
      <c r="I130" s="409"/>
      <c r="J130" s="358"/>
      <c r="K130" s="359"/>
      <c r="L130" s="358"/>
      <c r="M130" s="360"/>
      <c r="T130" s="362"/>
      <c r="AT130" s="363" t="s">
        <v>112</v>
      </c>
      <c r="AU130" s="363" t="s">
        <v>58</v>
      </c>
      <c r="AV130" s="361" t="s">
        <v>56</v>
      </c>
      <c r="AW130" s="361" t="s">
        <v>26</v>
      </c>
      <c r="AX130" s="361" t="s">
        <v>50</v>
      </c>
      <c r="AY130" s="363" t="s">
        <v>101</v>
      </c>
    </row>
    <row r="131" spans="2:65" s="340" customFormat="1">
      <c r="B131" s="331"/>
      <c r="C131" s="332"/>
      <c r="D131" s="333" t="s">
        <v>112</v>
      </c>
      <c r="E131" s="334" t="s">
        <v>1</v>
      </c>
      <c r="F131" s="335" t="s">
        <v>405</v>
      </c>
      <c r="G131" s="336"/>
      <c r="H131" s="337">
        <v>88.296000000000006</v>
      </c>
      <c r="I131" s="407"/>
      <c r="J131" s="336"/>
      <c r="K131" s="338"/>
      <c r="L131" s="336"/>
      <c r="M131" s="339"/>
      <c r="T131" s="341"/>
      <c r="AT131" s="342" t="s">
        <v>112</v>
      </c>
      <c r="AU131" s="342" t="s">
        <v>58</v>
      </c>
      <c r="AV131" s="340" t="s">
        <v>58</v>
      </c>
      <c r="AW131" s="340" t="s">
        <v>26</v>
      </c>
      <c r="AX131" s="340" t="s">
        <v>50</v>
      </c>
      <c r="AY131" s="342" t="s">
        <v>101</v>
      </c>
    </row>
    <row r="132" spans="2:65" s="361" customFormat="1">
      <c r="B132" s="354"/>
      <c r="C132" s="355"/>
      <c r="D132" s="333" t="s">
        <v>112</v>
      </c>
      <c r="E132" s="356" t="s">
        <v>1</v>
      </c>
      <c r="F132" s="357" t="s">
        <v>406</v>
      </c>
      <c r="G132" s="358"/>
      <c r="H132" s="356" t="s">
        <v>1</v>
      </c>
      <c r="I132" s="409"/>
      <c r="J132" s="358"/>
      <c r="K132" s="359"/>
      <c r="L132" s="358"/>
      <c r="M132" s="360"/>
      <c r="T132" s="362"/>
      <c r="AT132" s="363" t="s">
        <v>112</v>
      </c>
      <c r="AU132" s="363" t="s">
        <v>58</v>
      </c>
      <c r="AV132" s="361" t="s">
        <v>56</v>
      </c>
      <c r="AW132" s="361" t="s">
        <v>26</v>
      </c>
      <c r="AX132" s="361" t="s">
        <v>50</v>
      </c>
      <c r="AY132" s="363" t="s">
        <v>101</v>
      </c>
    </row>
    <row r="133" spans="2:65" s="340" customFormat="1">
      <c r="B133" s="331"/>
      <c r="C133" s="332"/>
      <c r="D133" s="333" t="s">
        <v>112</v>
      </c>
      <c r="E133" s="334" t="s">
        <v>1</v>
      </c>
      <c r="F133" s="335" t="s">
        <v>407</v>
      </c>
      <c r="G133" s="336"/>
      <c r="H133" s="337">
        <v>81.64</v>
      </c>
      <c r="I133" s="407"/>
      <c r="J133" s="336"/>
      <c r="K133" s="338"/>
      <c r="L133" s="336"/>
      <c r="M133" s="339"/>
      <c r="T133" s="341"/>
      <c r="AT133" s="342" t="s">
        <v>112</v>
      </c>
      <c r="AU133" s="342" t="s">
        <v>58</v>
      </c>
      <c r="AV133" s="340" t="s">
        <v>58</v>
      </c>
      <c r="AW133" s="340" t="s">
        <v>26</v>
      </c>
      <c r="AX133" s="340" t="s">
        <v>50</v>
      </c>
      <c r="AY133" s="342" t="s">
        <v>101</v>
      </c>
    </row>
    <row r="134" spans="2:65" s="340" customFormat="1">
      <c r="B134" s="331"/>
      <c r="C134" s="332"/>
      <c r="D134" s="333" t="s">
        <v>112</v>
      </c>
      <c r="E134" s="334" t="s">
        <v>1</v>
      </c>
      <c r="F134" s="335" t="s">
        <v>408</v>
      </c>
      <c r="G134" s="336"/>
      <c r="H134" s="337">
        <v>21.32</v>
      </c>
      <c r="I134" s="407"/>
      <c r="J134" s="336"/>
      <c r="K134" s="338"/>
      <c r="L134" s="336"/>
      <c r="M134" s="339"/>
      <c r="T134" s="341"/>
      <c r="AT134" s="342" t="s">
        <v>112</v>
      </c>
      <c r="AU134" s="342" t="s">
        <v>58</v>
      </c>
      <c r="AV134" s="340" t="s">
        <v>58</v>
      </c>
      <c r="AW134" s="340" t="s">
        <v>26</v>
      </c>
      <c r="AX134" s="340" t="s">
        <v>50</v>
      </c>
      <c r="AY134" s="342" t="s">
        <v>101</v>
      </c>
    </row>
    <row r="135" spans="2:65" s="361" customFormat="1">
      <c r="B135" s="354"/>
      <c r="C135" s="355"/>
      <c r="D135" s="333" t="s">
        <v>112</v>
      </c>
      <c r="E135" s="356" t="s">
        <v>1</v>
      </c>
      <c r="F135" s="357" t="s">
        <v>409</v>
      </c>
      <c r="G135" s="358"/>
      <c r="H135" s="356" t="s">
        <v>1</v>
      </c>
      <c r="I135" s="409"/>
      <c r="J135" s="358"/>
      <c r="K135" s="359"/>
      <c r="L135" s="358"/>
      <c r="M135" s="360"/>
      <c r="T135" s="362"/>
      <c r="AT135" s="363" t="s">
        <v>112</v>
      </c>
      <c r="AU135" s="363" t="s">
        <v>58</v>
      </c>
      <c r="AV135" s="361" t="s">
        <v>56</v>
      </c>
      <c r="AW135" s="361" t="s">
        <v>26</v>
      </c>
      <c r="AX135" s="361" t="s">
        <v>50</v>
      </c>
      <c r="AY135" s="363" t="s">
        <v>101</v>
      </c>
    </row>
    <row r="136" spans="2:65" s="340" customFormat="1">
      <c r="B136" s="331"/>
      <c r="C136" s="332"/>
      <c r="D136" s="333" t="s">
        <v>112</v>
      </c>
      <c r="E136" s="334" t="s">
        <v>1</v>
      </c>
      <c r="F136" s="335" t="s">
        <v>410</v>
      </c>
      <c r="G136" s="336"/>
      <c r="H136" s="337">
        <v>2.6</v>
      </c>
      <c r="I136" s="407"/>
      <c r="J136" s="336"/>
      <c r="K136" s="338"/>
      <c r="L136" s="336"/>
      <c r="M136" s="339"/>
      <c r="T136" s="341"/>
      <c r="AT136" s="342" t="s">
        <v>112</v>
      </c>
      <c r="AU136" s="342" t="s">
        <v>58</v>
      </c>
      <c r="AV136" s="340" t="s">
        <v>58</v>
      </c>
      <c r="AW136" s="340" t="s">
        <v>26</v>
      </c>
      <c r="AX136" s="340" t="s">
        <v>50</v>
      </c>
      <c r="AY136" s="342" t="s">
        <v>101</v>
      </c>
    </row>
    <row r="137" spans="2:65" s="351" customFormat="1">
      <c r="B137" s="343"/>
      <c r="C137" s="344"/>
      <c r="D137" s="333" t="s">
        <v>112</v>
      </c>
      <c r="E137" s="345" t="s">
        <v>1</v>
      </c>
      <c r="F137" s="346" t="s">
        <v>114</v>
      </c>
      <c r="G137" s="347"/>
      <c r="H137" s="348">
        <v>193.85599999999999</v>
      </c>
      <c r="I137" s="408"/>
      <c r="J137" s="347"/>
      <c r="K137" s="349"/>
      <c r="L137" s="347"/>
      <c r="M137" s="350"/>
      <c r="T137" s="352"/>
      <c r="AT137" s="353" t="s">
        <v>112</v>
      </c>
      <c r="AU137" s="353" t="s">
        <v>58</v>
      </c>
      <c r="AV137" s="351" t="s">
        <v>107</v>
      </c>
      <c r="AW137" s="351" t="s">
        <v>26</v>
      </c>
      <c r="AX137" s="351" t="s">
        <v>56</v>
      </c>
      <c r="AY137" s="353" t="s">
        <v>101</v>
      </c>
    </row>
    <row r="138" spans="2:65" s="223" customFormat="1" ht="24" customHeight="1">
      <c r="B138" s="219"/>
      <c r="C138" s="317" t="s">
        <v>58</v>
      </c>
      <c r="D138" s="318" t="s">
        <v>103</v>
      </c>
      <c r="E138" s="319" t="s">
        <v>411</v>
      </c>
      <c r="F138" s="320" t="s">
        <v>412</v>
      </c>
      <c r="G138" s="321" t="s">
        <v>111</v>
      </c>
      <c r="H138" s="322">
        <v>193.85599999999999</v>
      </c>
      <c r="I138" s="203"/>
      <c r="J138" s="323">
        <f>ROUND(I138*H138,2)</f>
        <v>0</v>
      </c>
      <c r="K138" s="324" t="s">
        <v>1</v>
      </c>
      <c r="L138" s="221"/>
      <c r="M138" s="325" t="s">
        <v>1</v>
      </c>
      <c r="N138" s="326" t="s">
        <v>34</v>
      </c>
      <c r="O138" s="327">
        <v>0</v>
      </c>
      <c r="P138" s="327">
        <f>O138*H138</f>
        <v>0</v>
      </c>
      <c r="Q138" s="327">
        <v>0</v>
      </c>
      <c r="R138" s="327">
        <f>Q138*H138</f>
        <v>0</v>
      </c>
      <c r="S138" s="327">
        <v>0</v>
      </c>
      <c r="T138" s="328">
        <f>S138*H138</f>
        <v>0</v>
      </c>
      <c r="AR138" s="329" t="s">
        <v>107</v>
      </c>
      <c r="AT138" s="329" t="s">
        <v>103</v>
      </c>
      <c r="AU138" s="329" t="s">
        <v>58</v>
      </c>
      <c r="AY138" s="207" t="s">
        <v>101</v>
      </c>
      <c r="BE138" s="330">
        <f>IF(N138="základní",J138,0)</f>
        <v>0</v>
      </c>
      <c r="BF138" s="330">
        <f>IF(N138="snížená",J138,0)</f>
        <v>0</v>
      </c>
      <c r="BG138" s="330">
        <f>IF(N138="zákl. přenesená",J138,0)</f>
        <v>0</v>
      </c>
      <c r="BH138" s="330">
        <f>IF(N138="sníž. přenesená",J138,0)</f>
        <v>0</v>
      </c>
      <c r="BI138" s="330">
        <f>IF(N138="nulová",J138,0)</f>
        <v>0</v>
      </c>
      <c r="BJ138" s="207" t="s">
        <v>56</v>
      </c>
      <c r="BK138" s="330">
        <f>ROUND(I138*H138,2)</f>
        <v>0</v>
      </c>
      <c r="BL138" s="207" t="s">
        <v>107</v>
      </c>
      <c r="BM138" s="329" t="s">
        <v>107</v>
      </c>
    </row>
    <row r="139" spans="2:65" s="223" customFormat="1" ht="16.5" customHeight="1">
      <c r="B139" s="219"/>
      <c r="C139" s="317" t="s">
        <v>115</v>
      </c>
      <c r="D139" s="318" t="s">
        <v>103</v>
      </c>
      <c r="E139" s="319" t="s">
        <v>413</v>
      </c>
      <c r="F139" s="320" t="s">
        <v>414</v>
      </c>
      <c r="G139" s="321" t="s">
        <v>161</v>
      </c>
      <c r="H139" s="322">
        <v>510.64</v>
      </c>
      <c r="I139" s="203"/>
      <c r="J139" s="323">
        <f>ROUND(I139*H139,2)</f>
        <v>0</v>
      </c>
      <c r="K139" s="324" t="s">
        <v>1</v>
      </c>
      <c r="L139" s="221"/>
      <c r="M139" s="325" t="s">
        <v>1</v>
      </c>
      <c r="N139" s="326" t="s">
        <v>34</v>
      </c>
      <c r="O139" s="327">
        <v>0</v>
      </c>
      <c r="P139" s="327">
        <f>O139*H139</f>
        <v>0</v>
      </c>
      <c r="Q139" s="327">
        <v>0</v>
      </c>
      <c r="R139" s="327">
        <f>Q139*H139</f>
        <v>0</v>
      </c>
      <c r="S139" s="327">
        <v>0</v>
      </c>
      <c r="T139" s="328">
        <f>S139*H139</f>
        <v>0</v>
      </c>
      <c r="AR139" s="329" t="s">
        <v>107</v>
      </c>
      <c r="AT139" s="329" t="s">
        <v>103</v>
      </c>
      <c r="AU139" s="329" t="s">
        <v>58</v>
      </c>
      <c r="AY139" s="207" t="s">
        <v>101</v>
      </c>
      <c r="BE139" s="330">
        <f>IF(N139="základní",J139,0)</f>
        <v>0</v>
      </c>
      <c r="BF139" s="330">
        <f>IF(N139="snížená",J139,0)</f>
        <v>0</v>
      </c>
      <c r="BG139" s="330">
        <f>IF(N139="zákl. přenesená",J139,0)</f>
        <v>0</v>
      </c>
      <c r="BH139" s="330">
        <f>IF(N139="sníž. přenesená",J139,0)</f>
        <v>0</v>
      </c>
      <c r="BI139" s="330">
        <f>IF(N139="nulová",J139,0)</f>
        <v>0</v>
      </c>
      <c r="BJ139" s="207" t="s">
        <v>56</v>
      </c>
      <c r="BK139" s="330">
        <f>ROUND(I139*H139,2)</f>
        <v>0</v>
      </c>
      <c r="BL139" s="207" t="s">
        <v>107</v>
      </c>
      <c r="BM139" s="329" t="s">
        <v>123</v>
      </c>
    </row>
    <row r="140" spans="2:65" s="361" customFormat="1">
      <c r="B140" s="354"/>
      <c r="C140" s="355"/>
      <c r="D140" s="333" t="s">
        <v>112</v>
      </c>
      <c r="E140" s="356" t="s">
        <v>1</v>
      </c>
      <c r="F140" s="357" t="s">
        <v>415</v>
      </c>
      <c r="G140" s="358"/>
      <c r="H140" s="356" t="s">
        <v>1</v>
      </c>
      <c r="I140" s="409"/>
      <c r="J140" s="358"/>
      <c r="K140" s="359"/>
      <c r="L140" s="358"/>
      <c r="M140" s="360"/>
      <c r="T140" s="362"/>
      <c r="AT140" s="363" t="s">
        <v>112</v>
      </c>
      <c r="AU140" s="363" t="s">
        <v>58</v>
      </c>
      <c r="AV140" s="361" t="s">
        <v>56</v>
      </c>
      <c r="AW140" s="361" t="s">
        <v>26</v>
      </c>
      <c r="AX140" s="361" t="s">
        <v>50</v>
      </c>
      <c r="AY140" s="363" t="s">
        <v>101</v>
      </c>
    </row>
    <row r="141" spans="2:65" s="340" customFormat="1">
      <c r="B141" s="331"/>
      <c r="C141" s="332"/>
      <c r="D141" s="333" t="s">
        <v>112</v>
      </c>
      <c r="E141" s="334" t="s">
        <v>1</v>
      </c>
      <c r="F141" s="335" t="s">
        <v>416</v>
      </c>
      <c r="G141" s="336"/>
      <c r="H141" s="337">
        <v>220.74</v>
      </c>
      <c r="I141" s="407"/>
      <c r="J141" s="336"/>
      <c r="K141" s="338"/>
      <c r="L141" s="336"/>
      <c r="M141" s="339"/>
      <c r="T141" s="341"/>
      <c r="AT141" s="342" t="s">
        <v>112</v>
      </c>
      <c r="AU141" s="342" t="s">
        <v>58</v>
      </c>
      <c r="AV141" s="340" t="s">
        <v>58</v>
      </c>
      <c r="AW141" s="340" t="s">
        <v>26</v>
      </c>
      <c r="AX141" s="340" t="s">
        <v>50</v>
      </c>
      <c r="AY141" s="342" t="s">
        <v>101</v>
      </c>
    </row>
    <row r="142" spans="2:65" s="361" customFormat="1">
      <c r="B142" s="354"/>
      <c r="C142" s="355"/>
      <c r="D142" s="333" t="s">
        <v>112</v>
      </c>
      <c r="E142" s="356" t="s">
        <v>1</v>
      </c>
      <c r="F142" s="357" t="s">
        <v>406</v>
      </c>
      <c r="G142" s="358"/>
      <c r="H142" s="356" t="s">
        <v>1</v>
      </c>
      <c r="I142" s="409"/>
      <c r="J142" s="358"/>
      <c r="K142" s="359"/>
      <c r="L142" s="358"/>
      <c r="M142" s="360"/>
      <c r="T142" s="362"/>
      <c r="AT142" s="363" t="s">
        <v>112</v>
      </c>
      <c r="AU142" s="363" t="s">
        <v>58</v>
      </c>
      <c r="AV142" s="361" t="s">
        <v>56</v>
      </c>
      <c r="AW142" s="361" t="s">
        <v>26</v>
      </c>
      <c r="AX142" s="361" t="s">
        <v>50</v>
      </c>
      <c r="AY142" s="363" t="s">
        <v>101</v>
      </c>
    </row>
    <row r="143" spans="2:65" s="340" customFormat="1">
      <c r="B143" s="331"/>
      <c r="C143" s="332"/>
      <c r="D143" s="333" t="s">
        <v>112</v>
      </c>
      <c r="E143" s="334" t="s">
        <v>1</v>
      </c>
      <c r="F143" s="335" t="s">
        <v>417</v>
      </c>
      <c r="G143" s="336"/>
      <c r="H143" s="337">
        <v>283.39999999999998</v>
      </c>
      <c r="I143" s="407"/>
      <c r="J143" s="336"/>
      <c r="K143" s="338"/>
      <c r="L143" s="336"/>
      <c r="M143" s="339"/>
      <c r="T143" s="341"/>
      <c r="AT143" s="342" t="s">
        <v>112</v>
      </c>
      <c r="AU143" s="342" t="s">
        <v>58</v>
      </c>
      <c r="AV143" s="340" t="s">
        <v>58</v>
      </c>
      <c r="AW143" s="340" t="s">
        <v>26</v>
      </c>
      <c r="AX143" s="340" t="s">
        <v>50</v>
      </c>
      <c r="AY143" s="342" t="s">
        <v>101</v>
      </c>
    </row>
    <row r="144" spans="2:65" s="361" customFormat="1">
      <c r="B144" s="354"/>
      <c r="C144" s="355"/>
      <c r="D144" s="333" t="s">
        <v>112</v>
      </c>
      <c r="E144" s="356" t="s">
        <v>1</v>
      </c>
      <c r="F144" s="357" t="s">
        <v>418</v>
      </c>
      <c r="G144" s="358"/>
      <c r="H144" s="356" t="s">
        <v>1</v>
      </c>
      <c r="I144" s="409"/>
      <c r="J144" s="358"/>
      <c r="K144" s="359"/>
      <c r="L144" s="358"/>
      <c r="M144" s="360"/>
      <c r="T144" s="362"/>
      <c r="AT144" s="363" t="s">
        <v>112</v>
      </c>
      <c r="AU144" s="363" t="s">
        <v>58</v>
      </c>
      <c r="AV144" s="361" t="s">
        <v>56</v>
      </c>
      <c r="AW144" s="361" t="s">
        <v>26</v>
      </c>
      <c r="AX144" s="361" t="s">
        <v>50</v>
      </c>
      <c r="AY144" s="363" t="s">
        <v>101</v>
      </c>
    </row>
    <row r="145" spans="2:65" s="340" customFormat="1">
      <c r="B145" s="331"/>
      <c r="C145" s="332"/>
      <c r="D145" s="333" t="s">
        <v>112</v>
      </c>
      <c r="E145" s="334" t="s">
        <v>1</v>
      </c>
      <c r="F145" s="335" t="s">
        <v>419</v>
      </c>
      <c r="G145" s="336"/>
      <c r="H145" s="337">
        <v>6.5</v>
      </c>
      <c r="I145" s="407"/>
      <c r="J145" s="336"/>
      <c r="K145" s="338"/>
      <c r="L145" s="336"/>
      <c r="M145" s="339"/>
      <c r="T145" s="341"/>
      <c r="AT145" s="342" t="s">
        <v>112</v>
      </c>
      <c r="AU145" s="342" t="s">
        <v>58</v>
      </c>
      <c r="AV145" s="340" t="s">
        <v>58</v>
      </c>
      <c r="AW145" s="340" t="s">
        <v>26</v>
      </c>
      <c r="AX145" s="340" t="s">
        <v>50</v>
      </c>
      <c r="AY145" s="342" t="s">
        <v>101</v>
      </c>
    </row>
    <row r="146" spans="2:65" s="351" customFormat="1">
      <c r="B146" s="343"/>
      <c r="C146" s="344"/>
      <c r="D146" s="333" t="s">
        <v>112</v>
      </c>
      <c r="E146" s="345" t="s">
        <v>1</v>
      </c>
      <c r="F146" s="346" t="s">
        <v>114</v>
      </c>
      <c r="G146" s="347"/>
      <c r="H146" s="348">
        <v>510.64</v>
      </c>
      <c r="I146" s="408"/>
      <c r="J146" s="347"/>
      <c r="K146" s="349"/>
      <c r="L146" s="347"/>
      <c r="M146" s="350"/>
      <c r="T146" s="352"/>
      <c r="AT146" s="353" t="s">
        <v>112</v>
      </c>
      <c r="AU146" s="353" t="s">
        <v>58</v>
      </c>
      <c r="AV146" s="351" t="s">
        <v>107</v>
      </c>
      <c r="AW146" s="351" t="s">
        <v>26</v>
      </c>
      <c r="AX146" s="351" t="s">
        <v>56</v>
      </c>
      <c r="AY146" s="353" t="s">
        <v>101</v>
      </c>
    </row>
    <row r="147" spans="2:65" s="223" customFormat="1" ht="24" customHeight="1">
      <c r="B147" s="219"/>
      <c r="C147" s="317" t="s">
        <v>107</v>
      </c>
      <c r="D147" s="318" t="s">
        <v>103</v>
      </c>
      <c r="E147" s="319" t="s">
        <v>420</v>
      </c>
      <c r="F147" s="320" t="s">
        <v>421</v>
      </c>
      <c r="G147" s="321" t="s">
        <v>161</v>
      </c>
      <c r="H147" s="322">
        <v>510.64</v>
      </c>
      <c r="I147" s="203"/>
      <c r="J147" s="323">
        <f>ROUND(I147*H147,2)</f>
        <v>0</v>
      </c>
      <c r="K147" s="324" t="s">
        <v>1</v>
      </c>
      <c r="L147" s="221"/>
      <c r="M147" s="325" t="s">
        <v>1</v>
      </c>
      <c r="N147" s="326" t="s">
        <v>34</v>
      </c>
      <c r="O147" s="327">
        <v>0</v>
      </c>
      <c r="P147" s="327">
        <f>O147*H147</f>
        <v>0</v>
      </c>
      <c r="Q147" s="327">
        <v>0</v>
      </c>
      <c r="R147" s="327">
        <f>Q147*H147</f>
        <v>0</v>
      </c>
      <c r="S147" s="327">
        <v>0</v>
      </c>
      <c r="T147" s="328">
        <f>S147*H147</f>
        <v>0</v>
      </c>
      <c r="AR147" s="329" t="s">
        <v>107</v>
      </c>
      <c r="AT147" s="329" t="s">
        <v>103</v>
      </c>
      <c r="AU147" s="329" t="s">
        <v>58</v>
      </c>
      <c r="AY147" s="207" t="s">
        <v>101</v>
      </c>
      <c r="BE147" s="330">
        <f>IF(N147="základní",J147,0)</f>
        <v>0</v>
      </c>
      <c r="BF147" s="330">
        <f>IF(N147="snížená",J147,0)</f>
        <v>0</v>
      </c>
      <c r="BG147" s="330">
        <f>IF(N147="zákl. přenesená",J147,0)</f>
        <v>0</v>
      </c>
      <c r="BH147" s="330">
        <f>IF(N147="sníž. přenesená",J147,0)</f>
        <v>0</v>
      </c>
      <c r="BI147" s="330">
        <f>IF(N147="nulová",J147,0)</f>
        <v>0</v>
      </c>
      <c r="BJ147" s="207" t="s">
        <v>56</v>
      </c>
      <c r="BK147" s="330">
        <f>ROUND(I147*H147,2)</f>
        <v>0</v>
      </c>
      <c r="BL147" s="207" t="s">
        <v>107</v>
      </c>
      <c r="BM147" s="329" t="s">
        <v>137</v>
      </c>
    </row>
    <row r="148" spans="2:65" s="223" customFormat="1" ht="24" customHeight="1">
      <c r="B148" s="219"/>
      <c r="C148" s="317" t="s">
        <v>124</v>
      </c>
      <c r="D148" s="318" t="s">
        <v>103</v>
      </c>
      <c r="E148" s="319" t="s">
        <v>135</v>
      </c>
      <c r="F148" s="320" t="s">
        <v>136</v>
      </c>
      <c r="G148" s="321" t="s">
        <v>111</v>
      </c>
      <c r="H148" s="322">
        <v>193.85599999999999</v>
      </c>
      <c r="I148" s="203"/>
      <c r="J148" s="323">
        <f>ROUND(I148*H148,2)</f>
        <v>0</v>
      </c>
      <c r="K148" s="324" t="s">
        <v>1</v>
      </c>
      <c r="L148" s="221"/>
      <c r="M148" s="325" t="s">
        <v>1</v>
      </c>
      <c r="N148" s="326" t="s">
        <v>34</v>
      </c>
      <c r="O148" s="327">
        <v>0</v>
      </c>
      <c r="P148" s="327">
        <f>O148*H148</f>
        <v>0</v>
      </c>
      <c r="Q148" s="327">
        <v>0</v>
      </c>
      <c r="R148" s="327">
        <f>Q148*H148</f>
        <v>0</v>
      </c>
      <c r="S148" s="327">
        <v>0</v>
      </c>
      <c r="T148" s="328">
        <f>S148*H148</f>
        <v>0</v>
      </c>
      <c r="AR148" s="329" t="s">
        <v>107</v>
      </c>
      <c r="AT148" s="329" t="s">
        <v>103</v>
      </c>
      <c r="AU148" s="329" t="s">
        <v>58</v>
      </c>
      <c r="AY148" s="207" t="s">
        <v>101</v>
      </c>
      <c r="BE148" s="330">
        <f>IF(N148="základní",J148,0)</f>
        <v>0</v>
      </c>
      <c r="BF148" s="330">
        <f>IF(N148="snížená",J148,0)</f>
        <v>0</v>
      </c>
      <c r="BG148" s="330">
        <f>IF(N148="zákl. přenesená",J148,0)</f>
        <v>0</v>
      </c>
      <c r="BH148" s="330">
        <f>IF(N148="sníž. přenesená",J148,0)</f>
        <v>0</v>
      </c>
      <c r="BI148" s="330">
        <f>IF(N148="nulová",J148,0)</f>
        <v>0</v>
      </c>
      <c r="BJ148" s="207" t="s">
        <v>56</v>
      </c>
      <c r="BK148" s="330">
        <f>ROUND(I148*H148,2)</f>
        <v>0</v>
      </c>
      <c r="BL148" s="207" t="s">
        <v>107</v>
      </c>
      <c r="BM148" s="329" t="s">
        <v>141</v>
      </c>
    </row>
    <row r="149" spans="2:65" s="340" customFormat="1">
      <c r="B149" s="331"/>
      <c r="C149" s="332"/>
      <c r="D149" s="333" t="s">
        <v>112</v>
      </c>
      <c r="E149" s="334" t="s">
        <v>1</v>
      </c>
      <c r="F149" s="335" t="s">
        <v>422</v>
      </c>
      <c r="G149" s="336"/>
      <c r="H149" s="337">
        <v>193.85599999999999</v>
      </c>
      <c r="I149" s="407"/>
      <c r="J149" s="336"/>
      <c r="K149" s="338"/>
      <c r="L149" s="336"/>
      <c r="M149" s="339"/>
      <c r="T149" s="341"/>
      <c r="AT149" s="342" t="s">
        <v>112</v>
      </c>
      <c r="AU149" s="342" t="s">
        <v>58</v>
      </c>
      <c r="AV149" s="340" t="s">
        <v>58</v>
      </c>
      <c r="AW149" s="340" t="s">
        <v>26</v>
      </c>
      <c r="AX149" s="340" t="s">
        <v>50</v>
      </c>
      <c r="AY149" s="342" t="s">
        <v>101</v>
      </c>
    </row>
    <row r="150" spans="2:65" s="351" customFormat="1">
      <c r="B150" s="343"/>
      <c r="C150" s="344"/>
      <c r="D150" s="333" t="s">
        <v>112</v>
      </c>
      <c r="E150" s="345" t="s">
        <v>1</v>
      </c>
      <c r="F150" s="346" t="s">
        <v>114</v>
      </c>
      <c r="G150" s="347"/>
      <c r="H150" s="348">
        <v>193.85599999999999</v>
      </c>
      <c r="I150" s="408"/>
      <c r="J150" s="347"/>
      <c r="K150" s="349"/>
      <c r="L150" s="347"/>
      <c r="M150" s="350"/>
      <c r="T150" s="352"/>
      <c r="AT150" s="353" t="s">
        <v>112</v>
      </c>
      <c r="AU150" s="353" t="s">
        <v>58</v>
      </c>
      <c r="AV150" s="351" t="s">
        <v>107</v>
      </c>
      <c r="AW150" s="351" t="s">
        <v>26</v>
      </c>
      <c r="AX150" s="351" t="s">
        <v>56</v>
      </c>
      <c r="AY150" s="353" t="s">
        <v>101</v>
      </c>
    </row>
    <row r="151" spans="2:65" s="223" customFormat="1" ht="24" customHeight="1">
      <c r="B151" s="219"/>
      <c r="C151" s="317" t="s">
        <v>123</v>
      </c>
      <c r="D151" s="318" t="s">
        <v>103</v>
      </c>
      <c r="E151" s="319" t="s">
        <v>139</v>
      </c>
      <c r="F151" s="320" t="s">
        <v>140</v>
      </c>
      <c r="G151" s="321" t="s">
        <v>111</v>
      </c>
      <c r="H151" s="322">
        <v>260.75599999999997</v>
      </c>
      <c r="I151" s="203"/>
      <c r="J151" s="323">
        <f>ROUND(I151*H151,2)</f>
        <v>0</v>
      </c>
      <c r="K151" s="324" t="s">
        <v>1</v>
      </c>
      <c r="L151" s="221"/>
      <c r="M151" s="325" t="s">
        <v>1</v>
      </c>
      <c r="N151" s="326" t="s">
        <v>34</v>
      </c>
      <c r="O151" s="327">
        <v>0</v>
      </c>
      <c r="P151" s="327">
        <f>O151*H151</f>
        <v>0</v>
      </c>
      <c r="Q151" s="327">
        <v>0</v>
      </c>
      <c r="R151" s="327">
        <f>Q151*H151</f>
        <v>0</v>
      </c>
      <c r="S151" s="327">
        <v>0</v>
      </c>
      <c r="T151" s="328">
        <f>S151*H151</f>
        <v>0</v>
      </c>
      <c r="AR151" s="329" t="s">
        <v>107</v>
      </c>
      <c r="AT151" s="329" t="s">
        <v>103</v>
      </c>
      <c r="AU151" s="329" t="s">
        <v>58</v>
      </c>
      <c r="AY151" s="207" t="s">
        <v>101</v>
      </c>
      <c r="BE151" s="330">
        <f>IF(N151="základní",J151,0)</f>
        <v>0</v>
      </c>
      <c r="BF151" s="330">
        <f>IF(N151="snížená",J151,0)</f>
        <v>0</v>
      </c>
      <c r="BG151" s="330">
        <f>IF(N151="zákl. přenesená",J151,0)</f>
        <v>0</v>
      </c>
      <c r="BH151" s="330">
        <f>IF(N151="sníž. přenesená",J151,0)</f>
        <v>0</v>
      </c>
      <c r="BI151" s="330">
        <f>IF(N151="nulová",J151,0)</f>
        <v>0</v>
      </c>
      <c r="BJ151" s="207" t="s">
        <v>56</v>
      </c>
      <c r="BK151" s="330">
        <f>ROUND(I151*H151,2)</f>
        <v>0</v>
      </c>
      <c r="BL151" s="207" t="s">
        <v>107</v>
      </c>
      <c r="BM151" s="329" t="s">
        <v>145</v>
      </c>
    </row>
    <row r="152" spans="2:65" s="361" customFormat="1">
      <c r="B152" s="354"/>
      <c r="C152" s="355"/>
      <c r="D152" s="333" t="s">
        <v>112</v>
      </c>
      <c r="E152" s="356" t="s">
        <v>1</v>
      </c>
      <c r="F152" s="357" t="s">
        <v>423</v>
      </c>
      <c r="G152" s="358"/>
      <c r="H152" s="356" t="s">
        <v>1</v>
      </c>
      <c r="I152" s="409"/>
      <c r="J152" s="358"/>
      <c r="K152" s="359"/>
      <c r="L152" s="358"/>
      <c r="M152" s="360"/>
      <c r="T152" s="362"/>
      <c r="AT152" s="363" t="s">
        <v>112</v>
      </c>
      <c r="AU152" s="363" t="s">
        <v>58</v>
      </c>
      <c r="AV152" s="361" t="s">
        <v>56</v>
      </c>
      <c r="AW152" s="361" t="s">
        <v>26</v>
      </c>
      <c r="AX152" s="361" t="s">
        <v>50</v>
      </c>
      <c r="AY152" s="363" t="s">
        <v>101</v>
      </c>
    </row>
    <row r="153" spans="2:65" s="340" customFormat="1">
      <c r="B153" s="331"/>
      <c r="C153" s="332"/>
      <c r="D153" s="333" t="s">
        <v>112</v>
      </c>
      <c r="E153" s="334" t="s">
        <v>1</v>
      </c>
      <c r="F153" s="335" t="s">
        <v>422</v>
      </c>
      <c r="G153" s="336"/>
      <c r="H153" s="337">
        <v>193.85599999999999</v>
      </c>
      <c r="I153" s="407"/>
      <c r="J153" s="336"/>
      <c r="K153" s="338"/>
      <c r="L153" s="336"/>
      <c r="M153" s="339"/>
      <c r="T153" s="341"/>
      <c r="AT153" s="342" t="s">
        <v>112</v>
      </c>
      <c r="AU153" s="342" t="s">
        <v>58</v>
      </c>
      <c r="AV153" s="340" t="s">
        <v>58</v>
      </c>
      <c r="AW153" s="340" t="s">
        <v>26</v>
      </c>
      <c r="AX153" s="340" t="s">
        <v>50</v>
      </c>
      <c r="AY153" s="342" t="s">
        <v>101</v>
      </c>
    </row>
    <row r="154" spans="2:65" s="361" customFormat="1">
      <c r="B154" s="354"/>
      <c r="C154" s="355"/>
      <c r="D154" s="333" t="s">
        <v>112</v>
      </c>
      <c r="E154" s="356" t="s">
        <v>1</v>
      </c>
      <c r="F154" s="357" t="s">
        <v>424</v>
      </c>
      <c r="G154" s="358"/>
      <c r="H154" s="356" t="s">
        <v>1</v>
      </c>
      <c r="I154" s="409"/>
      <c r="J154" s="358"/>
      <c r="K154" s="359"/>
      <c r="L154" s="358"/>
      <c r="M154" s="360"/>
      <c r="T154" s="362"/>
      <c r="AT154" s="363" t="s">
        <v>112</v>
      </c>
      <c r="AU154" s="363" t="s">
        <v>58</v>
      </c>
      <c r="AV154" s="361" t="s">
        <v>56</v>
      </c>
      <c r="AW154" s="361" t="s">
        <v>26</v>
      </c>
      <c r="AX154" s="361" t="s">
        <v>50</v>
      </c>
      <c r="AY154" s="363" t="s">
        <v>101</v>
      </c>
    </row>
    <row r="155" spans="2:65" s="340" customFormat="1">
      <c r="B155" s="331"/>
      <c r="C155" s="332"/>
      <c r="D155" s="333" t="s">
        <v>112</v>
      </c>
      <c r="E155" s="334" t="s">
        <v>1</v>
      </c>
      <c r="F155" s="335" t="s">
        <v>425</v>
      </c>
      <c r="G155" s="336"/>
      <c r="H155" s="337">
        <v>66.900000000000006</v>
      </c>
      <c r="I155" s="407"/>
      <c r="J155" s="336"/>
      <c r="K155" s="338"/>
      <c r="L155" s="336"/>
      <c r="M155" s="339"/>
      <c r="T155" s="341"/>
      <c r="AT155" s="342" t="s">
        <v>112</v>
      </c>
      <c r="AU155" s="342" t="s">
        <v>58</v>
      </c>
      <c r="AV155" s="340" t="s">
        <v>58</v>
      </c>
      <c r="AW155" s="340" t="s">
        <v>26</v>
      </c>
      <c r="AX155" s="340" t="s">
        <v>50</v>
      </c>
      <c r="AY155" s="342" t="s">
        <v>101</v>
      </c>
    </row>
    <row r="156" spans="2:65" s="351" customFormat="1">
      <c r="B156" s="343"/>
      <c r="C156" s="344"/>
      <c r="D156" s="333" t="s">
        <v>112</v>
      </c>
      <c r="E156" s="345" t="s">
        <v>1</v>
      </c>
      <c r="F156" s="346" t="s">
        <v>114</v>
      </c>
      <c r="G156" s="347"/>
      <c r="H156" s="348">
        <v>260.75599999999997</v>
      </c>
      <c r="I156" s="408"/>
      <c r="J156" s="347"/>
      <c r="K156" s="349"/>
      <c r="L156" s="347"/>
      <c r="M156" s="350"/>
      <c r="T156" s="352"/>
      <c r="AT156" s="353" t="s">
        <v>112</v>
      </c>
      <c r="AU156" s="353" t="s">
        <v>58</v>
      </c>
      <c r="AV156" s="351" t="s">
        <v>107</v>
      </c>
      <c r="AW156" s="351" t="s">
        <v>26</v>
      </c>
      <c r="AX156" s="351" t="s">
        <v>56</v>
      </c>
      <c r="AY156" s="353" t="s">
        <v>101</v>
      </c>
    </row>
    <row r="157" spans="2:65" s="223" customFormat="1" ht="24" customHeight="1">
      <c r="B157" s="219"/>
      <c r="C157" s="317" t="s">
        <v>134</v>
      </c>
      <c r="D157" s="318" t="s">
        <v>103</v>
      </c>
      <c r="E157" s="319" t="s">
        <v>143</v>
      </c>
      <c r="F157" s="320" t="s">
        <v>144</v>
      </c>
      <c r="G157" s="321" t="s">
        <v>111</v>
      </c>
      <c r="H157" s="322">
        <v>126.956</v>
      </c>
      <c r="I157" s="203"/>
      <c r="J157" s="323">
        <f>ROUND(I157*H157,2)</f>
        <v>0</v>
      </c>
      <c r="K157" s="324" t="s">
        <v>1</v>
      </c>
      <c r="L157" s="221"/>
      <c r="M157" s="325" t="s">
        <v>1</v>
      </c>
      <c r="N157" s="326" t="s">
        <v>34</v>
      </c>
      <c r="O157" s="327">
        <v>0</v>
      </c>
      <c r="P157" s="327">
        <f>O157*H157</f>
        <v>0</v>
      </c>
      <c r="Q157" s="327">
        <v>0</v>
      </c>
      <c r="R157" s="327">
        <f>Q157*H157</f>
        <v>0</v>
      </c>
      <c r="S157" s="327">
        <v>0</v>
      </c>
      <c r="T157" s="328">
        <f>S157*H157</f>
        <v>0</v>
      </c>
      <c r="AR157" s="329" t="s">
        <v>107</v>
      </c>
      <c r="AT157" s="329" t="s">
        <v>103</v>
      </c>
      <c r="AU157" s="329" t="s">
        <v>58</v>
      </c>
      <c r="AY157" s="207" t="s">
        <v>101</v>
      </c>
      <c r="BE157" s="330">
        <f>IF(N157="základní",J157,0)</f>
        <v>0</v>
      </c>
      <c r="BF157" s="330">
        <f>IF(N157="snížená",J157,0)</f>
        <v>0</v>
      </c>
      <c r="BG157" s="330">
        <f>IF(N157="zákl. přenesená",J157,0)</f>
        <v>0</v>
      </c>
      <c r="BH157" s="330">
        <f>IF(N157="sníž. přenesená",J157,0)</f>
        <v>0</v>
      </c>
      <c r="BI157" s="330">
        <f>IF(N157="nulová",J157,0)</f>
        <v>0</v>
      </c>
      <c r="BJ157" s="207" t="s">
        <v>56</v>
      </c>
      <c r="BK157" s="330">
        <f>ROUND(I157*H157,2)</f>
        <v>0</v>
      </c>
      <c r="BL157" s="207" t="s">
        <v>107</v>
      </c>
      <c r="BM157" s="329" t="s">
        <v>148</v>
      </c>
    </row>
    <row r="158" spans="2:65" s="361" customFormat="1">
      <c r="B158" s="354"/>
      <c r="C158" s="355"/>
      <c r="D158" s="333" t="s">
        <v>112</v>
      </c>
      <c r="E158" s="356" t="s">
        <v>1</v>
      </c>
      <c r="F158" s="357" t="s">
        <v>426</v>
      </c>
      <c r="G158" s="358"/>
      <c r="H158" s="356" t="s">
        <v>1</v>
      </c>
      <c r="I158" s="409"/>
      <c r="J158" s="358"/>
      <c r="K158" s="359"/>
      <c r="L158" s="358"/>
      <c r="M158" s="360"/>
      <c r="T158" s="362"/>
      <c r="AT158" s="363" t="s">
        <v>112</v>
      </c>
      <c r="AU158" s="363" t="s">
        <v>58</v>
      </c>
      <c r="AV158" s="361" t="s">
        <v>56</v>
      </c>
      <c r="AW158" s="361" t="s">
        <v>26</v>
      </c>
      <c r="AX158" s="361" t="s">
        <v>50</v>
      </c>
      <c r="AY158" s="363" t="s">
        <v>101</v>
      </c>
    </row>
    <row r="159" spans="2:65" s="340" customFormat="1">
      <c r="B159" s="331"/>
      <c r="C159" s="332"/>
      <c r="D159" s="333" t="s">
        <v>112</v>
      </c>
      <c r="E159" s="334" t="s">
        <v>1</v>
      </c>
      <c r="F159" s="335" t="s">
        <v>427</v>
      </c>
      <c r="G159" s="336"/>
      <c r="H159" s="337">
        <v>126.956</v>
      </c>
      <c r="I159" s="407"/>
      <c r="J159" s="336"/>
      <c r="K159" s="338"/>
      <c r="L159" s="336"/>
      <c r="M159" s="339"/>
      <c r="T159" s="341"/>
      <c r="AT159" s="342" t="s">
        <v>112</v>
      </c>
      <c r="AU159" s="342" t="s">
        <v>58</v>
      </c>
      <c r="AV159" s="340" t="s">
        <v>58</v>
      </c>
      <c r="AW159" s="340" t="s">
        <v>26</v>
      </c>
      <c r="AX159" s="340" t="s">
        <v>50</v>
      </c>
      <c r="AY159" s="342" t="s">
        <v>101</v>
      </c>
    </row>
    <row r="160" spans="2:65" s="351" customFormat="1">
      <c r="B160" s="343"/>
      <c r="C160" s="344"/>
      <c r="D160" s="333" t="s">
        <v>112</v>
      </c>
      <c r="E160" s="345" t="s">
        <v>1</v>
      </c>
      <c r="F160" s="346" t="s">
        <v>114</v>
      </c>
      <c r="G160" s="347"/>
      <c r="H160" s="348">
        <v>126.956</v>
      </c>
      <c r="I160" s="408"/>
      <c r="J160" s="347"/>
      <c r="K160" s="349"/>
      <c r="L160" s="347"/>
      <c r="M160" s="350"/>
      <c r="T160" s="352"/>
      <c r="AT160" s="353" t="s">
        <v>112</v>
      </c>
      <c r="AU160" s="353" t="s">
        <v>58</v>
      </c>
      <c r="AV160" s="351" t="s">
        <v>107</v>
      </c>
      <c r="AW160" s="351" t="s">
        <v>26</v>
      </c>
      <c r="AX160" s="351" t="s">
        <v>56</v>
      </c>
      <c r="AY160" s="353" t="s">
        <v>101</v>
      </c>
    </row>
    <row r="161" spans="2:65" s="223" customFormat="1" ht="60" customHeight="1">
      <c r="B161" s="219"/>
      <c r="C161" s="317" t="s">
        <v>137</v>
      </c>
      <c r="D161" s="318" t="s">
        <v>103</v>
      </c>
      <c r="E161" s="319" t="s">
        <v>428</v>
      </c>
      <c r="F161" s="320" t="s">
        <v>429</v>
      </c>
      <c r="G161" s="321" t="s">
        <v>111</v>
      </c>
      <c r="H161" s="322">
        <v>1904.34</v>
      </c>
      <c r="I161" s="203"/>
      <c r="J161" s="323">
        <f>ROUND(I161*H161,2)</f>
        <v>0</v>
      </c>
      <c r="K161" s="324" t="s">
        <v>127</v>
      </c>
      <c r="L161" s="221"/>
      <c r="M161" s="325" t="s">
        <v>1</v>
      </c>
      <c r="N161" s="326" t="s">
        <v>34</v>
      </c>
      <c r="O161" s="327">
        <v>0</v>
      </c>
      <c r="P161" s="327">
        <f>O161*H161</f>
        <v>0</v>
      </c>
      <c r="Q161" s="327">
        <v>0</v>
      </c>
      <c r="R161" s="327">
        <f>Q161*H161</f>
        <v>0</v>
      </c>
      <c r="S161" s="327">
        <v>0</v>
      </c>
      <c r="T161" s="328">
        <f>S161*H161</f>
        <v>0</v>
      </c>
      <c r="AR161" s="329" t="s">
        <v>107</v>
      </c>
      <c r="AT161" s="329" t="s">
        <v>103</v>
      </c>
      <c r="AU161" s="329" t="s">
        <v>58</v>
      </c>
      <c r="AY161" s="207" t="s">
        <v>101</v>
      </c>
      <c r="BE161" s="330">
        <f>IF(N161="základní",J161,0)</f>
        <v>0</v>
      </c>
      <c r="BF161" s="330">
        <f>IF(N161="snížená",J161,0)</f>
        <v>0</v>
      </c>
      <c r="BG161" s="330">
        <f>IF(N161="zákl. přenesená",J161,0)</f>
        <v>0</v>
      </c>
      <c r="BH161" s="330">
        <f>IF(N161="sníž. přenesená",J161,0)</f>
        <v>0</v>
      </c>
      <c r="BI161" s="330">
        <f>IF(N161="nulová",J161,0)</f>
        <v>0</v>
      </c>
      <c r="BJ161" s="207" t="s">
        <v>56</v>
      </c>
      <c r="BK161" s="330">
        <f>ROUND(I161*H161,2)</f>
        <v>0</v>
      </c>
      <c r="BL161" s="207" t="s">
        <v>107</v>
      </c>
      <c r="BM161" s="329" t="s">
        <v>152</v>
      </c>
    </row>
    <row r="162" spans="2:65" s="340" customFormat="1">
      <c r="B162" s="331"/>
      <c r="C162" s="332"/>
      <c r="D162" s="333" t="s">
        <v>112</v>
      </c>
      <c r="E162" s="334" t="s">
        <v>1</v>
      </c>
      <c r="F162" s="335" t="s">
        <v>430</v>
      </c>
      <c r="G162" s="336"/>
      <c r="H162" s="337">
        <v>1904.34</v>
      </c>
      <c r="I162" s="407"/>
      <c r="J162" s="336"/>
      <c r="K162" s="338"/>
      <c r="L162" s="336"/>
      <c r="M162" s="339"/>
      <c r="T162" s="341"/>
      <c r="AT162" s="342" t="s">
        <v>112</v>
      </c>
      <c r="AU162" s="342" t="s">
        <v>58</v>
      </c>
      <c r="AV162" s="340" t="s">
        <v>58</v>
      </c>
      <c r="AW162" s="340" t="s">
        <v>26</v>
      </c>
      <c r="AX162" s="340" t="s">
        <v>50</v>
      </c>
      <c r="AY162" s="342" t="s">
        <v>101</v>
      </c>
    </row>
    <row r="163" spans="2:65" s="351" customFormat="1">
      <c r="B163" s="343"/>
      <c r="C163" s="344"/>
      <c r="D163" s="333" t="s">
        <v>112</v>
      </c>
      <c r="E163" s="345" t="s">
        <v>1</v>
      </c>
      <c r="F163" s="346" t="s">
        <v>114</v>
      </c>
      <c r="G163" s="347"/>
      <c r="H163" s="348">
        <v>1904.34</v>
      </c>
      <c r="I163" s="408"/>
      <c r="J163" s="347"/>
      <c r="K163" s="349"/>
      <c r="L163" s="347"/>
      <c r="M163" s="350"/>
      <c r="T163" s="352"/>
      <c r="AT163" s="353" t="s">
        <v>112</v>
      </c>
      <c r="AU163" s="353" t="s">
        <v>58</v>
      </c>
      <c r="AV163" s="351" t="s">
        <v>107</v>
      </c>
      <c r="AW163" s="351" t="s">
        <v>26</v>
      </c>
      <c r="AX163" s="351" t="s">
        <v>56</v>
      </c>
      <c r="AY163" s="353" t="s">
        <v>101</v>
      </c>
    </row>
    <row r="164" spans="2:65" s="223" customFormat="1" ht="16.5" customHeight="1">
      <c r="B164" s="219"/>
      <c r="C164" s="317" t="s">
        <v>142</v>
      </c>
      <c r="D164" s="318" t="s">
        <v>103</v>
      </c>
      <c r="E164" s="319" t="s">
        <v>146</v>
      </c>
      <c r="F164" s="320" t="s">
        <v>147</v>
      </c>
      <c r="G164" s="321" t="s">
        <v>111</v>
      </c>
      <c r="H164" s="322">
        <v>126.956</v>
      </c>
      <c r="I164" s="203"/>
      <c r="J164" s="323">
        <f>ROUND(I164*H164,2)</f>
        <v>0</v>
      </c>
      <c r="K164" s="324" t="s">
        <v>1</v>
      </c>
      <c r="L164" s="221"/>
      <c r="M164" s="325" t="s">
        <v>1</v>
      </c>
      <c r="N164" s="326" t="s">
        <v>34</v>
      </c>
      <c r="O164" s="327">
        <v>0</v>
      </c>
      <c r="P164" s="327">
        <f>O164*H164</f>
        <v>0</v>
      </c>
      <c r="Q164" s="327">
        <v>0</v>
      </c>
      <c r="R164" s="327">
        <f>Q164*H164</f>
        <v>0</v>
      </c>
      <c r="S164" s="327">
        <v>0</v>
      </c>
      <c r="T164" s="328">
        <f>S164*H164</f>
        <v>0</v>
      </c>
      <c r="AR164" s="329" t="s">
        <v>107</v>
      </c>
      <c r="AT164" s="329" t="s">
        <v>103</v>
      </c>
      <c r="AU164" s="329" t="s">
        <v>58</v>
      </c>
      <c r="AY164" s="207" t="s">
        <v>101</v>
      </c>
      <c r="BE164" s="330">
        <f>IF(N164="základní",J164,0)</f>
        <v>0</v>
      </c>
      <c r="BF164" s="330">
        <f>IF(N164="snížená",J164,0)</f>
        <v>0</v>
      </c>
      <c r="BG164" s="330">
        <f>IF(N164="zákl. přenesená",J164,0)</f>
        <v>0</v>
      </c>
      <c r="BH164" s="330">
        <f>IF(N164="sníž. přenesená",J164,0)</f>
        <v>0</v>
      </c>
      <c r="BI164" s="330">
        <f>IF(N164="nulová",J164,0)</f>
        <v>0</v>
      </c>
      <c r="BJ164" s="207" t="s">
        <v>56</v>
      </c>
      <c r="BK164" s="330">
        <f>ROUND(I164*H164,2)</f>
        <v>0</v>
      </c>
      <c r="BL164" s="207" t="s">
        <v>107</v>
      </c>
      <c r="BM164" s="329" t="s">
        <v>156</v>
      </c>
    </row>
    <row r="165" spans="2:65" s="223" customFormat="1" ht="16.5" customHeight="1">
      <c r="B165" s="219"/>
      <c r="C165" s="317" t="s">
        <v>141</v>
      </c>
      <c r="D165" s="318" t="s">
        <v>103</v>
      </c>
      <c r="E165" s="319" t="s">
        <v>150</v>
      </c>
      <c r="F165" s="320" t="s">
        <v>151</v>
      </c>
      <c r="G165" s="321" t="s">
        <v>111</v>
      </c>
      <c r="H165" s="322">
        <v>126.956</v>
      </c>
      <c r="I165" s="203"/>
      <c r="J165" s="323">
        <f>ROUND(I165*H165,2)</f>
        <v>0</v>
      </c>
      <c r="K165" s="324" t="s">
        <v>1</v>
      </c>
      <c r="L165" s="221"/>
      <c r="M165" s="325" t="s">
        <v>1</v>
      </c>
      <c r="N165" s="326" t="s">
        <v>34</v>
      </c>
      <c r="O165" s="327">
        <v>0</v>
      </c>
      <c r="P165" s="327">
        <f>O165*H165</f>
        <v>0</v>
      </c>
      <c r="Q165" s="327">
        <v>0</v>
      </c>
      <c r="R165" s="327">
        <f>Q165*H165</f>
        <v>0</v>
      </c>
      <c r="S165" s="327">
        <v>0</v>
      </c>
      <c r="T165" s="328">
        <f>S165*H165</f>
        <v>0</v>
      </c>
      <c r="AR165" s="329" t="s">
        <v>107</v>
      </c>
      <c r="AT165" s="329" t="s">
        <v>103</v>
      </c>
      <c r="AU165" s="329" t="s">
        <v>58</v>
      </c>
      <c r="AY165" s="207" t="s">
        <v>101</v>
      </c>
      <c r="BE165" s="330">
        <f>IF(N165="základní",J165,0)</f>
        <v>0</v>
      </c>
      <c r="BF165" s="330">
        <f>IF(N165="snížená",J165,0)</f>
        <v>0</v>
      </c>
      <c r="BG165" s="330">
        <f>IF(N165="zákl. přenesená",J165,0)</f>
        <v>0</v>
      </c>
      <c r="BH165" s="330">
        <f>IF(N165="sníž. přenesená",J165,0)</f>
        <v>0</v>
      </c>
      <c r="BI165" s="330">
        <f>IF(N165="nulová",J165,0)</f>
        <v>0</v>
      </c>
      <c r="BJ165" s="207" t="s">
        <v>56</v>
      </c>
      <c r="BK165" s="330">
        <f>ROUND(I165*H165,2)</f>
        <v>0</v>
      </c>
      <c r="BL165" s="207" t="s">
        <v>107</v>
      </c>
      <c r="BM165" s="329" t="s">
        <v>162</v>
      </c>
    </row>
    <row r="166" spans="2:65" s="223" customFormat="1" ht="24" customHeight="1">
      <c r="B166" s="219"/>
      <c r="C166" s="317" t="s">
        <v>149</v>
      </c>
      <c r="D166" s="318" t="s">
        <v>103</v>
      </c>
      <c r="E166" s="319" t="s">
        <v>153</v>
      </c>
      <c r="F166" s="320" t="s">
        <v>154</v>
      </c>
      <c r="G166" s="321" t="s">
        <v>155</v>
      </c>
      <c r="H166" s="322">
        <v>177.738</v>
      </c>
      <c r="I166" s="203"/>
      <c r="J166" s="323">
        <f>ROUND(I166*H166,2)</f>
        <v>0</v>
      </c>
      <c r="K166" s="324" t="s">
        <v>1</v>
      </c>
      <c r="L166" s="221"/>
      <c r="M166" s="325" t="s">
        <v>1</v>
      </c>
      <c r="N166" s="326" t="s">
        <v>34</v>
      </c>
      <c r="O166" s="327">
        <v>0</v>
      </c>
      <c r="P166" s="327">
        <f>O166*H166</f>
        <v>0</v>
      </c>
      <c r="Q166" s="327">
        <v>0</v>
      </c>
      <c r="R166" s="327">
        <f>Q166*H166</f>
        <v>0</v>
      </c>
      <c r="S166" s="327">
        <v>0</v>
      </c>
      <c r="T166" s="328">
        <f>S166*H166</f>
        <v>0</v>
      </c>
      <c r="AR166" s="329" t="s">
        <v>107</v>
      </c>
      <c r="AT166" s="329" t="s">
        <v>103</v>
      </c>
      <c r="AU166" s="329" t="s">
        <v>58</v>
      </c>
      <c r="AY166" s="207" t="s">
        <v>101</v>
      </c>
      <c r="BE166" s="330">
        <f>IF(N166="základní",J166,0)</f>
        <v>0</v>
      </c>
      <c r="BF166" s="330">
        <f>IF(N166="snížená",J166,0)</f>
        <v>0</v>
      </c>
      <c r="BG166" s="330">
        <f>IF(N166="zákl. přenesená",J166,0)</f>
        <v>0</v>
      </c>
      <c r="BH166" s="330">
        <f>IF(N166="sníž. přenesená",J166,0)</f>
        <v>0</v>
      </c>
      <c r="BI166" s="330">
        <f>IF(N166="nulová",J166,0)</f>
        <v>0</v>
      </c>
      <c r="BJ166" s="207" t="s">
        <v>56</v>
      </c>
      <c r="BK166" s="330">
        <f>ROUND(I166*H166,2)</f>
        <v>0</v>
      </c>
      <c r="BL166" s="207" t="s">
        <v>107</v>
      </c>
      <c r="BM166" s="329" t="s">
        <v>200</v>
      </c>
    </row>
    <row r="167" spans="2:65" s="223" customFormat="1" ht="24" customHeight="1">
      <c r="B167" s="219"/>
      <c r="C167" s="317" t="s">
        <v>145</v>
      </c>
      <c r="D167" s="318" t="s">
        <v>103</v>
      </c>
      <c r="E167" s="319" t="s">
        <v>431</v>
      </c>
      <c r="F167" s="320" t="s">
        <v>432</v>
      </c>
      <c r="G167" s="321" t="s">
        <v>111</v>
      </c>
      <c r="H167" s="322">
        <v>66.900000000000006</v>
      </c>
      <c r="I167" s="203"/>
      <c r="J167" s="323">
        <f>ROUND(I167*H167,2)</f>
        <v>0</v>
      </c>
      <c r="K167" s="324" t="s">
        <v>1</v>
      </c>
      <c r="L167" s="221"/>
      <c r="M167" s="325" t="s">
        <v>1</v>
      </c>
      <c r="N167" s="326" t="s">
        <v>34</v>
      </c>
      <c r="O167" s="327">
        <v>0</v>
      </c>
      <c r="P167" s="327">
        <f>O167*H167</f>
        <v>0</v>
      </c>
      <c r="Q167" s="327">
        <v>0</v>
      </c>
      <c r="R167" s="327">
        <f>Q167*H167</f>
        <v>0</v>
      </c>
      <c r="S167" s="327">
        <v>0</v>
      </c>
      <c r="T167" s="328">
        <f>S167*H167</f>
        <v>0</v>
      </c>
      <c r="AR167" s="329" t="s">
        <v>107</v>
      </c>
      <c r="AT167" s="329" t="s">
        <v>103</v>
      </c>
      <c r="AU167" s="329" t="s">
        <v>58</v>
      </c>
      <c r="AY167" s="207" t="s">
        <v>101</v>
      </c>
      <c r="BE167" s="330">
        <f>IF(N167="základní",J167,0)</f>
        <v>0</v>
      </c>
      <c r="BF167" s="330">
        <f>IF(N167="snížená",J167,0)</f>
        <v>0</v>
      </c>
      <c r="BG167" s="330">
        <f>IF(N167="zákl. přenesená",J167,0)</f>
        <v>0</v>
      </c>
      <c r="BH167" s="330">
        <f>IF(N167="sníž. přenesená",J167,0)</f>
        <v>0</v>
      </c>
      <c r="BI167" s="330">
        <f>IF(N167="nulová",J167,0)</f>
        <v>0</v>
      </c>
      <c r="BJ167" s="207" t="s">
        <v>56</v>
      </c>
      <c r="BK167" s="330">
        <f>ROUND(I167*H167,2)</f>
        <v>0</v>
      </c>
      <c r="BL167" s="207" t="s">
        <v>107</v>
      </c>
      <c r="BM167" s="329" t="s">
        <v>168</v>
      </c>
    </row>
    <row r="168" spans="2:65" s="340" customFormat="1">
      <c r="B168" s="331"/>
      <c r="C168" s="332"/>
      <c r="D168" s="333" t="s">
        <v>112</v>
      </c>
      <c r="E168" s="334" t="s">
        <v>1</v>
      </c>
      <c r="F168" s="335" t="s">
        <v>433</v>
      </c>
      <c r="G168" s="336"/>
      <c r="H168" s="337">
        <v>65.400000000000006</v>
      </c>
      <c r="I168" s="407"/>
      <c r="J168" s="336"/>
      <c r="K168" s="338"/>
      <c r="L168" s="336"/>
      <c r="M168" s="339"/>
      <c r="T168" s="341"/>
      <c r="AT168" s="342" t="s">
        <v>112</v>
      </c>
      <c r="AU168" s="342" t="s">
        <v>58</v>
      </c>
      <c r="AV168" s="340" t="s">
        <v>58</v>
      </c>
      <c r="AW168" s="340" t="s">
        <v>26</v>
      </c>
      <c r="AX168" s="340" t="s">
        <v>50</v>
      </c>
      <c r="AY168" s="342" t="s">
        <v>101</v>
      </c>
    </row>
    <row r="169" spans="2:65" s="340" customFormat="1">
      <c r="B169" s="331"/>
      <c r="C169" s="332"/>
      <c r="D169" s="333" t="s">
        <v>112</v>
      </c>
      <c r="E169" s="334" t="s">
        <v>1</v>
      </c>
      <c r="F169" s="335" t="s">
        <v>434</v>
      </c>
      <c r="G169" s="336"/>
      <c r="H169" s="337">
        <v>1.5</v>
      </c>
      <c r="I169" s="407"/>
      <c r="J169" s="336"/>
      <c r="K169" s="338"/>
      <c r="L169" s="336"/>
      <c r="M169" s="339"/>
      <c r="T169" s="341"/>
      <c r="AT169" s="342" t="s">
        <v>112</v>
      </c>
      <c r="AU169" s="342" t="s">
        <v>58</v>
      </c>
      <c r="AV169" s="340" t="s">
        <v>58</v>
      </c>
      <c r="AW169" s="340" t="s">
        <v>26</v>
      </c>
      <c r="AX169" s="340" t="s">
        <v>50</v>
      </c>
      <c r="AY169" s="342" t="s">
        <v>101</v>
      </c>
    </row>
    <row r="170" spans="2:65" s="351" customFormat="1">
      <c r="B170" s="343"/>
      <c r="C170" s="344"/>
      <c r="D170" s="333" t="s">
        <v>112</v>
      </c>
      <c r="E170" s="345" t="s">
        <v>1</v>
      </c>
      <c r="F170" s="346" t="s">
        <v>114</v>
      </c>
      <c r="G170" s="347"/>
      <c r="H170" s="348">
        <v>66.900000000000006</v>
      </c>
      <c r="I170" s="408"/>
      <c r="J170" s="347"/>
      <c r="K170" s="349"/>
      <c r="L170" s="347"/>
      <c r="M170" s="350"/>
      <c r="T170" s="352"/>
      <c r="AT170" s="353" t="s">
        <v>112</v>
      </c>
      <c r="AU170" s="353" t="s">
        <v>58</v>
      </c>
      <c r="AV170" s="351" t="s">
        <v>107</v>
      </c>
      <c r="AW170" s="351" t="s">
        <v>26</v>
      </c>
      <c r="AX170" s="351" t="s">
        <v>56</v>
      </c>
      <c r="AY170" s="353" t="s">
        <v>101</v>
      </c>
    </row>
    <row r="171" spans="2:65" s="223" customFormat="1" ht="24" customHeight="1">
      <c r="B171" s="219"/>
      <c r="C171" s="317" t="s">
        <v>158</v>
      </c>
      <c r="D171" s="318" t="s">
        <v>103</v>
      </c>
      <c r="E171" s="319" t="s">
        <v>435</v>
      </c>
      <c r="F171" s="320" t="s">
        <v>436</v>
      </c>
      <c r="G171" s="321" t="s">
        <v>111</v>
      </c>
      <c r="H171" s="322">
        <v>40.14</v>
      </c>
      <c r="I171" s="203"/>
      <c r="J171" s="323">
        <f>ROUND(I171*H171,2)</f>
        <v>0</v>
      </c>
      <c r="K171" s="324" t="s">
        <v>1</v>
      </c>
      <c r="L171" s="221"/>
      <c r="M171" s="325" t="s">
        <v>1</v>
      </c>
      <c r="N171" s="326" t="s">
        <v>34</v>
      </c>
      <c r="O171" s="327">
        <v>0</v>
      </c>
      <c r="P171" s="327">
        <f>O171*H171</f>
        <v>0</v>
      </c>
      <c r="Q171" s="327">
        <v>0</v>
      </c>
      <c r="R171" s="327">
        <f>Q171*H171</f>
        <v>0</v>
      </c>
      <c r="S171" s="327">
        <v>0</v>
      </c>
      <c r="T171" s="328">
        <f>S171*H171</f>
        <v>0</v>
      </c>
      <c r="AR171" s="329" t="s">
        <v>107</v>
      </c>
      <c r="AT171" s="329" t="s">
        <v>103</v>
      </c>
      <c r="AU171" s="329" t="s">
        <v>58</v>
      </c>
      <c r="AY171" s="207" t="s">
        <v>101</v>
      </c>
      <c r="BE171" s="330">
        <f>IF(N171="základní",J171,0)</f>
        <v>0</v>
      </c>
      <c r="BF171" s="330">
        <f>IF(N171="snížená",J171,0)</f>
        <v>0</v>
      </c>
      <c r="BG171" s="330">
        <f>IF(N171="zákl. přenesená",J171,0)</f>
        <v>0</v>
      </c>
      <c r="BH171" s="330">
        <f>IF(N171="sníž. přenesená",J171,0)</f>
        <v>0</v>
      </c>
      <c r="BI171" s="330">
        <f>IF(N171="nulová",J171,0)</f>
        <v>0</v>
      </c>
      <c r="BJ171" s="207" t="s">
        <v>56</v>
      </c>
      <c r="BK171" s="330">
        <f>ROUND(I171*H171,2)</f>
        <v>0</v>
      </c>
      <c r="BL171" s="207" t="s">
        <v>107</v>
      </c>
      <c r="BM171" s="329" t="s">
        <v>174</v>
      </c>
    </row>
    <row r="172" spans="2:65" s="340" customFormat="1">
      <c r="B172" s="331"/>
      <c r="C172" s="332"/>
      <c r="D172" s="333" t="s">
        <v>112</v>
      </c>
      <c r="E172" s="334" t="s">
        <v>1</v>
      </c>
      <c r="F172" s="335" t="s">
        <v>437</v>
      </c>
      <c r="G172" s="336"/>
      <c r="H172" s="337">
        <v>39.24</v>
      </c>
      <c r="I172" s="407"/>
      <c r="J172" s="336"/>
      <c r="K172" s="338"/>
      <c r="L172" s="336"/>
      <c r="M172" s="339"/>
      <c r="T172" s="341"/>
      <c r="AT172" s="342" t="s">
        <v>112</v>
      </c>
      <c r="AU172" s="342" t="s">
        <v>58</v>
      </c>
      <c r="AV172" s="340" t="s">
        <v>58</v>
      </c>
      <c r="AW172" s="340" t="s">
        <v>26</v>
      </c>
      <c r="AX172" s="340" t="s">
        <v>50</v>
      </c>
      <c r="AY172" s="342" t="s">
        <v>101</v>
      </c>
    </row>
    <row r="173" spans="2:65" s="340" customFormat="1">
      <c r="B173" s="331"/>
      <c r="C173" s="332"/>
      <c r="D173" s="333" t="s">
        <v>112</v>
      </c>
      <c r="E173" s="334" t="s">
        <v>1</v>
      </c>
      <c r="F173" s="335" t="s">
        <v>438</v>
      </c>
      <c r="G173" s="336"/>
      <c r="H173" s="337">
        <v>0.9</v>
      </c>
      <c r="I173" s="407"/>
      <c r="J173" s="336"/>
      <c r="K173" s="338"/>
      <c r="L173" s="336"/>
      <c r="M173" s="339"/>
      <c r="T173" s="341"/>
      <c r="AT173" s="342" t="s">
        <v>112</v>
      </c>
      <c r="AU173" s="342" t="s">
        <v>58</v>
      </c>
      <c r="AV173" s="340" t="s">
        <v>58</v>
      </c>
      <c r="AW173" s="340" t="s">
        <v>26</v>
      </c>
      <c r="AX173" s="340" t="s">
        <v>50</v>
      </c>
      <c r="AY173" s="342" t="s">
        <v>101</v>
      </c>
    </row>
    <row r="174" spans="2:65" s="351" customFormat="1">
      <c r="B174" s="343"/>
      <c r="C174" s="344"/>
      <c r="D174" s="333" t="s">
        <v>112</v>
      </c>
      <c r="E174" s="345" t="s">
        <v>1</v>
      </c>
      <c r="F174" s="346" t="s">
        <v>114</v>
      </c>
      <c r="G174" s="347"/>
      <c r="H174" s="348">
        <v>40.14</v>
      </c>
      <c r="I174" s="408"/>
      <c r="J174" s="347"/>
      <c r="K174" s="349"/>
      <c r="L174" s="347"/>
      <c r="M174" s="350"/>
      <c r="T174" s="352"/>
      <c r="AT174" s="353" t="s">
        <v>112</v>
      </c>
      <c r="AU174" s="353" t="s">
        <v>58</v>
      </c>
      <c r="AV174" s="351" t="s">
        <v>107</v>
      </c>
      <c r="AW174" s="351" t="s">
        <v>26</v>
      </c>
      <c r="AX174" s="351" t="s">
        <v>56</v>
      </c>
      <c r="AY174" s="353" t="s">
        <v>101</v>
      </c>
    </row>
    <row r="175" spans="2:65" s="223" customFormat="1" ht="16.5" customHeight="1" thickBot="1">
      <c r="B175" s="219"/>
      <c r="C175" s="375" t="s">
        <v>148</v>
      </c>
      <c r="D175" s="376" t="s">
        <v>178</v>
      </c>
      <c r="E175" s="377" t="s">
        <v>439</v>
      </c>
      <c r="F175" s="378" t="s">
        <v>440</v>
      </c>
      <c r="G175" s="379" t="s">
        <v>155</v>
      </c>
      <c r="H175" s="380">
        <v>80.28</v>
      </c>
      <c r="I175" s="203"/>
      <c r="J175" s="381">
        <f>ROUND(I175*H175,2)</f>
        <v>0</v>
      </c>
      <c r="K175" s="382" t="s">
        <v>1</v>
      </c>
      <c r="L175" s="372"/>
      <c r="M175" s="373" t="s">
        <v>1</v>
      </c>
      <c r="N175" s="374" t="s">
        <v>34</v>
      </c>
      <c r="O175" s="327">
        <v>0</v>
      </c>
      <c r="P175" s="327">
        <f>O175*H175</f>
        <v>0</v>
      </c>
      <c r="Q175" s="327">
        <v>0</v>
      </c>
      <c r="R175" s="327">
        <f>Q175*H175</f>
        <v>0</v>
      </c>
      <c r="S175" s="327">
        <v>0</v>
      </c>
      <c r="T175" s="328">
        <f>S175*H175</f>
        <v>0</v>
      </c>
      <c r="AR175" s="329" t="s">
        <v>137</v>
      </c>
      <c r="AT175" s="329" t="s">
        <v>178</v>
      </c>
      <c r="AU175" s="329" t="s">
        <v>58</v>
      </c>
      <c r="AY175" s="207" t="s">
        <v>101</v>
      </c>
      <c r="BE175" s="330">
        <f>IF(N175="základní",J175,0)</f>
        <v>0</v>
      </c>
      <c r="BF175" s="330">
        <f>IF(N175="snížená",J175,0)</f>
        <v>0</v>
      </c>
      <c r="BG175" s="330">
        <f>IF(N175="zákl. přenesená",J175,0)</f>
        <v>0</v>
      </c>
      <c r="BH175" s="330">
        <f>IF(N175="sníž. přenesená",J175,0)</f>
        <v>0</v>
      </c>
      <c r="BI175" s="330">
        <f>IF(N175="nulová",J175,0)</f>
        <v>0</v>
      </c>
      <c r="BJ175" s="207" t="s">
        <v>56</v>
      </c>
      <c r="BK175" s="330">
        <f>ROUND(I175*H175,2)</f>
        <v>0</v>
      </c>
      <c r="BL175" s="207" t="s">
        <v>107</v>
      </c>
      <c r="BM175" s="329" t="s">
        <v>181</v>
      </c>
    </row>
    <row r="176" spans="2:65" s="309" customFormat="1" ht="22.75" customHeight="1">
      <c r="B176" s="301"/>
      <c r="C176" s="423"/>
      <c r="D176" s="424" t="s">
        <v>49</v>
      </c>
      <c r="E176" s="425" t="s">
        <v>58</v>
      </c>
      <c r="F176" s="425" t="s">
        <v>165</v>
      </c>
      <c r="G176" s="426"/>
      <c r="H176" s="426"/>
      <c r="I176" s="432"/>
      <c r="J176" s="427">
        <f>BK176</f>
        <v>0</v>
      </c>
      <c r="K176" s="428"/>
      <c r="L176" s="305"/>
      <c r="M176" s="308"/>
      <c r="P176" s="310">
        <f>SUM(P177:P186)</f>
        <v>0</v>
      </c>
      <c r="R176" s="310">
        <f>SUM(R177:R186)</f>
        <v>0</v>
      </c>
      <c r="T176" s="311">
        <f>SUM(T177:T186)</f>
        <v>0</v>
      </c>
      <c r="AR176" s="312" t="s">
        <v>56</v>
      </c>
      <c r="AT176" s="313" t="s">
        <v>49</v>
      </c>
      <c r="AU176" s="313" t="s">
        <v>56</v>
      </c>
      <c r="AY176" s="312" t="s">
        <v>101</v>
      </c>
      <c r="BK176" s="314">
        <f>SUM(BK177:BK186)</f>
        <v>0</v>
      </c>
    </row>
    <row r="177" spans="2:65" s="223" customFormat="1" ht="24" customHeight="1">
      <c r="B177" s="219"/>
      <c r="C177" s="317" t="s">
        <v>7</v>
      </c>
      <c r="D177" s="318" t="s">
        <v>103</v>
      </c>
      <c r="E177" s="319" t="s">
        <v>441</v>
      </c>
      <c r="F177" s="320" t="s">
        <v>442</v>
      </c>
      <c r="G177" s="321" t="s">
        <v>111</v>
      </c>
      <c r="H177" s="322">
        <v>81.504000000000005</v>
      </c>
      <c r="I177" s="203"/>
      <c r="J177" s="323">
        <f>ROUND(I177*H177,2)</f>
        <v>0</v>
      </c>
      <c r="K177" s="324" t="s">
        <v>1</v>
      </c>
      <c r="L177" s="221"/>
      <c r="M177" s="325" t="s">
        <v>1</v>
      </c>
      <c r="N177" s="326" t="s">
        <v>34</v>
      </c>
      <c r="O177" s="327">
        <v>0</v>
      </c>
      <c r="P177" s="327">
        <f>O177*H177</f>
        <v>0</v>
      </c>
      <c r="Q177" s="327">
        <v>0</v>
      </c>
      <c r="R177" s="327">
        <f>Q177*H177</f>
        <v>0</v>
      </c>
      <c r="S177" s="327">
        <v>0</v>
      </c>
      <c r="T177" s="328">
        <f>S177*H177</f>
        <v>0</v>
      </c>
      <c r="AR177" s="329" t="s">
        <v>107</v>
      </c>
      <c r="AT177" s="329" t="s">
        <v>103</v>
      </c>
      <c r="AU177" s="329" t="s">
        <v>58</v>
      </c>
      <c r="AY177" s="207" t="s">
        <v>101</v>
      </c>
      <c r="BE177" s="330">
        <f>IF(N177="základní",J177,0)</f>
        <v>0</v>
      </c>
      <c r="BF177" s="330">
        <f>IF(N177="snížená",J177,0)</f>
        <v>0</v>
      </c>
      <c r="BG177" s="330">
        <f>IF(N177="zákl. přenesená",J177,0)</f>
        <v>0</v>
      </c>
      <c r="BH177" s="330">
        <f>IF(N177="sníž. přenesená",J177,0)</f>
        <v>0</v>
      </c>
      <c r="BI177" s="330">
        <f>IF(N177="nulová",J177,0)</f>
        <v>0</v>
      </c>
      <c r="BJ177" s="207" t="s">
        <v>56</v>
      </c>
      <c r="BK177" s="330">
        <f>ROUND(I177*H177,2)</f>
        <v>0</v>
      </c>
      <c r="BL177" s="207" t="s">
        <v>107</v>
      </c>
      <c r="BM177" s="329" t="s">
        <v>185</v>
      </c>
    </row>
    <row r="178" spans="2:65" s="361" customFormat="1">
      <c r="B178" s="354"/>
      <c r="C178" s="355"/>
      <c r="D178" s="333" t="s">
        <v>112</v>
      </c>
      <c r="E178" s="356" t="s">
        <v>1</v>
      </c>
      <c r="F178" s="357" t="s">
        <v>443</v>
      </c>
      <c r="G178" s="358"/>
      <c r="H178" s="356" t="s">
        <v>1</v>
      </c>
      <c r="I178" s="409"/>
      <c r="J178" s="358"/>
      <c r="K178" s="359"/>
      <c r="L178" s="358"/>
      <c r="M178" s="360"/>
      <c r="T178" s="362"/>
      <c r="AT178" s="363" t="s">
        <v>112</v>
      </c>
      <c r="AU178" s="363" t="s">
        <v>58</v>
      </c>
      <c r="AV178" s="361" t="s">
        <v>56</v>
      </c>
      <c r="AW178" s="361" t="s">
        <v>26</v>
      </c>
      <c r="AX178" s="361" t="s">
        <v>50</v>
      </c>
      <c r="AY178" s="363" t="s">
        <v>101</v>
      </c>
    </row>
    <row r="179" spans="2:65" s="340" customFormat="1">
      <c r="B179" s="331"/>
      <c r="C179" s="332"/>
      <c r="D179" s="333" t="s">
        <v>112</v>
      </c>
      <c r="E179" s="334" t="s">
        <v>1</v>
      </c>
      <c r="F179" s="335" t="s">
        <v>444</v>
      </c>
      <c r="G179" s="336"/>
      <c r="H179" s="337">
        <v>81.504000000000005</v>
      </c>
      <c r="I179" s="407"/>
      <c r="J179" s="336"/>
      <c r="K179" s="338"/>
      <c r="L179" s="336"/>
      <c r="M179" s="339"/>
      <c r="T179" s="341"/>
      <c r="AT179" s="342" t="s">
        <v>112</v>
      </c>
      <c r="AU179" s="342" t="s">
        <v>58</v>
      </c>
      <c r="AV179" s="340" t="s">
        <v>58</v>
      </c>
      <c r="AW179" s="340" t="s">
        <v>26</v>
      </c>
      <c r="AX179" s="340" t="s">
        <v>50</v>
      </c>
      <c r="AY179" s="342" t="s">
        <v>101</v>
      </c>
    </row>
    <row r="180" spans="2:65" s="351" customFormat="1">
      <c r="B180" s="343"/>
      <c r="C180" s="344"/>
      <c r="D180" s="333" t="s">
        <v>112</v>
      </c>
      <c r="E180" s="345" t="s">
        <v>1</v>
      </c>
      <c r="F180" s="346" t="s">
        <v>114</v>
      </c>
      <c r="G180" s="347"/>
      <c r="H180" s="348">
        <v>81.504000000000005</v>
      </c>
      <c r="I180" s="408"/>
      <c r="J180" s="347"/>
      <c r="K180" s="349"/>
      <c r="L180" s="347"/>
      <c r="M180" s="350"/>
      <c r="T180" s="352"/>
      <c r="AT180" s="353" t="s">
        <v>112</v>
      </c>
      <c r="AU180" s="353" t="s">
        <v>58</v>
      </c>
      <c r="AV180" s="351" t="s">
        <v>107</v>
      </c>
      <c r="AW180" s="351" t="s">
        <v>26</v>
      </c>
      <c r="AX180" s="351" t="s">
        <v>56</v>
      </c>
      <c r="AY180" s="353" t="s">
        <v>101</v>
      </c>
    </row>
    <row r="181" spans="2:65" s="223" customFormat="1" ht="24" customHeight="1">
      <c r="B181" s="219"/>
      <c r="C181" s="317" t="s">
        <v>152</v>
      </c>
      <c r="D181" s="318" t="s">
        <v>103</v>
      </c>
      <c r="E181" s="319" t="s">
        <v>445</v>
      </c>
      <c r="F181" s="320" t="s">
        <v>446</v>
      </c>
      <c r="G181" s="321" t="s">
        <v>161</v>
      </c>
      <c r="H181" s="322">
        <v>356.58</v>
      </c>
      <c r="I181" s="203"/>
      <c r="J181" s="323">
        <f>ROUND(I181*H181,2)</f>
        <v>0</v>
      </c>
      <c r="K181" s="324" t="s">
        <v>1</v>
      </c>
      <c r="L181" s="221"/>
      <c r="M181" s="325" t="s">
        <v>1</v>
      </c>
      <c r="N181" s="326" t="s">
        <v>34</v>
      </c>
      <c r="O181" s="327">
        <v>0</v>
      </c>
      <c r="P181" s="327">
        <f>O181*H181</f>
        <v>0</v>
      </c>
      <c r="Q181" s="327">
        <v>0</v>
      </c>
      <c r="R181" s="327">
        <f>Q181*H181</f>
        <v>0</v>
      </c>
      <c r="S181" s="327">
        <v>0</v>
      </c>
      <c r="T181" s="328">
        <f>S181*H181</f>
        <v>0</v>
      </c>
      <c r="AR181" s="329" t="s">
        <v>107</v>
      </c>
      <c r="AT181" s="329" t="s">
        <v>103</v>
      </c>
      <c r="AU181" s="329" t="s">
        <v>58</v>
      </c>
      <c r="AY181" s="207" t="s">
        <v>101</v>
      </c>
      <c r="BE181" s="330">
        <f>IF(N181="základní",J181,0)</f>
        <v>0</v>
      </c>
      <c r="BF181" s="330">
        <f>IF(N181="snížená",J181,0)</f>
        <v>0</v>
      </c>
      <c r="BG181" s="330">
        <f>IF(N181="zákl. přenesená",J181,0)</f>
        <v>0</v>
      </c>
      <c r="BH181" s="330">
        <f>IF(N181="sníž. přenesená",J181,0)</f>
        <v>0</v>
      </c>
      <c r="BI181" s="330">
        <f>IF(N181="nulová",J181,0)</f>
        <v>0</v>
      </c>
      <c r="BJ181" s="207" t="s">
        <v>56</v>
      </c>
      <c r="BK181" s="330">
        <f>ROUND(I181*H181,2)</f>
        <v>0</v>
      </c>
      <c r="BL181" s="207" t="s">
        <v>107</v>
      </c>
      <c r="BM181" s="329" t="s">
        <v>188</v>
      </c>
    </row>
    <row r="182" spans="2:65" s="361" customFormat="1">
      <c r="B182" s="354"/>
      <c r="C182" s="355"/>
      <c r="D182" s="333" t="s">
        <v>112</v>
      </c>
      <c r="E182" s="356" t="s">
        <v>1</v>
      </c>
      <c r="F182" s="357" t="s">
        <v>443</v>
      </c>
      <c r="G182" s="358"/>
      <c r="H182" s="356" t="s">
        <v>1</v>
      </c>
      <c r="I182" s="409"/>
      <c r="J182" s="358"/>
      <c r="K182" s="359"/>
      <c r="L182" s="358"/>
      <c r="M182" s="360"/>
      <c r="T182" s="362"/>
      <c r="AT182" s="363" t="s">
        <v>112</v>
      </c>
      <c r="AU182" s="363" t="s">
        <v>58</v>
      </c>
      <c r="AV182" s="361" t="s">
        <v>56</v>
      </c>
      <c r="AW182" s="361" t="s">
        <v>26</v>
      </c>
      <c r="AX182" s="361" t="s">
        <v>50</v>
      </c>
      <c r="AY182" s="363" t="s">
        <v>101</v>
      </c>
    </row>
    <row r="183" spans="2:65" s="340" customFormat="1">
      <c r="B183" s="331"/>
      <c r="C183" s="332"/>
      <c r="D183" s="333" t="s">
        <v>112</v>
      </c>
      <c r="E183" s="334" t="s">
        <v>1</v>
      </c>
      <c r="F183" s="335" t="s">
        <v>416</v>
      </c>
      <c r="G183" s="336"/>
      <c r="H183" s="337">
        <v>220.74</v>
      </c>
      <c r="I183" s="407"/>
      <c r="J183" s="336"/>
      <c r="K183" s="338"/>
      <c r="L183" s="336"/>
      <c r="M183" s="339"/>
      <c r="T183" s="341"/>
      <c r="AT183" s="342" t="s">
        <v>112</v>
      </c>
      <c r="AU183" s="342" t="s">
        <v>58</v>
      </c>
      <c r="AV183" s="340" t="s">
        <v>58</v>
      </c>
      <c r="AW183" s="340" t="s">
        <v>26</v>
      </c>
      <c r="AX183" s="340" t="s">
        <v>50</v>
      </c>
      <c r="AY183" s="342" t="s">
        <v>101</v>
      </c>
    </row>
    <row r="184" spans="2:65" s="340" customFormat="1">
      <c r="B184" s="331"/>
      <c r="C184" s="332"/>
      <c r="D184" s="333" t="s">
        <v>112</v>
      </c>
      <c r="E184" s="334" t="s">
        <v>1</v>
      </c>
      <c r="F184" s="335" t="s">
        <v>447</v>
      </c>
      <c r="G184" s="336"/>
      <c r="H184" s="337">
        <v>135.84</v>
      </c>
      <c r="I184" s="407"/>
      <c r="J184" s="336"/>
      <c r="K184" s="338"/>
      <c r="L184" s="336"/>
      <c r="M184" s="339"/>
      <c r="T184" s="341"/>
      <c r="AT184" s="342" t="s">
        <v>112</v>
      </c>
      <c r="AU184" s="342" t="s">
        <v>58</v>
      </c>
      <c r="AV184" s="340" t="s">
        <v>58</v>
      </c>
      <c r="AW184" s="340" t="s">
        <v>26</v>
      </c>
      <c r="AX184" s="340" t="s">
        <v>50</v>
      </c>
      <c r="AY184" s="342" t="s">
        <v>101</v>
      </c>
    </row>
    <row r="185" spans="2:65" s="351" customFormat="1">
      <c r="B185" s="343"/>
      <c r="C185" s="344"/>
      <c r="D185" s="333" t="s">
        <v>112</v>
      </c>
      <c r="E185" s="345" t="s">
        <v>1</v>
      </c>
      <c r="F185" s="346" t="s">
        <v>114</v>
      </c>
      <c r="G185" s="347"/>
      <c r="H185" s="348">
        <v>356.58000000000004</v>
      </c>
      <c r="I185" s="408"/>
      <c r="J185" s="347"/>
      <c r="K185" s="349"/>
      <c r="L185" s="347"/>
      <c r="M185" s="350"/>
      <c r="T185" s="352"/>
      <c r="AT185" s="353" t="s">
        <v>112</v>
      </c>
      <c r="AU185" s="353" t="s">
        <v>58</v>
      </c>
      <c r="AV185" s="351" t="s">
        <v>107</v>
      </c>
      <c r="AW185" s="351" t="s">
        <v>26</v>
      </c>
      <c r="AX185" s="351" t="s">
        <v>56</v>
      </c>
      <c r="AY185" s="353" t="s">
        <v>101</v>
      </c>
    </row>
    <row r="186" spans="2:65" s="223" customFormat="1" ht="16.5" customHeight="1">
      <c r="B186" s="219"/>
      <c r="C186" s="364" t="s">
        <v>182</v>
      </c>
      <c r="D186" s="365" t="s">
        <v>178</v>
      </c>
      <c r="E186" s="366" t="s">
        <v>448</v>
      </c>
      <c r="F186" s="367" t="s">
        <v>449</v>
      </c>
      <c r="G186" s="368" t="s">
        <v>161</v>
      </c>
      <c r="H186" s="369">
        <v>374.40899999999999</v>
      </c>
      <c r="I186" s="203"/>
      <c r="J186" s="370">
        <f>ROUND(I186*H186,2)</f>
        <v>0</v>
      </c>
      <c r="K186" s="371" t="s">
        <v>1</v>
      </c>
      <c r="L186" s="372"/>
      <c r="M186" s="373" t="s">
        <v>1</v>
      </c>
      <c r="N186" s="374" t="s">
        <v>34</v>
      </c>
      <c r="O186" s="327">
        <v>0</v>
      </c>
      <c r="P186" s="327">
        <f>O186*H186</f>
        <v>0</v>
      </c>
      <c r="Q186" s="327">
        <v>0</v>
      </c>
      <c r="R186" s="327">
        <f>Q186*H186</f>
        <v>0</v>
      </c>
      <c r="S186" s="327">
        <v>0</v>
      </c>
      <c r="T186" s="328">
        <f>S186*H186</f>
        <v>0</v>
      </c>
      <c r="AR186" s="329" t="s">
        <v>137</v>
      </c>
      <c r="AT186" s="329" t="s">
        <v>178</v>
      </c>
      <c r="AU186" s="329" t="s">
        <v>58</v>
      </c>
      <c r="AY186" s="207" t="s">
        <v>101</v>
      </c>
      <c r="BE186" s="330">
        <f>IF(N186="základní",J186,0)</f>
        <v>0</v>
      </c>
      <c r="BF186" s="330">
        <f>IF(N186="snížená",J186,0)</f>
        <v>0</v>
      </c>
      <c r="BG186" s="330">
        <f>IF(N186="zákl. přenesená",J186,0)</f>
        <v>0</v>
      </c>
      <c r="BH186" s="330">
        <f>IF(N186="sníž. přenesená",J186,0)</f>
        <v>0</v>
      </c>
      <c r="BI186" s="330">
        <f>IF(N186="nulová",J186,0)</f>
        <v>0</v>
      </c>
      <c r="BJ186" s="207" t="s">
        <v>56</v>
      </c>
      <c r="BK186" s="330">
        <f>ROUND(I186*H186,2)</f>
        <v>0</v>
      </c>
      <c r="BL186" s="207" t="s">
        <v>107</v>
      </c>
      <c r="BM186" s="329" t="s">
        <v>222</v>
      </c>
    </row>
    <row r="187" spans="2:65" s="309" customFormat="1" ht="22.75" customHeight="1">
      <c r="B187" s="301"/>
      <c r="C187" s="302"/>
      <c r="D187" s="303" t="s">
        <v>49</v>
      </c>
      <c r="E187" s="315" t="s">
        <v>107</v>
      </c>
      <c r="F187" s="315" t="s">
        <v>260</v>
      </c>
      <c r="G187" s="305"/>
      <c r="H187" s="305"/>
      <c r="I187" s="410"/>
      <c r="J187" s="316">
        <f>BK187</f>
        <v>0</v>
      </c>
      <c r="K187" s="307"/>
      <c r="L187" s="305"/>
      <c r="M187" s="308"/>
      <c r="P187" s="310">
        <f>SUM(P188:P192)</f>
        <v>0</v>
      </c>
      <c r="R187" s="310">
        <f>SUM(R188:R192)</f>
        <v>0</v>
      </c>
      <c r="T187" s="311">
        <f>SUM(T188:T192)</f>
        <v>0</v>
      </c>
      <c r="AR187" s="312" t="s">
        <v>56</v>
      </c>
      <c r="AT187" s="313" t="s">
        <v>49</v>
      </c>
      <c r="AU187" s="313" t="s">
        <v>56</v>
      </c>
      <c r="AY187" s="312" t="s">
        <v>101</v>
      </c>
      <c r="BK187" s="314">
        <f>SUM(BK188:BK192)</f>
        <v>0</v>
      </c>
    </row>
    <row r="188" spans="2:65" s="223" customFormat="1" ht="16.5" customHeight="1">
      <c r="B188" s="219"/>
      <c r="C188" s="317" t="s">
        <v>156</v>
      </c>
      <c r="D188" s="318" t="s">
        <v>103</v>
      </c>
      <c r="E188" s="319" t="s">
        <v>450</v>
      </c>
      <c r="F188" s="320" t="s">
        <v>451</v>
      </c>
      <c r="G188" s="321" t="s">
        <v>111</v>
      </c>
      <c r="H188" s="322">
        <v>15.712</v>
      </c>
      <c r="I188" s="203"/>
      <c r="J188" s="323">
        <f>ROUND(I188*H188,2)</f>
        <v>0</v>
      </c>
      <c r="K188" s="324" t="s">
        <v>1</v>
      </c>
      <c r="L188" s="221"/>
      <c r="M188" s="325" t="s">
        <v>1</v>
      </c>
      <c r="N188" s="326" t="s">
        <v>34</v>
      </c>
      <c r="O188" s="327">
        <v>0</v>
      </c>
      <c r="P188" s="327">
        <f>O188*H188</f>
        <v>0</v>
      </c>
      <c r="Q188" s="327">
        <v>0</v>
      </c>
      <c r="R188" s="327">
        <f>Q188*H188</f>
        <v>0</v>
      </c>
      <c r="S188" s="327">
        <v>0</v>
      </c>
      <c r="T188" s="328">
        <f>S188*H188</f>
        <v>0</v>
      </c>
      <c r="AR188" s="329" t="s">
        <v>107</v>
      </c>
      <c r="AT188" s="329" t="s">
        <v>103</v>
      </c>
      <c r="AU188" s="329" t="s">
        <v>58</v>
      </c>
      <c r="AY188" s="207" t="s">
        <v>101</v>
      </c>
      <c r="BE188" s="330">
        <f>IF(N188="základní",J188,0)</f>
        <v>0</v>
      </c>
      <c r="BF188" s="330">
        <f>IF(N188="snížená",J188,0)</f>
        <v>0</v>
      </c>
      <c r="BG188" s="330">
        <f>IF(N188="zákl. přenesená",J188,0)</f>
        <v>0</v>
      </c>
      <c r="BH188" s="330">
        <f>IF(N188="sníž. přenesená",J188,0)</f>
        <v>0</v>
      </c>
      <c r="BI188" s="330">
        <f>IF(N188="nulová",J188,0)</f>
        <v>0</v>
      </c>
      <c r="BJ188" s="207" t="s">
        <v>56</v>
      </c>
      <c r="BK188" s="330">
        <f>ROUND(I188*H188,2)</f>
        <v>0</v>
      </c>
      <c r="BL188" s="207" t="s">
        <v>107</v>
      </c>
      <c r="BM188" s="329" t="s">
        <v>228</v>
      </c>
    </row>
    <row r="189" spans="2:65" s="340" customFormat="1">
      <c r="B189" s="331"/>
      <c r="C189" s="332"/>
      <c r="D189" s="333" t="s">
        <v>112</v>
      </c>
      <c r="E189" s="334" t="s">
        <v>1</v>
      </c>
      <c r="F189" s="335" t="s">
        <v>452</v>
      </c>
      <c r="G189" s="336"/>
      <c r="H189" s="337">
        <v>6.7919999999999998</v>
      </c>
      <c r="I189" s="407"/>
      <c r="J189" s="336"/>
      <c r="K189" s="338"/>
      <c r="L189" s="336"/>
      <c r="M189" s="339"/>
      <c r="T189" s="341"/>
      <c r="AT189" s="342" t="s">
        <v>112</v>
      </c>
      <c r="AU189" s="342" t="s">
        <v>58</v>
      </c>
      <c r="AV189" s="340" t="s">
        <v>58</v>
      </c>
      <c r="AW189" s="340" t="s">
        <v>26</v>
      </c>
      <c r="AX189" s="340" t="s">
        <v>50</v>
      </c>
      <c r="AY189" s="342" t="s">
        <v>101</v>
      </c>
    </row>
    <row r="190" spans="2:65" s="340" customFormat="1">
      <c r="B190" s="331"/>
      <c r="C190" s="332"/>
      <c r="D190" s="333" t="s">
        <v>112</v>
      </c>
      <c r="E190" s="334" t="s">
        <v>1</v>
      </c>
      <c r="F190" s="335" t="s">
        <v>453</v>
      </c>
      <c r="G190" s="336"/>
      <c r="H190" s="337">
        <v>8.7200000000000006</v>
      </c>
      <c r="I190" s="407"/>
      <c r="J190" s="336"/>
      <c r="K190" s="338"/>
      <c r="L190" s="336"/>
      <c r="M190" s="339"/>
      <c r="T190" s="341"/>
      <c r="AT190" s="342" t="s">
        <v>112</v>
      </c>
      <c r="AU190" s="342" t="s">
        <v>58</v>
      </c>
      <c r="AV190" s="340" t="s">
        <v>58</v>
      </c>
      <c r="AW190" s="340" t="s">
        <v>26</v>
      </c>
      <c r="AX190" s="340" t="s">
        <v>50</v>
      </c>
      <c r="AY190" s="342" t="s">
        <v>101</v>
      </c>
    </row>
    <row r="191" spans="2:65" s="340" customFormat="1">
      <c r="B191" s="331"/>
      <c r="C191" s="332"/>
      <c r="D191" s="333" t="s">
        <v>112</v>
      </c>
      <c r="E191" s="334" t="s">
        <v>1</v>
      </c>
      <c r="F191" s="335" t="s">
        <v>454</v>
      </c>
      <c r="G191" s="336"/>
      <c r="H191" s="337">
        <v>0.2</v>
      </c>
      <c r="I191" s="407"/>
      <c r="J191" s="336"/>
      <c r="K191" s="338"/>
      <c r="L191" s="336"/>
      <c r="M191" s="339"/>
      <c r="T191" s="341"/>
      <c r="AT191" s="342" t="s">
        <v>112</v>
      </c>
      <c r="AU191" s="342" t="s">
        <v>58</v>
      </c>
      <c r="AV191" s="340" t="s">
        <v>58</v>
      </c>
      <c r="AW191" s="340" t="s">
        <v>26</v>
      </c>
      <c r="AX191" s="340" t="s">
        <v>50</v>
      </c>
      <c r="AY191" s="342" t="s">
        <v>101</v>
      </c>
    </row>
    <row r="192" spans="2:65" s="351" customFormat="1">
      <c r="B192" s="343"/>
      <c r="C192" s="344"/>
      <c r="D192" s="333" t="s">
        <v>112</v>
      </c>
      <c r="E192" s="345" t="s">
        <v>1</v>
      </c>
      <c r="F192" s="346" t="s">
        <v>114</v>
      </c>
      <c r="G192" s="347"/>
      <c r="H192" s="348">
        <v>15.712</v>
      </c>
      <c r="I192" s="408"/>
      <c r="J192" s="347"/>
      <c r="K192" s="349"/>
      <c r="L192" s="347"/>
      <c r="M192" s="350"/>
      <c r="T192" s="352"/>
      <c r="AT192" s="353" t="s">
        <v>112</v>
      </c>
      <c r="AU192" s="353" t="s">
        <v>58</v>
      </c>
      <c r="AV192" s="351" t="s">
        <v>107</v>
      </c>
      <c r="AW192" s="351" t="s">
        <v>26</v>
      </c>
      <c r="AX192" s="351" t="s">
        <v>56</v>
      </c>
      <c r="AY192" s="353" t="s">
        <v>101</v>
      </c>
    </row>
    <row r="193" spans="2:65" s="309" customFormat="1" ht="22.75" customHeight="1">
      <c r="B193" s="301"/>
      <c r="C193" s="302"/>
      <c r="D193" s="303" t="s">
        <v>49</v>
      </c>
      <c r="E193" s="315" t="s">
        <v>137</v>
      </c>
      <c r="F193" s="315" t="s">
        <v>455</v>
      </c>
      <c r="G193" s="305"/>
      <c r="H193" s="305"/>
      <c r="I193" s="410"/>
      <c r="J193" s="316">
        <f>BK193</f>
        <v>0</v>
      </c>
      <c r="K193" s="307"/>
      <c r="L193" s="305"/>
      <c r="M193" s="308"/>
      <c r="P193" s="310">
        <f>SUM(P194:P230)</f>
        <v>0</v>
      </c>
      <c r="R193" s="310">
        <f>SUM(R194:R230)</f>
        <v>0</v>
      </c>
      <c r="T193" s="311">
        <f>SUM(T194:T230)</f>
        <v>0</v>
      </c>
      <c r="AR193" s="312" t="s">
        <v>56</v>
      </c>
      <c r="AT193" s="313" t="s">
        <v>49</v>
      </c>
      <c r="AU193" s="313" t="s">
        <v>56</v>
      </c>
      <c r="AY193" s="312" t="s">
        <v>101</v>
      </c>
      <c r="BK193" s="314">
        <f>SUM(BK194:BK230)</f>
        <v>0</v>
      </c>
    </row>
    <row r="194" spans="2:65" s="223" customFormat="1" ht="24" customHeight="1">
      <c r="B194" s="219"/>
      <c r="C194" s="317" t="s">
        <v>189</v>
      </c>
      <c r="D194" s="318" t="s">
        <v>103</v>
      </c>
      <c r="E194" s="319" t="s">
        <v>456</v>
      </c>
      <c r="F194" s="320" t="s">
        <v>457</v>
      </c>
      <c r="G194" s="321" t="s">
        <v>221</v>
      </c>
      <c r="H194" s="322">
        <v>2.5</v>
      </c>
      <c r="I194" s="203"/>
      <c r="J194" s="323">
        <f>ROUND(I194*H194,2)</f>
        <v>0</v>
      </c>
      <c r="K194" s="324" t="s">
        <v>1</v>
      </c>
      <c r="L194" s="221"/>
      <c r="M194" s="325" t="s">
        <v>1</v>
      </c>
      <c r="N194" s="326" t="s">
        <v>34</v>
      </c>
      <c r="O194" s="327">
        <v>0</v>
      </c>
      <c r="P194" s="327">
        <f>O194*H194</f>
        <v>0</v>
      </c>
      <c r="Q194" s="327">
        <v>0</v>
      </c>
      <c r="R194" s="327">
        <f>Q194*H194</f>
        <v>0</v>
      </c>
      <c r="S194" s="327">
        <v>0</v>
      </c>
      <c r="T194" s="328">
        <f>S194*H194</f>
        <v>0</v>
      </c>
      <c r="AR194" s="329" t="s">
        <v>107</v>
      </c>
      <c r="AT194" s="329" t="s">
        <v>103</v>
      </c>
      <c r="AU194" s="329" t="s">
        <v>58</v>
      </c>
      <c r="AY194" s="207" t="s">
        <v>101</v>
      </c>
      <c r="BE194" s="330">
        <f>IF(N194="základní",J194,0)</f>
        <v>0</v>
      </c>
      <c r="BF194" s="330">
        <f>IF(N194="snížená",J194,0)</f>
        <v>0</v>
      </c>
      <c r="BG194" s="330">
        <f>IF(N194="zákl. přenesená",J194,0)</f>
        <v>0</v>
      </c>
      <c r="BH194" s="330">
        <f>IF(N194="sníž. přenesená",J194,0)</f>
        <v>0</v>
      </c>
      <c r="BI194" s="330">
        <f>IF(N194="nulová",J194,0)</f>
        <v>0</v>
      </c>
      <c r="BJ194" s="207" t="s">
        <v>56</v>
      </c>
      <c r="BK194" s="330">
        <f>ROUND(I194*H194,2)</f>
        <v>0</v>
      </c>
      <c r="BL194" s="207" t="s">
        <v>107</v>
      </c>
      <c r="BM194" s="329" t="s">
        <v>233</v>
      </c>
    </row>
    <row r="195" spans="2:65" s="223" customFormat="1" ht="24" customHeight="1">
      <c r="B195" s="219"/>
      <c r="C195" s="364" t="s">
        <v>162</v>
      </c>
      <c r="D195" s="365" t="s">
        <v>178</v>
      </c>
      <c r="E195" s="366" t="s">
        <v>458</v>
      </c>
      <c r="F195" s="367" t="s">
        <v>459</v>
      </c>
      <c r="G195" s="368" t="s">
        <v>221</v>
      </c>
      <c r="H195" s="369">
        <v>2.5</v>
      </c>
      <c r="I195" s="203"/>
      <c r="J195" s="370">
        <f>ROUND(I195*H195,2)</f>
        <v>0</v>
      </c>
      <c r="K195" s="371" t="s">
        <v>1</v>
      </c>
      <c r="L195" s="372"/>
      <c r="M195" s="373" t="s">
        <v>1</v>
      </c>
      <c r="N195" s="374" t="s">
        <v>34</v>
      </c>
      <c r="O195" s="327">
        <v>0</v>
      </c>
      <c r="P195" s="327">
        <f>O195*H195</f>
        <v>0</v>
      </c>
      <c r="Q195" s="327">
        <v>0</v>
      </c>
      <c r="R195" s="327">
        <f>Q195*H195</f>
        <v>0</v>
      </c>
      <c r="S195" s="327">
        <v>0</v>
      </c>
      <c r="T195" s="328">
        <f>S195*H195</f>
        <v>0</v>
      </c>
      <c r="AR195" s="329" t="s">
        <v>137</v>
      </c>
      <c r="AT195" s="329" t="s">
        <v>178</v>
      </c>
      <c r="AU195" s="329" t="s">
        <v>58</v>
      </c>
      <c r="AY195" s="207" t="s">
        <v>101</v>
      </c>
      <c r="BE195" s="330">
        <f>IF(N195="základní",J195,0)</f>
        <v>0</v>
      </c>
      <c r="BF195" s="330">
        <f>IF(N195="snížená",J195,0)</f>
        <v>0</v>
      </c>
      <c r="BG195" s="330">
        <f>IF(N195="zákl. přenesená",J195,0)</f>
        <v>0</v>
      </c>
      <c r="BH195" s="330">
        <f>IF(N195="sníž. přenesená",J195,0)</f>
        <v>0</v>
      </c>
      <c r="BI195" s="330">
        <f>IF(N195="nulová",J195,0)</f>
        <v>0</v>
      </c>
      <c r="BJ195" s="207" t="s">
        <v>56</v>
      </c>
      <c r="BK195" s="330">
        <f>ROUND(I195*H195,2)</f>
        <v>0</v>
      </c>
      <c r="BL195" s="207" t="s">
        <v>107</v>
      </c>
      <c r="BM195" s="329" t="s">
        <v>236</v>
      </c>
    </row>
    <row r="196" spans="2:65" s="223" customFormat="1" ht="24" customHeight="1">
      <c r="B196" s="219"/>
      <c r="C196" s="317" t="s">
        <v>6</v>
      </c>
      <c r="D196" s="318" t="s">
        <v>103</v>
      </c>
      <c r="E196" s="319" t="s">
        <v>460</v>
      </c>
      <c r="F196" s="320" t="s">
        <v>461</v>
      </c>
      <c r="G196" s="321" t="s">
        <v>221</v>
      </c>
      <c r="H196" s="322">
        <v>2.5</v>
      </c>
      <c r="I196" s="203"/>
      <c r="J196" s="323">
        <f>ROUND(I196*H196,2)</f>
        <v>0</v>
      </c>
      <c r="K196" s="324" t="s">
        <v>1</v>
      </c>
      <c r="L196" s="221"/>
      <c r="M196" s="325" t="s">
        <v>1</v>
      </c>
      <c r="N196" s="326" t="s">
        <v>34</v>
      </c>
      <c r="O196" s="327">
        <v>0</v>
      </c>
      <c r="P196" s="327">
        <f>O196*H196</f>
        <v>0</v>
      </c>
      <c r="Q196" s="327">
        <v>0</v>
      </c>
      <c r="R196" s="327">
        <f>Q196*H196</f>
        <v>0</v>
      </c>
      <c r="S196" s="327">
        <v>0</v>
      </c>
      <c r="T196" s="328">
        <f>S196*H196</f>
        <v>0</v>
      </c>
      <c r="AR196" s="329" t="s">
        <v>107</v>
      </c>
      <c r="AT196" s="329" t="s">
        <v>103</v>
      </c>
      <c r="AU196" s="329" t="s">
        <v>58</v>
      </c>
      <c r="AY196" s="207" t="s">
        <v>101</v>
      </c>
      <c r="BE196" s="330">
        <f>IF(N196="základní",J196,0)</f>
        <v>0</v>
      </c>
      <c r="BF196" s="330">
        <f>IF(N196="snížená",J196,0)</f>
        <v>0</v>
      </c>
      <c r="BG196" s="330">
        <f>IF(N196="zákl. přenesená",J196,0)</f>
        <v>0</v>
      </c>
      <c r="BH196" s="330">
        <f>IF(N196="sníž. přenesená",J196,0)</f>
        <v>0</v>
      </c>
      <c r="BI196" s="330">
        <f>IF(N196="nulová",J196,0)</f>
        <v>0</v>
      </c>
      <c r="BJ196" s="207" t="s">
        <v>56</v>
      </c>
      <c r="BK196" s="330">
        <f>ROUND(I196*H196,2)</f>
        <v>0</v>
      </c>
      <c r="BL196" s="207" t="s">
        <v>107</v>
      </c>
      <c r="BM196" s="329" t="s">
        <v>240</v>
      </c>
    </row>
    <row r="197" spans="2:65" s="361" customFormat="1">
      <c r="B197" s="354"/>
      <c r="C197" s="355"/>
      <c r="D197" s="333" t="s">
        <v>112</v>
      </c>
      <c r="E197" s="356" t="s">
        <v>1</v>
      </c>
      <c r="F197" s="357" t="s">
        <v>462</v>
      </c>
      <c r="G197" s="358"/>
      <c r="H197" s="356" t="s">
        <v>1</v>
      </c>
      <c r="I197" s="409"/>
      <c r="J197" s="358"/>
      <c r="K197" s="359"/>
      <c r="L197" s="358"/>
      <c r="M197" s="360"/>
      <c r="T197" s="362"/>
      <c r="AT197" s="363" t="s">
        <v>112</v>
      </c>
      <c r="AU197" s="363" t="s">
        <v>58</v>
      </c>
      <c r="AV197" s="361" t="s">
        <v>56</v>
      </c>
      <c r="AW197" s="361" t="s">
        <v>26</v>
      </c>
      <c r="AX197" s="361" t="s">
        <v>50</v>
      </c>
      <c r="AY197" s="363" t="s">
        <v>101</v>
      </c>
    </row>
    <row r="198" spans="2:65" s="340" customFormat="1">
      <c r="B198" s="331"/>
      <c r="C198" s="332"/>
      <c r="D198" s="333" t="s">
        <v>112</v>
      </c>
      <c r="E198" s="334" t="s">
        <v>1</v>
      </c>
      <c r="F198" s="335" t="s">
        <v>463</v>
      </c>
      <c r="G198" s="336"/>
      <c r="H198" s="337">
        <v>2.5</v>
      </c>
      <c r="I198" s="407"/>
      <c r="J198" s="336"/>
      <c r="K198" s="338"/>
      <c r="L198" s="336"/>
      <c r="M198" s="339"/>
      <c r="T198" s="341"/>
      <c r="AT198" s="342" t="s">
        <v>112</v>
      </c>
      <c r="AU198" s="342" t="s">
        <v>58</v>
      </c>
      <c r="AV198" s="340" t="s">
        <v>58</v>
      </c>
      <c r="AW198" s="340" t="s">
        <v>26</v>
      </c>
      <c r="AX198" s="340" t="s">
        <v>50</v>
      </c>
      <c r="AY198" s="342" t="s">
        <v>101</v>
      </c>
    </row>
    <row r="199" spans="2:65" s="351" customFormat="1">
      <c r="B199" s="343"/>
      <c r="C199" s="344"/>
      <c r="D199" s="333" t="s">
        <v>112</v>
      </c>
      <c r="E199" s="345" t="s">
        <v>1</v>
      </c>
      <c r="F199" s="346" t="s">
        <v>114</v>
      </c>
      <c r="G199" s="347"/>
      <c r="H199" s="348">
        <v>2.5</v>
      </c>
      <c r="I199" s="408"/>
      <c r="J199" s="347"/>
      <c r="K199" s="349"/>
      <c r="L199" s="347"/>
      <c r="M199" s="350"/>
      <c r="T199" s="352"/>
      <c r="AT199" s="353" t="s">
        <v>112</v>
      </c>
      <c r="AU199" s="353" t="s">
        <v>58</v>
      </c>
      <c r="AV199" s="351" t="s">
        <v>107</v>
      </c>
      <c r="AW199" s="351" t="s">
        <v>26</v>
      </c>
      <c r="AX199" s="351" t="s">
        <v>56</v>
      </c>
      <c r="AY199" s="353" t="s">
        <v>101</v>
      </c>
    </row>
    <row r="200" spans="2:65" s="223" customFormat="1" ht="16.5" customHeight="1">
      <c r="B200" s="219"/>
      <c r="C200" s="364" t="s">
        <v>200</v>
      </c>
      <c r="D200" s="365" t="s">
        <v>178</v>
      </c>
      <c r="E200" s="366" t="s">
        <v>464</v>
      </c>
      <c r="F200" s="367" t="s">
        <v>465</v>
      </c>
      <c r="G200" s="368" t="s">
        <v>221</v>
      </c>
      <c r="H200" s="369">
        <v>2.5</v>
      </c>
      <c r="I200" s="203"/>
      <c r="J200" s="370">
        <f>ROUND(I200*H200,2)</f>
        <v>0</v>
      </c>
      <c r="K200" s="371" t="s">
        <v>1</v>
      </c>
      <c r="L200" s="372"/>
      <c r="M200" s="373" t="s">
        <v>1</v>
      </c>
      <c r="N200" s="374" t="s">
        <v>34</v>
      </c>
      <c r="O200" s="327">
        <v>0</v>
      </c>
      <c r="P200" s="327">
        <f>O200*H200</f>
        <v>0</v>
      </c>
      <c r="Q200" s="327">
        <v>0</v>
      </c>
      <c r="R200" s="327">
        <f>Q200*H200</f>
        <v>0</v>
      </c>
      <c r="S200" s="327">
        <v>0</v>
      </c>
      <c r="T200" s="328">
        <f>S200*H200</f>
        <v>0</v>
      </c>
      <c r="AR200" s="329" t="s">
        <v>137</v>
      </c>
      <c r="AT200" s="329" t="s">
        <v>178</v>
      </c>
      <c r="AU200" s="329" t="s">
        <v>58</v>
      </c>
      <c r="AY200" s="207" t="s">
        <v>101</v>
      </c>
      <c r="BE200" s="330">
        <f>IF(N200="základní",J200,0)</f>
        <v>0</v>
      </c>
      <c r="BF200" s="330">
        <f>IF(N200="snížená",J200,0)</f>
        <v>0</v>
      </c>
      <c r="BG200" s="330">
        <f>IF(N200="zákl. přenesená",J200,0)</f>
        <v>0</v>
      </c>
      <c r="BH200" s="330">
        <f>IF(N200="sníž. přenesená",J200,0)</f>
        <v>0</v>
      </c>
      <c r="BI200" s="330">
        <f>IF(N200="nulová",J200,0)</f>
        <v>0</v>
      </c>
      <c r="BJ200" s="207" t="s">
        <v>56</v>
      </c>
      <c r="BK200" s="330">
        <f>ROUND(I200*H200,2)</f>
        <v>0</v>
      </c>
      <c r="BL200" s="207" t="s">
        <v>107</v>
      </c>
      <c r="BM200" s="329" t="s">
        <v>242</v>
      </c>
    </row>
    <row r="201" spans="2:65" s="223" customFormat="1" ht="24" customHeight="1">
      <c r="B201" s="219"/>
      <c r="C201" s="317" t="s">
        <v>203</v>
      </c>
      <c r="D201" s="318" t="s">
        <v>103</v>
      </c>
      <c r="E201" s="319" t="s">
        <v>466</v>
      </c>
      <c r="F201" s="320" t="s">
        <v>467</v>
      </c>
      <c r="G201" s="321" t="s">
        <v>221</v>
      </c>
      <c r="H201" s="322">
        <v>78.5</v>
      </c>
      <c r="I201" s="203"/>
      <c r="J201" s="323">
        <f>ROUND(I201*H201,2)</f>
        <v>0</v>
      </c>
      <c r="K201" s="324" t="s">
        <v>1</v>
      </c>
      <c r="L201" s="221"/>
      <c r="M201" s="325" t="s">
        <v>1</v>
      </c>
      <c r="N201" s="326" t="s">
        <v>34</v>
      </c>
      <c r="O201" s="327">
        <v>0</v>
      </c>
      <c r="P201" s="327">
        <f>O201*H201</f>
        <v>0</v>
      </c>
      <c r="Q201" s="327">
        <v>0</v>
      </c>
      <c r="R201" s="327">
        <f>Q201*H201</f>
        <v>0</v>
      </c>
      <c r="S201" s="327">
        <v>0</v>
      </c>
      <c r="T201" s="328">
        <f>S201*H201</f>
        <v>0</v>
      </c>
      <c r="AR201" s="329" t="s">
        <v>107</v>
      </c>
      <c r="AT201" s="329" t="s">
        <v>103</v>
      </c>
      <c r="AU201" s="329" t="s">
        <v>58</v>
      </c>
      <c r="AY201" s="207" t="s">
        <v>101</v>
      </c>
      <c r="BE201" s="330">
        <f>IF(N201="základní",J201,0)</f>
        <v>0</v>
      </c>
      <c r="BF201" s="330">
        <f>IF(N201="snížená",J201,0)</f>
        <v>0</v>
      </c>
      <c r="BG201" s="330">
        <f>IF(N201="zákl. přenesená",J201,0)</f>
        <v>0</v>
      </c>
      <c r="BH201" s="330">
        <f>IF(N201="sníž. přenesená",J201,0)</f>
        <v>0</v>
      </c>
      <c r="BI201" s="330">
        <f>IF(N201="nulová",J201,0)</f>
        <v>0</v>
      </c>
      <c r="BJ201" s="207" t="s">
        <v>56</v>
      </c>
      <c r="BK201" s="330">
        <f>ROUND(I201*H201,2)</f>
        <v>0</v>
      </c>
      <c r="BL201" s="207" t="s">
        <v>107</v>
      </c>
      <c r="BM201" s="329" t="s">
        <v>245</v>
      </c>
    </row>
    <row r="202" spans="2:65" s="340" customFormat="1">
      <c r="B202" s="331"/>
      <c r="C202" s="332"/>
      <c r="D202" s="333" t="s">
        <v>112</v>
      </c>
      <c r="E202" s="334" t="s">
        <v>1</v>
      </c>
      <c r="F202" s="335" t="s">
        <v>468</v>
      </c>
      <c r="G202" s="336"/>
      <c r="H202" s="337">
        <v>78.5</v>
      </c>
      <c r="I202" s="407"/>
      <c r="J202" s="336"/>
      <c r="K202" s="338"/>
      <c r="L202" s="336"/>
      <c r="M202" s="339"/>
      <c r="T202" s="341"/>
      <c r="AT202" s="342" t="s">
        <v>112</v>
      </c>
      <c r="AU202" s="342" t="s">
        <v>58</v>
      </c>
      <c r="AV202" s="340" t="s">
        <v>58</v>
      </c>
      <c r="AW202" s="340" t="s">
        <v>26</v>
      </c>
      <c r="AX202" s="340" t="s">
        <v>50</v>
      </c>
      <c r="AY202" s="342" t="s">
        <v>101</v>
      </c>
    </row>
    <row r="203" spans="2:65" s="351" customFormat="1">
      <c r="B203" s="343"/>
      <c r="C203" s="344"/>
      <c r="D203" s="333" t="s">
        <v>112</v>
      </c>
      <c r="E203" s="345" t="s">
        <v>1</v>
      </c>
      <c r="F203" s="346" t="s">
        <v>114</v>
      </c>
      <c r="G203" s="347"/>
      <c r="H203" s="348">
        <v>78.5</v>
      </c>
      <c r="I203" s="408"/>
      <c r="J203" s="347"/>
      <c r="K203" s="349"/>
      <c r="L203" s="347"/>
      <c r="M203" s="350"/>
      <c r="T203" s="352"/>
      <c r="AT203" s="353" t="s">
        <v>112</v>
      </c>
      <c r="AU203" s="353" t="s">
        <v>58</v>
      </c>
      <c r="AV203" s="351" t="s">
        <v>107</v>
      </c>
      <c r="AW203" s="351" t="s">
        <v>26</v>
      </c>
      <c r="AX203" s="351" t="s">
        <v>56</v>
      </c>
      <c r="AY203" s="353" t="s">
        <v>101</v>
      </c>
    </row>
    <row r="204" spans="2:65" s="223" customFormat="1" ht="24" customHeight="1">
      <c r="B204" s="219"/>
      <c r="C204" s="317" t="s">
        <v>168</v>
      </c>
      <c r="D204" s="318" t="s">
        <v>103</v>
      </c>
      <c r="E204" s="319" t="s">
        <v>469</v>
      </c>
      <c r="F204" s="320" t="s">
        <v>470</v>
      </c>
      <c r="G204" s="321" t="s">
        <v>221</v>
      </c>
      <c r="H204" s="322">
        <v>30.5</v>
      </c>
      <c r="I204" s="203"/>
      <c r="J204" s="323">
        <f>ROUND(I204*H204,2)</f>
        <v>0</v>
      </c>
      <c r="K204" s="324" t="s">
        <v>1</v>
      </c>
      <c r="L204" s="221"/>
      <c r="M204" s="325" t="s">
        <v>1</v>
      </c>
      <c r="N204" s="326" t="s">
        <v>34</v>
      </c>
      <c r="O204" s="327">
        <v>0</v>
      </c>
      <c r="P204" s="327">
        <f>O204*H204</f>
        <v>0</v>
      </c>
      <c r="Q204" s="327">
        <v>0</v>
      </c>
      <c r="R204" s="327">
        <f>Q204*H204</f>
        <v>0</v>
      </c>
      <c r="S204" s="327">
        <v>0</v>
      </c>
      <c r="T204" s="328">
        <f>S204*H204</f>
        <v>0</v>
      </c>
      <c r="AR204" s="329" t="s">
        <v>107</v>
      </c>
      <c r="AT204" s="329" t="s">
        <v>103</v>
      </c>
      <c r="AU204" s="329" t="s">
        <v>58</v>
      </c>
      <c r="AY204" s="207" t="s">
        <v>101</v>
      </c>
      <c r="BE204" s="330">
        <f>IF(N204="základní",J204,0)</f>
        <v>0</v>
      </c>
      <c r="BF204" s="330">
        <f>IF(N204="snížená",J204,0)</f>
        <v>0</v>
      </c>
      <c r="BG204" s="330">
        <f>IF(N204="zákl. přenesená",J204,0)</f>
        <v>0</v>
      </c>
      <c r="BH204" s="330">
        <f>IF(N204="sníž. přenesená",J204,0)</f>
        <v>0</v>
      </c>
      <c r="BI204" s="330">
        <f>IF(N204="nulová",J204,0)</f>
        <v>0</v>
      </c>
      <c r="BJ204" s="207" t="s">
        <v>56</v>
      </c>
      <c r="BK204" s="330">
        <f>ROUND(I204*H204,2)</f>
        <v>0</v>
      </c>
      <c r="BL204" s="207" t="s">
        <v>107</v>
      </c>
      <c r="BM204" s="329" t="s">
        <v>249</v>
      </c>
    </row>
    <row r="205" spans="2:65" s="340" customFormat="1">
      <c r="B205" s="331"/>
      <c r="C205" s="332"/>
      <c r="D205" s="333" t="s">
        <v>112</v>
      </c>
      <c r="E205" s="334" t="s">
        <v>1</v>
      </c>
      <c r="F205" s="335" t="s">
        <v>471</v>
      </c>
      <c r="G205" s="336"/>
      <c r="H205" s="337">
        <v>30.5</v>
      </c>
      <c r="I205" s="407"/>
      <c r="J205" s="336"/>
      <c r="K205" s="338"/>
      <c r="L205" s="336"/>
      <c r="M205" s="339"/>
      <c r="T205" s="341"/>
      <c r="AT205" s="342" t="s">
        <v>112</v>
      </c>
      <c r="AU205" s="342" t="s">
        <v>58</v>
      </c>
      <c r="AV205" s="340" t="s">
        <v>58</v>
      </c>
      <c r="AW205" s="340" t="s">
        <v>26</v>
      </c>
      <c r="AX205" s="340" t="s">
        <v>50</v>
      </c>
      <c r="AY205" s="342" t="s">
        <v>101</v>
      </c>
    </row>
    <row r="206" spans="2:65" s="351" customFormat="1">
      <c r="B206" s="343"/>
      <c r="C206" s="344"/>
      <c r="D206" s="333" t="s">
        <v>112</v>
      </c>
      <c r="E206" s="345" t="s">
        <v>1</v>
      </c>
      <c r="F206" s="346" t="s">
        <v>114</v>
      </c>
      <c r="G206" s="347"/>
      <c r="H206" s="348">
        <v>30.5</v>
      </c>
      <c r="I206" s="408"/>
      <c r="J206" s="347"/>
      <c r="K206" s="349"/>
      <c r="L206" s="347"/>
      <c r="M206" s="350"/>
      <c r="T206" s="352"/>
      <c r="AT206" s="353" t="s">
        <v>112</v>
      </c>
      <c r="AU206" s="353" t="s">
        <v>58</v>
      </c>
      <c r="AV206" s="351" t="s">
        <v>107</v>
      </c>
      <c r="AW206" s="351" t="s">
        <v>26</v>
      </c>
      <c r="AX206" s="351" t="s">
        <v>56</v>
      </c>
      <c r="AY206" s="353" t="s">
        <v>101</v>
      </c>
    </row>
    <row r="207" spans="2:65" s="223" customFormat="1" ht="24" customHeight="1">
      <c r="B207" s="219"/>
      <c r="C207" s="317" t="s">
        <v>209</v>
      </c>
      <c r="D207" s="318" t="s">
        <v>103</v>
      </c>
      <c r="E207" s="319" t="s">
        <v>472</v>
      </c>
      <c r="F207" s="320" t="s">
        <v>473</v>
      </c>
      <c r="G207" s="321" t="s">
        <v>221</v>
      </c>
      <c r="H207" s="322">
        <v>84.9</v>
      </c>
      <c r="I207" s="203"/>
      <c r="J207" s="323">
        <f>ROUND(I207*H207,2)</f>
        <v>0</v>
      </c>
      <c r="K207" s="324" t="s">
        <v>1</v>
      </c>
      <c r="L207" s="221"/>
      <c r="M207" s="325" t="s">
        <v>1</v>
      </c>
      <c r="N207" s="326" t="s">
        <v>34</v>
      </c>
      <c r="O207" s="327">
        <v>0</v>
      </c>
      <c r="P207" s="327">
        <f>O207*H207</f>
        <v>0</v>
      </c>
      <c r="Q207" s="327">
        <v>0</v>
      </c>
      <c r="R207" s="327">
        <f>Q207*H207</f>
        <v>0</v>
      </c>
      <c r="S207" s="327">
        <v>0</v>
      </c>
      <c r="T207" s="328">
        <f>S207*H207</f>
        <v>0</v>
      </c>
      <c r="AR207" s="329" t="s">
        <v>107</v>
      </c>
      <c r="AT207" s="329" t="s">
        <v>103</v>
      </c>
      <c r="AU207" s="329" t="s">
        <v>58</v>
      </c>
      <c r="AY207" s="207" t="s">
        <v>101</v>
      </c>
      <c r="BE207" s="330">
        <f>IF(N207="základní",J207,0)</f>
        <v>0</v>
      </c>
      <c r="BF207" s="330">
        <f>IF(N207="snížená",J207,0)</f>
        <v>0</v>
      </c>
      <c r="BG207" s="330">
        <f>IF(N207="zákl. přenesená",J207,0)</f>
        <v>0</v>
      </c>
      <c r="BH207" s="330">
        <f>IF(N207="sníž. přenesená",J207,0)</f>
        <v>0</v>
      </c>
      <c r="BI207" s="330">
        <f>IF(N207="nulová",J207,0)</f>
        <v>0</v>
      </c>
      <c r="BJ207" s="207" t="s">
        <v>56</v>
      </c>
      <c r="BK207" s="330">
        <f>ROUND(I207*H207,2)</f>
        <v>0</v>
      </c>
      <c r="BL207" s="207" t="s">
        <v>107</v>
      </c>
      <c r="BM207" s="329" t="s">
        <v>252</v>
      </c>
    </row>
    <row r="208" spans="2:65" s="361" customFormat="1">
      <c r="B208" s="354"/>
      <c r="C208" s="355"/>
      <c r="D208" s="333" t="s">
        <v>112</v>
      </c>
      <c r="E208" s="356" t="s">
        <v>1</v>
      </c>
      <c r="F208" s="357" t="s">
        <v>474</v>
      </c>
      <c r="G208" s="358"/>
      <c r="H208" s="356" t="s">
        <v>1</v>
      </c>
      <c r="I208" s="409"/>
      <c r="J208" s="358"/>
      <c r="K208" s="359"/>
      <c r="L208" s="358"/>
      <c r="M208" s="360"/>
      <c r="T208" s="362"/>
      <c r="AT208" s="363" t="s">
        <v>112</v>
      </c>
      <c r="AU208" s="363" t="s">
        <v>58</v>
      </c>
      <c r="AV208" s="361" t="s">
        <v>56</v>
      </c>
      <c r="AW208" s="361" t="s">
        <v>26</v>
      </c>
      <c r="AX208" s="361" t="s">
        <v>50</v>
      </c>
      <c r="AY208" s="363" t="s">
        <v>101</v>
      </c>
    </row>
    <row r="209" spans="2:65" s="340" customFormat="1">
      <c r="B209" s="331"/>
      <c r="C209" s="332"/>
      <c r="D209" s="333" t="s">
        <v>112</v>
      </c>
      <c r="E209" s="334" t="s">
        <v>1</v>
      </c>
      <c r="F209" s="335" t="s">
        <v>475</v>
      </c>
      <c r="G209" s="336"/>
      <c r="H209" s="337">
        <v>84.9</v>
      </c>
      <c r="I209" s="407"/>
      <c r="J209" s="336"/>
      <c r="K209" s="338"/>
      <c r="L209" s="336"/>
      <c r="M209" s="339"/>
      <c r="T209" s="341"/>
      <c r="AT209" s="342" t="s">
        <v>112</v>
      </c>
      <c r="AU209" s="342" t="s">
        <v>58</v>
      </c>
      <c r="AV209" s="340" t="s">
        <v>58</v>
      </c>
      <c r="AW209" s="340" t="s">
        <v>26</v>
      </c>
      <c r="AX209" s="340" t="s">
        <v>50</v>
      </c>
      <c r="AY209" s="342" t="s">
        <v>101</v>
      </c>
    </row>
    <row r="210" spans="2:65" s="351" customFormat="1">
      <c r="B210" s="343"/>
      <c r="C210" s="344"/>
      <c r="D210" s="333" t="s">
        <v>112</v>
      </c>
      <c r="E210" s="345" t="s">
        <v>1</v>
      </c>
      <c r="F210" s="346" t="s">
        <v>114</v>
      </c>
      <c r="G210" s="347"/>
      <c r="H210" s="348">
        <v>84.9</v>
      </c>
      <c r="I210" s="408"/>
      <c r="J210" s="347"/>
      <c r="K210" s="349"/>
      <c r="L210" s="347"/>
      <c r="M210" s="350"/>
      <c r="T210" s="352"/>
      <c r="AT210" s="353" t="s">
        <v>112</v>
      </c>
      <c r="AU210" s="353" t="s">
        <v>58</v>
      </c>
      <c r="AV210" s="351" t="s">
        <v>107</v>
      </c>
      <c r="AW210" s="351" t="s">
        <v>26</v>
      </c>
      <c r="AX210" s="351" t="s">
        <v>56</v>
      </c>
      <c r="AY210" s="353" t="s">
        <v>101</v>
      </c>
    </row>
    <row r="211" spans="2:65" s="223" customFormat="1" ht="24" customHeight="1">
      <c r="B211" s="219"/>
      <c r="C211" s="317" t="s">
        <v>174</v>
      </c>
      <c r="D211" s="318" t="s">
        <v>103</v>
      </c>
      <c r="E211" s="319" t="s">
        <v>476</v>
      </c>
      <c r="F211" s="320" t="s">
        <v>477</v>
      </c>
      <c r="G211" s="321" t="s">
        <v>221</v>
      </c>
      <c r="H211" s="322">
        <v>2.5</v>
      </c>
      <c r="I211" s="203"/>
      <c r="J211" s="323">
        <f>ROUND(I211*H211,2)</f>
        <v>0</v>
      </c>
      <c r="K211" s="324" t="s">
        <v>1</v>
      </c>
      <c r="L211" s="221"/>
      <c r="M211" s="325" t="s">
        <v>1</v>
      </c>
      <c r="N211" s="326" t="s">
        <v>34</v>
      </c>
      <c r="O211" s="327">
        <v>0</v>
      </c>
      <c r="P211" s="327">
        <f>O211*H211</f>
        <v>0</v>
      </c>
      <c r="Q211" s="327">
        <v>0</v>
      </c>
      <c r="R211" s="327">
        <f>Q211*H211</f>
        <v>0</v>
      </c>
      <c r="S211" s="327">
        <v>0</v>
      </c>
      <c r="T211" s="328">
        <f>S211*H211</f>
        <v>0</v>
      </c>
      <c r="AR211" s="329" t="s">
        <v>107</v>
      </c>
      <c r="AT211" s="329" t="s">
        <v>103</v>
      </c>
      <c r="AU211" s="329" t="s">
        <v>58</v>
      </c>
      <c r="AY211" s="207" t="s">
        <v>101</v>
      </c>
      <c r="BE211" s="330">
        <f>IF(N211="základní",J211,0)</f>
        <v>0</v>
      </c>
      <c r="BF211" s="330">
        <f>IF(N211="snížená",J211,0)</f>
        <v>0</v>
      </c>
      <c r="BG211" s="330">
        <f>IF(N211="zákl. přenesená",J211,0)</f>
        <v>0</v>
      </c>
      <c r="BH211" s="330">
        <f>IF(N211="sníž. přenesená",J211,0)</f>
        <v>0</v>
      </c>
      <c r="BI211" s="330">
        <f>IF(N211="nulová",J211,0)</f>
        <v>0</v>
      </c>
      <c r="BJ211" s="207" t="s">
        <v>56</v>
      </c>
      <c r="BK211" s="330">
        <f>ROUND(I211*H211,2)</f>
        <v>0</v>
      </c>
      <c r="BL211" s="207" t="s">
        <v>107</v>
      </c>
      <c r="BM211" s="329" t="s">
        <v>256</v>
      </c>
    </row>
    <row r="212" spans="2:65" s="223" customFormat="1" ht="16.5" customHeight="1">
      <c r="B212" s="219"/>
      <c r="C212" s="317" t="s">
        <v>219</v>
      </c>
      <c r="D212" s="318" t="s">
        <v>103</v>
      </c>
      <c r="E212" s="319" t="s">
        <v>478</v>
      </c>
      <c r="F212" s="320" t="s">
        <v>479</v>
      </c>
      <c r="G212" s="321" t="s">
        <v>221</v>
      </c>
      <c r="H212" s="322">
        <v>2.5</v>
      </c>
      <c r="I212" s="203"/>
      <c r="J212" s="323">
        <f>ROUND(I212*H212,2)</f>
        <v>0</v>
      </c>
      <c r="K212" s="324" t="s">
        <v>1</v>
      </c>
      <c r="L212" s="221"/>
      <c r="M212" s="325" t="s">
        <v>1</v>
      </c>
      <c r="N212" s="326" t="s">
        <v>34</v>
      </c>
      <c r="O212" s="327">
        <v>0</v>
      </c>
      <c r="P212" s="327">
        <f>O212*H212</f>
        <v>0</v>
      </c>
      <c r="Q212" s="327">
        <v>0</v>
      </c>
      <c r="R212" s="327">
        <f>Q212*H212</f>
        <v>0</v>
      </c>
      <c r="S212" s="327">
        <v>0</v>
      </c>
      <c r="T212" s="328">
        <f>S212*H212</f>
        <v>0</v>
      </c>
      <c r="AR212" s="329" t="s">
        <v>107</v>
      </c>
      <c r="AT212" s="329" t="s">
        <v>103</v>
      </c>
      <c r="AU212" s="329" t="s">
        <v>58</v>
      </c>
      <c r="AY212" s="207" t="s">
        <v>101</v>
      </c>
      <c r="BE212" s="330">
        <f>IF(N212="základní",J212,0)</f>
        <v>0</v>
      </c>
      <c r="BF212" s="330">
        <f>IF(N212="snížená",J212,0)</f>
        <v>0</v>
      </c>
      <c r="BG212" s="330">
        <f>IF(N212="zákl. přenesená",J212,0)</f>
        <v>0</v>
      </c>
      <c r="BH212" s="330">
        <f>IF(N212="sníž. přenesená",J212,0)</f>
        <v>0</v>
      </c>
      <c r="BI212" s="330">
        <f>IF(N212="nulová",J212,0)</f>
        <v>0</v>
      </c>
      <c r="BJ212" s="207" t="s">
        <v>56</v>
      </c>
      <c r="BK212" s="330">
        <f>ROUND(I212*H212,2)</f>
        <v>0</v>
      </c>
      <c r="BL212" s="207" t="s">
        <v>107</v>
      </c>
      <c r="BM212" s="329" t="s">
        <v>259</v>
      </c>
    </row>
    <row r="213" spans="2:65" s="340" customFormat="1">
      <c r="B213" s="331"/>
      <c r="C213" s="332"/>
      <c r="D213" s="333" t="s">
        <v>112</v>
      </c>
      <c r="E213" s="334" t="s">
        <v>1</v>
      </c>
      <c r="F213" s="335" t="s">
        <v>463</v>
      </c>
      <c r="G213" s="336"/>
      <c r="H213" s="337">
        <v>2.5</v>
      </c>
      <c r="I213" s="407"/>
      <c r="J213" s="336"/>
      <c r="K213" s="338"/>
      <c r="L213" s="336"/>
      <c r="M213" s="339"/>
      <c r="T213" s="341"/>
      <c r="AT213" s="342" t="s">
        <v>112</v>
      </c>
      <c r="AU213" s="342" t="s">
        <v>58</v>
      </c>
      <c r="AV213" s="340" t="s">
        <v>58</v>
      </c>
      <c r="AW213" s="340" t="s">
        <v>26</v>
      </c>
      <c r="AX213" s="340" t="s">
        <v>50</v>
      </c>
      <c r="AY213" s="342" t="s">
        <v>101</v>
      </c>
    </row>
    <row r="214" spans="2:65" s="351" customFormat="1">
      <c r="B214" s="343"/>
      <c r="C214" s="344"/>
      <c r="D214" s="333" t="s">
        <v>112</v>
      </c>
      <c r="E214" s="345" t="s">
        <v>1</v>
      </c>
      <c r="F214" s="346" t="s">
        <v>114</v>
      </c>
      <c r="G214" s="347"/>
      <c r="H214" s="348">
        <v>2.5</v>
      </c>
      <c r="I214" s="408"/>
      <c r="J214" s="347"/>
      <c r="K214" s="349"/>
      <c r="L214" s="347"/>
      <c r="M214" s="350"/>
      <c r="T214" s="352"/>
      <c r="AT214" s="353" t="s">
        <v>112</v>
      </c>
      <c r="AU214" s="353" t="s">
        <v>58</v>
      </c>
      <c r="AV214" s="351" t="s">
        <v>107</v>
      </c>
      <c r="AW214" s="351" t="s">
        <v>26</v>
      </c>
      <c r="AX214" s="351" t="s">
        <v>56</v>
      </c>
      <c r="AY214" s="353" t="s">
        <v>101</v>
      </c>
    </row>
    <row r="215" spans="2:65" s="223" customFormat="1" ht="16.5" customHeight="1">
      <c r="B215" s="219"/>
      <c r="C215" s="317" t="s">
        <v>181</v>
      </c>
      <c r="D215" s="318" t="s">
        <v>103</v>
      </c>
      <c r="E215" s="319" t="s">
        <v>480</v>
      </c>
      <c r="F215" s="320" t="s">
        <v>481</v>
      </c>
      <c r="G215" s="321" t="s">
        <v>221</v>
      </c>
      <c r="H215" s="322">
        <v>109</v>
      </c>
      <c r="I215" s="203"/>
      <c r="J215" s="323">
        <f>ROUND(I215*H215,2)</f>
        <v>0</v>
      </c>
      <c r="K215" s="324" t="s">
        <v>1</v>
      </c>
      <c r="L215" s="221"/>
      <c r="M215" s="325" t="s">
        <v>1</v>
      </c>
      <c r="N215" s="326" t="s">
        <v>34</v>
      </c>
      <c r="O215" s="327">
        <v>0</v>
      </c>
      <c r="P215" s="327">
        <f>O215*H215</f>
        <v>0</v>
      </c>
      <c r="Q215" s="327">
        <v>0</v>
      </c>
      <c r="R215" s="327">
        <f>Q215*H215</f>
        <v>0</v>
      </c>
      <c r="S215" s="327">
        <v>0</v>
      </c>
      <c r="T215" s="328">
        <f>S215*H215</f>
        <v>0</v>
      </c>
      <c r="AR215" s="329" t="s">
        <v>107</v>
      </c>
      <c r="AT215" s="329" t="s">
        <v>103</v>
      </c>
      <c r="AU215" s="329" t="s">
        <v>58</v>
      </c>
      <c r="AY215" s="207" t="s">
        <v>101</v>
      </c>
      <c r="BE215" s="330">
        <f>IF(N215="základní",J215,0)</f>
        <v>0</v>
      </c>
      <c r="BF215" s="330">
        <f>IF(N215="snížená",J215,0)</f>
        <v>0</v>
      </c>
      <c r="BG215" s="330">
        <f>IF(N215="zákl. přenesená",J215,0)</f>
        <v>0</v>
      </c>
      <c r="BH215" s="330">
        <f>IF(N215="sníž. přenesená",J215,0)</f>
        <v>0</v>
      </c>
      <c r="BI215" s="330">
        <f>IF(N215="nulová",J215,0)</f>
        <v>0</v>
      </c>
      <c r="BJ215" s="207" t="s">
        <v>56</v>
      </c>
      <c r="BK215" s="330">
        <f>ROUND(I215*H215,2)</f>
        <v>0</v>
      </c>
      <c r="BL215" s="207" t="s">
        <v>107</v>
      </c>
      <c r="BM215" s="329" t="s">
        <v>289</v>
      </c>
    </row>
    <row r="216" spans="2:65" s="340" customFormat="1">
      <c r="B216" s="331"/>
      <c r="C216" s="332"/>
      <c r="D216" s="333" t="s">
        <v>112</v>
      </c>
      <c r="E216" s="334" t="s">
        <v>1</v>
      </c>
      <c r="F216" s="335" t="s">
        <v>482</v>
      </c>
      <c r="G216" s="336"/>
      <c r="H216" s="337">
        <v>109</v>
      </c>
      <c r="I216" s="407"/>
      <c r="J216" s="336"/>
      <c r="K216" s="338"/>
      <c r="L216" s="336"/>
      <c r="M216" s="339"/>
      <c r="T216" s="341"/>
      <c r="AT216" s="342" t="s">
        <v>112</v>
      </c>
      <c r="AU216" s="342" t="s">
        <v>58</v>
      </c>
      <c r="AV216" s="340" t="s">
        <v>58</v>
      </c>
      <c r="AW216" s="340" t="s">
        <v>26</v>
      </c>
      <c r="AX216" s="340" t="s">
        <v>50</v>
      </c>
      <c r="AY216" s="342" t="s">
        <v>101</v>
      </c>
    </row>
    <row r="217" spans="2:65" s="351" customFormat="1">
      <c r="B217" s="343"/>
      <c r="C217" s="344"/>
      <c r="D217" s="333" t="s">
        <v>112</v>
      </c>
      <c r="E217" s="345" t="s">
        <v>1</v>
      </c>
      <c r="F217" s="346" t="s">
        <v>114</v>
      </c>
      <c r="G217" s="347"/>
      <c r="H217" s="348">
        <v>109</v>
      </c>
      <c r="I217" s="408"/>
      <c r="J217" s="347"/>
      <c r="K217" s="349"/>
      <c r="L217" s="347"/>
      <c r="M217" s="350"/>
      <c r="T217" s="352"/>
      <c r="AT217" s="353" t="s">
        <v>112</v>
      </c>
      <c r="AU217" s="353" t="s">
        <v>58</v>
      </c>
      <c r="AV217" s="351" t="s">
        <v>107</v>
      </c>
      <c r="AW217" s="351" t="s">
        <v>26</v>
      </c>
      <c r="AX217" s="351" t="s">
        <v>56</v>
      </c>
      <c r="AY217" s="353" t="s">
        <v>101</v>
      </c>
    </row>
    <row r="218" spans="2:65" s="223" customFormat="1" ht="16.5" customHeight="1">
      <c r="B218" s="219"/>
      <c r="C218" s="317" t="s">
        <v>230</v>
      </c>
      <c r="D218" s="318" t="s">
        <v>103</v>
      </c>
      <c r="E218" s="319" t="s">
        <v>483</v>
      </c>
      <c r="F218" s="320" t="s">
        <v>484</v>
      </c>
      <c r="G218" s="321" t="s">
        <v>221</v>
      </c>
      <c r="H218" s="322">
        <v>84.9</v>
      </c>
      <c r="I218" s="203"/>
      <c r="J218" s="323">
        <f>ROUND(I218*H218,2)</f>
        <v>0</v>
      </c>
      <c r="K218" s="324" t="s">
        <v>1</v>
      </c>
      <c r="L218" s="221"/>
      <c r="M218" s="325" t="s">
        <v>1</v>
      </c>
      <c r="N218" s="326" t="s">
        <v>34</v>
      </c>
      <c r="O218" s="327">
        <v>0</v>
      </c>
      <c r="P218" s="327">
        <f>O218*H218</f>
        <v>0</v>
      </c>
      <c r="Q218" s="327">
        <v>0</v>
      </c>
      <c r="R218" s="327">
        <f>Q218*H218</f>
        <v>0</v>
      </c>
      <c r="S218" s="327">
        <v>0</v>
      </c>
      <c r="T218" s="328">
        <f>S218*H218</f>
        <v>0</v>
      </c>
      <c r="AR218" s="329" t="s">
        <v>107</v>
      </c>
      <c r="AT218" s="329" t="s">
        <v>103</v>
      </c>
      <c r="AU218" s="329" t="s">
        <v>58</v>
      </c>
      <c r="AY218" s="207" t="s">
        <v>101</v>
      </c>
      <c r="BE218" s="330">
        <f>IF(N218="základní",J218,0)</f>
        <v>0</v>
      </c>
      <c r="BF218" s="330">
        <f>IF(N218="snížená",J218,0)</f>
        <v>0</v>
      </c>
      <c r="BG218" s="330">
        <f>IF(N218="zákl. přenesená",J218,0)</f>
        <v>0</v>
      </c>
      <c r="BH218" s="330">
        <f>IF(N218="sníž. přenesená",J218,0)</f>
        <v>0</v>
      </c>
      <c r="BI218" s="330">
        <f>IF(N218="nulová",J218,0)</f>
        <v>0</v>
      </c>
      <c r="BJ218" s="207" t="s">
        <v>56</v>
      </c>
      <c r="BK218" s="330">
        <f>ROUND(I218*H218,2)</f>
        <v>0</v>
      </c>
      <c r="BL218" s="207" t="s">
        <v>107</v>
      </c>
      <c r="BM218" s="329" t="s">
        <v>292</v>
      </c>
    </row>
    <row r="219" spans="2:65" s="223" customFormat="1" ht="24" customHeight="1">
      <c r="B219" s="219"/>
      <c r="C219" s="317" t="s">
        <v>185</v>
      </c>
      <c r="D219" s="318" t="s">
        <v>103</v>
      </c>
      <c r="E219" s="319" t="s">
        <v>485</v>
      </c>
      <c r="F219" s="320" t="s">
        <v>486</v>
      </c>
      <c r="G219" s="321" t="s">
        <v>173</v>
      </c>
      <c r="H219" s="322">
        <v>6</v>
      </c>
      <c r="I219" s="203"/>
      <c r="J219" s="323">
        <f>ROUND(I219*H219,2)</f>
        <v>0</v>
      </c>
      <c r="K219" s="324" t="s">
        <v>1</v>
      </c>
      <c r="L219" s="221"/>
      <c r="M219" s="325" t="s">
        <v>1</v>
      </c>
      <c r="N219" s="326" t="s">
        <v>34</v>
      </c>
      <c r="O219" s="327">
        <v>0</v>
      </c>
      <c r="P219" s="327">
        <f>O219*H219</f>
        <v>0</v>
      </c>
      <c r="Q219" s="327">
        <v>0</v>
      </c>
      <c r="R219" s="327">
        <f>Q219*H219</f>
        <v>0</v>
      </c>
      <c r="S219" s="327">
        <v>0</v>
      </c>
      <c r="T219" s="328">
        <f>S219*H219</f>
        <v>0</v>
      </c>
      <c r="AR219" s="329" t="s">
        <v>107</v>
      </c>
      <c r="AT219" s="329" t="s">
        <v>103</v>
      </c>
      <c r="AU219" s="329" t="s">
        <v>58</v>
      </c>
      <c r="AY219" s="207" t="s">
        <v>101</v>
      </c>
      <c r="BE219" s="330">
        <f>IF(N219="základní",J219,0)</f>
        <v>0</v>
      </c>
      <c r="BF219" s="330">
        <f>IF(N219="snížená",J219,0)</f>
        <v>0</v>
      </c>
      <c r="BG219" s="330">
        <f>IF(N219="zákl. přenesená",J219,0)</f>
        <v>0</v>
      </c>
      <c r="BH219" s="330">
        <f>IF(N219="sníž. přenesená",J219,0)</f>
        <v>0</v>
      </c>
      <c r="BI219" s="330">
        <f>IF(N219="nulová",J219,0)</f>
        <v>0</v>
      </c>
      <c r="BJ219" s="207" t="s">
        <v>56</v>
      </c>
      <c r="BK219" s="330">
        <f>ROUND(I219*H219,2)</f>
        <v>0</v>
      </c>
      <c r="BL219" s="207" t="s">
        <v>107</v>
      </c>
      <c r="BM219" s="329" t="s">
        <v>296</v>
      </c>
    </row>
    <row r="220" spans="2:65" s="340" customFormat="1">
      <c r="B220" s="331"/>
      <c r="C220" s="332"/>
      <c r="D220" s="333" t="s">
        <v>112</v>
      </c>
      <c r="E220" s="334" t="s">
        <v>1</v>
      </c>
      <c r="F220" s="335" t="s">
        <v>487</v>
      </c>
      <c r="G220" s="336"/>
      <c r="H220" s="337">
        <v>2</v>
      </c>
      <c r="I220" s="407"/>
      <c r="J220" s="336"/>
      <c r="K220" s="338"/>
      <c r="L220" s="336"/>
      <c r="M220" s="339"/>
      <c r="T220" s="341"/>
      <c r="AT220" s="342" t="s">
        <v>112</v>
      </c>
      <c r="AU220" s="342" t="s">
        <v>58</v>
      </c>
      <c r="AV220" s="340" t="s">
        <v>58</v>
      </c>
      <c r="AW220" s="340" t="s">
        <v>26</v>
      </c>
      <c r="AX220" s="340" t="s">
        <v>50</v>
      </c>
      <c r="AY220" s="342" t="s">
        <v>101</v>
      </c>
    </row>
    <row r="221" spans="2:65" s="340" customFormat="1">
      <c r="B221" s="331"/>
      <c r="C221" s="332"/>
      <c r="D221" s="333" t="s">
        <v>112</v>
      </c>
      <c r="E221" s="334" t="s">
        <v>1</v>
      </c>
      <c r="F221" s="335" t="s">
        <v>488</v>
      </c>
      <c r="G221" s="336"/>
      <c r="H221" s="337">
        <v>2</v>
      </c>
      <c r="I221" s="407"/>
      <c r="J221" s="336"/>
      <c r="K221" s="338"/>
      <c r="L221" s="336"/>
      <c r="M221" s="339"/>
      <c r="T221" s="341"/>
      <c r="AT221" s="342" t="s">
        <v>112</v>
      </c>
      <c r="AU221" s="342" t="s">
        <v>58</v>
      </c>
      <c r="AV221" s="340" t="s">
        <v>58</v>
      </c>
      <c r="AW221" s="340" t="s">
        <v>26</v>
      </c>
      <c r="AX221" s="340" t="s">
        <v>50</v>
      </c>
      <c r="AY221" s="342" t="s">
        <v>101</v>
      </c>
    </row>
    <row r="222" spans="2:65" s="340" customFormat="1">
      <c r="B222" s="331"/>
      <c r="C222" s="332"/>
      <c r="D222" s="333" t="s">
        <v>112</v>
      </c>
      <c r="E222" s="334" t="s">
        <v>1</v>
      </c>
      <c r="F222" s="335" t="s">
        <v>489</v>
      </c>
      <c r="G222" s="336"/>
      <c r="H222" s="337">
        <v>2</v>
      </c>
      <c r="I222" s="407"/>
      <c r="J222" s="336"/>
      <c r="K222" s="338"/>
      <c r="L222" s="336"/>
      <c r="M222" s="339"/>
      <c r="T222" s="341"/>
      <c r="AT222" s="342" t="s">
        <v>112</v>
      </c>
      <c r="AU222" s="342" t="s">
        <v>58</v>
      </c>
      <c r="AV222" s="340" t="s">
        <v>58</v>
      </c>
      <c r="AW222" s="340" t="s">
        <v>26</v>
      </c>
      <c r="AX222" s="340" t="s">
        <v>50</v>
      </c>
      <c r="AY222" s="342" t="s">
        <v>101</v>
      </c>
    </row>
    <row r="223" spans="2:65" s="351" customFormat="1">
      <c r="B223" s="343"/>
      <c r="C223" s="344"/>
      <c r="D223" s="333" t="s">
        <v>112</v>
      </c>
      <c r="E223" s="345" t="s">
        <v>1</v>
      </c>
      <c r="F223" s="346" t="s">
        <v>114</v>
      </c>
      <c r="G223" s="347"/>
      <c r="H223" s="348">
        <v>6</v>
      </c>
      <c r="I223" s="408"/>
      <c r="J223" s="347"/>
      <c r="K223" s="349"/>
      <c r="L223" s="347"/>
      <c r="M223" s="350"/>
      <c r="T223" s="352"/>
      <c r="AT223" s="353" t="s">
        <v>112</v>
      </c>
      <c r="AU223" s="353" t="s">
        <v>58</v>
      </c>
      <c r="AV223" s="351" t="s">
        <v>107</v>
      </c>
      <c r="AW223" s="351" t="s">
        <v>26</v>
      </c>
      <c r="AX223" s="351" t="s">
        <v>56</v>
      </c>
      <c r="AY223" s="353" t="s">
        <v>101</v>
      </c>
    </row>
    <row r="224" spans="2:65" s="223" customFormat="1" ht="16.5" customHeight="1">
      <c r="B224" s="219"/>
      <c r="C224" s="317" t="s">
        <v>237</v>
      </c>
      <c r="D224" s="318" t="s">
        <v>103</v>
      </c>
      <c r="E224" s="319" t="s">
        <v>490</v>
      </c>
      <c r="F224" s="320" t="s">
        <v>491</v>
      </c>
      <c r="G224" s="321" t="s">
        <v>221</v>
      </c>
      <c r="H224" s="322">
        <v>111.5</v>
      </c>
      <c r="I224" s="203"/>
      <c r="J224" s="323">
        <f>ROUND(I224*H224,2)</f>
        <v>0</v>
      </c>
      <c r="K224" s="324" t="s">
        <v>1</v>
      </c>
      <c r="L224" s="221"/>
      <c r="M224" s="325" t="s">
        <v>1</v>
      </c>
      <c r="N224" s="326" t="s">
        <v>34</v>
      </c>
      <c r="O224" s="327">
        <v>0</v>
      </c>
      <c r="P224" s="327">
        <f>O224*H224</f>
        <v>0</v>
      </c>
      <c r="Q224" s="327">
        <v>0</v>
      </c>
      <c r="R224" s="327">
        <f>Q224*H224</f>
        <v>0</v>
      </c>
      <c r="S224" s="327">
        <v>0</v>
      </c>
      <c r="T224" s="328">
        <f>S224*H224</f>
        <v>0</v>
      </c>
      <c r="AR224" s="329" t="s">
        <v>107</v>
      </c>
      <c r="AT224" s="329" t="s">
        <v>103</v>
      </c>
      <c r="AU224" s="329" t="s">
        <v>58</v>
      </c>
      <c r="AY224" s="207" t="s">
        <v>101</v>
      </c>
      <c r="BE224" s="330">
        <f>IF(N224="základní",J224,0)</f>
        <v>0</v>
      </c>
      <c r="BF224" s="330">
        <f>IF(N224="snížená",J224,0)</f>
        <v>0</v>
      </c>
      <c r="BG224" s="330">
        <f>IF(N224="zákl. přenesená",J224,0)</f>
        <v>0</v>
      </c>
      <c r="BH224" s="330">
        <f>IF(N224="sníž. přenesená",J224,0)</f>
        <v>0</v>
      </c>
      <c r="BI224" s="330">
        <f>IF(N224="nulová",J224,0)</f>
        <v>0</v>
      </c>
      <c r="BJ224" s="207" t="s">
        <v>56</v>
      </c>
      <c r="BK224" s="330">
        <f>ROUND(I224*H224,2)</f>
        <v>0</v>
      </c>
      <c r="BL224" s="207" t="s">
        <v>107</v>
      </c>
      <c r="BM224" s="329" t="s">
        <v>299</v>
      </c>
    </row>
    <row r="225" spans="2:65" s="340" customFormat="1">
      <c r="B225" s="331"/>
      <c r="C225" s="332"/>
      <c r="D225" s="333" t="s">
        <v>112</v>
      </c>
      <c r="E225" s="334" t="s">
        <v>1</v>
      </c>
      <c r="F225" s="335" t="s">
        <v>492</v>
      </c>
      <c r="G225" s="336"/>
      <c r="H225" s="337">
        <v>109</v>
      </c>
      <c r="I225" s="407"/>
      <c r="J225" s="336"/>
      <c r="K225" s="338"/>
      <c r="L225" s="336"/>
      <c r="M225" s="339"/>
      <c r="T225" s="341"/>
      <c r="AT225" s="342" t="s">
        <v>112</v>
      </c>
      <c r="AU225" s="342" t="s">
        <v>58</v>
      </c>
      <c r="AV225" s="340" t="s">
        <v>58</v>
      </c>
      <c r="AW225" s="340" t="s">
        <v>26</v>
      </c>
      <c r="AX225" s="340" t="s">
        <v>50</v>
      </c>
      <c r="AY225" s="342" t="s">
        <v>101</v>
      </c>
    </row>
    <row r="226" spans="2:65" s="340" customFormat="1">
      <c r="B226" s="331"/>
      <c r="C226" s="332"/>
      <c r="D226" s="333" t="s">
        <v>112</v>
      </c>
      <c r="E226" s="334" t="s">
        <v>1</v>
      </c>
      <c r="F226" s="335" t="s">
        <v>493</v>
      </c>
      <c r="G226" s="336"/>
      <c r="H226" s="337">
        <v>2.5</v>
      </c>
      <c r="I226" s="407"/>
      <c r="J226" s="336"/>
      <c r="K226" s="338"/>
      <c r="L226" s="336"/>
      <c r="M226" s="339"/>
      <c r="T226" s="341"/>
      <c r="AT226" s="342" t="s">
        <v>112</v>
      </c>
      <c r="AU226" s="342" t="s">
        <v>58</v>
      </c>
      <c r="AV226" s="340" t="s">
        <v>58</v>
      </c>
      <c r="AW226" s="340" t="s">
        <v>26</v>
      </c>
      <c r="AX226" s="340" t="s">
        <v>50</v>
      </c>
      <c r="AY226" s="342" t="s">
        <v>101</v>
      </c>
    </row>
    <row r="227" spans="2:65" s="351" customFormat="1">
      <c r="B227" s="343"/>
      <c r="C227" s="344"/>
      <c r="D227" s="333" t="s">
        <v>112</v>
      </c>
      <c r="E227" s="345" t="s">
        <v>1</v>
      </c>
      <c r="F227" s="346" t="s">
        <v>114</v>
      </c>
      <c r="G227" s="347"/>
      <c r="H227" s="348">
        <v>111.5</v>
      </c>
      <c r="I227" s="408"/>
      <c r="J227" s="347"/>
      <c r="K227" s="349"/>
      <c r="L227" s="347"/>
      <c r="M227" s="350"/>
      <c r="T227" s="352"/>
      <c r="AT227" s="353" t="s">
        <v>112</v>
      </c>
      <c r="AU227" s="353" t="s">
        <v>58</v>
      </c>
      <c r="AV227" s="351" t="s">
        <v>107</v>
      </c>
      <c r="AW227" s="351" t="s">
        <v>26</v>
      </c>
      <c r="AX227" s="351" t="s">
        <v>56</v>
      </c>
      <c r="AY227" s="353" t="s">
        <v>101</v>
      </c>
    </row>
    <row r="228" spans="2:65" s="223" customFormat="1" ht="16.5" customHeight="1">
      <c r="B228" s="219"/>
      <c r="C228" s="317" t="s">
        <v>188</v>
      </c>
      <c r="D228" s="318" t="s">
        <v>103</v>
      </c>
      <c r="E228" s="319" t="s">
        <v>494</v>
      </c>
      <c r="F228" s="320" t="s">
        <v>495</v>
      </c>
      <c r="G228" s="321" t="s">
        <v>221</v>
      </c>
      <c r="H228" s="322">
        <v>196.4</v>
      </c>
      <c r="I228" s="203"/>
      <c r="J228" s="323">
        <f>ROUND(I228*H228,2)</f>
        <v>0</v>
      </c>
      <c r="K228" s="324" t="s">
        <v>1</v>
      </c>
      <c r="L228" s="221"/>
      <c r="M228" s="325" t="s">
        <v>1</v>
      </c>
      <c r="N228" s="326" t="s">
        <v>34</v>
      </c>
      <c r="O228" s="327">
        <v>0</v>
      </c>
      <c r="P228" s="327">
        <f>O228*H228</f>
        <v>0</v>
      </c>
      <c r="Q228" s="327">
        <v>0</v>
      </c>
      <c r="R228" s="327">
        <f>Q228*H228</f>
        <v>0</v>
      </c>
      <c r="S228" s="327">
        <v>0</v>
      </c>
      <c r="T228" s="328">
        <f>S228*H228</f>
        <v>0</v>
      </c>
      <c r="AR228" s="329" t="s">
        <v>107</v>
      </c>
      <c r="AT228" s="329" t="s">
        <v>103</v>
      </c>
      <c r="AU228" s="329" t="s">
        <v>58</v>
      </c>
      <c r="AY228" s="207" t="s">
        <v>101</v>
      </c>
      <c r="BE228" s="330">
        <f>IF(N228="základní",J228,0)</f>
        <v>0</v>
      </c>
      <c r="BF228" s="330">
        <f>IF(N228="snížená",J228,0)</f>
        <v>0</v>
      </c>
      <c r="BG228" s="330">
        <f>IF(N228="zákl. přenesená",J228,0)</f>
        <v>0</v>
      </c>
      <c r="BH228" s="330">
        <f>IF(N228="sníž. přenesená",J228,0)</f>
        <v>0</v>
      </c>
      <c r="BI228" s="330">
        <f>IF(N228="nulová",J228,0)</f>
        <v>0</v>
      </c>
      <c r="BJ228" s="207" t="s">
        <v>56</v>
      </c>
      <c r="BK228" s="330">
        <f>ROUND(I228*H228,2)</f>
        <v>0</v>
      </c>
      <c r="BL228" s="207" t="s">
        <v>107</v>
      </c>
      <c r="BM228" s="329" t="s">
        <v>303</v>
      </c>
    </row>
    <row r="229" spans="2:65" s="340" customFormat="1" ht="11.5">
      <c r="B229" s="331"/>
      <c r="C229" s="332"/>
      <c r="D229" s="333" t="s">
        <v>112</v>
      </c>
      <c r="E229" s="334" t="s">
        <v>1</v>
      </c>
      <c r="F229" s="335" t="s">
        <v>496</v>
      </c>
      <c r="G229" s="336"/>
      <c r="H229" s="337">
        <v>196.4</v>
      </c>
      <c r="I229" s="203"/>
      <c r="J229" s="336"/>
      <c r="K229" s="338"/>
      <c r="L229" s="336"/>
      <c r="M229" s="339"/>
      <c r="T229" s="341"/>
      <c r="AT229" s="342" t="s">
        <v>112</v>
      </c>
      <c r="AU229" s="342" t="s">
        <v>58</v>
      </c>
      <c r="AV229" s="340" t="s">
        <v>58</v>
      </c>
      <c r="AW229" s="340" t="s">
        <v>26</v>
      </c>
      <c r="AX229" s="340" t="s">
        <v>50</v>
      </c>
      <c r="AY229" s="342" t="s">
        <v>101</v>
      </c>
    </row>
    <row r="230" spans="2:65" s="351" customFormat="1">
      <c r="B230" s="343"/>
      <c r="C230" s="344"/>
      <c r="D230" s="333" t="s">
        <v>112</v>
      </c>
      <c r="E230" s="345" t="s">
        <v>1</v>
      </c>
      <c r="F230" s="346" t="s">
        <v>114</v>
      </c>
      <c r="G230" s="347"/>
      <c r="H230" s="348">
        <v>196.4</v>
      </c>
      <c r="I230" s="408"/>
      <c r="J230" s="347"/>
      <c r="K230" s="349"/>
      <c r="L230" s="347"/>
      <c r="M230" s="350"/>
      <c r="T230" s="352"/>
      <c r="AT230" s="353" t="s">
        <v>112</v>
      </c>
      <c r="AU230" s="353" t="s">
        <v>58</v>
      </c>
      <c r="AV230" s="351" t="s">
        <v>107</v>
      </c>
      <c r="AW230" s="351" t="s">
        <v>26</v>
      </c>
      <c r="AX230" s="351" t="s">
        <v>56</v>
      </c>
      <c r="AY230" s="353" t="s">
        <v>101</v>
      </c>
    </row>
    <row r="231" spans="2:65" s="309" customFormat="1" ht="22.75" customHeight="1">
      <c r="B231" s="301"/>
      <c r="C231" s="302"/>
      <c r="D231" s="303" t="s">
        <v>49</v>
      </c>
      <c r="E231" s="315" t="s">
        <v>351</v>
      </c>
      <c r="F231" s="315" t="s">
        <v>352</v>
      </c>
      <c r="G231" s="305"/>
      <c r="H231" s="305"/>
      <c r="I231" s="410"/>
      <c r="J231" s="316">
        <f>BK231</f>
        <v>0</v>
      </c>
      <c r="K231" s="307"/>
      <c r="L231" s="305"/>
      <c r="M231" s="308"/>
      <c r="P231" s="310">
        <f>SUM(P232:P233)</f>
        <v>0</v>
      </c>
      <c r="R231" s="310">
        <f>SUM(R232:R233)</f>
        <v>0</v>
      </c>
      <c r="T231" s="311">
        <f>SUM(T232:T233)</f>
        <v>0</v>
      </c>
      <c r="AR231" s="312" t="s">
        <v>56</v>
      </c>
      <c r="AT231" s="313" t="s">
        <v>49</v>
      </c>
      <c r="AU231" s="313" t="s">
        <v>56</v>
      </c>
      <c r="AY231" s="312" t="s">
        <v>101</v>
      </c>
      <c r="BK231" s="314">
        <f>SUM(BK232:BK233)</f>
        <v>0</v>
      </c>
    </row>
    <row r="232" spans="2:65" s="223" customFormat="1" ht="24" customHeight="1">
      <c r="B232" s="219"/>
      <c r="C232" s="317" t="s">
        <v>241</v>
      </c>
      <c r="D232" s="318" t="s">
        <v>103</v>
      </c>
      <c r="E232" s="319" t="s">
        <v>497</v>
      </c>
      <c r="F232" s="320" t="s">
        <v>498</v>
      </c>
      <c r="G232" s="321" t="s">
        <v>155</v>
      </c>
      <c r="H232" s="322">
        <v>84.168999999999997</v>
      </c>
      <c r="I232" s="203"/>
      <c r="J232" s="323">
        <f>ROUND(I232*H232,2)</f>
        <v>0</v>
      </c>
      <c r="K232" s="324" t="s">
        <v>1</v>
      </c>
      <c r="L232" s="221"/>
      <c r="M232" s="325" t="s">
        <v>1</v>
      </c>
      <c r="N232" s="326" t="s">
        <v>34</v>
      </c>
      <c r="O232" s="327">
        <v>0</v>
      </c>
      <c r="P232" s="327">
        <f>O232*H232</f>
        <v>0</v>
      </c>
      <c r="Q232" s="327">
        <v>0</v>
      </c>
      <c r="R232" s="327">
        <f>Q232*H232</f>
        <v>0</v>
      </c>
      <c r="S232" s="327">
        <v>0</v>
      </c>
      <c r="T232" s="328">
        <f>S232*H232</f>
        <v>0</v>
      </c>
      <c r="AR232" s="329" t="s">
        <v>107</v>
      </c>
      <c r="AT232" s="329" t="s">
        <v>103</v>
      </c>
      <c r="AU232" s="329" t="s">
        <v>58</v>
      </c>
      <c r="AY232" s="207" t="s">
        <v>101</v>
      </c>
      <c r="BE232" s="330">
        <f>IF(N232="základní",J232,0)</f>
        <v>0</v>
      </c>
      <c r="BF232" s="330">
        <f>IF(N232="snížená",J232,0)</f>
        <v>0</v>
      </c>
      <c r="BG232" s="330">
        <f>IF(N232="zákl. přenesená",J232,0)</f>
        <v>0</v>
      </c>
      <c r="BH232" s="330">
        <f>IF(N232="sníž. přenesená",J232,0)</f>
        <v>0</v>
      </c>
      <c r="BI232" s="330">
        <f>IF(N232="nulová",J232,0)</f>
        <v>0</v>
      </c>
      <c r="BJ232" s="207" t="s">
        <v>56</v>
      </c>
      <c r="BK232" s="330">
        <f>ROUND(I232*H232,2)</f>
        <v>0</v>
      </c>
      <c r="BL232" s="207" t="s">
        <v>107</v>
      </c>
      <c r="BM232" s="329" t="s">
        <v>306</v>
      </c>
    </row>
    <row r="233" spans="2:65" s="223" customFormat="1" ht="24" customHeight="1">
      <c r="B233" s="219"/>
      <c r="C233" s="317" t="s">
        <v>222</v>
      </c>
      <c r="D233" s="318" t="s">
        <v>103</v>
      </c>
      <c r="E233" s="319" t="s">
        <v>499</v>
      </c>
      <c r="F233" s="320" t="s">
        <v>500</v>
      </c>
      <c r="G233" s="321" t="s">
        <v>155</v>
      </c>
      <c r="H233" s="322">
        <v>84.168999999999997</v>
      </c>
      <c r="I233" s="203"/>
      <c r="J233" s="323">
        <f>ROUND(I233*H233,2)</f>
        <v>0</v>
      </c>
      <c r="K233" s="324" t="s">
        <v>1</v>
      </c>
      <c r="L233" s="221"/>
      <c r="M233" s="325" t="s">
        <v>1</v>
      </c>
      <c r="N233" s="326" t="s">
        <v>34</v>
      </c>
      <c r="O233" s="327">
        <v>0</v>
      </c>
      <c r="P233" s="327">
        <f>O233*H233</f>
        <v>0</v>
      </c>
      <c r="Q233" s="327">
        <v>0</v>
      </c>
      <c r="R233" s="327">
        <f>Q233*H233</f>
        <v>0</v>
      </c>
      <c r="S233" s="327">
        <v>0</v>
      </c>
      <c r="T233" s="328">
        <f>S233*H233</f>
        <v>0</v>
      </c>
      <c r="AR233" s="329" t="s">
        <v>107</v>
      </c>
      <c r="AT233" s="329" t="s">
        <v>103</v>
      </c>
      <c r="AU233" s="329" t="s">
        <v>58</v>
      </c>
      <c r="AY233" s="207" t="s">
        <v>101</v>
      </c>
      <c r="BE233" s="330">
        <f>IF(N233="základní",J233,0)</f>
        <v>0</v>
      </c>
      <c r="BF233" s="330">
        <f>IF(N233="snížená",J233,0)</f>
        <v>0</v>
      </c>
      <c r="BG233" s="330">
        <f>IF(N233="zákl. přenesená",J233,0)</f>
        <v>0</v>
      </c>
      <c r="BH233" s="330">
        <f>IF(N233="sníž. přenesená",J233,0)</f>
        <v>0</v>
      </c>
      <c r="BI233" s="330">
        <f>IF(N233="nulová",J233,0)</f>
        <v>0</v>
      </c>
      <c r="BJ233" s="207" t="s">
        <v>56</v>
      </c>
      <c r="BK233" s="330">
        <f>ROUND(I233*H233,2)</f>
        <v>0</v>
      </c>
      <c r="BL233" s="207" t="s">
        <v>107</v>
      </c>
      <c r="BM233" s="329" t="s">
        <v>310</v>
      </c>
    </row>
    <row r="234" spans="2:65" s="309" customFormat="1" ht="25.9" customHeight="1">
      <c r="B234" s="301"/>
      <c r="C234" s="302"/>
      <c r="D234" s="303" t="s">
        <v>49</v>
      </c>
      <c r="E234" s="304" t="s">
        <v>355</v>
      </c>
      <c r="F234" s="304" t="s">
        <v>356</v>
      </c>
      <c r="G234" s="305"/>
      <c r="H234" s="305"/>
      <c r="I234" s="410"/>
      <c r="J234" s="306">
        <f>BK234</f>
        <v>0</v>
      </c>
      <c r="K234" s="307"/>
      <c r="L234" s="305"/>
      <c r="M234" s="308"/>
      <c r="P234" s="310">
        <f>P235+P249+P279</f>
        <v>0</v>
      </c>
      <c r="R234" s="310">
        <f>R235+R249+R279</f>
        <v>0</v>
      </c>
      <c r="T234" s="311">
        <f>T235+T249+T279</f>
        <v>0</v>
      </c>
      <c r="AR234" s="312" t="s">
        <v>58</v>
      </c>
      <c r="AT234" s="313" t="s">
        <v>49</v>
      </c>
      <c r="AU234" s="313" t="s">
        <v>50</v>
      </c>
      <c r="AY234" s="312" t="s">
        <v>101</v>
      </c>
      <c r="BK234" s="314">
        <f>BK235+BK249+BK279</f>
        <v>0</v>
      </c>
    </row>
    <row r="235" spans="2:65" s="309" customFormat="1" ht="22.75" customHeight="1">
      <c r="B235" s="301"/>
      <c r="C235" s="302"/>
      <c r="D235" s="303" t="s">
        <v>49</v>
      </c>
      <c r="E235" s="315" t="s">
        <v>501</v>
      </c>
      <c r="F235" s="315" t="s">
        <v>502</v>
      </c>
      <c r="G235" s="305"/>
      <c r="H235" s="305"/>
      <c r="I235" s="410"/>
      <c r="J235" s="316">
        <f>BK235</f>
        <v>0</v>
      </c>
      <c r="K235" s="307"/>
      <c r="L235" s="305"/>
      <c r="M235" s="308"/>
      <c r="P235" s="310">
        <f>SUM(P236:P248)</f>
        <v>0</v>
      </c>
      <c r="R235" s="310">
        <f>SUM(R236:R248)</f>
        <v>0</v>
      </c>
      <c r="T235" s="311">
        <f>SUM(T236:T248)</f>
        <v>0</v>
      </c>
      <c r="AR235" s="312" t="s">
        <v>58</v>
      </c>
      <c r="AT235" s="313" t="s">
        <v>49</v>
      </c>
      <c r="AU235" s="313" t="s">
        <v>56</v>
      </c>
      <c r="AY235" s="312" t="s">
        <v>101</v>
      </c>
      <c r="BK235" s="314">
        <f>SUM(BK236:BK248)</f>
        <v>0</v>
      </c>
    </row>
    <row r="236" spans="2:65" s="223" customFormat="1" ht="16.5" customHeight="1">
      <c r="B236" s="219"/>
      <c r="C236" s="317" t="s">
        <v>246</v>
      </c>
      <c r="D236" s="318" t="s">
        <v>103</v>
      </c>
      <c r="E236" s="319" t="s">
        <v>503</v>
      </c>
      <c r="F236" s="320" t="s">
        <v>504</v>
      </c>
      <c r="G236" s="321" t="s">
        <v>221</v>
      </c>
      <c r="H236" s="322">
        <v>41</v>
      </c>
      <c r="I236" s="203"/>
      <c r="J236" s="323">
        <f t="shared" ref="J236:J242" si="0">ROUND(I236*H236,2)</f>
        <v>0</v>
      </c>
      <c r="K236" s="324" t="s">
        <v>1</v>
      </c>
      <c r="L236" s="221"/>
      <c r="M236" s="325" t="s">
        <v>1</v>
      </c>
      <c r="N236" s="326" t="s">
        <v>34</v>
      </c>
      <c r="O236" s="327">
        <v>0</v>
      </c>
      <c r="P236" s="327">
        <f t="shared" ref="P236:P242" si="1">O236*H236</f>
        <v>0</v>
      </c>
      <c r="Q236" s="327">
        <v>0</v>
      </c>
      <c r="R236" s="327">
        <f t="shared" ref="R236:R242" si="2">Q236*H236</f>
        <v>0</v>
      </c>
      <c r="S236" s="327">
        <v>0</v>
      </c>
      <c r="T236" s="328">
        <f t="shared" ref="T236:T242" si="3">S236*H236</f>
        <v>0</v>
      </c>
      <c r="AR236" s="329" t="s">
        <v>152</v>
      </c>
      <c r="AT236" s="329" t="s">
        <v>103</v>
      </c>
      <c r="AU236" s="329" t="s">
        <v>58</v>
      </c>
      <c r="AY236" s="207" t="s">
        <v>101</v>
      </c>
      <c r="BE236" s="330">
        <f t="shared" ref="BE236:BE242" si="4">IF(N236="základní",J236,0)</f>
        <v>0</v>
      </c>
      <c r="BF236" s="330">
        <f t="shared" ref="BF236:BF242" si="5">IF(N236="snížená",J236,0)</f>
        <v>0</v>
      </c>
      <c r="BG236" s="330">
        <f t="shared" ref="BG236:BG242" si="6">IF(N236="zákl. přenesená",J236,0)</f>
        <v>0</v>
      </c>
      <c r="BH236" s="330">
        <f t="shared" ref="BH236:BH242" si="7">IF(N236="sníž. přenesená",J236,0)</f>
        <v>0</v>
      </c>
      <c r="BI236" s="330">
        <f t="shared" ref="BI236:BI242" si="8">IF(N236="nulová",J236,0)</f>
        <v>0</v>
      </c>
      <c r="BJ236" s="207" t="s">
        <v>56</v>
      </c>
      <c r="BK236" s="330">
        <f t="shared" ref="BK236:BK242" si="9">ROUND(I236*H236,2)</f>
        <v>0</v>
      </c>
      <c r="BL236" s="207" t="s">
        <v>152</v>
      </c>
      <c r="BM236" s="329" t="s">
        <v>316</v>
      </c>
    </row>
    <row r="237" spans="2:65" s="223" customFormat="1" ht="16.5" customHeight="1">
      <c r="B237" s="219"/>
      <c r="C237" s="317" t="s">
        <v>228</v>
      </c>
      <c r="D237" s="318" t="s">
        <v>103</v>
      </c>
      <c r="E237" s="319" t="s">
        <v>505</v>
      </c>
      <c r="F237" s="320" t="s">
        <v>506</v>
      </c>
      <c r="G237" s="321" t="s">
        <v>221</v>
      </c>
      <c r="H237" s="322">
        <v>11</v>
      </c>
      <c r="I237" s="203"/>
      <c r="J237" s="323">
        <f t="shared" si="0"/>
        <v>0</v>
      </c>
      <c r="K237" s="324" t="s">
        <v>1</v>
      </c>
      <c r="L237" s="221"/>
      <c r="M237" s="325" t="s">
        <v>1</v>
      </c>
      <c r="N237" s="326" t="s">
        <v>34</v>
      </c>
      <c r="O237" s="327">
        <v>0</v>
      </c>
      <c r="P237" s="327">
        <f t="shared" si="1"/>
        <v>0</v>
      </c>
      <c r="Q237" s="327">
        <v>0</v>
      </c>
      <c r="R237" s="327">
        <f t="shared" si="2"/>
        <v>0</v>
      </c>
      <c r="S237" s="327">
        <v>0</v>
      </c>
      <c r="T237" s="328">
        <f t="shared" si="3"/>
        <v>0</v>
      </c>
      <c r="AR237" s="329" t="s">
        <v>152</v>
      </c>
      <c r="AT237" s="329" t="s">
        <v>103</v>
      </c>
      <c r="AU237" s="329" t="s">
        <v>58</v>
      </c>
      <c r="AY237" s="207" t="s">
        <v>101</v>
      </c>
      <c r="BE237" s="330">
        <f t="shared" si="4"/>
        <v>0</v>
      </c>
      <c r="BF237" s="330">
        <f t="shared" si="5"/>
        <v>0</v>
      </c>
      <c r="BG237" s="330">
        <f t="shared" si="6"/>
        <v>0</v>
      </c>
      <c r="BH237" s="330">
        <f t="shared" si="7"/>
        <v>0</v>
      </c>
      <c r="BI237" s="330">
        <f t="shared" si="8"/>
        <v>0</v>
      </c>
      <c r="BJ237" s="207" t="s">
        <v>56</v>
      </c>
      <c r="BK237" s="330">
        <f t="shared" si="9"/>
        <v>0</v>
      </c>
      <c r="BL237" s="207" t="s">
        <v>152</v>
      </c>
      <c r="BM237" s="329" t="s">
        <v>319</v>
      </c>
    </row>
    <row r="238" spans="2:65" s="223" customFormat="1" ht="16.5" customHeight="1" thickBot="1">
      <c r="B238" s="219"/>
      <c r="C238" s="394" t="s">
        <v>253</v>
      </c>
      <c r="D238" s="395" t="s">
        <v>103</v>
      </c>
      <c r="E238" s="396" t="s">
        <v>507</v>
      </c>
      <c r="F238" s="397" t="s">
        <v>508</v>
      </c>
      <c r="G238" s="398" t="s">
        <v>221</v>
      </c>
      <c r="H238" s="399">
        <v>18</v>
      </c>
      <c r="I238" s="203"/>
      <c r="J238" s="400">
        <f t="shared" si="0"/>
        <v>0</v>
      </c>
      <c r="K238" s="401" t="s">
        <v>1</v>
      </c>
      <c r="L238" s="221"/>
      <c r="M238" s="325" t="s">
        <v>1</v>
      </c>
      <c r="N238" s="326" t="s">
        <v>34</v>
      </c>
      <c r="O238" s="327">
        <v>0</v>
      </c>
      <c r="P238" s="327">
        <f t="shared" si="1"/>
        <v>0</v>
      </c>
      <c r="Q238" s="327">
        <v>0</v>
      </c>
      <c r="R238" s="327">
        <f t="shared" si="2"/>
        <v>0</v>
      </c>
      <c r="S238" s="327">
        <v>0</v>
      </c>
      <c r="T238" s="328">
        <f t="shared" si="3"/>
        <v>0</v>
      </c>
      <c r="AR238" s="329" t="s">
        <v>152</v>
      </c>
      <c r="AT238" s="329" t="s">
        <v>103</v>
      </c>
      <c r="AU238" s="329" t="s">
        <v>58</v>
      </c>
      <c r="AY238" s="207" t="s">
        <v>101</v>
      </c>
      <c r="BE238" s="330">
        <f t="shared" si="4"/>
        <v>0</v>
      </c>
      <c r="BF238" s="330">
        <f t="shared" si="5"/>
        <v>0</v>
      </c>
      <c r="BG238" s="330">
        <f t="shared" si="6"/>
        <v>0</v>
      </c>
      <c r="BH238" s="330">
        <f t="shared" si="7"/>
        <v>0</v>
      </c>
      <c r="BI238" s="330">
        <f t="shared" si="8"/>
        <v>0</v>
      </c>
      <c r="BJ238" s="207" t="s">
        <v>56</v>
      </c>
      <c r="BK238" s="330">
        <f t="shared" si="9"/>
        <v>0</v>
      </c>
      <c r="BL238" s="207" t="s">
        <v>152</v>
      </c>
      <c r="BM238" s="329" t="s">
        <v>323</v>
      </c>
    </row>
    <row r="239" spans="2:65" s="223" customFormat="1" ht="16.5" customHeight="1">
      <c r="B239" s="219"/>
      <c r="C239" s="383" t="s">
        <v>233</v>
      </c>
      <c r="D239" s="384" t="s">
        <v>103</v>
      </c>
      <c r="E239" s="385" t="s">
        <v>509</v>
      </c>
      <c r="F239" s="386" t="s">
        <v>510</v>
      </c>
      <c r="G239" s="387" t="s">
        <v>221</v>
      </c>
      <c r="H239" s="388">
        <v>6</v>
      </c>
      <c r="I239" s="203"/>
      <c r="J239" s="389">
        <f t="shared" si="0"/>
        <v>0</v>
      </c>
      <c r="K239" s="390" t="s">
        <v>1</v>
      </c>
      <c r="L239" s="221"/>
      <c r="M239" s="325" t="s">
        <v>1</v>
      </c>
      <c r="N239" s="326" t="s">
        <v>34</v>
      </c>
      <c r="O239" s="327">
        <v>0</v>
      </c>
      <c r="P239" s="327">
        <f t="shared" si="1"/>
        <v>0</v>
      </c>
      <c r="Q239" s="327">
        <v>0</v>
      </c>
      <c r="R239" s="327">
        <f t="shared" si="2"/>
        <v>0</v>
      </c>
      <c r="S239" s="327">
        <v>0</v>
      </c>
      <c r="T239" s="328">
        <f t="shared" si="3"/>
        <v>0</v>
      </c>
      <c r="AR239" s="329" t="s">
        <v>152</v>
      </c>
      <c r="AT239" s="329" t="s">
        <v>103</v>
      </c>
      <c r="AU239" s="329" t="s">
        <v>58</v>
      </c>
      <c r="AY239" s="207" t="s">
        <v>101</v>
      </c>
      <c r="BE239" s="330">
        <f t="shared" si="4"/>
        <v>0</v>
      </c>
      <c r="BF239" s="330">
        <f t="shared" si="5"/>
        <v>0</v>
      </c>
      <c r="BG239" s="330">
        <f t="shared" si="6"/>
        <v>0</v>
      </c>
      <c r="BH239" s="330">
        <f t="shared" si="7"/>
        <v>0</v>
      </c>
      <c r="BI239" s="330">
        <f t="shared" si="8"/>
        <v>0</v>
      </c>
      <c r="BJ239" s="207" t="s">
        <v>56</v>
      </c>
      <c r="BK239" s="330">
        <f t="shared" si="9"/>
        <v>0</v>
      </c>
      <c r="BL239" s="207" t="s">
        <v>152</v>
      </c>
      <c r="BM239" s="329" t="s">
        <v>326</v>
      </c>
    </row>
    <row r="240" spans="2:65" s="223" customFormat="1" ht="16.5" customHeight="1">
      <c r="B240" s="219"/>
      <c r="C240" s="317" t="s">
        <v>261</v>
      </c>
      <c r="D240" s="318" t="s">
        <v>103</v>
      </c>
      <c r="E240" s="319" t="s">
        <v>511</v>
      </c>
      <c r="F240" s="320" t="s">
        <v>512</v>
      </c>
      <c r="G240" s="321" t="s">
        <v>173</v>
      </c>
      <c r="H240" s="322">
        <v>50</v>
      </c>
      <c r="I240" s="203"/>
      <c r="J240" s="323">
        <f t="shared" si="0"/>
        <v>0</v>
      </c>
      <c r="K240" s="324" t="s">
        <v>1</v>
      </c>
      <c r="L240" s="221"/>
      <c r="M240" s="325" t="s">
        <v>1</v>
      </c>
      <c r="N240" s="326" t="s">
        <v>34</v>
      </c>
      <c r="O240" s="327">
        <v>0</v>
      </c>
      <c r="P240" s="327">
        <f t="shared" si="1"/>
        <v>0</v>
      </c>
      <c r="Q240" s="327">
        <v>0</v>
      </c>
      <c r="R240" s="327">
        <f t="shared" si="2"/>
        <v>0</v>
      </c>
      <c r="S240" s="327">
        <v>0</v>
      </c>
      <c r="T240" s="328">
        <f t="shared" si="3"/>
        <v>0</v>
      </c>
      <c r="AR240" s="329" t="s">
        <v>152</v>
      </c>
      <c r="AT240" s="329" t="s">
        <v>103</v>
      </c>
      <c r="AU240" s="329" t="s">
        <v>58</v>
      </c>
      <c r="AY240" s="207" t="s">
        <v>101</v>
      </c>
      <c r="BE240" s="330">
        <f t="shared" si="4"/>
        <v>0</v>
      </c>
      <c r="BF240" s="330">
        <f t="shared" si="5"/>
        <v>0</v>
      </c>
      <c r="BG240" s="330">
        <f t="shared" si="6"/>
        <v>0</v>
      </c>
      <c r="BH240" s="330">
        <f t="shared" si="7"/>
        <v>0</v>
      </c>
      <c r="BI240" s="330">
        <f t="shared" si="8"/>
        <v>0</v>
      </c>
      <c r="BJ240" s="207" t="s">
        <v>56</v>
      </c>
      <c r="BK240" s="330">
        <f t="shared" si="9"/>
        <v>0</v>
      </c>
      <c r="BL240" s="207" t="s">
        <v>152</v>
      </c>
      <c r="BM240" s="329" t="s">
        <v>330</v>
      </c>
    </row>
    <row r="241" spans="2:65" s="223" customFormat="1" ht="16.5" customHeight="1">
      <c r="B241" s="219"/>
      <c r="C241" s="317" t="s">
        <v>236</v>
      </c>
      <c r="D241" s="318" t="s">
        <v>103</v>
      </c>
      <c r="E241" s="319" t="s">
        <v>513</v>
      </c>
      <c r="F241" s="320" t="s">
        <v>514</v>
      </c>
      <c r="G241" s="321" t="s">
        <v>173</v>
      </c>
      <c r="H241" s="322">
        <v>6</v>
      </c>
      <c r="I241" s="203"/>
      <c r="J241" s="323">
        <f t="shared" si="0"/>
        <v>0</v>
      </c>
      <c r="K241" s="324" t="s">
        <v>1</v>
      </c>
      <c r="L241" s="221"/>
      <c r="M241" s="325" t="s">
        <v>1</v>
      </c>
      <c r="N241" s="326" t="s">
        <v>34</v>
      </c>
      <c r="O241" s="327">
        <v>0</v>
      </c>
      <c r="P241" s="327">
        <f t="shared" si="1"/>
        <v>0</v>
      </c>
      <c r="Q241" s="327">
        <v>0</v>
      </c>
      <c r="R241" s="327">
        <f t="shared" si="2"/>
        <v>0</v>
      </c>
      <c r="S241" s="327">
        <v>0</v>
      </c>
      <c r="T241" s="328">
        <f t="shared" si="3"/>
        <v>0</v>
      </c>
      <c r="AR241" s="329" t="s">
        <v>152</v>
      </c>
      <c r="AT241" s="329" t="s">
        <v>103</v>
      </c>
      <c r="AU241" s="329" t="s">
        <v>58</v>
      </c>
      <c r="AY241" s="207" t="s">
        <v>101</v>
      </c>
      <c r="BE241" s="330">
        <f t="shared" si="4"/>
        <v>0</v>
      </c>
      <c r="BF241" s="330">
        <f t="shared" si="5"/>
        <v>0</v>
      </c>
      <c r="BG241" s="330">
        <f t="shared" si="6"/>
        <v>0</v>
      </c>
      <c r="BH241" s="330">
        <f t="shared" si="7"/>
        <v>0</v>
      </c>
      <c r="BI241" s="330">
        <f t="shared" si="8"/>
        <v>0</v>
      </c>
      <c r="BJ241" s="207" t="s">
        <v>56</v>
      </c>
      <c r="BK241" s="330">
        <f t="shared" si="9"/>
        <v>0</v>
      </c>
      <c r="BL241" s="207" t="s">
        <v>152</v>
      </c>
      <c r="BM241" s="329" t="s">
        <v>333</v>
      </c>
    </row>
    <row r="242" spans="2:65" s="223" customFormat="1" ht="24" customHeight="1">
      <c r="B242" s="219"/>
      <c r="C242" s="317" t="s">
        <v>270</v>
      </c>
      <c r="D242" s="318" t="s">
        <v>103</v>
      </c>
      <c r="E242" s="319" t="s">
        <v>515</v>
      </c>
      <c r="F242" s="320" t="s">
        <v>516</v>
      </c>
      <c r="G242" s="321" t="s">
        <v>173</v>
      </c>
      <c r="H242" s="322">
        <v>1</v>
      </c>
      <c r="I242" s="203"/>
      <c r="J242" s="323">
        <f t="shared" si="0"/>
        <v>0</v>
      </c>
      <c r="K242" s="324" t="s">
        <v>1</v>
      </c>
      <c r="L242" s="221"/>
      <c r="M242" s="325" t="s">
        <v>1</v>
      </c>
      <c r="N242" s="326" t="s">
        <v>34</v>
      </c>
      <c r="O242" s="327">
        <v>0</v>
      </c>
      <c r="P242" s="327">
        <f t="shared" si="1"/>
        <v>0</v>
      </c>
      <c r="Q242" s="327">
        <v>0</v>
      </c>
      <c r="R242" s="327">
        <f t="shared" si="2"/>
        <v>0</v>
      </c>
      <c r="S242" s="327">
        <v>0</v>
      </c>
      <c r="T242" s="328">
        <f t="shared" si="3"/>
        <v>0</v>
      </c>
      <c r="AR242" s="329" t="s">
        <v>152</v>
      </c>
      <c r="AT242" s="329" t="s">
        <v>103</v>
      </c>
      <c r="AU242" s="329" t="s">
        <v>58</v>
      </c>
      <c r="AY242" s="207" t="s">
        <v>101</v>
      </c>
      <c r="BE242" s="330">
        <f t="shared" si="4"/>
        <v>0</v>
      </c>
      <c r="BF242" s="330">
        <f t="shared" si="5"/>
        <v>0</v>
      </c>
      <c r="BG242" s="330">
        <f t="shared" si="6"/>
        <v>0</v>
      </c>
      <c r="BH242" s="330">
        <f t="shared" si="7"/>
        <v>0</v>
      </c>
      <c r="BI242" s="330">
        <f t="shared" si="8"/>
        <v>0</v>
      </c>
      <c r="BJ242" s="207" t="s">
        <v>56</v>
      </c>
      <c r="BK242" s="330">
        <f t="shared" si="9"/>
        <v>0</v>
      </c>
      <c r="BL242" s="207" t="s">
        <v>152</v>
      </c>
      <c r="BM242" s="329" t="s">
        <v>337</v>
      </c>
    </row>
    <row r="243" spans="2:65" s="340" customFormat="1">
      <c r="B243" s="331"/>
      <c r="C243" s="332"/>
      <c r="D243" s="333" t="s">
        <v>112</v>
      </c>
      <c r="E243" s="334" t="s">
        <v>1</v>
      </c>
      <c r="F243" s="335" t="s">
        <v>517</v>
      </c>
      <c r="G243" s="336"/>
      <c r="H243" s="337">
        <v>1</v>
      </c>
      <c r="I243" s="407"/>
      <c r="J243" s="336"/>
      <c r="K243" s="338"/>
      <c r="L243" s="336"/>
      <c r="M243" s="339"/>
      <c r="T243" s="341"/>
      <c r="AT243" s="342" t="s">
        <v>112</v>
      </c>
      <c r="AU243" s="342" t="s">
        <v>58</v>
      </c>
      <c r="AV243" s="340" t="s">
        <v>58</v>
      </c>
      <c r="AW243" s="340" t="s">
        <v>26</v>
      </c>
      <c r="AX243" s="340" t="s">
        <v>50</v>
      </c>
      <c r="AY243" s="342" t="s">
        <v>101</v>
      </c>
    </row>
    <row r="244" spans="2:65" s="351" customFormat="1">
      <c r="B244" s="343"/>
      <c r="C244" s="344"/>
      <c r="D244" s="333" t="s">
        <v>112</v>
      </c>
      <c r="E244" s="345" t="s">
        <v>1</v>
      </c>
      <c r="F244" s="346" t="s">
        <v>114</v>
      </c>
      <c r="G244" s="347"/>
      <c r="H244" s="348">
        <v>1</v>
      </c>
      <c r="I244" s="408"/>
      <c r="J244" s="347"/>
      <c r="K244" s="349"/>
      <c r="L244" s="347"/>
      <c r="M244" s="350"/>
      <c r="T244" s="352"/>
      <c r="AT244" s="353" t="s">
        <v>112</v>
      </c>
      <c r="AU244" s="353" t="s">
        <v>58</v>
      </c>
      <c r="AV244" s="351" t="s">
        <v>107</v>
      </c>
      <c r="AW244" s="351" t="s">
        <v>26</v>
      </c>
      <c r="AX244" s="351" t="s">
        <v>56</v>
      </c>
      <c r="AY244" s="353" t="s">
        <v>101</v>
      </c>
    </row>
    <row r="245" spans="2:65" s="223" customFormat="1" ht="16.5" customHeight="1">
      <c r="B245" s="219"/>
      <c r="C245" s="317" t="s">
        <v>240</v>
      </c>
      <c r="D245" s="318" t="s">
        <v>103</v>
      </c>
      <c r="E245" s="319" t="s">
        <v>518</v>
      </c>
      <c r="F245" s="320" t="s">
        <v>519</v>
      </c>
      <c r="G245" s="321" t="s">
        <v>173</v>
      </c>
      <c r="H245" s="322">
        <v>1</v>
      </c>
      <c r="I245" s="203"/>
      <c r="J245" s="323">
        <f>ROUND(I245*H245,2)</f>
        <v>0</v>
      </c>
      <c r="K245" s="324" t="s">
        <v>1</v>
      </c>
      <c r="L245" s="221"/>
      <c r="M245" s="325" t="s">
        <v>1</v>
      </c>
      <c r="N245" s="326" t="s">
        <v>34</v>
      </c>
      <c r="O245" s="327">
        <v>0</v>
      </c>
      <c r="P245" s="327">
        <f>O245*H245</f>
        <v>0</v>
      </c>
      <c r="Q245" s="327">
        <v>0</v>
      </c>
      <c r="R245" s="327">
        <f>Q245*H245</f>
        <v>0</v>
      </c>
      <c r="S245" s="327">
        <v>0</v>
      </c>
      <c r="T245" s="328">
        <f>S245*H245</f>
        <v>0</v>
      </c>
      <c r="AR245" s="329" t="s">
        <v>152</v>
      </c>
      <c r="AT245" s="329" t="s">
        <v>103</v>
      </c>
      <c r="AU245" s="329" t="s">
        <v>58</v>
      </c>
      <c r="AY245" s="207" t="s">
        <v>101</v>
      </c>
      <c r="BE245" s="330">
        <f>IF(N245="základní",J245,0)</f>
        <v>0</v>
      </c>
      <c r="BF245" s="330">
        <f>IF(N245="snížená",J245,0)</f>
        <v>0</v>
      </c>
      <c r="BG245" s="330">
        <f>IF(N245="zákl. přenesená",J245,0)</f>
        <v>0</v>
      </c>
      <c r="BH245" s="330">
        <f>IF(N245="sníž. přenesená",J245,0)</f>
        <v>0</v>
      </c>
      <c r="BI245" s="330">
        <f>IF(N245="nulová",J245,0)</f>
        <v>0</v>
      </c>
      <c r="BJ245" s="207" t="s">
        <v>56</v>
      </c>
      <c r="BK245" s="330">
        <f>ROUND(I245*H245,2)</f>
        <v>0</v>
      </c>
      <c r="BL245" s="207" t="s">
        <v>152</v>
      </c>
      <c r="BM245" s="329" t="s">
        <v>340</v>
      </c>
    </row>
    <row r="246" spans="2:65" s="223" customFormat="1" ht="16.5" customHeight="1">
      <c r="B246" s="219"/>
      <c r="C246" s="317" t="s">
        <v>278</v>
      </c>
      <c r="D246" s="318" t="s">
        <v>103</v>
      </c>
      <c r="E246" s="319" t="s">
        <v>520</v>
      </c>
      <c r="F246" s="320" t="s">
        <v>521</v>
      </c>
      <c r="G246" s="321" t="s">
        <v>173</v>
      </c>
      <c r="H246" s="322">
        <v>3</v>
      </c>
      <c r="I246" s="203"/>
      <c r="J246" s="323">
        <f>ROUND(I246*H246,2)</f>
        <v>0</v>
      </c>
      <c r="K246" s="324" t="s">
        <v>1</v>
      </c>
      <c r="L246" s="221"/>
      <c r="M246" s="325" t="s">
        <v>1</v>
      </c>
      <c r="N246" s="326" t="s">
        <v>34</v>
      </c>
      <c r="O246" s="327">
        <v>0</v>
      </c>
      <c r="P246" s="327">
        <f>O246*H246</f>
        <v>0</v>
      </c>
      <c r="Q246" s="327">
        <v>0</v>
      </c>
      <c r="R246" s="327">
        <f>Q246*H246</f>
        <v>0</v>
      </c>
      <c r="S246" s="327">
        <v>0</v>
      </c>
      <c r="T246" s="328">
        <f>S246*H246</f>
        <v>0</v>
      </c>
      <c r="AR246" s="329" t="s">
        <v>152</v>
      </c>
      <c r="AT246" s="329" t="s">
        <v>103</v>
      </c>
      <c r="AU246" s="329" t="s">
        <v>58</v>
      </c>
      <c r="AY246" s="207" t="s">
        <v>101</v>
      </c>
      <c r="BE246" s="330">
        <f>IF(N246="základní",J246,0)</f>
        <v>0</v>
      </c>
      <c r="BF246" s="330">
        <f>IF(N246="snížená",J246,0)</f>
        <v>0</v>
      </c>
      <c r="BG246" s="330">
        <f>IF(N246="zákl. přenesená",J246,0)</f>
        <v>0</v>
      </c>
      <c r="BH246" s="330">
        <f>IF(N246="sníž. přenesená",J246,0)</f>
        <v>0</v>
      </c>
      <c r="BI246" s="330">
        <f>IF(N246="nulová",J246,0)</f>
        <v>0</v>
      </c>
      <c r="BJ246" s="207" t="s">
        <v>56</v>
      </c>
      <c r="BK246" s="330">
        <f>ROUND(I246*H246,2)</f>
        <v>0</v>
      </c>
      <c r="BL246" s="207" t="s">
        <v>152</v>
      </c>
      <c r="BM246" s="329" t="s">
        <v>344</v>
      </c>
    </row>
    <row r="247" spans="2:65" s="223" customFormat="1" ht="16.5" customHeight="1">
      <c r="B247" s="219"/>
      <c r="C247" s="317" t="s">
        <v>242</v>
      </c>
      <c r="D247" s="318" t="s">
        <v>103</v>
      </c>
      <c r="E247" s="319" t="s">
        <v>522</v>
      </c>
      <c r="F247" s="320" t="s">
        <v>523</v>
      </c>
      <c r="G247" s="321" t="s">
        <v>221</v>
      </c>
      <c r="H247" s="322">
        <v>52</v>
      </c>
      <c r="I247" s="203"/>
      <c r="J247" s="323">
        <f>ROUND(I247*H247,2)</f>
        <v>0</v>
      </c>
      <c r="K247" s="324" t="s">
        <v>1</v>
      </c>
      <c r="L247" s="221"/>
      <c r="M247" s="325" t="s">
        <v>1</v>
      </c>
      <c r="N247" s="326" t="s">
        <v>34</v>
      </c>
      <c r="O247" s="327">
        <v>0</v>
      </c>
      <c r="P247" s="327">
        <f>O247*H247</f>
        <v>0</v>
      </c>
      <c r="Q247" s="327">
        <v>0</v>
      </c>
      <c r="R247" s="327">
        <f>Q247*H247</f>
        <v>0</v>
      </c>
      <c r="S247" s="327">
        <v>0</v>
      </c>
      <c r="T247" s="328">
        <f>S247*H247</f>
        <v>0</v>
      </c>
      <c r="AR247" s="329" t="s">
        <v>152</v>
      </c>
      <c r="AT247" s="329" t="s">
        <v>103</v>
      </c>
      <c r="AU247" s="329" t="s">
        <v>58</v>
      </c>
      <c r="AY247" s="207" t="s">
        <v>101</v>
      </c>
      <c r="BE247" s="330">
        <f>IF(N247="základní",J247,0)</f>
        <v>0</v>
      </c>
      <c r="BF247" s="330">
        <f>IF(N247="snížená",J247,0)</f>
        <v>0</v>
      </c>
      <c r="BG247" s="330">
        <f>IF(N247="zákl. přenesená",J247,0)</f>
        <v>0</v>
      </c>
      <c r="BH247" s="330">
        <f>IF(N247="sníž. přenesená",J247,0)</f>
        <v>0</v>
      </c>
      <c r="BI247" s="330">
        <f>IF(N247="nulová",J247,0)</f>
        <v>0</v>
      </c>
      <c r="BJ247" s="207" t="s">
        <v>56</v>
      </c>
      <c r="BK247" s="330">
        <f>ROUND(I247*H247,2)</f>
        <v>0</v>
      </c>
      <c r="BL247" s="207" t="s">
        <v>152</v>
      </c>
      <c r="BM247" s="329" t="s">
        <v>347</v>
      </c>
    </row>
    <row r="248" spans="2:65" s="223" customFormat="1" ht="24" customHeight="1">
      <c r="B248" s="219"/>
      <c r="C248" s="317" t="s">
        <v>281</v>
      </c>
      <c r="D248" s="318" t="s">
        <v>103</v>
      </c>
      <c r="E248" s="319" t="s">
        <v>524</v>
      </c>
      <c r="F248" s="320" t="s">
        <v>525</v>
      </c>
      <c r="G248" s="321" t="s">
        <v>155</v>
      </c>
      <c r="H248" s="322">
        <v>7.8E-2</v>
      </c>
      <c r="I248" s="203"/>
      <c r="J248" s="323">
        <f>ROUND(I248*H248,2)</f>
        <v>0</v>
      </c>
      <c r="K248" s="324" t="s">
        <v>1</v>
      </c>
      <c r="L248" s="221"/>
      <c r="M248" s="325" t="s">
        <v>1</v>
      </c>
      <c r="N248" s="326" t="s">
        <v>34</v>
      </c>
      <c r="O248" s="327">
        <v>0</v>
      </c>
      <c r="P248" s="327">
        <f>O248*H248</f>
        <v>0</v>
      </c>
      <c r="Q248" s="327">
        <v>0</v>
      </c>
      <c r="R248" s="327">
        <f>Q248*H248</f>
        <v>0</v>
      </c>
      <c r="S248" s="327">
        <v>0</v>
      </c>
      <c r="T248" s="328">
        <f>S248*H248</f>
        <v>0</v>
      </c>
      <c r="AR248" s="329" t="s">
        <v>152</v>
      </c>
      <c r="AT248" s="329" t="s">
        <v>103</v>
      </c>
      <c r="AU248" s="329" t="s">
        <v>58</v>
      </c>
      <c r="AY248" s="207" t="s">
        <v>101</v>
      </c>
      <c r="BE248" s="330">
        <f>IF(N248="základní",J248,0)</f>
        <v>0</v>
      </c>
      <c r="BF248" s="330">
        <f>IF(N248="snížená",J248,0)</f>
        <v>0</v>
      </c>
      <c r="BG248" s="330">
        <f>IF(N248="zákl. přenesená",J248,0)</f>
        <v>0</v>
      </c>
      <c r="BH248" s="330">
        <f>IF(N248="sníž. přenesená",J248,0)</f>
        <v>0</v>
      </c>
      <c r="BI248" s="330">
        <f>IF(N248="nulová",J248,0)</f>
        <v>0</v>
      </c>
      <c r="BJ248" s="207" t="s">
        <v>56</v>
      </c>
      <c r="BK248" s="330">
        <f>ROUND(I248*H248,2)</f>
        <v>0</v>
      </c>
      <c r="BL248" s="207" t="s">
        <v>152</v>
      </c>
      <c r="BM248" s="329" t="s">
        <v>526</v>
      </c>
    </row>
    <row r="249" spans="2:65" s="309" customFormat="1" ht="22.75" customHeight="1">
      <c r="B249" s="301"/>
      <c r="C249" s="302"/>
      <c r="D249" s="303" t="s">
        <v>49</v>
      </c>
      <c r="E249" s="315" t="s">
        <v>527</v>
      </c>
      <c r="F249" s="315" t="s">
        <v>528</v>
      </c>
      <c r="G249" s="305"/>
      <c r="H249" s="305"/>
      <c r="I249" s="410"/>
      <c r="J249" s="316">
        <f>BK249</f>
        <v>0</v>
      </c>
      <c r="K249" s="307"/>
      <c r="L249" s="305"/>
      <c r="M249" s="308"/>
      <c r="P249" s="310">
        <f>SUM(P250:P278)</f>
        <v>0</v>
      </c>
      <c r="R249" s="310">
        <f>SUM(R250:R278)</f>
        <v>0</v>
      </c>
      <c r="T249" s="311">
        <f>SUM(T250:T278)</f>
        <v>0</v>
      </c>
      <c r="AR249" s="312" t="s">
        <v>58</v>
      </c>
      <c r="AT249" s="313" t="s">
        <v>49</v>
      </c>
      <c r="AU249" s="313" t="s">
        <v>56</v>
      </c>
      <c r="AY249" s="312" t="s">
        <v>101</v>
      </c>
      <c r="BK249" s="314">
        <f>SUM(BK250:BK278)</f>
        <v>0</v>
      </c>
    </row>
    <row r="250" spans="2:65" s="223" customFormat="1" ht="24" customHeight="1">
      <c r="B250" s="219"/>
      <c r="C250" s="317" t="s">
        <v>245</v>
      </c>
      <c r="D250" s="318" t="s">
        <v>103</v>
      </c>
      <c r="E250" s="319" t="s">
        <v>529</v>
      </c>
      <c r="F250" s="320" t="s">
        <v>531</v>
      </c>
      <c r="G250" s="321" t="s">
        <v>221</v>
      </c>
      <c r="H250" s="322">
        <v>35</v>
      </c>
      <c r="I250" s="203"/>
      <c r="J250" s="323">
        <f>ROUND(I250*H250,2)</f>
        <v>0</v>
      </c>
      <c r="K250" s="324" t="s">
        <v>1</v>
      </c>
      <c r="L250" s="221"/>
      <c r="M250" s="325" t="s">
        <v>1</v>
      </c>
      <c r="N250" s="326" t="s">
        <v>34</v>
      </c>
      <c r="O250" s="327">
        <v>0</v>
      </c>
      <c r="P250" s="327">
        <f>O250*H250</f>
        <v>0</v>
      </c>
      <c r="Q250" s="327">
        <v>0</v>
      </c>
      <c r="R250" s="327">
        <f>Q250*H250</f>
        <v>0</v>
      </c>
      <c r="S250" s="327">
        <v>0</v>
      </c>
      <c r="T250" s="328">
        <f>S250*H250</f>
        <v>0</v>
      </c>
      <c r="AR250" s="329" t="s">
        <v>152</v>
      </c>
      <c r="AT250" s="329" t="s">
        <v>103</v>
      </c>
      <c r="AU250" s="329" t="s">
        <v>58</v>
      </c>
      <c r="AY250" s="207" t="s">
        <v>101</v>
      </c>
      <c r="BE250" s="330">
        <f>IF(N250="základní",J250,0)</f>
        <v>0</v>
      </c>
      <c r="BF250" s="330">
        <f>IF(N250="snížená",J250,0)</f>
        <v>0</v>
      </c>
      <c r="BG250" s="330">
        <f>IF(N250="zákl. přenesená",J250,0)</f>
        <v>0</v>
      </c>
      <c r="BH250" s="330">
        <f>IF(N250="sníž. přenesená",J250,0)</f>
        <v>0</v>
      </c>
      <c r="BI250" s="330">
        <f>IF(N250="nulová",J250,0)</f>
        <v>0</v>
      </c>
      <c r="BJ250" s="207" t="s">
        <v>56</v>
      </c>
      <c r="BK250" s="330">
        <f>ROUND(I250*H250,2)</f>
        <v>0</v>
      </c>
      <c r="BL250" s="207" t="s">
        <v>152</v>
      </c>
      <c r="BM250" s="329" t="s">
        <v>530</v>
      </c>
    </row>
    <row r="251" spans="2:65" s="361" customFormat="1">
      <c r="B251" s="354"/>
      <c r="C251" s="355"/>
      <c r="D251" s="333" t="s">
        <v>112</v>
      </c>
      <c r="E251" s="356" t="s">
        <v>1</v>
      </c>
      <c r="F251" s="357" t="s">
        <v>532</v>
      </c>
      <c r="G251" s="358"/>
      <c r="H251" s="356" t="s">
        <v>1</v>
      </c>
      <c r="I251" s="409"/>
      <c r="J251" s="358"/>
      <c r="K251" s="359"/>
      <c r="L251" s="358"/>
      <c r="M251" s="360"/>
      <c r="T251" s="362"/>
      <c r="AT251" s="363" t="s">
        <v>112</v>
      </c>
      <c r="AU251" s="363" t="s">
        <v>58</v>
      </c>
      <c r="AV251" s="361" t="s">
        <v>56</v>
      </c>
      <c r="AW251" s="361" t="s">
        <v>26</v>
      </c>
      <c r="AX251" s="361" t="s">
        <v>50</v>
      </c>
      <c r="AY251" s="363" t="s">
        <v>101</v>
      </c>
    </row>
    <row r="252" spans="2:65" s="340" customFormat="1">
      <c r="B252" s="331"/>
      <c r="C252" s="332"/>
      <c r="D252" s="333" t="s">
        <v>112</v>
      </c>
      <c r="E252" s="334" t="s">
        <v>1</v>
      </c>
      <c r="F252" s="335" t="s">
        <v>246</v>
      </c>
      <c r="G252" s="336"/>
      <c r="H252" s="337">
        <v>35</v>
      </c>
      <c r="I252" s="407"/>
      <c r="J252" s="336"/>
      <c r="K252" s="338"/>
      <c r="L252" s="336"/>
      <c r="M252" s="339"/>
      <c r="T252" s="341"/>
      <c r="AT252" s="342" t="s">
        <v>112</v>
      </c>
      <c r="AU252" s="342" t="s">
        <v>58</v>
      </c>
      <c r="AV252" s="340" t="s">
        <v>58</v>
      </c>
      <c r="AW252" s="340" t="s">
        <v>26</v>
      </c>
      <c r="AX252" s="340" t="s">
        <v>50</v>
      </c>
      <c r="AY252" s="342" t="s">
        <v>101</v>
      </c>
    </row>
    <row r="253" spans="2:65" s="351" customFormat="1">
      <c r="B253" s="343"/>
      <c r="C253" s="344"/>
      <c r="D253" s="333" t="s">
        <v>112</v>
      </c>
      <c r="E253" s="345" t="s">
        <v>1</v>
      </c>
      <c r="F253" s="346" t="s">
        <v>114</v>
      </c>
      <c r="G253" s="347"/>
      <c r="H253" s="348">
        <v>35</v>
      </c>
      <c r="I253" s="408"/>
      <c r="J253" s="347"/>
      <c r="K253" s="349"/>
      <c r="L253" s="347"/>
      <c r="M253" s="350"/>
      <c r="T253" s="352"/>
      <c r="AT253" s="353" t="s">
        <v>112</v>
      </c>
      <c r="AU253" s="353" t="s">
        <v>58</v>
      </c>
      <c r="AV253" s="351" t="s">
        <v>107</v>
      </c>
      <c r="AW253" s="351" t="s">
        <v>26</v>
      </c>
      <c r="AX253" s="351" t="s">
        <v>56</v>
      </c>
      <c r="AY253" s="353" t="s">
        <v>101</v>
      </c>
    </row>
    <row r="254" spans="2:65" s="223" customFormat="1" ht="24" customHeight="1">
      <c r="B254" s="219"/>
      <c r="C254" s="317" t="s">
        <v>286</v>
      </c>
      <c r="D254" s="318" t="s">
        <v>103</v>
      </c>
      <c r="E254" s="319" t="s">
        <v>533</v>
      </c>
      <c r="F254" s="320" t="s">
        <v>534</v>
      </c>
      <c r="G254" s="321" t="s">
        <v>221</v>
      </c>
      <c r="H254" s="322">
        <v>88.5</v>
      </c>
      <c r="I254" s="203"/>
      <c r="J254" s="323">
        <f t="shared" ref="J254:J260" si="10">ROUND(I254*H254,2)</f>
        <v>0</v>
      </c>
      <c r="K254" s="324" t="s">
        <v>1</v>
      </c>
      <c r="L254" s="221"/>
      <c r="M254" s="325" t="s">
        <v>1</v>
      </c>
      <c r="N254" s="326" t="s">
        <v>34</v>
      </c>
      <c r="O254" s="327">
        <v>0</v>
      </c>
      <c r="P254" s="327">
        <f t="shared" ref="P254:P260" si="11">O254*H254</f>
        <v>0</v>
      </c>
      <c r="Q254" s="327">
        <v>0</v>
      </c>
      <c r="R254" s="327">
        <f t="shared" ref="R254:R260" si="12">Q254*H254</f>
        <v>0</v>
      </c>
      <c r="S254" s="327">
        <v>0</v>
      </c>
      <c r="T254" s="328">
        <f t="shared" ref="T254:T260" si="13">S254*H254</f>
        <v>0</v>
      </c>
      <c r="AR254" s="329" t="s">
        <v>152</v>
      </c>
      <c r="AT254" s="329" t="s">
        <v>103</v>
      </c>
      <c r="AU254" s="329" t="s">
        <v>58</v>
      </c>
      <c r="AY254" s="207" t="s">
        <v>101</v>
      </c>
      <c r="BE254" s="330">
        <f t="shared" ref="BE254:BE260" si="14">IF(N254="základní",J254,0)</f>
        <v>0</v>
      </c>
      <c r="BF254" s="330">
        <f t="shared" ref="BF254:BF260" si="15">IF(N254="snížená",J254,0)</f>
        <v>0</v>
      </c>
      <c r="BG254" s="330">
        <f t="shared" ref="BG254:BG260" si="16">IF(N254="zákl. přenesená",J254,0)</f>
        <v>0</v>
      </c>
      <c r="BH254" s="330">
        <f t="shared" ref="BH254:BH260" si="17">IF(N254="sníž. přenesená",J254,0)</f>
        <v>0</v>
      </c>
      <c r="BI254" s="330">
        <f t="shared" ref="BI254:BI260" si="18">IF(N254="nulová",J254,0)</f>
        <v>0</v>
      </c>
      <c r="BJ254" s="207" t="s">
        <v>56</v>
      </c>
      <c r="BK254" s="330">
        <f t="shared" ref="BK254:BK260" si="19">ROUND(I254*H254,2)</f>
        <v>0</v>
      </c>
      <c r="BL254" s="207" t="s">
        <v>152</v>
      </c>
      <c r="BM254" s="329" t="s">
        <v>366</v>
      </c>
    </row>
    <row r="255" spans="2:65" s="223" customFormat="1" ht="24" customHeight="1">
      <c r="B255" s="219"/>
      <c r="C255" s="317" t="s">
        <v>249</v>
      </c>
      <c r="D255" s="318" t="s">
        <v>103</v>
      </c>
      <c r="E255" s="319" t="s">
        <v>535</v>
      </c>
      <c r="F255" s="320" t="s">
        <v>536</v>
      </c>
      <c r="G255" s="321" t="s">
        <v>221</v>
      </c>
      <c r="H255" s="322">
        <v>103</v>
      </c>
      <c r="I255" s="203"/>
      <c r="J255" s="323">
        <f t="shared" si="10"/>
        <v>0</v>
      </c>
      <c r="K255" s="324" t="s">
        <v>1</v>
      </c>
      <c r="L255" s="221"/>
      <c r="M255" s="325" t="s">
        <v>1</v>
      </c>
      <c r="N255" s="326" t="s">
        <v>34</v>
      </c>
      <c r="O255" s="327">
        <v>0</v>
      </c>
      <c r="P255" s="327">
        <f t="shared" si="11"/>
        <v>0</v>
      </c>
      <c r="Q255" s="327">
        <v>0</v>
      </c>
      <c r="R255" s="327">
        <f t="shared" si="12"/>
        <v>0</v>
      </c>
      <c r="S255" s="327">
        <v>0</v>
      </c>
      <c r="T255" s="328">
        <f t="shared" si="13"/>
        <v>0</v>
      </c>
      <c r="AR255" s="329" t="s">
        <v>152</v>
      </c>
      <c r="AT255" s="329" t="s">
        <v>103</v>
      </c>
      <c r="AU255" s="329" t="s">
        <v>58</v>
      </c>
      <c r="AY255" s="207" t="s">
        <v>101</v>
      </c>
      <c r="BE255" s="330">
        <f t="shared" si="14"/>
        <v>0</v>
      </c>
      <c r="BF255" s="330">
        <f t="shared" si="15"/>
        <v>0</v>
      </c>
      <c r="BG255" s="330">
        <f t="shared" si="16"/>
        <v>0</v>
      </c>
      <c r="BH255" s="330">
        <f t="shared" si="17"/>
        <v>0</v>
      </c>
      <c r="BI255" s="330">
        <f t="shared" si="18"/>
        <v>0</v>
      </c>
      <c r="BJ255" s="207" t="s">
        <v>56</v>
      </c>
      <c r="BK255" s="330">
        <f t="shared" si="19"/>
        <v>0</v>
      </c>
      <c r="BL255" s="207" t="s">
        <v>152</v>
      </c>
      <c r="BM255" s="329" t="s">
        <v>372</v>
      </c>
    </row>
    <row r="256" spans="2:65" s="223" customFormat="1" ht="24" customHeight="1">
      <c r="B256" s="219"/>
      <c r="C256" s="317" t="s">
        <v>293</v>
      </c>
      <c r="D256" s="318" t="s">
        <v>103</v>
      </c>
      <c r="E256" s="319" t="s">
        <v>537</v>
      </c>
      <c r="F256" s="320" t="s">
        <v>538</v>
      </c>
      <c r="G256" s="321" t="s">
        <v>221</v>
      </c>
      <c r="H256" s="322">
        <v>65</v>
      </c>
      <c r="I256" s="203"/>
      <c r="J256" s="323">
        <f t="shared" si="10"/>
        <v>0</v>
      </c>
      <c r="K256" s="324" t="s">
        <v>1</v>
      </c>
      <c r="L256" s="221"/>
      <c r="M256" s="325" t="s">
        <v>1</v>
      </c>
      <c r="N256" s="326" t="s">
        <v>34</v>
      </c>
      <c r="O256" s="327">
        <v>0</v>
      </c>
      <c r="P256" s="327">
        <f t="shared" si="11"/>
        <v>0</v>
      </c>
      <c r="Q256" s="327">
        <v>0</v>
      </c>
      <c r="R256" s="327">
        <f t="shared" si="12"/>
        <v>0</v>
      </c>
      <c r="S256" s="327">
        <v>0</v>
      </c>
      <c r="T256" s="328">
        <f t="shared" si="13"/>
        <v>0</v>
      </c>
      <c r="AR256" s="329" t="s">
        <v>152</v>
      </c>
      <c r="AT256" s="329" t="s">
        <v>103</v>
      </c>
      <c r="AU256" s="329" t="s">
        <v>58</v>
      </c>
      <c r="AY256" s="207" t="s">
        <v>101</v>
      </c>
      <c r="BE256" s="330">
        <f t="shared" si="14"/>
        <v>0</v>
      </c>
      <c r="BF256" s="330">
        <f t="shared" si="15"/>
        <v>0</v>
      </c>
      <c r="BG256" s="330">
        <f t="shared" si="16"/>
        <v>0</v>
      </c>
      <c r="BH256" s="330">
        <f t="shared" si="17"/>
        <v>0</v>
      </c>
      <c r="BI256" s="330">
        <f t="shared" si="18"/>
        <v>0</v>
      </c>
      <c r="BJ256" s="207" t="s">
        <v>56</v>
      </c>
      <c r="BK256" s="330">
        <f t="shared" si="19"/>
        <v>0</v>
      </c>
      <c r="BL256" s="207" t="s">
        <v>152</v>
      </c>
      <c r="BM256" s="329" t="s">
        <v>375</v>
      </c>
    </row>
    <row r="257" spans="2:65" s="223" customFormat="1" ht="36" customHeight="1">
      <c r="B257" s="219"/>
      <c r="C257" s="317" t="s">
        <v>252</v>
      </c>
      <c r="D257" s="318" t="s">
        <v>103</v>
      </c>
      <c r="E257" s="319" t="s">
        <v>539</v>
      </c>
      <c r="F257" s="320" t="s">
        <v>540</v>
      </c>
      <c r="G257" s="321" t="s">
        <v>221</v>
      </c>
      <c r="H257" s="322">
        <v>65</v>
      </c>
      <c r="I257" s="203"/>
      <c r="J257" s="323">
        <f t="shared" si="10"/>
        <v>0</v>
      </c>
      <c r="K257" s="324" t="s">
        <v>1</v>
      </c>
      <c r="L257" s="221"/>
      <c r="M257" s="325" t="s">
        <v>1</v>
      </c>
      <c r="N257" s="326" t="s">
        <v>34</v>
      </c>
      <c r="O257" s="327">
        <v>0</v>
      </c>
      <c r="P257" s="327">
        <f t="shared" si="11"/>
        <v>0</v>
      </c>
      <c r="Q257" s="327">
        <v>0</v>
      </c>
      <c r="R257" s="327">
        <f t="shared" si="12"/>
        <v>0</v>
      </c>
      <c r="S257" s="327">
        <v>0</v>
      </c>
      <c r="T257" s="328">
        <f t="shared" si="13"/>
        <v>0</v>
      </c>
      <c r="AR257" s="329" t="s">
        <v>152</v>
      </c>
      <c r="AT257" s="329" t="s">
        <v>103</v>
      </c>
      <c r="AU257" s="329" t="s">
        <v>58</v>
      </c>
      <c r="AY257" s="207" t="s">
        <v>101</v>
      </c>
      <c r="BE257" s="330">
        <f t="shared" si="14"/>
        <v>0</v>
      </c>
      <c r="BF257" s="330">
        <f t="shared" si="15"/>
        <v>0</v>
      </c>
      <c r="BG257" s="330">
        <f t="shared" si="16"/>
        <v>0</v>
      </c>
      <c r="BH257" s="330">
        <f t="shared" si="17"/>
        <v>0</v>
      </c>
      <c r="BI257" s="330">
        <f t="shared" si="18"/>
        <v>0</v>
      </c>
      <c r="BJ257" s="207" t="s">
        <v>56</v>
      </c>
      <c r="BK257" s="330">
        <f t="shared" si="19"/>
        <v>0</v>
      </c>
      <c r="BL257" s="207" t="s">
        <v>152</v>
      </c>
      <c r="BM257" s="329" t="s">
        <v>380</v>
      </c>
    </row>
    <row r="258" spans="2:65" s="223" customFormat="1" ht="36" customHeight="1">
      <c r="B258" s="219"/>
      <c r="C258" s="317" t="s">
        <v>300</v>
      </c>
      <c r="D258" s="318" t="s">
        <v>103</v>
      </c>
      <c r="E258" s="319" t="s">
        <v>541</v>
      </c>
      <c r="F258" s="320" t="s">
        <v>542</v>
      </c>
      <c r="G258" s="321" t="s">
        <v>221</v>
      </c>
      <c r="H258" s="322">
        <v>191.5</v>
      </c>
      <c r="I258" s="203"/>
      <c r="J258" s="323">
        <f t="shared" si="10"/>
        <v>0</v>
      </c>
      <c r="K258" s="324" t="s">
        <v>1</v>
      </c>
      <c r="L258" s="221"/>
      <c r="M258" s="325" t="s">
        <v>1</v>
      </c>
      <c r="N258" s="326" t="s">
        <v>34</v>
      </c>
      <c r="O258" s="327">
        <v>0</v>
      </c>
      <c r="P258" s="327">
        <f t="shared" si="11"/>
        <v>0</v>
      </c>
      <c r="Q258" s="327">
        <v>0</v>
      </c>
      <c r="R258" s="327">
        <f t="shared" si="12"/>
        <v>0</v>
      </c>
      <c r="S258" s="327">
        <v>0</v>
      </c>
      <c r="T258" s="328">
        <f t="shared" si="13"/>
        <v>0</v>
      </c>
      <c r="AR258" s="329" t="s">
        <v>152</v>
      </c>
      <c r="AT258" s="329" t="s">
        <v>103</v>
      </c>
      <c r="AU258" s="329" t="s">
        <v>58</v>
      </c>
      <c r="AY258" s="207" t="s">
        <v>101</v>
      </c>
      <c r="BE258" s="330">
        <f t="shared" si="14"/>
        <v>0</v>
      </c>
      <c r="BF258" s="330">
        <f t="shared" si="15"/>
        <v>0</v>
      </c>
      <c r="BG258" s="330">
        <f t="shared" si="16"/>
        <v>0</v>
      </c>
      <c r="BH258" s="330">
        <f t="shared" si="17"/>
        <v>0</v>
      </c>
      <c r="BI258" s="330">
        <f t="shared" si="18"/>
        <v>0</v>
      </c>
      <c r="BJ258" s="207" t="s">
        <v>56</v>
      </c>
      <c r="BK258" s="330">
        <f t="shared" si="19"/>
        <v>0</v>
      </c>
      <c r="BL258" s="207" t="s">
        <v>152</v>
      </c>
      <c r="BM258" s="329" t="s">
        <v>381</v>
      </c>
    </row>
    <row r="259" spans="2:65" s="223" customFormat="1" ht="16.5" customHeight="1">
      <c r="B259" s="219"/>
      <c r="C259" s="317" t="s">
        <v>256</v>
      </c>
      <c r="D259" s="318" t="s">
        <v>103</v>
      </c>
      <c r="E259" s="319" t="s">
        <v>543</v>
      </c>
      <c r="F259" s="320" t="s">
        <v>544</v>
      </c>
      <c r="G259" s="321" t="s">
        <v>173</v>
      </c>
      <c r="H259" s="322">
        <v>49</v>
      </c>
      <c r="I259" s="203"/>
      <c r="J259" s="323">
        <f t="shared" si="10"/>
        <v>0</v>
      </c>
      <c r="K259" s="324" t="s">
        <v>1</v>
      </c>
      <c r="L259" s="221"/>
      <c r="M259" s="325" t="s">
        <v>1</v>
      </c>
      <c r="N259" s="326" t="s">
        <v>34</v>
      </c>
      <c r="O259" s="327">
        <v>0</v>
      </c>
      <c r="P259" s="327">
        <f t="shared" si="11"/>
        <v>0</v>
      </c>
      <c r="Q259" s="327">
        <v>0</v>
      </c>
      <c r="R259" s="327">
        <f t="shared" si="12"/>
        <v>0</v>
      </c>
      <c r="S259" s="327">
        <v>0</v>
      </c>
      <c r="T259" s="328">
        <f t="shared" si="13"/>
        <v>0</v>
      </c>
      <c r="AR259" s="329" t="s">
        <v>152</v>
      </c>
      <c r="AT259" s="329" t="s">
        <v>103</v>
      </c>
      <c r="AU259" s="329" t="s">
        <v>58</v>
      </c>
      <c r="AY259" s="207" t="s">
        <v>101</v>
      </c>
      <c r="BE259" s="330">
        <f t="shared" si="14"/>
        <v>0</v>
      </c>
      <c r="BF259" s="330">
        <f t="shared" si="15"/>
        <v>0</v>
      </c>
      <c r="BG259" s="330">
        <f t="shared" si="16"/>
        <v>0</v>
      </c>
      <c r="BH259" s="330">
        <f t="shared" si="17"/>
        <v>0</v>
      </c>
      <c r="BI259" s="330">
        <f t="shared" si="18"/>
        <v>0</v>
      </c>
      <c r="BJ259" s="207" t="s">
        <v>56</v>
      </c>
      <c r="BK259" s="330">
        <f t="shared" si="19"/>
        <v>0</v>
      </c>
      <c r="BL259" s="207" t="s">
        <v>152</v>
      </c>
      <c r="BM259" s="329" t="s">
        <v>545</v>
      </c>
    </row>
    <row r="260" spans="2:65" s="223" customFormat="1" ht="16.5" customHeight="1">
      <c r="B260" s="219"/>
      <c r="C260" s="317" t="s">
        <v>307</v>
      </c>
      <c r="D260" s="318" t="s">
        <v>103</v>
      </c>
      <c r="E260" s="319" t="s">
        <v>546</v>
      </c>
      <c r="F260" s="320" t="s">
        <v>547</v>
      </c>
      <c r="G260" s="321" t="s">
        <v>173</v>
      </c>
      <c r="H260" s="322">
        <v>2</v>
      </c>
      <c r="I260" s="203"/>
      <c r="J260" s="323">
        <f t="shared" si="10"/>
        <v>0</v>
      </c>
      <c r="K260" s="324" t="s">
        <v>1</v>
      </c>
      <c r="L260" s="221"/>
      <c r="M260" s="325" t="s">
        <v>1</v>
      </c>
      <c r="N260" s="326" t="s">
        <v>34</v>
      </c>
      <c r="O260" s="327">
        <v>0</v>
      </c>
      <c r="P260" s="327">
        <f t="shared" si="11"/>
        <v>0</v>
      </c>
      <c r="Q260" s="327">
        <v>0</v>
      </c>
      <c r="R260" s="327">
        <f t="shared" si="12"/>
        <v>0</v>
      </c>
      <c r="S260" s="327">
        <v>0</v>
      </c>
      <c r="T260" s="328">
        <f t="shared" si="13"/>
        <v>0</v>
      </c>
      <c r="AR260" s="329" t="s">
        <v>152</v>
      </c>
      <c r="AT260" s="329" t="s">
        <v>103</v>
      </c>
      <c r="AU260" s="329" t="s">
        <v>58</v>
      </c>
      <c r="AY260" s="207" t="s">
        <v>101</v>
      </c>
      <c r="BE260" s="330">
        <f t="shared" si="14"/>
        <v>0</v>
      </c>
      <c r="BF260" s="330">
        <f t="shared" si="15"/>
        <v>0</v>
      </c>
      <c r="BG260" s="330">
        <f t="shared" si="16"/>
        <v>0</v>
      </c>
      <c r="BH260" s="330">
        <f t="shared" si="17"/>
        <v>0</v>
      </c>
      <c r="BI260" s="330">
        <f t="shared" si="18"/>
        <v>0</v>
      </c>
      <c r="BJ260" s="207" t="s">
        <v>56</v>
      </c>
      <c r="BK260" s="330">
        <f t="shared" si="19"/>
        <v>0</v>
      </c>
      <c r="BL260" s="207" t="s">
        <v>152</v>
      </c>
      <c r="BM260" s="329" t="s">
        <v>548</v>
      </c>
    </row>
    <row r="261" spans="2:65" s="340" customFormat="1">
      <c r="B261" s="331"/>
      <c r="C261" s="332"/>
      <c r="D261" s="333" t="s">
        <v>112</v>
      </c>
      <c r="E261" s="334" t="s">
        <v>1</v>
      </c>
      <c r="F261" s="335" t="s">
        <v>549</v>
      </c>
      <c r="G261" s="336"/>
      <c r="H261" s="337">
        <v>2</v>
      </c>
      <c r="I261" s="407"/>
      <c r="J261" s="336"/>
      <c r="K261" s="338"/>
      <c r="L261" s="336"/>
      <c r="M261" s="339"/>
      <c r="T261" s="341"/>
      <c r="AT261" s="342" t="s">
        <v>112</v>
      </c>
      <c r="AU261" s="342" t="s">
        <v>58</v>
      </c>
      <c r="AV261" s="340" t="s">
        <v>58</v>
      </c>
      <c r="AW261" s="340" t="s">
        <v>26</v>
      </c>
      <c r="AX261" s="340" t="s">
        <v>50</v>
      </c>
      <c r="AY261" s="342" t="s">
        <v>101</v>
      </c>
    </row>
    <row r="262" spans="2:65" s="351" customFormat="1">
      <c r="B262" s="343"/>
      <c r="C262" s="344"/>
      <c r="D262" s="333" t="s">
        <v>112</v>
      </c>
      <c r="E262" s="345" t="s">
        <v>1</v>
      </c>
      <c r="F262" s="346" t="s">
        <v>114</v>
      </c>
      <c r="G262" s="347"/>
      <c r="H262" s="348">
        <v>2</v>
      </c>
      <c r="I262" s="408"/>
      <c r="J262" s="347"/>
      <c r="K262" s="349"/>
      <c r="L262" s="347"/>
      <c r="M262" s="350"/>
      <c r="T262" s="352"/>
      <c r="AT262" s="353" t="s">
        <v>112</v>
      </c>
      <c r="AU262" s="353" t="s">
        <v>58</v>
      </c>
      <c r="AV262" s="351" t="s">
        <v>107</v>
      </c>
      <c r="AW262" s="351" t="s">
        <v>26</v>
      </c>
      <c r="AX262" s="351" t="s">
        <v>56</v>
      </c>
      <c r="AY262" s="353" t="s">
        <v>101</v>
      </c>
    </row>
    <row r="263" spans="2:65" s="223" customFormat="1" ht="16.5" customHeight="1">
      <c r="B263" s="219"/>
      <c r="C263" s="317" t="s">
        <v>259</v>
      </c>
      <c r="D263" s="318" t="s">
        <v>103</v>
      </c>
      <c r="E263" s="319" t="s">
        <v>550</v>
      </c>
      <c r="F263" s="320" t="s">
        <v>551</v>
      </c>
      <c r="G263" s="321" t="s">
        <v>173</v>
      </c>
      <c r="H263" s="322">
        <v>5</v>
      </c>
      <c r="I263" s="203"/>
      <c r="J263" s="323">
        <f t="shared" ref="J263:J271" si="20">ROUND(I263*H263,2)</f>
        <v>0</v>
      </c>
      <c r="K263" s="324" t="s">
        <v>1</v>
      </c>
      <c r="L263" s="221"/>
      <c r="M263" s="325" t="s">
        <v>1</v>
      </c>
      <c r="N263" s="326" t="s">
        <v>34</v>
      </c>
      <c r="O263" s="327">
        <v>0</v>
      </c>
      <c r="P263" s="327">
        <f t="shared" ref="P263:P271" si="21">O263*H263</f>
        <v>0</v>
      </c>
      <c r="Q263" s="327">
        <v>0</v>
      </c>
      <c r="R263" s="327">
        <f t="shared" ref="R263:R271" si="22">Q263*H263</f>
        <v>0</v>
      </c>
      <c r="S263" s="327">
        <v>0</v>
      </c>
      <c r="T263" s="328">
        <f t="shared" ref="T263:T271" si="23">S263*H263</f>
        <v>0</v>
      </c>
      <c r="AR263" s="329" t="s">
        <v>152</v>
      </c>
      <c r="AT263" s="329" t="s">
        <v>103</v>
      </c>
      <c r="AU263" s="329" t="s">
        <v>58</v>
      </c>
      <c r="AY263" s="207" t="s">
        <v>101</v>
      </c>
      <c r="BE263" s="330">
        <f t="shared" ref="BE263:BE271" si="24">IF(N263="základní",J263,0)</f>
        <v>0</v>
      </c>
      <c r="BF263" s="330">
        <f t="shared" ref="BF263:BF271" si="25">IF(N263="snížená",J263,0)</f>
        <v>0</v>
      </c>
      <c r="BG263" s="330">
        <f t="shared" ref="BG263:BG271" si="26">IF(N263="zákl. přenesená",J263,0)</f>
        <v>0</v>
      </c>
      <c r="BH263" s="330">
        <f t="shared" ref="BH263:BH271" si="27">IF(N263="sníž. přenesená",J263,0)</f>
        <v>0</v>
      </c>
      <c r="BI263" s="330">
        <f t="shared" ref="BI263:BI271" si="28">IF(N263="nulová",J263,0)</f>
        <v>0</v>
      </c>
      <c r="BJ263" s="207" t="s">
        <v>56</v>
      </c>
      <c r="BK263" s="330">
        <f t="shared" ref="BK263:BK271" si="29">ROUND(I263*H263,2)</f>
        <v>0</v>
      </c>
      <c r="BL263" s="207" t="s">
        <v>152</v>
      </c>
      <c r="BM263" s="329" t="s">
        <v>552</v>
      </c>
    </row>
    <row r="264" spans="2:65" s="223" customFormat="1" ht="16.5" customHeight="1">
      <c r="B264" s="219"/>
      <c r="C264" s="317" t="s">
        <v>313</v>
      </c>
      <c r="D264" s="318" t="s">
        <v>103</v>
      </c>
      <c r="E264" s="319" t="s">
        <v>553</v>
      </c>
      <c r="F264" s="320" t="s">
        <v>554</v>
      </c>
      <c r="G264" s="321" t="s">
        <v>173</v>
      </c>
      <c r="H264" s="322">
        <v>8</v>
      </c>
      <c r="I264" s="203"/>
      <c r="J264" s="323">
        <f t="shared" si="20"/>
        <v>0</v>
      </c>
      <c r="K264" s="324" t="s">
        <v>1</v>
      </c>
      <c r="L264" s="221"/>
      <c r="M264" s="325" t="s">
        <v>1</v>
      </c>
      <c r="N264" s="326" t="s">
        <v>34</v>
      </c>
      <c r="O264" s="327">
        <v>0</v>
      </c>
      <c r="P264" s="327">
        <f t="shared" si="21"/>
        <v>0</v>
      </c>
      <c r="Q264" s="327">
        <v>0</v>
      </c>
      <c r="R264" s="327">
        <f t="shared" si="22"/>
        <v>0</v>
      </c>
      <c r="S264" s="327">
        <v>0</v>
      </c>
      <c r="T264" s="328">
        <f t="shared" si="23"/>
        <v>0</v>
      </c>
      <c r="AR264" s="329" t="s">
        <v>152</v>
      </c>
      <c r="AT264" s="329" t="s">
        <v>103</v>
      </c>
      <c r="AU264" s="329" t="s">
        <v>58</v>
      </c>
      <c r="AY264" s="207" t="s">
        <v>101</v>
      </c>
      <c r="BE264" s="330">
        <f t="shared" si="24"/>
        <v>0</v>
      </c>
      <c r="BF264" s="330">
        <f t="shared" si="25"/>
        <v>0</v>
      </c>
      <c r="BG264" s="330">
        <f t="shared" si="26"/>
        <v>0</v>
      </c>
      <c r="BH264" s="330">
        <f t="shared" si="27"/>
        <v>0</v>
      </c>
      <c r="BI264" s="330">
        <f t="shared" si="28"/>
        <v>0</v>
      </c>
      <c r="BJ264" s="207" t="s">
        <v>56</v>
      </c>
      <c r="BK264" s="330">
        <f t="shared" si="29"/>
        <v>0</v>
      </c>
      <c r="BL264" s="207" t="s">
        <v>152</v>
      </c>
      <c r="BM264" s="329" t="s">
        <v>555</v>
      </c>
    </row>
    <row r="265" spans="2:65" s="223" customFormat="1" ht="16.5" customHeight="1">
      <c r="B265" s="219"/>
      <c r="C265" s="317" t="s">
        <v>289</v>
      </c>
      <c r="D265" s="318" t="s">
        <v>103</v>
      </c>
      <c r="E265" s="319" t="s">
        <v>556</v>
      </c>
      <c r="F265" s="320" t="s">
        <v>557</v>
      </c>
      <c r="G265" s="321" t="s">
        <v>173</v>
      </c>
      <c r="H265" s="322">
        <v>10</v>
      </c>
      <c r="I265" s="203"/>
      <c r="J265" s="323">
        <f t="shared" si="20"/>
        <v>0</v>
      </c>
      <c r="K265" s="324" t="s">
        <v>1</v>
      </c>
      <c r="L265" s="221"/>
      <c r="M265" s="325" t="s">
        <v>1</v>
      </c>
      <c r="N265" s="326" t="s">
        <v>34</v>
      </c>
      <c r="O265" s="327">
        <v>0</v>
      </c>
      <c r="P265" s="327">
        <f t="shared" si="21"/>
        <v>0</v>
      </c>
      <c r="Q265" s="327">
        <v>0</v>
      </c>
      <c r="R265" s="327">
        <f t="shared" si="22"/>
        <v>0</v>
      </c>
      <c r="S265" s="327">
        <v>0</v>
      </c>
      <c r="T265" s="328">
        <f t="shared" si="23"/>
        <v>0</v>
      </c>
      <c r="AR265" s="329" t="s">
        <v>152</v>
      </c>
      <c r="AT265" s="329" t="s">
        <v>103</v>
      </c>
      <c r="AU265" s="329" t="s">
        <v>58</v>
      </c>
      <c r="AY265" s="207" t="s">
        <v>101</v>
      </c>
      <c r="BE265" s="330">
        <f t="shared" si="24"/>
        <v>0</v>
      </c>
      <c r="BF265" s="330">
        <f t="shared" si="25"/>
        <v>0</v>
      </c>
      <c r="BG265" s="330">
        <f t="shared" si="26"/>
        <v>0</v>
      </c>
      <c r="BH265" s="330">
        <f t="shared" si="27"/>
        <v>0</v>
      </c>
      <c r="BI265" s="330">
        <f t="shared" si="28"/>
        <v>0</v>
      </c>
      <c r="BJ265" s="207" t="s">
        <v>56</v>
      </c>
      <c r="BK265" s="330">
        <f t="shared" si="29"/>
        <v>0</v>
      </c>
      <c r="BL265" s="207" t="s">
        <v>152</v>
      </c>
      <c r="BM265" s="329" t="s">
        <v>558</v>
      </c>
    </row>
    <row r="266" spans="2:65" s="223" customFormat="1" ht="16.5" customHeight="1">
      <c r="B266" s="219"/>
      <c r="C266" s="317" t="s">
        <v>320</v>
      </c>
      <c r="D266" s="318" t="s">
        <v>103</v>
      </c>
      <c r="E266" s="319" t="s">
        <v>559</v>
      </c>
      <c r="F266" s="320" t="s">
        <v>560</v>
      </c>
      <c r="G266" s="321" t="s">
        <v>173</v>
      </c>
      <c r="H266" s="322">
        <v>10</v>
      </c>
      <c r="I266" s="203"/>
      <c r="J266" s="323">
        <f t="shared" si="20"/>
        <v>0</v>
      </c>
      <c r="K266" s="324" t="s">
        <v>1</v>
      </c>
      <c r="L266" s="221"/>
      <c r="M266" s="325" t="s">
        <v>1</v>
      </c>
      <c r="N266" s="326" t="s">
        <v>34</v>
      </c>
      <c r="O266" s="327">
        <v>0</v>
      </c>
      <c r="P266" s="327">
        <f t="shared" si="21"/>
        <v>0</v>
      </c>
      <c r="Q266" s="327">
        <v>0</v>
      </c>
      <c r="R266" s="327">
        <f t="shared" si="22"/>
        <v>0</v>
      </c>
      <c r="S266" s="327">
        <v>0</v>
      </c>
      <c r="T266" s="328">
        <f t="shared" si="23"/>
        <v>0</v>
      </c>
      <c r="AR266" s="329" t="s">
        <v>152</v>
      </c>
      <c r="AT266" s="329" t="s">
        <v>103</v>
      </c>
      <c r="AU266" s="329" t="s">
        <v>58</v>
      </c>
      <c r="AY266" s="207" t="s">
        <v>101</v>
      </c>
      <c r="BE266" s="330">
        <f t="shared" si="24"/>
        <v>0</v>
      </c>
      <c r="BF266" s="330">
        <f t="shared" si="25"/>
        <v>0</v>
      </c>
      <c r="BG266" s="330">
        <f t="shared" si="26"/>
        <v>0</v>
      </c>
      <c r="BH266" s="330">
        <f t="shared" si="27"/>
        <v>0</v>
      </c>
      <c r="BI266" s="330">
        <f t="shared" si="28"/>
        <v>0</v>
      </c>
      <c r="BJ266" s="207" t="s">
        <v>56</v>
      </c>
      <c r="BK266" s="330">
        <f t="shared" si="29"/>
        <v>0</v>
      </c>
      <c r="BL266" s="207" t="s">
        <v>152</v>
      </c>
      <c r="BM266" s="329" t="s">
        <v>561</v>
      </c>
    </row>
    <row r="267" spans="2:65" s="223" customFormat="1" ht="16.5" customHeight="1">
      <c r="B267" s="219"/>
      <c r="C267" s="317" t="s">
        <v>292</v>
      </c>
      <c r="D267" s="318" t="s">
        <v>103</v>
      </c>
      <c r="E267" s="319" t="s">
        <v>562</v>
      </c>
      <c r="F267" s="320" t="s">
        <v>563</v>
      </c>
      <c r="G267" s="321" t="s">
        <v>173</v>
      </c>
      <c r="H267" s="322">
        <v>1</v>
      </c>
      <c r="I267" s="203"/>
      <c r="J267" s="323">
        <f t="shared" si="20"/>
        <v>0</v>
      </c>
      <c r="K267" s="324" t="s">
        <v>1</v>
      </c>
      <c r="L267" s="221"/>
      <c r="M267" s="325" t="s">
        <v>1</v>
      </c>
      <c r="N267" s="326" t="s">
        <v>34</v>
      </c>
      <c r="O267" s="327">
        <v>0</v>
      </c>
      <c r="P267" s="327">
        <f t="shared" si="21"/>
        <v>0</v>
      </c>
      <c r="Q267" s="327">
        <v>0</v>
      </c>
      <c r="R267" s="327">
        <f t="shared" si="22"/>
        <v>0</v>
      </c>
      <c r="S267" s="327">
        <v>0</v>
      </c>
      <c r="T267" s="328">
        <f t="shared" si="23"/>
        <v>0</v>
      </c>
      <c r="AR267" s="329" t="s">
        <v>152</v>
      </c>
      <c r="AT267" s="329" t="s">
        <v>103</v>
      </c>
      <c r="AU267" s="329" t="s">
        <v>58</v>
      </c>
      <c r="AY267" s="207" t="s">
        <v>101</v>
      </c>
      <c r="BE267" s="330">
        <f t="shared" si="24"/>
        <v>0</v>
      </c>
      <c r="BF267" s="330">
        <f t="shared" si="25"/>
        <v>0</v>
      </c>
      <c r="BG267" s="330">
        <f t="shared" si="26"/>
        <v>0</v>
      </c>
      <c r="BH267" s="330">
        <f t="shared" si="27"/>
        <v>0</v>
      </c>
      <c r="BI267" s="330">
        <f t="shared" si="28"/>
        <v>0</v>
      </c>
      <c r="BJ267" s="207" t="s">
        <v>56</v>
      </c>
      <c r="BK267" s="330">
        <f t="shared" si="29"/>
        <v>0</v>
      </c>
      <c r="BL267" s="207" t="s">
        <v>152</v>
      </c>
      <c r="BM267" s="329" t="s">
        <v>564</v>
      </c>
    </row>
    <row r="268" spans="2:65" s="223" customFormat="1" ht="24" customHeight="1">
      <c r="B268" s="219"/>
      <c r="C268" s="317" t="s">
        <v>327</v>
      </c>
      <c r="D268" s="318" t="s">
        <v>103</v>
      </c>
      <c r="E268" s="319" t="s">
        <v>565</v>
      </c>
      <c r="F268" s="320" t="s">
        <v>566</v>
      </c>
      <c r="G268" s="321" t="s">
        <v>106</v>
      </c>
      <c r="H268" s="322">
        <v>1</v>
      </c>
      <c r="I268" s="203"/>
      <c r="J268" s="323">
        <f t="shared" si="20"/>
        <v>0</v>
      </c>
      <c r="K268" s="324" t="s">
        <v>1</v>
      </c>
      <c r="L268" s="221"/>
      <c r="M268" s="325" t="s">
        <v>1</v>
      </c>
      <c r="N268" s="326" t="s">
        <v>34</v>
      </c>
      <c r="O268" s="327">
        <v>0</v>
      </c>
      <c r="P268" s="327">
        <f t="shared" si="21"/>
        <v>0</v>
      </c>
      <c r="Q268" s="327">
        <v>0</v>
      </c>
      <c r="R268" s="327">
        <f t="shared" si="22"/>
        <v>0</v>
      </c>
      <c r="S268" s="327">
        <v>0</v>
      </c>
      <c r="T268" s="328">
        <f t="shared" si="23"/>
        <v>0</v>
      </c>
      <c r="AR268" s="329" t="s">
        <v>152</v>
      </c>
      <c r="AT268" s="329" t="s">
        <v>103</v>
      </c>
      <c r="AU268" s="329" t="s">
        <v>58</v>
      </c>
      <c r="AY268" s="207" t="s">
        <v>101</v>
      </c>
      <c r="BE268" s="330">
        <f t="shared" si="24"/>
        <v>0</v>
      </c>
      <c r="BF268" s="330">
        <f t="shared" si="25"/>
        <v>0</v>
      </c>
      <c r="BG268" s="330">
        <f t="shared" si="26"/>
        <v>0</v>
      </c>
      <c r="BH268" s="330">
        <f t="shared" si="27"/>
        <v>0</v>
      </c>
      <c r="BI268" s="330">
        <f t="shared" si="28"/>
        <v>0</v>
      </c>
      <c r="BJ268" s="207" t="s">
        <v>56</v>
      </c>
      <c r="BK268" s="330">
        <f t="shared" si="29"/>
        <v>0</v>
      </c>
      <c r="BL268" s="207" t="s">
        <v>152</v>
      </c>
      <c r="BM268" s="329" t="s">
        <v>567</v>
      </c>
    </row>
    <row r="269" spans="2:65" s="223" customFormat="1" ht="24" customHeight="1">
      <c r="B269" s="219"/>
      <c r="C269" s="317" t="s">
        <v>296</v>
      </c>
      <c r="D269" s="318" t="s">
        <v>103</v>
      </c>
      <c r="E269" s="319" t="s">
        <v>568</v>
      </c>
      <c r="F269" s="320" t="s">
        <v>569</v>
      </c>
      <c r="G269" s="321" t="s">
        <v>106</v>
      </c>
      <c r="H269" s="322">
        <v>1</v>
      </c>
      <c r="I269" s="203"/>
      <c r="J269" s="323">
        <f t="shared" si="20"/>
        <v>0</v>
      </c>
      <c r="K269" s="324" t="s">
        <v>1</v>
      </c>
      <c r="L269" s="221"/>
      <c r="M269" s="325" t="s">
        <v>1</v>
      </c>
      <c r="N269" s="326" t="s">
        <v>34</v>
      </c>
      <c r="O269" s="327">
        <v>0</v>
      </c>
      <c r="P269" s="327">
        <f t="shared" si="21"/>
        <v>0</v>
      </c>
      <c r="Q269" s="327">
        <v>0</v>
      </c>
      <c r="R269" s="327">
        <f t="shared" si="22"/>
        <v>0</v>
      </c>
      <c r="S269" s="327">
        <v>0</v>
      </c>
      <c r="T269" s="328">
        <f t="shared" si="23"/>
        <v>0</v>
      </c>
      <c r="AR269" s="329" t="s">
        <v>152</v>
      </c>
      <c r="AT269" s="329" t="s">
        <v>103</v>
      </c>
      <c r="AU269" s="329" t="s">
        <v>58</v>
      </c>
      <c r="AY269" s="207" t="s">
        <v>101</v>
      </c>
      <c r="BE269" s="330">
        <f t="shared" si="24"/>
        <v>0</v>
      </c>
      <c r="BF269" s="330">
        <f t="shared" si="25"/>
        <v>0</v>
      </c>
      <c r="BG269" s="330">
        <f t="shared" si="26"/>
        <v>0</v>
      </c>
      <c r="BH269" s="330">
        <f t="shared" si="27"/>
        <v>0</v>
      </c>
      <c r="BI269" s="330">
        <f t="shared" si="28"/>
        <v>0</v>
      </c>
      <c r="BJ269" s="207" t="s">
        <v>56</v>
      </c>
      <c r="BK269" s="330">
        <f t="shared" si="29"/>
        <v>0</v>
      </c>
      <c r="BL269" s="207" t="s">
        <v>152</v>
      </c>
      <c r="BM269" s="329" t="s">
        <v>570</v>
      </c>
    </row>
    <row r="270" spans="2:65" s="223" customFormat="1" ht="16.5" customHeight="1">
      <c r="B270" s="219"/>
      <c r="C270" s="317" t="s">
        <v>334</v>
      </c>
      <c r="D270" s="318" t="s">
        <v>103</v>
      </c>
      <c r="E270" s="319" t="s">
        <v>571</v>
      </c>
      <c r="F270" s="320" t="s">
        <v>572</v>
      </c>
      <c r="G270" s="321" t="s">
        <v>173</v>
      </c>
      <c r="H270" s="322">
        <v>1</v>
      </c>
      <c r="I270" s="203"/>
      <c r="J270" s="323">
        <f t="shared" si="20"/>
        <v>0</v>
      </c>
      <c r="K270" s="324" t="s">
        <v>1</v>
      </c>
      <c r="L270" s="221"/>
      <c r="M270" s="325" t="s">
        <v>1</v>
      </c>
      <c r="N270" s="326" t="s">
        <v>34</v>
      </c>
      <c r="O270" s="327">
        <v>0</v>
      </c>
      <c r="P270" s="327">
        <f t="shared" si="21"/>
        <v>0</v>
      </c>
      <c r="Q270" s="327">
        <v>0</v>
      </c>
      <c r="R270" s="327">
        <f t="shared" si="22"/>
        <v>0</v>
      </c>
      <c r="S270" s="327">
        <v>0</v>
      </c>
      <c r="T270" s="328">
        <f t="shared" si="23"/>
        <v>0</v>
      </c>
      <c r="AR270" s="329" t="s">
        <v>152</v>
      </c>
      <c r="AT270" s="329" t="s">
        <v>103</v>
      </c>
      <c r="AU270" s="329" t="s">
        <v>58</v>
      </c>
      <c r="AY270" s="207" t="s">
        <v>101</v>
      </c>
      <c r="BE270" s="330">
        <f t="shared" si="24"/>
        <v>0</v>
      </c>
      <c r="BF270" s="330">
        <f t="shared" si="25"/>
        <v>0</v>
      </c>
      <c r="BG270" s="330">
        <f t="shared" si="26"/>
        <v>0</v>
      </c>
      <c r="BH270" s="330">
        <f t="shared" si="27"/>
        <v>0</v>
      </c>
      <c r="BI270" s="330">
        <f t="shared" si="28"/>
        <v>0</v>
      </c>
      <c r="BJ270" s="207" t="s">
        <v>56</v>
      </c>
      <c r="BK270" s="330">
        <f t="shared" si="29"/>
        <v>0</v>
      </c>
      <c r="BL270" s="207" t="s">
        <v>152</v>
      </c>
      <c r="BM270" s="329" t="s">
        <v>573</v>
      </c>
    </row>
    <row r="271" spans="2:65" s="223" customFormat="1" ht="24" customHeight="1">
      <c r="B271" s="219"/>
      <c r="C271" s="317" t="s">
        <v>299</v>
      </c>
      <c r="D271" s="318" t="s">
        <v>103</v>
      </c>
      <c r="E271" s="319" t="s">
        <v>574</v>
      </c>
      <c r="F271" s="320" t="s">
        <v>575</v>
      </c>
      <c r="G271" s="321" t="s">
        <v>221</v>
      </c>
      <c r="H271" s="322">
        <v>256.5</v>
      </c>
      <c r="I271" s="203"/>
      <c r="J271" s="323">
        <f t="shared" si="20"/>
        <v>0</v>
      </c>
      <c r="K271" s="324" t="s">
        <v>1</v>
      </c>
      <c r="L271" s="221"/>
      <c r="M271" s="325" t="s">
        <v>1</v>
      </c>
      <c r="N271" s="326" t="s">
        <v>34</v>
      </c>
      <c r="O271" s="327">
        <v>0</v>
      </c>
      <c r="P271" s="327">
        <f t="shared" si="21"/>
        <v>0</v>
      </c>
      <c r="Q271" s="327">
        <v>0</v>
      </c>
      <c r="R271" s="327">
        <f t="shared" si="22"/>
        <v>0</v>
      </c>
      <c r="S271" s="327">
        <v>0</v>
      </c>
      <c r="T271" s="328">
        <f t="shared" si="23"/>
        <v>0</v>
      </c>
      <c r="AR271" s="329" t="s">
        <v>152</v>
      </c>
      <c r="AT271" s="329" t="s">
        <v>103</v>
      </c>
      <c r="AU271" s="329" t="s">
        <v>58</v>
      </c>
      <c r="AY271" s="207" t="s">
        <v>101</v>
      </c>
      <c r="BE271" s="330">
        <f t="shared" si="24"/>
        <v>0</v>
      </c>
      <c r="BF271" s="330">
        <f t="shared" si="25"/>
        <v>0</v>
      </c>
      <c r="BG271" s="330">
        <f t="shared" si="26"/>
        <v>0</v>
      </c>
      <c r="BH271" s="330">
        <f t="shared" si="27"/>
        <v>0</v>
      </c>
      <c r="BI271" s="330">
        <f t="shared" si="28"/>
        <v>0</v>
      </c>
      <c r="BJ271" s="207" t="s">
        <v>56</v>
      </c>
      <c r="BK271" s="330">
        <f t="shared" si="29"/>
        <v>0</v>
      </c>
      <c r="BL271" s="207" t="s">
        <v>152</v>
      </c>
      <c r="BM271" s="329" t="s">
        <v>576</v>
      </c>
    </row>
    <row r="272" spans="2:65" s="340" customFormat="1">
      <c r="B272" s="331"/>
      <c r="C272" s="332"/>
      <c r="D272" s="333" t="s">
        <v>112</v>
      </c>
      <c r="E272" s="334" t="s">
        <v>1</v>
      </c>
      <c r="F272" s="335" t="s">
        <v>577</v>
      </c>
      <c r="G272" s="336"/>
      <c r="H272" s="337">
        <v>256.5</v>
      </c>
      <c r="I272" s="407"/>
      <c r="J272" s="336"/>
      <c r="K272" s="338"/>
      <c r="L272" s="336"/>
      <c r="M272" s="339"/>
      <c r="T272" s="341"/>
      <c r="AT272" s="342" t="s">
        <v>112</v>
      </c>
      <c r="AU272" s="342" t="s">
        <v>58</v>
      </c>
      <c r="AV272" s="340" t="s">
        <v>58</v>
      </c>
      <c r="AW272" s="340" t="s">
        <v>26</v>
      </c>
      <c r="AX272" s="340" t="s">
        <v>50</v>
      </c>
      <c r="AY272" s="342" t="s">
        <v>101</v>
      </c>
    </row>
    <row r="273" spans="2:65" s="351" customFormat="1">
      <c r="B273" s="343"/>
      <c r="C273" s="344"/>
      <c r="D273" s="333" t="s">
        <v>112</v>
      </c>
      <c r="E273" s="345" t="s">
        <v>1</v>
      </c>
      <c r="F273" s="346" t="s">
        <v>114</v>
      </c>
      <c r="G273" s="347"/>
      <c r="H273" s="348">
        <v>256.5</v>
      </c>
      <c r="I273" s="408"/>
      <c r="J273" s="347"/>
      <c r="K273" s="349"/>
      <c r="L273" s="347"/>
      <c r="M273" s="350"/>
      <c r="T273" s="352"/>
      <c r="AT273" s="353" t="s">
        <v>112</v>
      </c>
      <c r="AU273" s="353" t="s">
        <v>58</v>
      </c>
      <c r="AV273" s="351" t="s">
        <v>107</v>
      </c>
      <c r="AW273" s="351" t="s">
        <v>26</v>
      </c>
      <c r="AX273" s="351" t="s">
        <v>56</v>
      </c>
      <c r="AY273" s="353" t="s">
        <v>101</v>
      </c>
    </row>
    <row r="274" spans="2:65" s="223" customFormat="1" ht="24" customHeight="1">
      <c r="B274" s="219"/>
      <c r="C274" s="317" t="s">
        <v>341</v>
      </c>
      <c r="D274" s="318" t="s">
        <v>103</v>
      </c>
      <c r="E274" s="319" t="s">
        <v>578</v>
      </c>
      <c r="F274" s="320" t="s">
        <v>579</v>
      </c>
      <c r="G274" s="321" t="s">
        <v>221</v>
      </c>
      <c r="H274" s="322">
        <v>35</v>
      </c>
      <c r="I274" s="203"/>
      <c r="J274" s="323">
        <f>ROUND(I274*H274,2)</f>
        <v>0</v>
      </c>
      <c r="K274" s="324" t="s">
        <v>1</v>
      </c>
      <c r="L274" s="221"/>
      <c r="M274" s="325" t="s">
        <v>1</v>
      </c>
      <c r="N274" s="326" t="s">
        <v>34</v>
      </c>
      <c r="O274" s="327">
        <v>0</v>
      </c>
      <c r="P274" s="327">
        <f>O274*H274</f>
        <v>0</v>
      </c>
      <c r="Q274" s="327">
        <v>0</v>
      </c>
      <c r="R274" s="327">
        <f>Q274*H274</f>
        <v>0</v>
      </c>
      <c r="S274" s="327">
        <v>0</v>
      </c>
      <c r="T274" s="328">
        <f>S274*H274</f>
        <v>0</v>
      </c>
      <c r="AR274" s="329" t="s">
        <v>152</v>
      </c>
      <c r="AT274" s="329" t="s">
        <v>103</v>
      </c>
      <c r="AU274" s="329" t="s">
        <v>58</v>
      </c>
      <c r="AY274" s="207" t="s">
        <v>101</v>
      </c>
      <c r="BE274" s="330">
        <f>IF(N274="základní",J274,0)</f>
        <v>0</v>
      </c>
      <c r="BF274" s="330">
        <f>IF(N274="snížená",J274,0)</f>
        <v>0</v>
      </c>
      <c r="BG274" s="330">
        <f>IF(N274="zákl. přenesená",J274,0)</f>
        <v>0</v>
      </c>
      <c r="BH274" s="330">
        <f>IF(N274="sníž. přenesená",J274,0)</f>
        <v>0</v>
      </c>
      <c r="BI274" s="330">
        <f>IF(N274="nulová",J274,0)</f>
        <v>0</v>
      </c>
      <c r="BJ274" s="207" t="s">
        <v>56</v>
      </c>
      <c r="BK274" s="330">
        <f>ROUND(I274*H274,2)</f>
        <v>0</v>
      </c>
      <c r="BL274" s="207" t="s">
        <v>152</v>
      </c>
      <c r="BM274" s="329" t="s">
        <v>580</v>
      </c>
    </row>
    <row r="275" spans="2:65" s="223" customFormat="1" ht="16.5" customHeight="1">
      <c r="B275" s="219"/>
      <c r="C275" s="317" t="s">
        <v>303</v>
      </c>
      <c r="D275" s="318" t="s">
        <v>103</v>
      </c>
      <c r="E275" s="319" t="s">
        <v>581</v>
      </c>
      <c r="F275" s="320" t="s">
        <v>582</v>
      </c>
      <c r="G275" s="321" t="s">
        <v>221</v>
      </c>
      <c r="H275" s="322">
        <v>35</v>
      </c>
      <c r="I275" s="203"/>
      <c r="J275" s="323">
        <f>ROUND(I275*H275,2)</f>
        <v>0</v>
      </c>
      <c r="K275" s="324" t="s">
        <v>1</v>
      </c>
      <c r="L275" s="221"/>
      <c r="M275" s="325" t="s">
        <v>1</v>
      </c>
      <c r="N275" s="326" t="s">
        <v>34</v>
      </c>
      <c r="O275" s="327">
        <v>0</v>
      </c>
      <c r="P275" s="327">
        <f>O275*H275</f>
        <v>0</v>
      </c>
      <c r="Q275" s="327">
        <v>0</v>
      </c>
      <c r="R275" s="327">
        <f>Q275*H275</f>
        <v>0</v>
      </c>
      <c r="S275" s="327">
        <v>0</v>
      </c>
      <c r="T275" s="328">
        <f>S275*H275</f>
        <v>0</v>
      </c>
      <c r="AR275" s="329" t="s">
        <v>152</v>
      </c>
      <c r="AT275" s="329" t="s">
        <v>103</v>
      </c>
      <c r="AU275" s="329" t="s">
        <v>58</v>
      </c>
      <c r="AY275" s="207" t="s">
        <v>101</v>
      </c>
      <c r="BE275" s="330">
        <f>IF(N275="základní",J275,0)</f>
        <v>0</v>
      </c>
      <c r="BF275" s="330">
        <f>IF(N275="snížená",J275,0)</f>
        <v>0</v>
      </c>
      <c r="BG275" s="330">
        <f>IF(N275="zákl. přenesená",J275,0)</f>
        <v>0</v>
      </c>
      <c r="BH275" s="330">
        <f>IF(N275="sníž. přenesená",J275,0)</f>
        <v>0</v>
      </c>
      <c r="BI275" s="330">
        <f>IF(N275="nulová",J275,0)</f>
        <v>0</v>
      </c>
      <c r="BJ275" s="207" t="s">
        <v>56</v>
      </c>
      <c r="BK275" s="330">
        <f>ROUND(I275*H275,2)</f>
        <v>0</v>
      </c>
      <c r="BL275" s="207" t="s">
        <v>152</v>
      </c>
      <c r="BM275" s="329" t="s">
        <v>583</v>
      </c>
    </row>
    <row r="276" spans="2:65" s="340" customFormat="1">
      <c r="B276" s="331"/>
      <c r="C276" s="332"/>
      <c r="D276" s="333" t="s">
        <v>112</v>
      </c>
      <c r="E276" s="334" t="s">
        <v>1</v>
      </c>
      <c r="F276" s="335" t="s">
        <v>246</v>
      </c>
      <c r="G276" s="336"/>
      <c r="H276" s="337">
        <v>35</v>
      </c>
      <c r="I276" s="407"/>
      <c r="J276" s="336"/>
      <c r="K276" s="338"/>
      <c r="L276" s="336"/>
      <c r="M276" s="339"/>
      <c r="T276" s="341"/>
      <c r="AT276" s="342" t="s">
        <v>112</v>
      </c>
      <c r="AU276" s="342" t="s">
        <v>58</v>
      </c>
      <c r="AV276" s="340" t="s">
        <v>58</v>
      </c>
      <c r="AW276" s="340" t="s">
        <v>26</v>
      </c>
      <c r="AX276" s="340" t="s">
        <v>50</v>
      </c>
      <c r="AY276" s="342" t="s">
        <v>101</v>
      </c>
    </row>
    <row r="277" spans="2:65" s="351" customFormat="1">
      <c r="B277" s="343"/>
      <c r="C277" s="344"/>
      <c r="D277" s="333" t="s">
        <v>112</v>
      </c>
      <c r="E277" s="345" t="s">
        <v>1</v>
      </c>
      <c r="F277" s="346" t="s">
        <v>114</v>
      </c>
      <c r="G277" s="347"/>
      <c r="H277" s="348">
        <v>35</v>
      </c>
      <c r="I277" s="408"/>
      <c r="J277" s="347"/>
      <c r="K277" s="349"/>
      <c r="L277" s="347"/>
      <c r="M277" s="350"/>
      <c r="T277" s="352"/>
      <c r="AT277" s="353" t="s">
        <v>112</v>
      </c>
      <c r="AU277" s="353" t="s">
        <v>58</v>
      </c>
      <c r="AV277" s="351" t="s">
        <v>107</v>
      </c>
      <c r="AW277" s="351" t="s">
        <v>26</v>
      </c>
      <c r="AX277" s="351" t="s">
        <v>56</v>
      </c>
      <c r="AY277" s="353" t="s">
        <v>101</v>
      </c>
    </row>
    <row r="278" spans="2:65" s="223" customFormat="1" ht="24" customHeight="1">
      <c r="B278" s="219"/>
      <c r="C278" s="317" t="s">
        <v>348</v>
      </c>
      <c r="D278" s="318" t="s">
        <v>103</v>
      </c>
      <c r="E278" s="319" t="s">
        <v>584</v>
      </c>
      <c r="F278" s="320" t="s">
        <v>585</v>
      </c>
      <c r="G278" s="321" t="s">
        <v>155</v>
      </c>
      <c r="H278" s="322">
        <v>0.56999999999999995</v>
      </c>
      <c r="I278" s="203"/>
      <c r="J278" s="323">
        <f>ROUND(I278*H278,2)</f>
        <v>0</v>
      </c>
      <c r="K278" s="324" t="s">
        <v>1</v>
      </c>
      <c r="L278" s="221"/>
      <c r="M278" s="325" t="s">
        <v>1</v>
      </c>
      <c r="N278" s="326" t="s">
        <v>34</v>
      </c>
      <c r="O278" s="327">
        <v>0</v>
      </c>
      <c r="P278" s="327">
        <f>O278*H278</f>
        <v>0</v>
      </c>
      <c r="Q278" s="327">
        <v>0</v>
      </c>
      <c r="R278" s="327">
        <f>Q278*H278</f>
        <v>0</v>
      </c>
      <c r="S278" s="327">
        <v>0</v>
      </c>
      <c r="T278" s="328">
        <f>S278*H278</f>
        <v>0</v>
      </c>
      <c r="AR278" s="329" t="s">
        <v>152</v>
      </c>
      <c r="AT278" s="329" t="s">
        <v>103</v>
      </c>
      <c r="AU278" s="329" t="s">
        <v>58</v>
      </c>
      <c r="AY278" s="207" t="s">
        <v>101</v>
      </c>
      <c r="BE278" s="330">
        <f>IF(N278="základní",J278,0)</f>
        <v>0</v>
      </c>
      <c r="BF278" s="330">
        <f>IF(N278="snížená",J278,0)</f>
        <v>0</v>
      </c>
      <c r="BG278" s="330">
        <f>IF(N278="zákl. přenesená",J278,0)</f>
        <v>0</v>
      </c>
      <c r="BH278" s="330">
        <f>IF(N278="sníž. přenesená",J278,0)</f>
        <v>0</v>
      </c>
      <c r="BI278" s="330">
        <f>IF(N278="nulová",J278,0)</f>
        <v>0</v>
      </c>
      <c r="BJ278" s="207" t="s">
        <v>56</v>
      </c>
      <c r="BK278" s="330">
        <f>ROUND(I278*H278,2)</f>
        <v>0</v>
      </c>
      <c r="BL278" s="207" t="s">
        <v>152</v>
      </c>
      <c r="BM278" s="329" t="s">
        <v>586</v>
      </c>
    </row>
    <row r="279" spans="2:65" s="309" customFormat="1" ht="22.75" customHeight="1">
      <c r="B279" s="301"/>
      <c r="C279" s="302"/>
      <c r="D279" s="303" t="s">
        <v>49</v>
      </c>
      <c r="E279" s="315" t="s">
        <v>587</v>
      </c>
      <c r="F279" s="315" t="s">
        <v>588</v>
      </c>
      <c r="G279" s="305"/>
      <c r="H279" s="305"/>
      <c r="I279" s="410"/>
      <c r="J279" s="316">
        <f>BK279</f>
        <v>0</v>
      </c>
      <c r="K279" s="307"/>
      <c r="L279" s="305"/>
      <c r="M279" s="308"/>
      <c r="P279" s="310">
        <f>SUM(P280:P366)</f>
        <v>0</v>
      </c>
      <c r="R279" s="310">
        <f>SUM(R280:R366)</f>
        <v>0</v>
      </c>
      <c r="T279" s="311">
        <f>SUM(T280:T366)</f>
        <v>0</v>
      </c>
      <c r="AR279" s="312" t="s">
        <v>58</v>
      </c>
      <c r="AT279" s="313" t="s">
        <v>49</v>
      </c>
      <c r="AU279" s="313" t="s">
        <v>56</v>
      </c>
      <c r="AY279" s="312" t="s">
        <v>101</v>
      </c>
      <c r="BK279" s="314">
        <f>SUM(BK280:BK366)</f>
        <v>0</v>
      </c>
    </row>
    <row r="280" spans="2:65" s="223" customFormat="1" ht="24" customHeight="1">
      <c r="B280" s="219"/>
      <c r="C280" s="317" t="s">
        <v>306</v>
      </c>
      <c r="D280" s="318" t="s">
        <v>103</v>
      </c>
      <c r="E280" s="319" t="s">
        <v>589</v>
      </c>
      <c r="F280" s="320" t="s">
        <v>590</v>
      </c>
      <c r="G280" s="321" t="s">
        <v>969</v>
      </c>
      <c r="H280" s="322">
        <v>7</v>
      </c>
      <c r="I280" s="203"/>
      <c r="J280" s="323">
        <f>ROUND(I280*H280,2)</f>
        <v>0</v>
      </c>
      <c r="K280" s="324" t="s">
        <v>1</v>
      </c>
      <c r="L280" s="221"/>
      <c r="M280" s="325" t="s">
        <v>1</v>
      </c>
      <c r="N280" s="326" t="s">
        <v>34</v>
      </c>
      <c r="O280" s="327">
        <v>0</v>
      </c>
      <c r="P280" s="327">
        <f>O280*H280</f>
        <v>0</v>
      </c>
      <c r="Q280" s="327">
        <v>0</v>
      </c>
      <c r="R280" s="327">
        <f>Q280*H280</f>
        <v>0</v>
      </c>
      <c r="S280" s="327">
        <v>0</v>
      </c>
      <c r="T280" s="328">
        <f>S280*H280</f>
        <v>0</v>
      </c>
      <c r="AR280" s="329" t="s">
        <v>152</v>
      </c>
      <c r="AT280" s="329" t="s">
        <v>103</v>
      </c>
      <c r="AU280" s="329" t="s">
        <v>58</v>
      </c>
      <c r="AY280" s="207" t="s">
        <v>101</v>
      </c>
      <c r="BE280" s="330">
        <f>IF(N280="základní",J280,0)</f>
        <v>0</v>
      </c>
      <c r="BF280" s="330">
        <f>IF(N280="snížená",J280,0)</f>
        <v>0</v>
      </c>
      <c r="BG280" s="330">
        <f>IF(N280="zákl. přenesená",J280,0)</f>
        <v>0</v>
      </c>
      <c r="BH280" s="330">
        <f>IF(N280="sníž. přenesená",J280,0)</f>
        <v>0</v>
      </c>
      <c r="BI280" s="330">
        <f>IF(N280="nulová",J280,0)</f>
        <v>0</v>
      </c>
      <c r="BJ280" s="207" t="s">
        <v>56</v>
      </c>
      <c r="BK280" s="330">
        <f>ROUND(I280*H280,2)</f>
        <v>0</v>
      </c>
      <c r="BL280" s="207" t="s">
        <v>152</v>
      </c>
      <c r="BM280" s="329" t="s">
        <v>591</v>
      </c>
    </row>
    <row r="281" spans="2:65" s="340" customFormat="1">
      <c r="B281" s="331"/>
      <c r="C281" s="332"/>
      <c r="D281" s="333" t="s">
        <v>112</v>
      </c>
      <c r="E281" s="334" t="s">
        <v>1</v>
      </c>
      <c r="F281" s="335" t="s">
        <v>592</v>
      </c>
      <c r="G281" s="336"/>
      <c r="H281" s="337">
        <v>7</v>
      </c>
      <c r="I281" s="407"/>
      <c r="J281" s="336"/>
      <c r="K281" s="338"/>
      <c r="L281" s="336"/>
      <c r="M281" s="339"/>
      <c r="T281" s="341"/>
      <c r="AT281" s="342" t="s">
        <v>112</v>
      </c>
      <c r="AU281" s="342" t="s">
        <v>58</v>
      </c>
      <c r="AV281" s="340" t="s">
        <v>58</v>
      </c>
      <c r="AW281" s="340" t="s">
        <v>26</v>
      </c>
      <c r="AX281" s="340" t="s">
        <v>50</v>
      </c>
      <c r="AY281" s="342" t="s">
        <v>101</v>
      </c>
    </row>
    <row r="282" spans="2:65" s="351" customFormat="1">
      <c r="B282" s="343"/>
      <c r="C282" s="344"/>
      <c r="D282" s="333" t="s">
        <v>112</v>
      </c>
      <c r="E282" s="345" t="s">
        <v>1</v>
      </c>
      <c r="F282" s="346" t="s">
        <v>114</v>
      </c>
      <c r="G282" s="347"/>
      <c r="H282" s="348">
        <v>7</v>
      </c>
      <c r="I282" s="408"/>
      <c r="J282" s="347"/>
      <c r="K282" s="349"/>
      <c r="L282" s="347"/>
      <c r="M282" s="350"/>
      <c r="T282" s="352"/>
      <c r="AT282" s="353" t="s">
        <v>112</v>
      </c>
      <c r="AU282" s="353" t="s">
        <v>58</v>
      </c>
      <c r="AV282" s="351" t="s">
        <v>107</v>
      </c>
      <c r="AW282" s="351" t="s">
        <v>26</v>
      </c>
      <c r="AX282" s="351" t="s">
        <v>56</v>
      </c>
      <c r="AY282" s="353" t="s">
        <v>101</v>
      </c>
    </row>
    <row r="283" spans="2:65" s="223" customFormat="1" ht="24" customHeight="1">
      <c r="B283" s="219"/>
      <c r="C283" s="317" t="s">
        <v>359</v>
      </c>
      <c r="D283" s="318" t="s">
        <v>103</v>
      </c>
      <c r="E283" s="319" t="s">
        <v>593</v>
      </c>
      <c r="F283" s="320" t="s">
        <v>594</v>
      </c>
      <c r="G283" s="321" t="s">
        <v>969</v>
      </c>
      <c r="H283" s="322">
        <v>2</v>
      </c>
      <c r="I283" s="203"/>
      <c r="J283" s="323">
        <f>ROUND(I283*H283,2)</f>
        <v>0</v>
      </c>
      <c r="K283" s="324" t="s">
        <v>1</v>
      </c>
      <c r="L283" s="221"/>
      <c r="M283" s="325" t="s">
        <v>1</v>
      </c>
      <c r="N283" s="326" t="s">
        <v>34</v>
      </c>
      <c r="O283" s="327">
        <v>0</v>
      </c>
      <c r="P283" s="327">
        <f>O283*H283</f>
        <v>0</v>
      </c>
      <c r="Q283" s="327">
        <v>0</v>
      </c>
      <c r="R283" s="327">
        <f>Q283*H283</f>
        <v>0</v>
      </c>
      <c r="S283" s="327">
        <v>0</v>
      </c>
      <c r="T283" s="328">
        <f>S283*H283</f>
        <v>0</v>
      </c>
      <c r="AR283" s="329" t="s">
        <v>152</v>
      </c>
      <c r="AT283" s="329" t="s">
        <v>103</v>
      </c>
      <c r="AU283" s="329" t="s">
        <v>58</v>
      </c>
      <c r="AY283" s="207" t="s">
        <v>101</v>
      </c>
      <c r="BE283" s="330">
        <f>IF(N283="základní",J283,0)</f>
        <v>0</v>
      </c>
      <c r="BF283" s="330">
        <f>IF(N283="snížená",J283,0)</f>
        <v>0</v>
      </c>
      <c r="BG283" s="330">
        <f>IF(N283="zákl. přenesená",J283,0)</f>
        <v>0</v>
      </c>
      <c r="BH283" s="330">
        <f>IF(N283="sníž. přenesená",J283,0)</f>
        <v>0</v>
      </c>
      <c r="BI283" s="330">
        <f>IF(N283="nulová",J283,0)</f>
        <v>0</v>
      </c>
      <c r="BJ283" s="207" t="s">
        <v>56</v>
      </c>
      <c r="BK283" s="330">
        <f>ROUND(I283*H283,2)</f>
        <v>0</v>
      </c>
      <c r="BL283" s="207" t="s">
        <v>152</v>
      </c>
      <c r="BM283" s="329" t="s">
        <v>595</v>
      </c>
    </row>
    <row r="284" spans="2:65" s="340" customFormat="1">
      <c r="B284" s="331"/>
      <c r="C284" s="332"/>
      <c r="D284" s="333" t="s">
        <v>112</v>
      </c>
      <c r="E284" s="334" t="s">
        <v>1</v>
      </c>
      <c r="F284" s="335" t="s">
        <v>596</v>
      </c>
      <c r="G284" s="336"/>
      <c r="H284" s="337">
        <v>2</v>
      </c>
      <c r="I284" s="407"/>
      <c r="J284" s="336"/>
      <c r="K284" s="338"/>
      <c r="L284" s="336"/>
      <c r="M284" s="339"/>
      <c r="T284" s="341"/>
      <c r="AT284" s="342" t="s">
        <v>112</v>
      </c>
      <c r="AU284" s="342" t="s">
        <v>58</v>
      </c>
      <c r="AV284" s="340" t="s">
        <v>58</v>
      </c>
      <c r="AW284" s="340" t="s">
        <v>26</v>
      </c>
      <c r="AX284" s="340" t="s">
        <v>50</v>
      </c>
      <c r="AY284" s="342" t="s">
        <v>101</v>
      </c>
    </row>
    <row r="285" spans="2:65" s="351" customFormat="1">
      <c r="B285" s="343"/>
      <c r="C285" s="344"/>
      <c r="D285" s="333" t="s">
        <v>112</v>
      </c>
      <c r="E285" s="345" t="s">
        <v>1</v>
      </c>
      <c r="F285" s="346" t="s">
        <v>114</v>
      </c>
      <c r="G285" s="347"/>
      <c r="H285" s="348">
        <v>2</v>
      </c>
      <c r="I285" s="408"/>
      <c r="J285" s="347"/>
      <c r="K285" s="349"/>
      <c r="L285" s="347"/>
      <c r="M285" s="350"/>
      <c r="T285" s="352"/>
      <c r="AT285" s="353" t="s">
        <v>112</v>
      </c>
      <c r="AU285" s="353" t="s">
        <v>58</v>
      </c>
      <c r="AV285" s="351" t="s">
        <v>107</v>
      </c>
      <c r="AW285" s="351" t="s">
        <v>26</v>
      </c>
      <c r="AX285" s="351" t="s">
        <v>56</v>
      </c>
      <c r="AY285" s="353" t="s">
        <v>101</v>
      </c>
    </row>
    <row r="286" spans="2:65" s="223" customFormat="1" ht="24" customHeight="1">
      <c r="B286" s="219"/>
      <c r="C286" s="317" t="s">
        <v>310</v>
      </c>
      <c r="D286" s="318" t="s">
        <v>103</v>
      </c>
      <c r="E286" s="319" t="s">
        <v>597</v>
      </c>
      <c r="F286" s="320" t="s">
        <v>598</v>
      </c>
      <c r="G286" s="321" t="s">
        <v>969</v>
      </c>
      <c r="H286" s="322">
        <v>3</v>
      </c>
      <c r="I286" s="203"/>
      <c r="J286" s="323">
        <f>ROUND(I286*H286,2)</f>
        <v>0</v>
      </c>
      <c r="K286" s="324" t="s">
        <v>127</v>
      </c>
      <c r="L286" s="221"/>
      <c r="M286" s="325" t="s">
        <v>1</v>
      </c>
      <c r="N286" s="326" t="s">
        <v>34</v>
      </c>
      <c r="O286" s="327">
        <v>0</v>
      </c>
      <c r="P286" s="327">
        <f>O286*H286</f>
        <v>0</v>
      </c>
      <c r="Q286" s="327">
        <v>0</v>
      </c>
      <c r="R286" s="327">
        <f>Q286*H286</f>
        <v>0</v>
      </c>
      <c r="S286" s="327">
        <v>0</v>
      </c>
      <c r="T286" s="328">
        <f>S286*H286</f>
        <v>0</v>
      </c>
      <c r="AR286" s="329" t="s">
        <v>152</v>
      </c>
      <c r="AT286" s="329" t="s">
        <v>103</v>
      </c>
      <c r="AU286" s="329" t="s">
        <v>58</v>
      </c>
      <c r="AY286" s="207" t="s">
        <v>101</v>
      </c>
      <c r="BE286" s="330">
        <f>IF(N286="základní",J286,0)</f>
        <v>0</v>
      </c>
      <c r="BF286" s="330">
        <f>IF(N286="snížená",J286,0)</f>
        <v>0</v>
      </c>
      <c r="BG286" s="330">
        <f>IF(N286="zákl. přenesená",J286,0)</f>
        <v>0</v>
      </c>
      <c r="BH286" s="330">
        <f>IF(N286="sníž. přenesená",J286,0)</f>
        <v>0</v>
      </c>
      <c r="BI286" s="330">
        <f>IF(N286="nulová",J286,0)</f>
        <v>0</v>
      </c>
      <c r="BJ286" s="207" t="s">
        <v>56</v>
      </c>
      <c r="BK286" s="330">
        <f>ROUND(I286*H286,2)</f>
        <v>0</v>
      </c>
      <c r="BL286" s="207" t="s">
        <v>152</v>
      </c>
      <c r="BM286" s="329" t="s">
        <v>601</v>
      </c>
    </row>
    <row r="287" spans="2:65" s="340" customFormat="1">
      <c r="B287" s="331"/>
      <c r="C287" s="332"/>
      <c r="D287" s="333" t="s">
        <v>112</v>
      </c>
      <c r="E287" s="334" t="s">
        <v>1</v>
      </c>
      <c r="F287" s="335" t="s">
        <v>115</v>
      </c>
      <c r="G287" s="336"/>
      <c r="H287" s="337">
        <v>3</v>
      </c>
      <c r="I287" s="407"/>
      <c r="J287" s="336"/>
      <c r="K287" s="338"/>
      <c r="L287" s="336"/>
      <c r="M287" s="339"/>
      <c r="T287" s="341"/>
      <c r="AT287" s="342" t="s">
        <v>112</v>
      </c>
      <c r="AU287" s="342" t="s">
        <v>58</v>
      </c>
      <c r="AV287" s="340" t="s">
        <v>58</v>
      </c>
      <c r="AW287" s="340" t="s">
        <v>26</v>
      </c>
      <c r="AX287" s="340" t="s">
        <v>56</v>
      </c>
      <c r="AY287" s="342" t="s">
        <v>101</v>
      </c>
    </row>
    <row r="288" spans="2:65" s="223" customFormat="1" ht="24" customHeight="1">
      <c r="B288" s="219"/>
      <c r="C288" s="317" t="s">
        <v>369</v>
      </c>
      <c r="D288" s="318" t="s">
        <v>103</v>
      </c>
      <c r="E288" s="319" t="s">
        <v>599</v>
      </c>
      <c r="F288" s="320" t="s">
        <v>600</v>
      </c>
      <c r="G288" s="321" t="s">
        <v>969</v>
      </c>
      <c r="H288" s="322">
        <v>10</v>
      </c>
      <c r="I288" s="203"/>
      <c r="J288" s="323">
        <f>ROUND(I288*H288,2)</f>
        <v>0</v>
      </c>
      <c r="K288" s="324" t="s">
        <v>1</v>
      </c>
      <c r="L288" s="221"/>
      <c r="M288" s="325" t="s">
        <v>1</v>
      </c>
      <c r="N288" s="326" t="s">
        <v>34</v>
      </c>
      <c r="O288" s="327">
        <v>0</v>
      </c>
      <c r="P288" s="327">
        <f>O288*H288</f>
        <v>0</v>
      </c>
      <c r="Q288" s="327">
        <v>0</v>
      </c>
      <c r="R288" s="327">
        <f>Q288*H288</f>
        <v>0</v>
      </c>
      <c r="S288" s="327">
        <v>0</v>
      </c>
      <c r="T288" s="328">
        <f>S288*H288</f>
        <v>0</v>
      </c>
      <c r="AR288" s="329" t="s">
        <v>152</v>
      </c>
      <c r="AT288" s="329" t="s">
        <v>103</v>
      </c>
      <c r="AU288" s="329" t="s">
        <v>58</v>
      </c>
      <c r="AY288" s="207" t="s">
        <v>101</v>
      </c>
      <c r="BE288" s="330">
        <f>IF(N288="základní",J288,0)</f>
        <v>0</v>
      </c>
      <c r="BF288" s="330">
        <f>IF(N288="snížená",J288,0)</f>
        <v>0</v>
      </c>
      <c r="BG288" s="330">
        <f>IF(N288="zákl. přenesená",J288,0)</f>
        <v>0</v>
      </c>
      <c r="BH288" s="330">
        <f>IF(N288="sníž. přenesená",J288,0)</f>
        <v>0</v>
      </c>
      <c r="BI288" s="330">
        <f>IF(N288="nulová",J288,0)</f>
        <v>0</v>
      </c>
      <c r="BJ288" s="207" t="s">
        <v>56</v>
      </c>
      <c r="BK288" s="330">
        <f>ROUND(I288*H288,2)</f>
        <v>0</v>
      </c>
      <c r="BL288" s="207" t="s">
        <v>152</v>
      </c>
      <c r="BM288" s="329" t="s">
        <v>606</v>
      </c>
    </row>
    <row r="289" spans="2:65" s="340" customFormat="1">
      <c r="B289" s="331"/>
      <c r="C289" s="332"/>
      <c r="D289" s="333" t="s">
        <v>112</v>
      </c>
      <c r="E289" s="334" t="s">
        <v>1</v>
      </c>
      <c r="F289" s="335" t="s">
        <v>1958</v>
      </c>
      <c r="G289" s="336"/>
      <c r="H289" s="337">
        <v>8</v>
      </c>
      <c r="I289" s="407"/>
      <c r="J289" s="336"/>
      <c r="K289" s="338"/>
      <c r="L289" s="336"/>
      <c r="M289" s="339"/>
      <c r="T289" s="341"/>
      <c r="AT289" s="342" t="s">
        <v>112</v>
      </c>
      <c r="AU289" s="342" t="s">
        <v>58</v>
      </c>
      <c r="AV289" s="340" t="s">
        <v>58</v>
      </c>
      <c r="AW289" s="340" t="s">
        <v>26</v>
      </c>
      <c r="AX289" s="340" t="s">
        <v>50</v>
      </c>
      <c r="AY289" s="342" t="s">
        <v>101</v>
      </c>
    </row>
    <row r="290" spans="2:65" s="340" customFormat="1">
      <c r="B290" s="331"/>
      <c r="C290" s="332"/>
      <c r="D290" s="333" t="s">
        <v>112</v>
      </c>
      <c r="E290" s="334" t="s">
        <v>1</v>
      </c>
      <c r="F290" s="335" t="s">
        <v>603</v>
      </c>
      <c r="G290" s="336"/>
      <c r="H290" s="337">
        <v>2</v>
      </c>
      <c r="I290" s="407"/>
      <c r="J290" s="336"/>
      <c r="K290" s="338"/>
      <c r="L290" s="336"/>
      <c r="M290" s="339"/>
      <c r="T290" s="341"/>
      <c r="AT290" s="342" t="s">
        <v>112</v>
      </c>
      <c r="AU290" s="342" t="s">
        <v>58</v>
      </c>
      <c r="AV290" s="340" t="s">
        <v>58</v>
      </c>
      <c r="AW290" s="340" t="s">
        <v>26</v>
      </c>
      <c r="AX290" s="340" t="s">
        <v>50</v>
      </c>
      <c r="AY290" s="342" t="s">
        <v>101</v>
      </c>
    </row>
    <row r="291" spans="2:65" s="351" customFormat="1" ht="10.5" thickBot="1">
      <c r="B291" s="343"/>
      <c r="C291" s="412"/>
      <c r="D291" s="413" t="s">
        <v>112</v>
      </c>
      <c r="E291" s="414" t="s">
        <v>1</v>
      </c>
      <c r="F291" s="415" t="s">
        <v>114</v>
      </c>
      <c r="G291" s="416"/>
      <c r="H291" s="417">
        <v>10</v>
      </c>
      <c r="I291" s="419"/>
      <c r="J291" s="416"/>
      <c r="K291" s="418"/>
      <c r="L291" s="347"/>
      <c r="M291" s="350"/>
      <c r="T291" s="352"/>
      <c r="AT291" s="353" t="s">
        <v>112</v>
      </c>
      <c r="AU291" s="353" t="s">
        <v>58</v>
      </c>
      <c r="AV291" s="351" t="s">
        <v>107</v>
      </c>
      <c r="AW291" s="351" t="s">
        <v>26</v>
      </c>
      <c r="AX291" s="351" t="s">
        <v>56</v>
      </c>
      <c r="AY291" s="353" t="s">
        <v>101</v>
      </c>
    </row>
    <row r="292" spans="2:65" s="223" customFormat="1" ht="24" customHeight="1">
      <c r="B292" s="219"/>
      <c r="C292" s="383" t="s">
        <v>316</v>
      </c>
      <c r="D292" s="384" t="s">
        <v>103</v>
      </c>
      <c r="E292" s="385" t="s">
        <v>604</v>
      </c>
      <c r="F292" s="386" t="s">
        <v>605</v>
      </c>
      <c r="G292" s="387" t="s">
        <v>969</v>
      </c>
      <c r="H292" s="388">
        <v>2</v>
      </c>
      <c r="I292" s="203"/>
      <c r="J292" s="389">
        <f>ROUND(I292*H292,2)</f>
        <v>0</v>
      </c>
      <c r="K292" s="390" t="s">
        <v>1</v>
      </c>
      <c r="L292" s="221"/>
      <c r="M292" s="325" t="s">
        <v>1</v>
      </c>
      <c r="N292" s="326" t="s">
        <v>34</v>
      </c>
      <c r="O292" s="327">
        <v>0</v>
      </c>
      <c r="P292" s="327">
        <f>O292*H292</f>
        <v>0</v>
      </c>
      <c r="Q292" s="327">
        <v>0</v>
      </c>
      <c r="R292" s="327">
        <f>Q292*H292</f>
        <v>0</v>
      </c>
      <c r="S292" s="327">
        <v>0</v>
      </c>
      <c r="T292" s="328">
        <f>S292*H292</f>
        <v>0</v>
      </c>
      <c r="AR292" s="329" t="s">
        <v>152</v>
      </c>
      <c r="AT292" s="329" t="s">
        <v>103</v>
      </c>
      <c r="AU292" s="329" t="s">
        <v>58</v>
      </c>
      <c r="AY292" s="207" t="s">
        <v>101</v>
      </c>
      <c r="BE292" s="330">
        <f>IF(N292="základní",J292,0)</f>
        <v>0</v>
      </c>
      <c r="BF292" s="330">
        <f>IF(N292="snížená",J292,0)</f>
        <v>0</v>
      </c>
      <c r="BG292" s="330">
        <f>IF(N292="zákl. přenesená",J292,0)</f>
        <v>0</v>
      </c>
      <c r="BH292" s="330">
        <f>IF(N292="sníž. přenesená",J292,0)</f>
        <v>0</v>
      </c>
      <c r="BI292" s="330">
        <f>IF(N292="nulová",J292,0)</f>
        <v>0</v>
      </c>
      <c r="BJ292" s="207" t="s">
        <v>56</v>
      </c>
      <c r="BK292" s="330">
        <f>ROUND(I292*H292,2)</f>
        <v>0</v>
      </c>
      <c r="BL292" s="207" t="s">
        <v>152</v>
      </c>
      <c r="BM292" s="329" t="s">
        <v>610</v>
      </c>
    </row>
    <row r="293" spans="2:65" s="340" customFormat="1">
      <c r="B293" s="331"/>
      <c r="C293" s="332"/>
      <c r="D293" s="333" t="s">
        <v>112</v>
      </c>
      <c r="E293" s="334" t="s">
        <v>1</v>
      </c>
      <c r="F293" s="335" t="s">
        <v>607</v>
      </c>
      <c r="G293" s="336"/>
      <c r="H293" s="337">
        <v>2</v>
      </c>
      <c r="I293" s="407"/>
      <c r="J293" s="336"/>
      <c r="K293" s="338"/>
      <c r="L293" s="336"/>
      <c r="M293" s="339"/>
      <c r="T293" s="341"/>
      <c r="AT293" s="342" t="s">
        <v>112</v>
      </c>
      <c r="AU293" s="342" t="s">
        <v>58</v>
      </c>
      <c r="AV293" s="340" t="s">
        <v>58</v>
      </c>
      <c r="AW293" s="340" t="s">
        <v>26</v>
      </c>
      <c r="AX293" s="340" t="s">
        <v>50</v>
      </c>
      <c r="AY293" s="342" t="s">
        <v>101</v>
      </c>
    </row>
    <row r="294" spans="2:65" s="351" customFormat="1">
      <c r="B294" s="343"/>
      <c r="C294" s="344"/>
      <c r="D294" s="333" t="s">
        <v>112</v>
      </c>
      <c r="E294" s="345" t="s">
        <v>1</v>
      </c>
      <c r="F294" s="346" t="s">
        <v>114</v>
      </c>
      <c r="G294" s="347"/>
      <c r="H294" s="348">
        <v>2</v>
      </c>
      <c r="I294" s="408"/>
      <c r="J294" s="347"/>
      <c r="K294" s="349"/>
      <c r="L294" s="347"/>
      <c r="M294" s="350"/>
      <c r="T294" s="352"/>
      <c r="AT294" s="353" t="s">
        <v>112</v>
      </c>
      <c r="AU294" s="353" t="s">
        <v>58</v>
      </c>
      <c r="AV294" s="351" t="s">
        <v>107</v>
      </c>
      <c r="AW294" s="351" t="s">
        <v>26</v>
      </c>
      <c r="AX294" s="351" t="s">
        <v>56</v>
      </c>
      <c r="AY294" s="353" t="s">
        <v>101</v>
      </c>
    </row>
    <row r="295" spans="2:65" s="223" customFormat="1" ht="16.5" customHeight="1">
      <c r="B295" s="219"/>
      <c r="C295" s="317" t="s">
        <v>379</v>
      </c>
      <c r="D295" s="318" t="s">
        <v>103</v>
      </c>
      <c r="E295" s="319" t="s">
        <v>608</v>
      </c>
      <c r="F295" s="320" t="s">
        <v>609</v>
      </c>
      <c r="G295" s="321" t="s">
        <v>969</v>
      </c>
      <c r="H295" s="322">
        <v>2</v>
      </c>
      <c r="I295" s="203"/>
      <c r="J295" s="323">
        <f>ROUND(I295*H295,2)</f>
        <v>0</v>
      </c>
      <c r="K295" s="324" t="s">
        <v>1</v>
      </c>
      <c r="L295" s="221"/>
      <c r="M295" s="325" t="s">
        <v>1</v>
      </c>
      <c r="N295" s="326" t="s">
        <v>34</v>
      </c>
      <c r="O295" s="327">
        <v>0</v>
      </c>
      <c r="P295" s="327">
        <f>O295*H295</f>
        <v>0</v>
      </c>
      <c r="Q295" s="327">
        <v>0</v>
      </c>
      <c r="R295" s="327">
        <f>Q295*H295</f>
        <v>0</v>
      </c>
      <c r="S295" s="327">
        <v>0</v>
      </c>
      <c r="T295" s="328">
        <f>S295*H295</f>
        <v>0</v>
      </c>
      <c r="AR295" s="329" t="s">
        <v>152</v>
      </c>
      <c r="AT295" s="329" t="s">
        <v>103</v>
      </c>
      <c r="AU295" s="329" t="s">
        <v>58</v>
      </c>
      <c r="AY295" s="207" t="s">
        <v>101</v>
      </c>
      <c r="BE295" s="330">
        <f>IF(N295="základní",J295,0)</f>
        <v>0</v>
      </c>
      <c r="BF295" s="330">
        <f>IF(N295="snížená",J295,0)</f>
        <v>0</v>
      </c>
      <c r="BG295" s="330">
        <f>IF(N295="zákl. přenesená",J295,0)</f>
        <v>0</v>
      </c>
      <c r="BH295" s="330">
        <f>IF(N295="sníž. přenesená",J295,0)</f>
        <v>0</v>
      </c>
      <c r="BI295" s="330">
        <f>IF(N295="nulová",J295,0)</f>
        <v>0</v>
      </c>
      <c r="BJ295" s="207" t="s">
        <v>56</v>
      </c>
      <c r="BK295" s="330">
        <f>ROUND(I295*H295,2)</f>
        <v>0</v>
      </c>
      <c r="BL295" s="207" t="s">
        <v>152</v>
      </c>
      <c r="BM295" s="329" t="s">
        <v>614</v>
      </c>
    </row>
    <row r="296" spans="2:65" s="340" customFormat="1">
      <c r="B296" s="331"/>
      <c r="C296" s="332"/>
      <c r="D296" s="333" t="s">
        <v>112</v>
      </c>
      <c r="E296" s="334" t="s">
        <v>1</v>
      </c>
      <c r="F296" s="335" t="s">
        <v>611</v>
      </c>
      <c r="G296" s="336"/>
      <c r="H296" s="337">
        <v>2</v>
      </c>
      <c r="I296" s="407"/>
      <c r="J296" s="336"/>
      <c r="K296" s="338"/>
      <c r="L296" s="336"/>
      <c r="M296" s="339"/>
      <c r="T296" s="341"/>
      <c r="AT296" s="342" t="s">
        <v>112</v>
      </c>
      <c r="AU296" s="342" t="s">
        <v>58</v>
      </c>
      <c r="AV296" s="340" t="s">
        <v>58</v>
      </c>
      <c r="AW296" s="340" t="s">
        <v>26</v>
      </c>
      <c r="AX296" s="340" t="s">
        <v>50</v>
      </c>
      <c r="AY296" s="342" t="s">
        <v>101</v>
      </c>
    </row>
    <row r="297" spans="2:65" s="351" customFormat="1">
      <c r="B297" s="343"/>
      <c r="C297" s="344"/>
      <c r="D297" s="333" t="s">
        <v>112</v>
      </c>
      <c r="E297" s="345" t="s">
        <v>1</v>
      </c>
      <c r="F297" s="346" t="s">
        <v>114</v>
      </c>
      <c r="G297" s="347"/>
      <c r="H297" s="348">
        <v>2</v>
      </c>
      <c r="I297" s="408"/>
      <c r="J297" s="347"/>
      <c r="K297" s="349"/>
      <c r="L297" s="347"/>
      <c r="M297" s="350"/>
      <c r="T297" s="352"/>
      <c r="AT297" s="353" t="s">
        <v>112</v>
      </c>
      <c r="AU297" s="353" t="s">
        <v>58</v>
      </c>
      <c r="AV297" s="351" t="s">
        <v>107</v>
      </c>
      <c r="AW297" s="351" t="s">
        <v>26</v>
      </c>
      <c r="AX297" s="351" t="s">
        <v>56</v>
      </c>
      <c r="AY297" s="353" t="s">
        <v>101</v>
      </c>
    </row>
    <row r="298" spans="2:65" s="223" customFormat="1" ht="24" customHeight="1">
      <c r="B298" s="219"/>
      <c r="C298" s="317" t="s">
        <v>319</v>
      </c>
      <c r="D298" s="318" t="s">
        <v>103</v>
      </c>
      <c r="E298" s="319" t="s">
        <v>612</v>
      </c>
      <c r="F298" s="320" t="s">
        <v>613</v>
      </c>
      <c r="G298" s="321" t="s">
        <v>969</v>
      </c>
      <c r="H298" s="322">
        <v>2</v>
      </c>
      <c r="I298" s="203"/>
      <c r="J298" s="323">
        <f>ROUND(I298*H298,2)</f>
        <v>0</v>
      </c>
      <c r="K298" s="324" t="s">
        <v>1</v>
      </c>
      <c r="L298" s="221"/>
      <c r="M298" s="325" t="s">
        <v>1</v>
      </c>
      <c r="N298" s="326" t="s">
        <v>34</v>
      </c>
      <c r="O298" s="327">
        <v>0</v>
      </c>
      <c r="P298" s="327">
        <f>O298*H298</f>
        <v>0</v>
      </c>
      <c r="Q298" s="327">
        <v>0</v>
      </c>
      <c r="R298" s="327">
        <f>Q298*H298</f>
        <v>0</v>
      </c>
      <c r="S298" s="327">
        <v>0</v>
      </c>
      <c r="T298" s="328">
        <f>S298*H298</f>
        <v>0</v>
      </c>
      <c r="AR298" s="329" t="s">
        <v>152</v>
      </c>
      <c r="AT298" s="329" t="s">
        <v>103</v>
      </c>
      <c r="AU298" s="329" t="s">
        <v>58</v>
      </c>
      <c r="AY298" s="207" t="s">
        <v>101</v>
      </c>
      <c r="BE298" s="330">
        <f>IF(N298="základní",J298,0)</f>
        <v>0</v>
      </c>
      <c r="BF298" s="330">
        <f>IF(N298="snížená",J298,0)</f>
        <v>0</v>
      </c>
      <c r="BG298" s="330">
        <f>IF(N298="zákl. přenesená",J298,0)</f>
        <v>0</v>
      </c>
      <c r="BH298" s="330">
        <f>IF(N298="sníž. přenesená",J298,0)</f>
        <v>0</v>
      </c>
      <c r="BI298" s="330">
        <f>IF(N298="nulová",J298,0)</f>
        <v>0</v>
      </c>
      <c r="BJ298" s="207" t="s">
        <v>56</v>
      </c>
      <c r="BK298" s="330">
        <f>ROUND(I298*H298,2)</f>
        <v>0</v>
      </c>
      <c r="BL298" s="207" t="s">
        <v>152</v>
      </c>
      <c r="BM298" s="329" t="s">
        <v>617</v>
      </c>
    </row>
    <row r="299" spans="2:65" s="340" customFormat="1">
      <c r="B299" s="331"/>
      <c r="C299" s="332"/>
      <c r="D299" s="333" t="s">
        <v>112</v>
      </c>
      <c r="E299" s="334" t="s">
        <v>1</v>
      </c>
      <c r="F299" s="335" t="s">
        <v>611</v>
      </c>
      <c r="G299" s="336"/>
      <c r="H299" s="337">
        <v>2</v>
      </c>
      <c r="I299" s="407"/>
      <c r="J299" s="336"/>
      <c r="K299" s="338"/>
      <c r="L299" s="336"/>
      <c r="M299" s="339"/>
      <c r="T299" s="341"/>
      <c r="AT299" s="342" t="s">
        <v>112</v>
      </c>
      <c r="AU299" s="342" t="s">
        <v>58</v>
      </c>
      <c r="AV299" s="340" t="s">
        <v>58</v>
      </c>
      <c r="AW299" s="340" t="s">
        <v>26</v>
      </c>
      <c r="AX299" s="340" t="s">
        <v>50</v>
      </c>
      <c r="AY299" s="342" t="s">
        <v>101</v>
      </c>
    </row>
    <row r="300" spans="2:65" s="351" customFormat="1">
      <c r="B300" s="343"/>
      <c r="C300" s="344"/>
      <c r="D300" s="333" t="s">
        <v>112</v>
      </c>
      <c r="E300" s="345" t="s">
        <v>1</v>
      </c>
      <c r="F300" s="346" t="s">
        <v>114</v>
      </c>
      <c r="G300" s="347"/>
      <c r="H300" s="348">
        <v>2</v>
      </c>
      <c r="I300" s="408"/>
      <c r="J300" s="347"/>
      <c r="K300" s="349"/>
      <c r="L300" s="347"/>
      <c r="M300" s="350"/>
      <c r="T300" s="352"/>
      <c r="AT300" s="353" t="s">
        <v>112</v>
      </c>
      <c r="AU300" s="353" t="s">
        <v>58</v>
      </c>
      <c r="AV300" s="351" t="s">
        <v>107</v>
      </c>
      <c r="AW300" s="351" t="s">
        <v>26</v>
      </c>
      <c r="AX300" s="351" t="s">
        <v>56</v>
      </c>
      <c r="AY300" s="353" t="s">
        <v>101</v>
      </c>
    </row>
    <row r="301" spans="2:65" s="223" customFormat="1" ht="24" customHeight="1">
      <c r="B301" s="219"/>
      <c r="C301" s="317" t="s">
        <v>382</v>
      </c>
      <c r="D301" s="318" t="s">
        <v>103</v>
      </c>
      <c r="E301" s="319" t="s">
        <v>615</v>
      </c>
      <c r="F301" s="320" t="s">
        <v>616</v>
      </c>
      <c r="G301" s="321" t="s">
        <v>106</v>
      </c>
      <c r="H301" s="322">
        <v>10</v>
      </c>
      <c r="I301" s="203"/>
      <c r="J301" s="323">
        <f>ROUND(I301*H301,2)</f>
        <v>0</v>
      </c>
      <c r="K301" s="324" t="s">
        <v>1</v>
      </c>
      <c r="L301" s="221"/>
      <c r="M301" s="325" t="s">
        <v>1</v>
      </c>
      <c r="N301" s="326" t="s">
        <v>34</v>
      </c>
      <c r="O301" s="327">
        <v>0</v>
      </c>
      <c r="P301" s="327">
        <f>O301*H301</f>
        <v>0</v>
      </c>
      <c r="Q301" s="327">
        <v>0</v>
      </c>
      <c r="R301" s="327">
        <f>Q301*H301</f>
        <v>0</v>
      </c>
      <c r="S301" s="327">
        <v>0</v>
      </c>
      <c r="T301" s="328">
        <f>S301*H301</f>
        <v>0</v>
      </c>
      <c r="AR301" s="329" t="s">
        <v>152</v>
      </c>
      <c r="AT301" s="329" t="s">
        <v>103</v>
      </c>
      <c r="AU301" s="329" t="s">
        <v>58</v>
      </c>
      <c r="AY301" s="207" t="s">
        <v>101</v>
      </c>
      <c r="BE301" s="330">
        <f>IF(N301="základní",J301,0)</f>
        <v>0</v>
      </c>
      <c r="BF301" s="330">
        <f>IF(N301="snížená",J301,0)</f>
        <v>0</v>
      </c>
      <c r="BG301" s="330">
        <f>IF(N301="zákl. přenesená",J301,0)</f>
        <v>0</v>
      </c>
      <c r="BH301" s="330">
        <f>IF(N301="sníž. přenesená",J301,0)</f>
        <v>0</v>
      </c>
      <c r="BI301" s="330">
        <f>IF(N301="nulová",J301,0)</f>
        <v>0</v>
      </c>
      <c r="BJ301" s="207" t="s">
        <v>56</v>
      </c>
      <c r="BK301" s="330">
        <f>ROUND(I301*H301,2)</f>
        <v>0</v>
      </c>
      <c r="BL301" s="207" t="s">
        <v>152</v>
      </c>
      <c r="BM301" s="329" t="s">
        <v>620</v>
      </c>
    </row>
    <row r="302" spans="2:65" s="340" customFormat="1">
      <c r="B302" s="331"/>
      <c r="C302" s="332"/>
      <c r="D302" s="333" t="s">
        <v>112</v>
      </c>
      <c r="E302" s="334" t="s">
        <v>1</v>
      </c>
      <c r="F302" s="335" t="s">
        <v>1958</v>
      </c>
      <c r="G302" s="336"/>
      <c r="H302" s="337">
        <v>8</v>
      </c>
      <c r="I302" s="407"/>
      <c r="J302" s="336"/>
      <c r="K302" s="338"/>
      <c r="L302" s="336"/>
      <c r="M302" s="339"/>
      <c r="T302" s="341"/>
      <c r="AT302" s="342" t="s">
        <v>112</v>
      </c>
      <c r="AU302" s="342" t="s">
        <v>58</v>
      </c>
      <c r="AV302" s="340" t="s">
        <v>58</v>
      </c>
      <c r="AW302" s="340" t="s">
        <v>26</v>
      </c>
      <c r="AX302" s="340" t="s">
        <v>50</v>
      </c>
      <c r="AY302" s="342" t="s">
        <v>101</v>
      </c>
    </row>
    <row r="303" spans="2:65" s="340" customFormat="1">
      <c r="B303" s="331"/>
      <c r="C303" s="332"/>
      <c r="D303" s="333" t="s">
        <v>112</v>
      </c>
      <c r="E303" s="334" t="s">
        <v>1</v>
      </c>
      <c r="F303" s="335" t="s">
        <v>603</v>
      </c>
      <c r="G303" s="336"/>
      <c r="H303" s="337">
        <v>2</v>
      </c>
      <c r="I303" s="407"/>
      <c r="J303" s="336"/>
      <c r="K303" s="338"/>
      <c r="L303" s="336"/>
      <c r="M303" s="339"/>
      <c r="T303" s="341"/>
      <c r="AT303" s="342" t="s">
        <v>112</v>
      </c>
      <c r="AU303" s="342" t="s">
        <v>58</v>
      </c>
      <c r="AV303" s="340" t="s">
        <v>58</v>
      </c>
      <c r="AW303" s="340" t="s">
        <v>26</v>
      </c>
      <c r="AX303" s="340" t="s">
        <v>50</v>
      </c>
      <c r="AY303" s="342" t="s">
        <v>101</v>
      </c>
    </row>
    <row r="304" spans="2:65" s="351" customFormat="1">
      <c r="B304" s="343"/>
      <c r="C304" s="344"/>
      <c r="D304" s="333" t="s">
        <v>112</v>
      </c>
      <c r="E304" s="345" t="s">
        <v>1</v>
      </c>
      <c r="F304" s="346" t="s">
        <v>114</v>
      </c>
      <c r="G304" s="347"/>
      <c r="H304" s="348">
        <v>10</v>
      </c>
      <c r="I304" s="408"/>
      <c r="J304" s="347"/>
      <c r="K304" s="349"/>
      <c r="L304" s="347"/>
      <c r="M304" s="350"/>
      <c r="T304" s="352"/>
      <c r="AT304" s="353" t="s">
        <v>112</v>
      </c>
      <c r="AU304" s="353" t="s">
        <v>58</v>
      </c>
      <c r="AV304" s="351" t="s">
        <v>107</v>
      </c>
      <c r="AW304" s="351" t="s">
        <v>26</v>
      </c>
      <c r="AX304" s="351" t="s">
        <v>56</v>
      </c>
      <c r="AY304" s="353" t="s">
        <v>101</v>
      </c>
    </row>
    <row r="305" spans="2:65" s="223" customFormat="1" ht="24" customHeight="1">
      <c r="B305" s="219"/>
      <c r="C305" s="317" t="s">
        <v>323</v>
      </c>
      <c r="D305" s="318" t="s">
        <v>103</v>
      </c>
      <c r="E305" s="319" t="s">
        <v>618</v>
      </c>
      <c r="F305" s="320" t="s">
        <v>619</v>
      </c>
      <c r="G305" s="321" t="s">
        <v>106</v>
      </c>
      <c r="H305" s="322">
        <v>12</v>
      </c>
      <c r="I305" s="203"/>
      <c r="J305" s="323">
        <f>ROUND(I305*H305,2)</f>
        <v>0</v>
      </c>
      <c r="K305" s="324" t="s">
        <v>1</v>
      </c>
      <c r="L305" s="221"/>
      <c r="M305" s="325" t="s">
        <v>1</v>
      </c>
      <c r="N305" s="326" t="s">
        <v>34</v>
      </c>
      <c r="O305" s="327">
        <v>0</v>
      </c>
      <c r="P305" s="327">
        <f>O305*H305</f>
        <v>0</v>
      </c>
      <c r="Q305" s="327">
        <v>0</v>
      </c>
      <c r="R305" s="327">
        <f>Q305*H305</f>
        <v>0</v>
      </c>
      <c r="S305" s="327">
        <v>0</v>
      </c>
      <c r="T305" s="328">
        <f>S305*H305</f>
        <v>0</v>
      </c>
      <c r="AR305" s="329" t="s">
        <v>152</v>
      </c>
      <c r="AT305" s="329" t="s">
        <v>103</v>
      </c>
      <c r="AU305" s="329" t="s">
        <v>58</v>
      </c>
      <c r="AY305" s="207" t="s">
        <v>101</v>
      </c>
      <c r="BE305" s="330">
        <f>IF(N305="základní",J305,0)</f>
        <v>0</v>
      </c>
      <c r="BF305" s="330">
        <f>IF(N305="snížená",J305,0)</f>
        <v>0</v>
      </c>
      <c r="BG305" s="330">
        <f>IF(N305="zákl. přenesená",J305,0)</f>
        <v>0</v>
      </c>
      <c r="BH305" s="330">
        <f>IF(N305="sníž. přenesená",J305,0)</f>
        <v>0</v>
      </c>
      <c r="BI305" s="330">
        <f>IF(N305="nulová",J305,0)</f>
        <v>0</v>
      </c>
      <c r="BJ305" s="207" t="s">
        <v>56</v>
      </c>
      <c r="BK305" s="330">
        <f>ROUND(I305*H305,2)</f>
        <v>0</v>
      </c>
      <c r="BL305" s="207" t="s">
        <v>152</v>
      </c>
      <c r="BM305" s="329" t="s">
        <v>624</v>
      </c>
    </row>
    <row r="306" spans="2:65" s="340" customFormat="1">
      <c r="B306" s="331"/>
      <c r="C306" s="332"/>
      <c r="D306" s="333" t="s">
        <v>112</v>
      </c>
      <c r="E306" s="334" t="s">
        <v>1</v>
      </c>
      <c r="F306" s="335" t="s">
        <v>1958</v>
      </c>
      <c r="G306" s="336"/>
      <c r="H306" s="337">
        <v>8</v>
      </c>
      <c r="I306" s="407"/>
      <c r="J306" s="336"/>
      <c r="K306" s="338"/>
      <c r="L306" s="336"/>
      <c r="M306" s="339"/>
      <c r="T306" s="341"/>
      <c r="AT306" s="342" t="s">
        <v>112</v>
      </c>
      <c r="AU306" s="342" t="s">
        <v>58</v>
      </c>
      <c r="AV306" s="340" t="s">
        <v>58</v>
      </c>
      <c r="AW306" s="340" t="s">
        <v>26</v>
      </c>
      <c r="AX306" s="340" t="s">
        <v>50</v>
      </c>
      <c r="AY306" s="342" t="s">
        <v>101</v>
      </c>
    </row>
    <row r="307" spans="2:65" s="340" customFormat="1">
      <c r="B307" s="331"/>
      <c r="C307" s="332"/>
      <c r="D307" s="333" t="s">
        <v>112</v>
      </c>
      <c r="E307" s="334" t="s">
        <v>1</v>
      </c>
      <c r="F307" s="335" t="s">
        <v>621</v>
      </c>
      <c r="G307" s="336"/>
      <c r="H307" s="337">
        <v>2</v>
      </c>
      <c r="I307" s="407"/>
      <c r="J307" s="336"/>
      <c r="K307" s="338"/>
      <c r="L307" s="336"/>
      <c r="M307" s="339"/>
      <c r="T307" s="341"/>
      <c r="AT307" s="342" t="s">
        <v>112</v>
      </c>
      <c r="AU307" s="342" t="s">
        <v>58</v>
      </c>
      <c r="AV307" s="340" t="s">
        <v>58</v>
      </c>
      <c r="AW307" s="340" t="s">
        <v>26</v>
      </c>
      <c r="AX307" s="340" t="s">
        <v>50</v>
      </c>
      <c r="AY307" s="342" t="s">
        <v>101</v>
      </c>
    </row>
    <row r="308" spans="2:65" s="340" customFormat="1">
      <c r="B308" s="331"/>
      <c r="C308" s="332"/>
      <c r="D308" s="333" t="s">
        <v>112</v>
      </c>
      <c r="E308" s="334" t="s">
        <v>1</v>
      </c>
      <c r="F308" s="335" t="s">
        <v>603</v>
      </c>
      <c r="G308" s="336"/>
      <c r="H308" s="337">
        <v>2</v>
      </c>
      <c r="I308" s="407"/>
      <c r="J308" s="336"/>
      <c r="K308" s="338"/>
      <c r="L308" s="336"/>
      <c r="M308" s="339"/>
      <c r="T308" s="341"/>
      <c r="AT308" s="342" t="s">
        <v>112</v>
      </c>
      <c r="AU308" s="342" t="s">
        <v>58</v>
      </c>
      <c r="AV308" s="340" t="s">
        <v>58</v>
      </c>
      <c r="AW308" s="340" t="s">
        <v>26</v>
      </c>
      <c r="AX308" s="340" t="s">
        <v>50</v>
      </c>
      <c r="AY308" s="342" t="s">
        <v>101</v>
      </c>
    </row>
    <row r="309" spans="2:65" s="351" customFormat="1">
      <c r="B309" s="343"/>
      <c r="C309" s="344"/>
      <c r="D309" s="333" t="s">
        <v>112</v>
      </c>
      <c r="E309" s="345" t="s">
        <v>1</v>
      </c>
      <c r="F309" s="346" t="s">
        <v>114</v>
      </c>
      <c r="G309" s="347"/>
      <c r="H309" s="348">
        <v>12</v>
      </c>
      <c r="I309" s="408"/>
      <c r="J309" s="347"/>
      <c r="K309" s="349"/>
      <c r="L309" s="347"/>
      <c r="M309" s="350"/>
      <c r="T309" s="352"/>
      <c r="AT309" s="353" t="s">
        <v>112</v>
      </c>
      <c r="AU309" s="353" t="s">
        <v>58</v>
      </c>
      <c r="AV309" s="351" t="s">
        <v>107</v>
      </c>
      <c r="AW309" s="351" t="s">
        <v>26</v>
      </c>
      <c r="AX309" s="351" t="s">
        <v>56</v>
      </c>
      <c r="AY309" s="353" t="s">
        <v>101</v>
      </c>
    </row>
    <row r="310" spans="2:65" s="223" customFormat="1" ht="24" customHeight="1">
      <c r="B310" s="219"/>
      <c r="C310" s="317" t="s">
        <v>383</v>
      </c>
      <c r="D310" s="318" t="s">
        <v>103</v>
      </c>
      <c r="E310" s="319" t="s">
        <v>622</v>
      </c>
      <c r="F310" s="320" t="s">
        <v>623</v>
      </c>
      <c r="G310" s="321" t="s">
        <v>106</v>
      </c>
      <c r="H310" s="322">
        <v>7</v>
      </c>
      <c r="I310" s="203"/>
      <c r="J310" s="323">
        <f>ROUND(I310*H310,2)</f>
        <v>0</v>
      </c>
      <c r="K310" s="324" t="s">
        <v>1</v>
      </c>
      <c r="L310" s="221"/>
      <c r="M310" s="325" t="s">
        <v>1</v>
      </c>
      <c r="N310" s="326" t="s">
        <v>34</v>
      </c>
      <c r="O310" s="327">
        <v>0</v>
      </c>
      <c r="P310" s="327">
        <f>O310*H310</f>
        <v>0</v>
      </c>
      <c r="Q310" s="327">
        <v>0</v>
      </c>
      <c r="R310" s="327">
        <f>Q310*H310</f>
        <v>0</v>
      </c>
      <c r="S310" s="327">
        <v>0</v>
      </c>
      <c r="T310" s="328">
        <f>S310*H310</f>
        <v>0</v>
      </c>
      <c r="AR310" s="329" t="s">
        <v>152</v>
      </c>
      <c r="AT310" s="329" t="s">
        <v>103</v>
      </c>
      <c r="AU310" s="329" t="s">
        <v>58</v>
      </c>
      <c r="AY310" s="207" t="s">
        <v>101</v>
      </c>
      <c r="BE310" s="330">
        <f>IF(N310="základní",J310,0)</f>
        <v>0</v>
      </c>
      <c r="BF310" s="330">
        <f>IF(N310="snížená",J310,0)</f>
        <v>0</v>
      </c>
      <c r="BG310" s="330">
        <f>IF(N310="zákl. přenesená",J310,0)</f>
        <v>0</v>
      </c>
      <c r="BH310" s="330">
        <f>IF(N310="sníž. přenesená",J310,0)</f>
        <v>0</v>
      </c>
      <c r="BI310" s="330">
        <f>IF(N310="nulová",J310,0)</f>
        <v>0</v>
      </c>
      <c r="BJ310" s="207" t="s">
        <v>56</v>
      </c>
      <c r="BK310" s="330">
        <f>ROUND(I310*H310,2)</f>
        <v>0</v>
      </c>
      <c r="BL310" s="207" t="s">
        <v>152</v>
      </c>
      <c r="BM310" s="329" t="s">
        <v>627</v>
      </c>
    </row>
    <row r="311" spans="2:65" s="340" customFormat="1">
      <c r="B311" s="331"/>
      <c r="C311" s="332"/>
      <c r="D311" s="333" t="s">
        <v>112</v>
      </c>
      <c r="E311" s="334" t="s">
        <v>1</v>
      </c>
      <c r="F311" s="335" t="s">
        <v>592</v>
      </c>
      <c r="G311" s="336"/>
      <c r="H311" s="337">
        <v>7</v>
      </c>
      <c r="I311" s="407"/>
      <c r="J311" s="336"/>
      <c r="K311" s="338"/>
      <c r="L311" s="336"/>
      <c r="M311" s="339"/>
      <c r="T311" s="341"/>
      <c r="AT311" s="342" t="s">
        <v>112</v>
      </c>
      <c r="AU311" s="342" t="s">
        <v>58</v>
      </c>
      <c r="AV311" s="340" t="s">
        <v>58</v>
      </c>
      <c r="AW311" s="340" t="s">
        <v>26</v>
      </c>
      <c r="AX311" s="340" t="s">
        <v>50</v>
      </c>
      <c r="AY311" s="342" t="s">
        <v>101</v>
      </c>
    </row>
    <row r="312" spans="2:65" s="351" customFormat="1">
      <c r="B312" s="343"/>
      <c r="C312" s="344"/>
      <c r="D312" s="333" t="s">
        <v>112</v>
      </c>
      <c r="E312" s="345" t="s">
        <v>1</v>
      </c>
      <c r="F312" s="346" t="s">
        <v>114</v>
      </c>
      <c r="G312" s="347"/>
      <c r="H312" s="348">
        <v>7</v>
      </c>
      <c r="I312" s="408"/>
      <c r="J312" s="347"/>
      <c r="K312" s="349"/>
      <c r="L312" s="347"/>
      <c r="M312" s="350"/>
      <c r="T312" s="352"/>
      <c r="AT312" s="353" t="s">
        <v>112</v>
      </c>
      <c r="AU312" s="353" t="s">
        <v>58</v>
      </c>
      <c r="AV312" s="351" t="s">
        <v>107</v>
      </c>
      <c r="AW312" s="351" t="s">
        <v>26</v>
      </c>
      <c r="AX312" s="351" t="s">
        <v>56</v>
      </c>
      <c r="AY312" s="353" t="s">
        <v>101</v>
      </c>
    </row>
    <row r="313" spans="2:65" s="223" customFormat="1" ht="24" customHeight="1">
      <c r="B313" s="219"/>
      <c r="C313" s="317" t="s">
        <v>326</v>
      </c>
      <c r="D313" s="318" t="s">
        <v>103</v>
      </c>
      <c r="E313" s="319" t="s">
        <v>625</v>
      </c>
      <c r="F313" s="320" t="s">
        <v>626</v>
      </c>
      <c r="G313" s="321" t="s">
        <v>106</v>
      </c>
      <c r="H313" s="322">
        <v>12</v>
      </c>
      <c r="I313" s="203"/>
      <c r="J313" s="323">
        <f>ROUND(I313*H313,2)</f>
        <v>0</v>
      </c>
      <c r="K313" s="324" t="s">
        <v>1</v>
      </c>
      <c r="L313" s="221"/>
      <c r="M313" s="325" t="s">
        <v>1</v>
      </c>
      <c r="N313" s="326" t="s">
        <v>34</v>
      </c>
      <c r="O313" s="327">
        <v>0</v>
      </c>
      <c r="P313" s="327">
        <f>O313*H313</f>
        <v>0</v>
      </c>
      <c r="Q313" s="327">
        <v>0</v>
      </c>
      <c r="R313" s="327">
        <f>Q313*H313</f>
        <v>0</v>
      </c>
      <c r="S313" s="327">
        <v>0</v>
      </c>
      <c r="T313" s="328">
        <f>S313*H313</f>
        <v>0</v>
      </c>
      <c r="AR313" s="329" t="s">
        <v>152</v>
      </c>
      <c r="AT313" s="329" t="s">
        <v>103</v>
      </c>
      <c r="AU313" s="329" t="s">
        <v>58</v>
      </c>
      <c r="AY313" s="207" t="s">
        <v>101</v>
      </c>
      <c r="BE313" s="330">
        <f>IF(N313="základní",J313,0)</f>
        <v>0</v>
      </c>
      <c r="BF313" s="330">
        <f>IF(N313="snížená",J313,0)</f>
        <v>0</v>
      </c>
      <c r="BG313" s="330">
        <f>IF(N313="zákl. přenesená",J313,0)</f>
        <v>0</v>
      </c>
      <c r="BH313" s="330">
        <f>IF(N313="sníž. přenesená",J313,0)</f>
        <v>0</v>
      </c>
      <c r="BI313" s="330">
        <f>IF(N313="nulová",J313,0)</f>
        <v>0</v>
      </c>
      <c r="BJ313" s="207" t="s">
        <v>56</v>
      </c>
      <c r="BK313" s="330">
        <f>ROUND(I313*H313,2)</f>
        <v>0</v>
      </c>
      <c r="BL313" s="207" t="s">
        <v>152</v>
      </c>
      <c r="BM313" s="329" t="s">
        <v>630</v>
      </c>
    </row>
    <row r="314" spans="2:65" s="340" customFormat="1">
      <c r="B314" s="331"/>
      <c r="C314" s="332"/>
      <c r="D314" s="333" t="s">
        <v>112</v>
      </c>
      <c r="E314" s="334" t="s">
        <v>1</v>
      </c>
      <c r="F314" s="335" t="s">
        <v>1958</v>
      </c>
      <c r="G314" s="336"/>
      <c r="H314" s="337">
        <v>8</v>
      </c>
      <c r="I314" s="407"/>
      <c r="J314" s="336"/>
      <c r="K314" s="338"/>
      <c r="L314" s="336"/>
      <c r="M314" s="339"/>
      <c r="T314" s="341"/>
      <c r="AT314" s="342" t="s">
        <v>112</v>
      </c>
      <c r="AU314" s="342" t="s">
        <v>58</v>
      </c>
      <c r="AV314" s="340" t="s">
        <v>58</v>
      </c>
      <c r="AW314" s="340" t="s">
        <v>26</v>
      </c>
      <c r="AX314" s="340" t="s">
        <v>50</v>
      </c>
      <c r="AY314" s="342" t="s">
        <v>101</v>
      </c>
    </row>
    <row r="315" spans="2:65" s="340" customFormat="1">
      <c r="B315" s="331"/>
      <c r="C315" s="332"/>
      <c r="D315" s="333" t="s">
        <v>112</v>
      </c>
      <c r="E315" s="334" t="s">
        <v>1</v>
      </c>
      <c r="F315" s="335" t="s">
        <v>621</v>
      </c>
      <c r="G315" s="336"/>
      <c r="H315" s="337">
        <v>2</v>
      </c>
      <c r="I315" s="407"/>
      <c r="J315" s="336"/>
      <c r="K315" s="338"/>
      <c r="L315" s="336"/>
      <c r="M315" s="339"/>
      <c r="T315" s="341"/>
      <c r="AT315" s="342" t="s">
        <v>112</v>
      </c>
      <c r="AU315" s="342" t="s">
        <v>58</v>
      </c>
      <c r="AV315" s="340" t="s">
        <v>58</v>
      </c>
      <c r="AW315" s="340" t="s">
        <v>26</v>
      </c>
      <c r="AX315" s="340" t="s">
        <v>50</v>
      </c>
      <c r="AY315" s="342" t="s">
        <v>101</v>
      </c>
    </row>
    <row r="316" spans="2:65" s="340" customFormat="1">
      <c r="B316" s="331"/>
      <c r="C316" s="332"/>
      <c r="D316" s="333" t="s">
        <v>112</v>
      </c>
      <c r="E316" s="334" t="s">
        <v>1</v>
      </c>
      <c r="F316" s="335" t="s">
        <v>603</v>
      </c>
      <c r="G316" s="336"/>
      <c r="H316" s="337">
        <v>2</v>
      </c>
      <c r="I316" s="407"/>
      <c r="J316" s="336"/>
      <c r="K316" s="338"/>
      <c r="L316" s="336"/>
      <c r="M316" s="339"/>
      <c r="T316" s="341"/>
      <c r="AT316" s="342" t="s">
        <v>112</v>
      </c>
      <c r="AU316" s="342" t="s">
        <v>58</v>
      </c>
      <c r="AV316" s="340" t="s">
        <v>58</v>
      </c>
      <c r="AW316" s="340" t="s">
        <v>26</v>
      </c>
      <c r="AX316" s="340" t="s">
        <v>50</v>
      </c>
      <c r="AY316" s="342" t="s">
        <v>101</v>
      </c>
    </row>
    <row r="317" spans="2:65" s="351" customFormat="1">
      <c r="B317" s="343"/>
      <c r="C317" s="344"/>
      <c r="D317" s="333" t="s">
        <v>112</v>
      </c>
      <c r="E317" s="345" t="s">
        <v>1</v>
      </c>
      <c r="F317" s="346" t="s">
        <v>114</v>
      </c>
      <c r="G317" s="347"/>
      <c r="H317" s="348">
        <v>12</v>
      </c>
      <c r="I317" s="408"/>
      <c r="J317" s="347"/>
      <c r="K317" s="349"/>
      <c r="L317" s="347"/>
      <c r="M317" s="350"/>
      <c r="T317" s="352"/>
      <c r="AT317" s="353" t="s">
        <v>112</v>
      </c>
      <c r="AU317" s="353" t="s">
        <v>58</v>
      </c>
      <c r="AV317" s="351" t="s">
        <v>107</v>
      </c>
      <c r="AW317" s="351" t="s">
        <v>26</v>
      </c>
      <c r="AX317" s="351" t="s">
        <v>56</v>
      </c>
      <c r="AY317" s="353" t="s">
        <v>101</v>
      </c>
    </row>
    <row r="318" spans="2:65" s="223" customFormat="1" ht="16.5" customHeight="1">
      <c r="B318" s="219"/>
      <c r="C318" s="317" t="s">
        <v>384</v>
      </c>
      <c r="D318" s="318" t="s">
        <v>103</v>
      </c>
      <c r="E318" s="319" t="s">
        <v>628</v>
      </c>
      <c r="F318" s="320" t="s">
        <v>629</v>
      </c>
      <c r="G318" s="321" t="s">
        <v>106</v>
      </c>
      <c r="H318" s="322">
        <v>6</v>
      </c>
      <c r="I318" s="203"/>
      <c r="J318" s="323">
        <f>ROUND(I318*H318,2)</f>
        <v>0</v>
      </c>
      <c r="K318" s="324" t="s">
        <v>1</v>
      </c>
      <c r="L318" s="221"/>
      <c r="M318" s="325" t="s">
        <v>1</v>
      </c>
      <c r="N318" s="326" t="s">
        <v>34</v>
      </c>
      <c r="O318" s="327">
        <v>0</v>
      </c>
      <c r="P318" s="327">
        <f>O318*H318</f>
        <v>0</v>
      </c>
      <c r="Q318" s="327">
        <v>0</v>
      </c>
      <c r="R318" s="327">
        <f>Q318*H318</f>
        <v>0</v>
      </c>
      <c r="S318" s="327">
        <v>0</v>
      </c>
      <c r="T318" s="328">
        <f>S318*H318</f>
        <v>0</v>
      </c>
      <c r="AR318" s="329" t="s">
        <v>152</v>
      </c>
      <c r="AT318" s="329" t="s">
        <v>103</v>
      </c>
      <c r="AU318" s="329" t="s">
        <v>58</v>
      </c>
      <c r="AY318" s="207" t="s">
        <v>101</v>
      </c>
      <c r="BE318" s="330">
        <f>IF(N318="základní",J318,0)</f>
        <v>0</v>
      </c>
      <c r="BF318" s="330">
        <f>IF(N318="snížená",J318,0)</f>
        <v>0</v>
      </c>
      <c r="BG318" s="330">
        <f>IF(N318="zákl. přenesená",J318,0)</f>
        <v>0</v>
      </c>
      <c r="BH318" s="330">
        <f>IF(N318="sníž. přenesená",J318,0)</f>
        <v>0</v>
      </c>
      <c r="BI318" s="330">
        <f>IF(N318="nulová",J318,0)</f>
        <v>0</v>
      </c>
      <c r="BJ318" s="207" t="s">
        <v>56</v>
      </c>
      <c r="BK318" s="330">
        <f>ROUND(I318*H318,2)</f>
        <v>0</v>
      </c>
      <c r="BL318" s="207" t="s">
        <v>152</v>
      </c>
      <c r="BM318" s="329" t="s">
        <v>633</v>
      </c>
    </row>
    <row r="319" spans="2:65" s="340" customFormat="1">
      <c r="B319" s="331"/>
      <c r="C319" s="332"/>
      <c r="D319" s="333" t="s">
        <v>112</v>
      </c>
      <c r="E319" s="334" t="s">
        <v>1</v>
      </c>
      <c r="F319" s="335" t="s">
        <v>1959</v>
      </c>
      <c r="G319" s="336"/>
      <c r="H319" s="337">
        <v>4</v>
      </c>
      <c r="I319" s="407"/>
      <c r="J319" s="336"/>
      <c r="K319" s="338"/>
      <c r="L319" s="336"/>
      <c r="M319" s="339"/>
      <c r="T319" s="341"/>
      <c r="AT319" s="342" t="s">
        <v>112</v>
      </c>
      <c r="AU319" s="342" t="s">
        <v>58</v>
      </c>
      <c r="AV319" s="340" t="s">
        <v>58</v>
      </c>
      <c r="AW319" s="340" t="s">
        <v>26</v>
      </c>
      <c r="AX319" s="340" t="s">
        <v>50</v>
      </c>
      <c r="AY319" s="342" t="s">
        <v>101</v>
      </c>
    </row>
    <row r="320" spans="2:65" s="340" customFormat="1">
      <c r="B320" s="331"/>
      <c r="C320" s="332"/>
      <c r="D320" s="333" t="s">
        <v>112</v>
      </c>
      <c r="E320" s="334" t="s">
        <v>1</v>
      </c>
      <c r="F320" s="335" t="s">
        <v>596</v>
      </c>
      <c r="G320" s="336"/>
      <c r="H320" s="337">
        <v>2</v>
      </c>
      <c r="I320" s="407"/>
      <c r="J320" s="336"/>
      <c r="K320" s="338"/>
      <c r="L320" s="336"/>
      <c r="M320" s="339"/>
      <c r="T320" s="341"/>
      <c r="AT320" s="342" t="s">
        <v>112</v>
      </c>
      <c r="AU320" s="342" t="s">
        <v>58</v>
      </c>
      <c r="AV320" s="340" t="s">
        <v>58</v>
      </c>
      <c r="AW320" s="340" t="s">
        <v>26</v>
      </c>
      <c r="AX320" s="340" t="s">
        <v>50</v>
      </c>
      <c r="AY320" s="342" t="s">
        <v>101</v>
      </c>
    </row>
    <row r="321" spans="2:65" s="351" customFormat="1">
      <c r="B321" s="343"/>
      <c r="C321" s="344"/>
      <c r="D321" s="333" t="s">
        <v>112</v>
      </c>
      <c r="E321" s="345" t="s">
        <v>1</v>
      </c>
      <c r="F321" s="346" t="s">
        <v>114</v>
      </c>
      <c r="G321" s="347"/>
      <c r="H321" s="348">
        <v>6</v>
      </c>
      <c r="I321" s="408"/>
      <c r="J321" s="347"/>
      <c r="K321" s="349"/>
      <c r="L321" s="347"/>
      <c r="M321" s="350"/>
      <c r="T321" s="352"/>
      <c r="AT321" s="353" t="s">
        <v>112</v>
      </c>
      <c r="AU321" s="353" t="s">
        <v>58</v>
      </c>
      <c r="AV321" s="351" t="s">
        <v>107</v>
      </c>
      <c r="AW321" s="351" t="s">
        <v>26</v>
      </c>
      <c r="AX321" s="351" t="s">
        <v>56</v>
      </c>
      <c r="AY321" s="353" t="s">
        <v>101</v>
      </c>
    </row>
    <row r="322" spans="2:65" s="223" customFormat="1" ht="24" customHeight="1">
      <c r="B322" s="219"/>
      <c r="C322" s="317" t="s">
        <v>330</v>
      </c>
      <c r="D322" s="318" t="s">
        <v>103</v>
      </c>
      <c r="E322" s="319" t="s">
        <v>631</v>
      </c>
      <c r="F322" s="320" t="s">
        <v>632</v>
      </c>
      <c r="G322" s="321" t="s">
        <v>969</v>
      </c>
      <c r="H322" s="322">
        <v>2</v>
      </c>
      <c r="I322" s="203"/>
      <c r="J322" s="323">
        <f>ROUND(I322*H322,2)</f>
        <v>0</v>
      </c>
      <c r="K322" s="324" t="s">
        <v>1</v>
      </c>
      <c r="L322" s="221"/>
      <c r="M322" s="325" t="s">
        <v>1</v>
      </c>
      <c r="N322" s="326" t="s">
        <v>34</v>
      </c>
      <c r="O322" s="327">
        <v>0</v>
      </c>
      <c r="P322" s="327">
        <f>O322*H322</f>
        <v>0</v>
      </c>
      <c r="Q322" s="327">
        <v>0</v>
      </c>
      <c r="R322" s="327">
        <f>Q322*H322</f>
        <v>0</v>
      </c>
      <c r="S322" s="327">
        <v>0</v>
      </c>
      <c r="T322" s="328">
        <f>S322*H322</f>
        <v>0</v>
      </c>
      <c r="AR322" s="329" t="s">
        <v>152</v>
      </c>
      <c r="AT322" s="329" t="s">
        <v>103</v>
      </c>
      <c r="AU322" s="329" t="s">
        <v>58</v>
      </c>
      <c r="AY322" s="207" t="s">
        <v>101</v>
      </c>
      <c r="BE322" s="330">
        <f>IF(N322="základní",J322,0)</f>
        <v>0</v>
      </c>
      <c r="BF322" s="330">
        <f>IF(N322="snížená",J322,0)</f>
        <v>0</v>
      </c>
      <c r="BG322" s="330">
        <f>IF(N322="zákl. přenesená",J322,0)</f>
        <v>0</v>
      </c>
      <c r="BH322" s="330">
        <f>IF(N322="sníž. přenesená",J322,0)</f>
        <v>0</v>
      </c>
      <c r="BI322" s="330">
        <f>IF(N322="nulová",J322,0)</f>
        <v>0</v>
      </c>
      <c r="BJ322" s="207" t="s">
        <v>56</v>
      </c>
      <c r="BK322" s="330">
        <f>ROUND(I322*H322,2)</f>
        <v>0</v>
      </c>
      <c r="BL322" s="207" t="s">
        <v>152</v>
      </c>
      <c r="BM322" s="329" t="s">
        <v>637</v>
      </c>
    </row>
    <row r="323" spans="2:65" s="340" customFormat="1">
      <c r="B323" s="331"/>
      <c r="C323" s="332"/>
      <c r="D323" s="333" t="s">
        <v>112</v>
      </c>
      <c r="E323" s="334" t="s">
        <v>1</v>
      </c>
      <c r="F323" s="335" t="s">
        <v>634</v>
      </c>
      <c r="G323" s="336"/>
      <c r="H323" s="337">
        <v>2</v>
      </c>
      <c r="I323" s="407"/>
      <c r="J323" s="336"/>
      <c r="K323" s="338"/>
      <c r="L323" s="336"/>
      <c r="M323" s="339"/>
      <c r="T323" s="341"/>
      <c r="AT323" s="342" t="s">
        <v>112</v>
      </c>
      <c r="AU323" s="342" t="s">
        <v>58</v>
      </c>
      <c r="AV323" s="340" t="s">
        <v>58</v>
      </c>
      <c r="AW323" s="340" t="s">
        <v>26</v>
      </c>
      <c r="AX323" s="340" t="s">
        <v>50</v>
      </c>
      <c r="AY323" s="342" t="s">
        <v>101</v>
      </c>
    </row>
    <row r="324" spans="2:65" s="351" customFormat="1">
      <c r="B324" s="343"/>
      <c r="C324" s="344"/>
      <c r="D324" s="333" t="s">
        <v>112</v>
      </c>
      <c r="E324" s="345" t="s">
        <v>1</v>
      </c>
      <c r="F324" s="346" t="s">
        <v>114</v>
      </c>
      <c r="G324" s="347"/>
      <c r="H324" s="348">
        <v>2</v>
      </c>
      <c r="I324" s="408"/>
      <c r="J324" s="347"/>
      <c r="K324" s="349"/>
      <c r="L324" s="347"/>
      <c r="M324" s="350"/>
      <c r="T324" s="352"/>
      <c r="AT324" s="353" t="s">
        <v>112</v>
      </c>
      <c r="AU324" s="353" t="s">
        <v>58</v>
      </c>
      <c r="AV324" s="351" t="s">
        <v>107</v>
      </c>
      <c r="AW324" s="351" t="s">
        <v>26</v>
      </c>
      <c r="AX324" s="351" t="s">
        <v>56</v>
      </c>
      <c r="AY324" s="353" t="s">
        <v>101</v>
      </c>
    </row>
    <row r="325" spans="2:65" s="223" customFormat="1" ht="24" customHeight="1">
      <c r="B325" s="219"/>
      <c r="C325" s="317" t="s">
        <v>385</v>
      </c>
      <c r="D325" s="318" t="s">
        <v>103</v>
      </c>
      <c r="E325" s="319" t="s">
        <v>635</v>
      </c>
      <c r="F325" s="320" t="s">
        <v>636</v>
      </c>
      <c r="G325" s="321" t="s">
        <v>969</v>
      </c>
      <c r="H325" s="322">
        <v>10</v>
      </c>
      <c r="I325" s="203"/>
      <c r="J325" s="323">
        <f>ROUND(I325*H325,2)</f>
        <v>0</v>
      </c>
      <c r="K325" s="324" t="s">
        <v>1</v>
      </c>
      <c r="L325" s="221"/>
      <c r="M325" s="325" t="s">
        <v>1</v>
      </c>
      <c r="N325" s="326" t="s">
        <v>34</v>
      </c>
      <c r="O325" s="327">
        <v>0</v>
      </c>
      <c r="P325" s="327">
        <f>O325*H325</f>
        <v>0</v>
      </c>
      <c r="Q325" s="327">
        <v>0</v>
      </c>
      <c r="R325" s="327">
        <f>Q325*H325</f>
        <v>0</v>
      </c>
      <c r="S325" s="327">
        <v>0</v>
      </c>
      <c r="T325" s="328">
        <f>S325*H325</f>
        <v>0</v>
      </c>
      <c r="AR325" s="329" t="s">
        <v>152</v>
      </c>
      <c r="AT325" s="329" t="s">
        <v>103</v>
      </c>
      <c r="AU325" s="329" t="s">
        <v>58</v>
      </c>
      <c r="AY325" s="207" t="s">
        <v>101</v>
      </c>
      <c r="BE325" s="330">
        <f>IF(N325="základní",J325,0)</f>
        <v>0</v>
      </c>
      <c r="BF325" s="330">
        <f>IF(N325="snížená",J325,0)</f>
        <v>0</v>
      </c>
      <c r="BG325" s="330">
        <f>IF(N325="zákl. přenesená",J325,0)</f>
        <v>0</v>
      </c>
      <c r="BH325" s="330">
        <f>IF(N325="sníž. přenesená",J325,0)</f>
        <v>0</v>
      </c>
      <c r="BI325" s="330">
        <f>IF(N325="nulová",J325,0)</f>
        <v>0</v>
      </c>
      <c r="BJ325" s="207" t="s">
        <v>56</v>
      </c>
      <c r="BK325" s="330">
        <f>ROUND(I325*H325,2)</f>
        <v>0</v>
      </c>
      <c r="BL325" s="207" t="s">
        <v>152</v>
      </c>
      <c r="BM325" s="329" t="s">
        <v>640</v>
      </c>
    </row>
    <row r="326" spans="2:65" s="340" customFormat="1">
      <c r="B326" s="331"/>
      <c r="C326" s="332"/>
      <c r="D326" s="333" t="s">
        <v>112</v>
      </c>
      <c r="E326" s="334" t="s">
        <v>1</v>
      </c>
      <c r="F326" s="335" t="s">
        <v>1960</v>
      </c>
      <c r="G326" s="336"/>
      <c r="H326" s="337">
        <v>10</v>
      </c>
      <c r="I326" s="407"/>
      <c r="J326" s="336"/>
      <c r="K326" s="338"/>
      <c r="L326" s="336"/>
      <c r="M326" s="339"/>
      <c r="T326" s="341"/>
      <c r="AT326" s="342" t="s">
        <v>112</v>
      </c>
      <c r="AU326" s="342" t="s">
        <v>58</v>
      </c>
      <c r="AV326" s="340" t="s">
        <v>58</v>
      </c>
      <c r="AW326" s="340" t="s">
        <v>26</v>
      </c>
      <c r="AX326" s="340" t="s">
        <v>50</v>
      </c>
      <c r="AY326" s="342" t="s">
        <v>101</v>
      </c>
    </row>
    <row r="327" spans="2:65" s="351" customFormat="1">
      <c r="B327" s="343"/>
      <c r="C327" s="344"/>
      <c r="D327" s="333" t="s">
        <v>112</v>
      </c>
      <c r="E327" s="345" t="s">
        <v>1</v>
      </c>
      <c r="F327" s="346" t="s">
        <v>114</v>
      </c>
      <c r="G327" s="347"/>
      <c r="H327" s="348">
        <v>10</v>
      </c>
      <c r="I327" s="408"/>
      <c r="J327" s="347"/>
      <c r="K327" s="349"/>
      <c r="L327" s="347"/>
      <c r="M327" s="350"/>
      <c r="T327" s="352"/>
      <c r="AT327" s="353" t="s">
        <v>112</v>
      </c>
      <c r="AU327" s="353" t="s">
        <v>58</v>
      </c>
      <c r="AV327" s="351" t="s">
        <v>107</v>
      </c>
      <c r="AW327" s="351" t="s">
        <v>26</v>
      </c>
      <c r="AX327" s="351" t="s">
        <v>56</v>
      </c>
      <c r="AY327" s="353" t="s">
        <v>101</v>
      </c>
    </row>
    <row r="328" spans="2:65" s="223" customFormat="1" ht="24" customHeight="1">
      <c r="B328" s="219"/>
      <c r="C328" s="317" t="s">
        <v>333</v>
      </c>
      <c r="D328" s="318" t="s">
        <v>103</v>
      </c>
      <c r="E328" s="319" t="s">
        <v>638</v>
      </c>
      <c r="F328" s="320" t="s">
        <v>639</v>
      </c>
      <c r="G328" s="321" t="s">
        <v>969</v>
      </c>
      <c r="H328" s="322">
        <v>1</v>
      </c>
      <c r="I328" s="203"/>
      <c r="J328" s="323">
        <f>ROUND(I328*H328,2)</f>
        <v>0</v>
      </c>
      <c r="K328" s="324" t="s">
        <v>1</v>
      </c>
      <c r="L328" s="221"/>
      <c r="M328" s="325" t="s">
        <v>1</v>
      </c>
      <c r="N328" s="326" t="s">
        <v>34</v>
      </c>
      <c r="O328" s="327">
        <v>0</v>
      </c>
      <c r="P328" s="327">
        <f>O328*H328</f>
        <v>0</v>
      </c>
      <c r="Q328" s="327">
        <v>0</v>
      </c>
      <c r="R328" s="327">
        <f>Q328*H328</f>
        <v>0</v>
      </c>
      <c r="S328" s="327">
        <v>0</v>
      </c>
      <c r="T328" s="328">
        <f>S328*H328</f>
        <v>0</v>
      </c>
      <c r="AR328" s="329" t="s">
        <v>152</v>
      </c>
      <c r="AT328" s="329" t="s">
        <v>103</v>
      </c>
      <c r="AU328" s="329" t="s">
        <v>58</v>
      </c>
      <c r="AY328" s="207" t="s">
        <v>101</v>
      </c>
      <c r="BE328" s="330">
        <f>IF(N328="základní",J328,0)</f>
        <v>0</v>
      </c>
      <c r="BF328" s="330">
        <f>IF(N328="snížená",J328,0)</f>
        <v>0</v>
      </c>
      <c r="BG328" s="330">
        <f>IF(N328="zákl. přenesená",J328,0)</f>
        <v>0</v>
      </c>
      <c r="BH328" s="330">
        <f>IF(N328="sníž. přenesená",J328,0)</f>
        <v>0</v>
      </c>
      <c r="BI328" s="330">
        <f>IF(N328="nulová",J328,0)</f>
        <v>0</v>
      </c>
      <c r="BJ328" s="207" t="s">
        <v>56</v>
      </c>
      <c r="BK328" s="330">
        <f>ROUND(I328*H328,2)</f>
        <v>0</v>
      </c>
      <c r="BL328" s="207" t="s">
        <v>152</v>
      </c>
      <c r="BM328" s="329" t="s">
        <v>644</v>
      </c>
    </row>
    <row r="329" spans="2:65" s="340" customFormat="1">
      <c r="B329" s="331"/>
      <c r="C329" s="332"/>
      <c r="D329" s="333" t="s">
        <v>112</v>
      </c>
      <c r="E329" s="334" t="s">
        <v>1</v>
      </c>
      <c r="F329" s="335" t="s">
        <v>641</v>
      </c>
      <c r="G329" s="336"/>
      <c r="H329" s="337">
        <v>1</v>
      </c>
      <c r="I329" s="407"/>
      <c r="J329" s="336"/>
      <c r="K329" s="338"/>
      <c r="L329" s="336"/>
      <c r="M329" s="339"/>
      <c r="T329" s="341"/>
      <c r="AT329" s="342" t="s">
        <v>112</v>
      </c>
      <c r="AU329" s="342" t="s">
        <v>58</v>
      </c>
      <c r="AV329" s="340" t="s">
        <v>58</v>
      </c>
      <c r="AW329" s="340" t="s">
        <v>26</v>
      </c>
      <c r="AX329" s="340" t="s">
        <v>50</v>
      </c>
      <c r="AY329" s="342" t="s">
        <v>101</v>
      </c>
    </row>
    <row r="330" spans="2:65" s="351" customFormat="1">
      <c r="B330" s="343"/>
      <c r="C330" s="344"/>
      <c r="D330" s="333" t="s">
        <v>112</v>
      </c>
      <c r="E330" s="345" t="s">
        <v>1</v>
      </c>
      <c r="F330" s="346" t="s">
        <v>114</v>
      </c>
      <c r="G330" s="347"/>
      <c r="H330" s="348">
        <v>1</v>
      </c>
      <c r="I330" s="408"/>
      <c r="J330" s="347"/>
      <c r="K330" s="349"/>
      <c r="L330" s="347"/>
      <c r="M330" s="350"/>
      <c r="T330" s="352"/>
      <c r="AT330" s="353" t="s">
        <v>112</v>
      </c>
      <c r="AU330" s="353" t="s">
        <v>58</v>
      </c>
      <c r="AV330" s="351" t="s">
        <v>107</v>
      </c>
      <c r="AW330" s="351" t="s">
        <v>26</v>
      </c>
      <c r="AX330" s="351" t="s">
        <v>56</v>
      </c>
      <c r="AY330" s="353" t="s">
        <v>101</v>
      </c>
    </row>
    <row r="331" spans="2:65" s="223" customFormat="1" ht="24" customHeight="1">
      <c r="B331" s="219"/>
      <c r="C331" s="317" t="s">
        <v>388</v>
      </c>
      <c r="D331" s="318" t="s">
        <v>103</v>
      </c>
      <c r="E331" s="319" t="s">
        <v>642</v>
      </c>
      <c r="F331" s="320" t="s">
        <v>643</v>
      </c>
      <c r="G331" s="321" t="s">
        <v>969</v>
      </c>
      <c r="H331" s="322">
        <v>104</v>
      </c>
      <c r="I331" s="203"/>
      <c r="J331" s="323">
        <f>ROUND(I331*H331,2)</f>
        <v>0</v>
      </c>
      <c r="K331" s="324" t="s">
        <v>1</v>
      </c>
      <c r="L331" s="221"/>
      <c r="M331" s="325" t="s">
        <v>1</v>
      </c>
      <c r="N331" s="326" t="s">
        <v>34</v>
      </c>
      <c r="O331" s="327">
        <v>0</v>
      </c>
      <c r="P331" s="327">
        <f>O331*H331</f>
        <v>0</v>
      </c>
      <c r="Q331" s="327">
        <v>0</v>
      </c>
      <c r="R331" s="327">
        <f>Q331*H331</f>
        <v>0</v>
      </c>
      <c r="S331" s="327">
        <v>0</v>
      </c>
      <c r="T331" s="328">
        <f>S331*H331</f>
        <v>0</v>
      </c>
      <c r="AR331" s="329" t="s">
        <v>152</v>
      </c>
      <c r="AT331" s="329" t="s">
        <v>103</v>
      </c>
      <c r="AU331" s="329" t="s">
        <v>58</v>
      </c>
      <c r="AY331" s="207" t="s">
        <v>101</v>
      </c>
      <c r="BE331" s="330">
        <f>IF(N331="základní",J331,0)</f>
        <v>0</v>
      </c>
      <c r="BF331" s="330">
        <f>IF(N331="snížená",J331,0)</f>
        <v>0</v>
      </c>
      <c r="BG331" s="330">
        <f>IF(N331="zákl. přenesená",J331,0)</f>
        <v>0</v>
      </c>
      <c r="BH331" s="330">
        <f>IF(N331="sníž. přenesená",J331,0)</f>
        <v>0</v>
      </c>
      <c r="BI331" s="330">
        <f>IF(N331="nulová",J331,0)</f>
        <v>0</v>
      </c>
      <c r="BJ331" s="207" t="s">
        <v>56</v>
      </c>
      <c r="BK331" s="330">
        <f>ROUND(I331*H331,2)</f>
        <v>0</v>
      </c>
      <c r="BL331" s="207" t="s">
        <v>152</v>
      </c>
      <c r="BM331" s="329" t="s">
        <v>647</v>
      </c>
    </row>
    <row r="332" spans="2:65" s="223" customFormat="1" ht="24" customHeight="1">
      <c r="B332" s="219"/>
      <c r="C332" s="317" t="s">
        <v>337</v>
      </c>
      <c r="D332" s="318" t="s">
        <v>103</v>
      </c>
      <c r="E332" s="319" t="s">
        <v>645</v>
      </c>
      <c r="F332" s="320" t="s">
        <v>646</v>
      </c>
      <c r="G332" s="321" t="s">
        <v>106</v>
      </c>
      <c r="H332" s="322">
        <v>2</v>
      </c>
      <c r="I332" s="203"/>
      <c r="J332" s="323">
        <f>ROUND(I332*H332,2)</f>
        <v>0</v>
      </c>
      <c r="K332" s="324" t="s">
        <v>1</v>
      </c>
      <c r="L332" s="221"/>
      <c r="M332" s="325" t="s">
        <v>1</v>
      </c>
      <c r="N332" s="326" t="s">
        <v>34</v>
      </c>
      <c r="O332" s="327">
        <v>0</v>
      </c>
      <c r="P332" s="327">
        <f>O332*H332</f>
        <v>0</v>
      </c>
      <c r="Q332" s="327">
        <v>0</v>
      </c>
      <c r="R332" s="327">
        <f>Q332*H332</f>
        <v>0</v>
      </c>
      <c r="S332" s="327">
        <v>0</v>
      </c>
      <c r="T332" s="328">
        <f>S332*H332</f>
        <v>0</v>
      </c>
      <c r="AR332" s="329" t="s">
        <v>152</v>
      </c>
      <c r="AT332" s="329" t="s">
        <v>103</v>
      </c>
      <c r="AU332" s="329" t="s">
        <v>58</v>
      </c>
      <c r="AY332" s="207" t="s">
        <v>101</v>
      </c>
      <c r="BE332" s="330">
        <f>IF(N332="základní",J332,0)</f>
        <v>0</v>
      </c>
      <c r="BF332" s="330">
        <f>IF(N332="snížená",J332,0)</f>
        <v>0</v>
      </c>
      <c r="BG332" s="330">
        <f>IF(N332="zákl. přenesená",J332,0)</f>
        <v>0</v>
      </c>
      <c r="BH332" s="330">
        <f>IF(N332="sníž. přenesená",J332,0)</f>
        <v>0</v>
      </c>
      <c r="BI332" s="330">
        <f>IF(N332="nulová",J332,0)</f>
        <v>0</v>
      </c>
      <c r="BJ332" s="207" t="s">
        <v>56</v>
      </c>
      <c r="BK332" s="330">
        <f>ROUND(I332*H332,2)</f>
        <v>0</v>
      </c>
      <c r="BL332" s="207" t="s">
        <v>152</v>
      </c>
      <c r="BM332" s="329" t="s">
        <v>650</v>
      </c>
    </row>
    <row r="333" spans="2:65" s="340" customFormat="1">
      <c r="B333" s="331"/>
      <c r="C333" s="332"/>
      <c r="D333" s="333" t="s">
        <v>112</v>
      </c>
      <c r="E333" s="334" t="s">
        <v>1</v>
      </c>
      <c r="F333" s="335" t="s">
        <v>634</v>
      </c>
      <c r="G333" s="336"/>
      <c r="H333" s="337">
        <v>2</v>
      </c>
      <c r="I333" s="407"/>
      <c r="J333" s="336"/>
      <c r="K333" s="338"/>
      <c r="L333" s="336"/>
      <c r="M333" s="339"/>
      <c r="T333" s="341"/>
      <c r="AT333" s="342" t="s">
        <v>112</v>
      </c>
      <c r="AU333" s="342" t="s">
        <v>58</v>
      </c>
      <c r="AV333" s="340" t="s">
        <v>58</v>
      </c>
      <c r="AW333" s="340" t="s">
        <v>26</v>
      </c>
      <c r="AX333" s="340" t="s">
        <v>50</v>
      </c>
      <c r="AY333" s="342" t="s">
        <v>101</v>
      </c>
    </row>
    <row r="334" spans="2:65" s="351" customFormat="1">
      <c r="B334" s="343"/>
      <c r="C334" s="344"/>
      <c r="D334" s="333" t="s">
        <v>112</v>
      </c>
      <c r="E334" s="345" t="s">
        <v>1</v>
      </c>
      <c r="F334" s="346" t="s">
        <v>114</v>
      </c>
      <c r="G334" s="347"/>
      <c r="H334" s="348">
        <v>2</v>
      </c>
      <c r="I334" s="408"/>
      <c r="J334" s="347"/>
      <c r="K334" s="349"/>
      <c r="L334" s="347"/>
      <c r="M334" s="350"/>
      <c r="T334" s="352"/>
      <c r="AT334" s="353" t="s">
        <v>112</v>
      </c>
      <c r="AU334" s="353" t="s">
        <v>58</v>
      </c>
      <c r="AV334" s="351" t="s">
        <v>107</v>
      </c>
      <c r="AW334" s="351" t="s">
        <v>26</v>
      </c>
      <c r="AX334" s="351" t="s">
        <v>56</v>
      </c>
      <c r="AY334" s="353" t="s">
        <v>101</v>
      </c>
    </row>
    <row r="335" spans="2:65" s="223" customFormat="1" ht="16.5" customHeight="1">
      <c r="B335" s="219"/>
      <c r="C335" s="317" t="s">
        <v>392</v>
      </c>
      <c r="D335" s="318" t="s">
        <v>103</v>
      </c>
      <c r="E335" s="319" t="s">
        <v>648</v>
      </c>
      <c r="F335" s="320" t="s">
        <v>649</v>
      </c>
      <c r="G335" s="321" t="s">
        <v>106</v>
      </c>
      <c r="H335" s="322">
        <v>11</v>
      </c>
      <c r="I335" s="203"/>
      <c r="J335" s="323">
        <f>ROUND(I335*H335,2)</f>
        <v>0</v>
      </c>
      <c r="K335" s="324" t="s">
        <v>1</v>
      </c>
      <c r="L335" s="221"/>
      <c r="M335" s="325" t="s">
        <v>1</v>
      </c>
      <c r="N335" s="326" t="s">
        <v>34</v>
      </c>
      <c r="O335" s="327">
        <v>0</v>
      </c>
      <c r="P335" s="327">
        <f>O335*H335</f>
        <v>0</v>
      </c>
      <c r="Q335" s="327">
        <v>0</v>
      </c>
      <c r="R335" s="327">
        <f>Q335*H335</f>
        <v>0</v>
      </c>
      <c r="S335" s="327">
        <v>0</v>
      </c>
      <c r="T335" s="328">
        <f>S335*H335</f>
        <v>0</v>
      </c>
      <c r="AR335" s="329" t="s">
        <v>152</v>
      </c>
      <c r="AT335" s="329" t="s">
        <v>103</v>
      </c>
      <c r="AU335" s="329" t="s">
        <v>58</v>
      </c>
      <c r="AY335" s="207" t="s">
        <v>101</v>
      </c>
      <c r="BE335" s="330">
        <f>IF(N335="základní",J335,0)</f>
        <v>0</v>
      </c>
      <c r="BF335" s="330">
        <f>IF(N335="snížená",J335,0)</f>
        <v>0</v>
      </c>
      <c r="BG335" s="330">
        <f>IF(N335="zákl. přenesená",J335,0)</f>
        <v>0</v>
      </c>
      <c r="BH335" s="330">
        <f>IF(N335="sníž. přenesená",J335,0)</f>
        <v>0</v>
      </c>
      <c r="BI335" s="330">
        <f>IF(N335="nulová",J335,0)</f>
        <v>0</v>
      </c>
      <c r="BJ335" s="207" t="s">
        <v>56</v>
      </c>
      <c r="BK335" s="330">
        <f>ROUND(I335*H335,2)</f>
        <v>0</v>
      </c>
      <c r="BL335" s="207" t="s">
        <v>152</v>
      </c>
      <c r="BM335" s="329" t="s">
        <v>653</v>
      </c>
    </row>
    <row r="336" spans="2:65" s="340" customFormat="1">
      <c r="B336" s="331"/>
      <c r="C336" s="332"/>
      <c r="D336" s="333" t="s">
        <v>112</v>
      </c>
      <c r="E336" s="334" t="s">
        <v>1</v>
      </c>
      <c r="F336" s="335" t="s">
        <v>602</v>
      </c>
      <c r="G336" s="336"/>
      <c r="H336" s="337">
        <v>7</v>
      </c>
      <c r="I336" s="407"/>
      <c r="J336" s="336"/>
      <c r="K336" s="338"/>
      <c r="L336" s="336"/>
      <c r="M336" s="339"/>
      <c r="T336" s="341"/>
      <c r="AT336" s="342" t="s">
        <v>112</v>
      </c>
      <c r="AU336" s="342" t="s">
        <v>58</v>
      </c>
      <c r="AV336" s="340" t="s">
        <v>58</v>
      </c>
      <c r="AW336" s="340" t="s">
        <v>26</v>
      </c>
      <c r="AX336" s="340" t="s">
        <v>50</v>
      </c>
      <c r="AY336" s="342" t="s">
        <v>101</v>
      </c>
    </row>
    <row r="337" spans="2:65" s="340" customFormat="1">
      <c r="B337" s="331"/>
      <c r="C337" s="332"/>
      <c r="D337" s="333" t="s">
        <v>112</v>
      </c>
      <c r="E337" s="334" t="s">
        <v>1</v>
      </c>
      <c r="F337" s="335" t="s">
        <v>621</v>
      </c>
      <c r="G337" s="336"/>
      <c r="H337" s="337">
        <v>2</v>
      </c>
      <c r="I337" s="407"/>
      <c r="J337" s="336"/>
      <c r="K337" s="338"/>
      <c r="L337" s="336"/>
      <c r="M337" s="339"/>
      <c r="T337" s="341"/>
      <c r="AT337" s="342" t="s">
        <v>112</v>
      </c>
      <c r="AU337" s="342" t="s">
        <v>58</v>
      </c>
      <c r="AV337" s="340" t="s">
        <v>58</v>
      </c>
      <c r="AW337" s="340" t="s">
        <v>26</v>
      </c>
      <c r="AX337" s="340" t="s">
        <v>50</v>
      </c>
      <c r="AY337" s="342" t="s">
        <v>101</v>
      </c>
    </row>
    <row r="338" spans="2:65" s="340" customFormat="1">
      <c r="B338" s="331"/>
      <c r="C338" s="332"/>
      <c r="D338" s="333" t="s">
        <v>112</v>
      </c>
      <c r="E338" s="334" t="s">
        <v>1</v>
      </c>
      <c r="F338" s="335" t="s">
        <v>603</v>
      </c>
      <c r="G338" s="336"/>
      <c r="H338" s="337">
        <v>2</v>
      </c>
      <c r="I338" s="407"/>
      <c r="J338" s="336"/>
      <c r="K338" s="338"/>
      <c r="L338" s="336"/>
      <c r="M338" s="339"/>
      <c r="T338" s="341"/>
      <c r="AT338" s="342" t="s">
        <v>112</v>
      </c>
      <c r="AU338" s="342" t="s">
        <v>58</v>
      </c>
      <c r="AV338" s="340" t="s">
        <v>58</v>
      </c>
      <c r="AW338" s="340" t="s">
        <v>26</v>
      </c>
      <c r="AX338" s="340" t="s">
        <v>50</v>
      </c>
      <c r="AY338" s="342" t="s">
        <v>101</v>
      </c>
    </row>
    <row r="339" spans="2:65" s="351" customFormat="1">
      <c r="B339" s="343"/>
      <c r="C339" s="344"/>
      <c r="D339" s="333" t="s">
        <v>112</v>
      </c>
      <c r="E339" s="345" t="s">
        <v>1</v>
      </c>
      <c r="F339" s="346" t="s">
        <v>114</v>
      </c>
      <c r="G339" s="347"/>
      <c r="H339" s="348">
        <v>11</v>
      </c>
      <c r="I339" s="408"/>
      <c r="J339" s="347"/>
      <c r="K339" s="349"/>
      <c r="L339" s="347"/>
      <c r="M339" s="350"/>
      <c r="T339" s="352"/>
      <c r="AT339" s="353" t="s">
        <v>112</v>
      </c>
      <c r="AU339" s="353" t="s">
        <v>58</v>
      </c>
      <c r="AV339" s="351" t="s">
        <v>107</v>
      </c>
      <c r="AW339" s="351" t="s">
        <v>26</v>
      </c>
      <c r="AX339" s="351" t="s">
        <v>56</v>
      </c>
      <c r="AY339" s="353" t="s">
        <v>101</v>
      </c>
    </row>
    <row r="340" spans="2:65" s="223" customFormat="1" ht="16.5" customHeight="1">
      <c r="B340" s="219"/>
      <c r="C340" s="317" t="s">
        <v>340</v>
      </c>
      <c r="D340" s="318" t="s">
        <v>103</v>
      </c>
      <c r="E340" s="319" t="s">
        <v>651</v>
      </c>
      <c r="F340" s="320" t="s">
        <v>652</v>
      </c>
      <c r="G340" s="321" t="s">
        <v>106</v>
      </c>
      <c r="H340" s="322">
        <v>2</v>
      </c>
      <c r="I340" s="203"/>
      <c r="J340" s="323">
        <f>ROUND(I340*H340,2)</f>
        <v>0</v>
      </c>
      <c r="K340" s="324" t="s">
        <v>1</v>
      </c>
      <c r="L340" s="221"/>
      <c r="M340" s="325" t="s">
        <v>1</v>
      </c>
      <c r="N340" s="326" t="s">
        <v>34</v>
      </c>
      <c r="O340" s="327">
        <v>0</v>
      </c>
      <c r="P340" s="327">
        <f>O340*H340</f>
        <v>0</v>
      </c>
      <c r="Q340" s="327">
        <v>0</v>
      </c>
      <c r="R340" s="327">
        <f>Q340*H340</f>
        <v>0</v>
      </c>
      <c r="S340" s="327">
        <v>0</v>
      </c>
      <c r="T340" s="328">
        <f>S340*H340</f>
        <v>0</v>
      </c>
      <c r="AR340" s="329" t="s">
        <v>152</v>
      </c>
      <c r="AT340" s="329" t="s">
        <v>103</v>
      </c>
      <c r="AU340" s="329" t="s">
        <v>58</v>
      </c>
      <c r="AY340" s="207" t="s">
        <v>101</v>
      </c>
      <c r="BE340" s="330">
        <f>IF(N340="základní",J340,0)</f>
        <v>0</v>
      </c>
      <c r="BF340" s="330">
        <f>IF(N340="snížená",J340,0)</f>
        <v>0</v>
      </c>
      <c r="BG340" s="330">
        <f>IF(N340="zákl. přenesená",J340,0)</f>
        <v>0</v>
      </c>
      <c r="BH340" s="330">
        <f>IF(N340="sníž. přenesená",J340,0)</f>
        <v>0</v>
      </c>
      <c r="BI340" s="330">
        <f>IF(N340="nulová",J340,0)</f>
        <v>0</v>
      </c>
      <c r="BJ340" s="207" t="s">
        <v>56</v>
      </c>
      <c r="BK340" s="330">
        <f>ROUND(I340*H340,2)</f>
        <v>0</v>
      </c>
      <c r="BL340" s="207" t="s">
        <v>152</v>
      </c>
      <c r="BM340" s="329" t="s">
        <v>656</v>
      </c>
    </row>
    <row r="341" spans="2:65" s="340" customFormat="1">
      <c r="B341" s="331"/>
      <c r="C341" s="332"/>
      <c r="D341" s="333" t="s">
        <v>112</v>
      </c>
      <c r="E341" s="334" t="s">
        <v>1</v>
      </c>
      <c r="F341" s="335" t="s">
        <v>611</v>
      </c>
      <c r="G341" s="336"/>
      <c r="H341" s="337">
        <v>2</v>
      </c>
      <c r="I341" s="407"/>
      <c r="J341" s="336"/>
      <c r="K341" s="338"/>
      <c r="L341" s="336"/>
      <c r="M341" s="339"/>
      <c r="T341" s="341"/>
      <c r="AT341" s="342" t="s">
        <v>112</v>
      </c>
      <c r="AU341" s="342" t="s">
        <v>58</v>
      </c>
      <c r="AV341" s="340" t="s">
        <v>58</v>
      </c>
      <c r="AW341" s="340" t="s">
        <v>26</v>
      </c>
      <c r="AX341" s="340" t="s">
        <v>50</v>
      </c>
      <c r="AY341" s="342" t="s">
        <v>101</v>
      </c>
    </row>
    <row r="342" spans="2:65" s="351" customFormat="1">
      <c r="B342" s="343"/>
      <c r="C342" s="344"/>
      <c r="D342" s="333" t="s">
        <v>112</v>
      </c>
      <c r="E342" s="345" t="s">
        <v>1</v>
      </c>
      <c r="F342" s="346" t="s">
        <v>114</v>
      </c>
      <c r="G342" s="347"/>
      <c r="H342" s="348">
        <v>2</v>
      </c>
      <c r="I342" s="408"/>
      <c r="J342" s="347"/>
      <c r="K342" s="349"/>
      <c r="L342" s="347"/>
      <c r="M342" s="350"/>
      <c r="T342" s="352"/>
      <c r="AT342" s="353" t="s">
        <v>112</v>
      </c>
      <c r="AU342" s="353" t="s">
        <v>58</v>
      </c>
      <c r="AV342" s="351" t="s">
        <v>107</v>
      </c>
      <c r="AW342" s="351" t="s">
        <v>26</v>
      </c>
      <c r="AX342" s="351" t="s">
        <v>56</v>
      </c>
      <c r="AY342" s="353" t="s">
        <v>101</v>
      </c>
    </row>
    <row r="343" spans="2:65" s="223" customFormat="1" ht="16.5" customHeight="1">
      <c r="B343" s="219"/>
      <c r="C343" s="317" t="s">
        <v>225</v>
      </c>
      <c r="D343" s="318" t="s">
        <v>103</v>
      </c>
      <c r="E343" s="319" t="s">
        <v>654</v>
      </c>
      <c r="F343" s="320" t="s">
        <v>655</v>
      </c>
      <c r="G343" s="321" t="s">
        <v>173</v>
      </c>
      <c r="H343" s="322">
        <v>11</v>
      </c>
      <c r="I343" s="203"/>
      <c r="J343" s="323">
        <f>ROUND(I343*H343,2)</f>
        <v>0</v>
      </c>
      <c r="K343" s="324" t="s">
        <v>1</v>
      </c>
      <c r="L343" s="221"/>
      <c r="M343" s="325" t="s">
        <v>1</v>
      </c>
      <c r="N343" s="326" t="s">
        <v>34</v>
      </c>
      <c r="O343" s="327">
        <v>0</v>
      </c>
      <c r="P343" s="327">
        <f>O343*H343</f>
        <v>0</v>
      </c>
      <c r="Q343" s="327">
        <v>0</v>
      </c>
      <c r="R343" s="327">
        <f>Q343*H343</f>
        <v>0</v>
      </c>
      <c r="S343" s="327">
        <v>0</v>
      </c>
      <c r="T343" s="328">
        <f>S343*H343</f>
        <v>0</v>
      </c>
      <c r="AR343" s="329" t="s">
        <v>152</v>
      </c>
      <c r="AT343" s="329" t="s">
        <v>103</v>
      </c>
      <c r="AU343" s="329" t="s">
        <v>58</v>
      </c>
      <c r="AY343" s="207" t="s">
        <v>101</v>
      </c>
      <c r="BE343" s="330">
        <f>IF(N343="základní",J343,0)</f>
        <v>0</v>
      </c>
      <c r="BF343" s="330">
        <f>IF(N343="snížená",J343,0)</f>
        <v>0</v>
      </c>
      <c r="BG343" s="330">
        <f>IF(N343="zákl. přenesená",J343,0)</f>
        <v>0</v>
      </c>
      <c r="BH343" s="330">
        <f>IF(N343="sníž. přenesená",J343,0)</f>
        <v>0</v>
      </c>
      <c r="BI343" s="330">
        <f>IF(N343="nulová",J343,0)</f>
        <v>0</v>
      </c>
      <c r="BJ343" s="207" t="s">
        <v>56</v>
      </c>
      <c r="BK343" s="330">
        <f>ROUND(I343*H343,2)</f>
        <v>0</v>
      </c>
      <c r="BL343" s="207" t="s">
        <v>152</v>
      </c>
      <c r="BM343" s="329" t="s">
        <v>659</v>
      </c>
    </row>
    <row r="344" spans="2:65" s="340" customFormat="1">
      <c r="B344" s="331"/>
      <c r="C344" s="332"/>
      <c r="D344" s="333" t="s">
        <v>112</v>
      </c>
      <c r="E344" s="334" t="s">
        <v>1</v>
      </c>
      <c r="F344" s="335" t="s">
        <v>602</v>
      </c>
      <c r="G344" s="336"/>
      <c r="H344" s="337">
        <v>7</v>
      </c>
      <c r="I344" s="407"/>
      <c r="J344" s="336"/>
      <c r="K344" s="338"/>
      <c r="L344" s="336"/>
      <c r="M344" s="339"/>
      <c r="T344" s="341"/>
      <c r="AT344" s="342" t="s">
        <v>112</v>
      </c>
      <c r="AU344" s="342" t="s">
        <v>58</v>
      </c>
      <c r="AV344" s="340" t="s">
        <v>58</v>
      </c>
      <c r="AW344" s="340" t="s">
        <v>26</v>
      </c>
      <c r="AX344" s="340" t="s">
        <v>50</v>
      </c>
      <c r="AY344" s="342" t="s">
        <v>101</v>
      </c>
    </row>
    <row r="345" spans="2:65" s="340" customFormat="1">
      <c r="B345" s="331"/>
      <c r="C345" s="332"/>
      <c r="D345" s="333" t="s">
        <v>112</v>
      </c>
      <c r="E345" s="334" t="s">
        <v>1</v>
      </c>
      <c r="F345" s="335" t="s">
        <v>621</v>
      </c>
      <c r="G345" s="336"/>
      <c r="H345" s="337">
        <v>2</v>
      </c>
      <c r="I345" s="407"/>
      <c r="J345" s="336"/>
      <c r="K345" s="338"/>
      <c r="L345" s="336"/>
      <c r="M345" s="339"/>
      <c r="T345" s="341"/>
      <c r="AT345" s="342" t="s">
        <v>112</v>
      </c>
      <c r="AU345" s="342" t="s">
        <v>58</v>
      </c>
      <c r="AV345" s="340" t="s">
        <v>58</v>
      </c>
      <c r="AW345" s="340" t="s">
        <v>26</v>
      </c>
      <c r="AX345" s="340" t="s">
        <v>50</v>
      </c>
      <c r="AY345" s="342" t="s">
        <v>101</v>
      </c>
    </row>
    <row r="346" spans="2:65" s="340" customFormat="1">
      <c r="B346" s="331"/>
      <c r="C346" s="332"/>
      <c r="D346" s="333" t="s">
        <v>112</v>
      </c>
      <c r="E346" s="334" t="s">
        <v>1</v>
      </c>
      <c r="F346" s="335" t="s">
        <v>603</v>
      </c>
      <c r="G346" s="336"/>
      <c r="H346" s="337">
        <v>2</v>
      </c>
      <c r="I346" s="407"/>
      <c r="J346" s="336"/>
      <c r="K346" s="338"/>
      <c r="L346" s="336"/>
      <c r="M346" s="339"/>
      <c r="T346" s="341"/>
      <c r="AT346" s="342" t="s">
        <v>112</v>
      </c>
      <c r="AU346" s="342" t="s">
        <v>58</v>
      </c>
      <c r="AV346" s="340" t="s">
        <v>58</v>
      </c>
      <c r="AW346" s="340" t="s">
        <v>26</v>
      </c>
      <c r="AX346" s="340" t="s">
        <v>50</v>
      </c>
      <c r="AY346" s="342" t="s">
        <v>101</v>
      </c>
    </row>
    <row r="347" spans="2:65" s="351" customFormat="1">
      <c r="B347" s="343"/>
      <c r="C347" s="344"/>
      <c r="D347" s="333" t="s">
        <v>112</v>
      </c>
      <c r="E347" s="345" t="s">
        <v>1</v>
      </c>
      <c r="F347" s="346" t="s">
        <v>114</v>
      </c>
      <c r="G347" s="347"/>
      <c r="H347" s="348">
        <v>11</v>
      </c>
      <c r="I347" s="408"/>
      <c r="J347" s="347"/>
      <c r="K347" s="349"/>
      <c r="L347" s="347"/>
      <c r="M347" s="350"/>
      <c r="T347" s="352"/>
      <c r="AT347" s="353" t="s">
        <v>112</v>
      </c>
      <c r="AU347" s="353" t="s">
        <v>58</v>
      </c>
      <c r="AV347" s="351" t="s">
        <v>107</v>
      </c>
      <c r="AW347" s="351" t="s">
        <v>26</v>
      </c>
      <c r="AX347" s="351" t="s">
        <v>56</v>
      </c>
      <c r="AY347" s="353" t="s">
        <v>101</v>
      </c>
    </row>
    <row r="348" spans="2:65" s="223" customFormat="1" ht="24" customHeight="1">
      <c r="B348" s="219"/>
      <c r="C348" s="317" t="s">
        <v>344</v>
      </c>
      <c r="D348" s="318" t="s">
        <v>103</v>
      </c>
      <c r="E348" s="319" t="s">
        <v>657</v>
      </c>
      <c r="F348" s="320" t="s">
        <v>658</v>
      </c>
      <c r="G348" s="321" t="s">
        <v>173</v>
      </c>
      <c r="H348" s="322">
        <v>2</v>
      </c>
      <c r="I348" s="203"/>
      <c r="J348" s="323">
        <f>ROUND(I348*H348,2)</f>
        <v>0</v>
      </c>
      <c r="K348" s="324" t="s">
        <v>1</v>
      </c>
      <c r="L348" s="221"/>
      <c r="M348" s="325" t="s">
        <v>1</v>
      </c>
      <c r="N348" s="326" t="s">
        <v>34</v>
      </c>
      <c r="O348" s="327">
        <v>0</v>
      </c>
      <c r="P348" s="327">
        <f>O348*H348</f>
        <v>0</v>
      </c>
      <c r="Q348" s="327">
        <v>0</v>
      </c>
      <c r="R348" s="327">
        <f>Q348*H348</f>
        <v>0</v>
      </c>
      <c r="S348" s="327">
        <v>0</v>
      </c>
      <c r="T348" s="328">
        <f>S348*H348</f>
        <v>0</v>
      </c>
      <c r="AR348" s="329" t="s">
        <v>152</v>
      </c>
      <c r="AT348" s="329" t="s">
        <v>103</v>
      </c>
      <c r="AU348" s="329" t="s">
        <v>58</v>
      </c>
      <c r="AY348" s="207" t="s">
        <v>101</v>
      </c>
      <c r="BE348" s="330">
        <f>IF(N348="základní",J348,0)</f>
        <v>0</v>
      </c>
      <c r="BF348" s="330">
        <f>IF(N348="snížená",J348,0)</f>
        <v>0</v>
      </c>
      <c r="BG348" s="330">
        <f>IF(N348="zákl. přenesená",J348,0)</f>
        <v>0</v>
      </c>
      <c r="BH348" s="330">
        <f>IF(N348="sníž. přenesená",J348,0)</f>
        <v>0</v>
      </c>
      <c r="BI348" s="330">
        <f>IF(N348="nulová",J348,0)</f>
        <v>0</v>
      </c>
      <c r="BJ348" s="207" t="s">
        <v>56</v>
      </c>
      <c r="BK348" s="330">
        <f>ROUND(I348*H348,2)</f>
        <v>0</v>
      </c>
      <c r="BL348" s="207" t="s">
        <v>152</v>
      </c>
      <c r="BM348" s="329" t="s">
        <v>663</v>
      </c>
    </row>
    <row r="349" spans="2:65" s="340" customFormat="1">
      <c r="B349" s="331"/>
      <c r="C349" s="332"/>
      <c r="D349" s="333" t="s">
        <v>112</v>
      </c>
      <c r="E349" s="334" t="s">
        <v>1</v>
      </c>
      <c r="F349" s="335" t="s">
        <v>611</v>
      </c>
      <c r="G349" s="336"/>
      <c r="H349" s="337">
        <v>2</v>
      </c>
      <c r="I349" s="407"/>
      <c r="J349" s="336"/>
      <c r="K349" s="338"/>
      <c r="L349" s="336"/>
      <c r="M349" s="339"/>
      <c r="T349" s="341"/>
      <c r="AT349" s="342" t="s">
        <v>112</v>
      </c>
      <c r="AU349" s="342" t="s">
        <v>58</v>
      </c>
      <c r="AV349" s="340" t="s">
        <v>58</v>
      </c>
      <c r="AW349" s="340" t="s">
        <v>26</v>
      </c>
      <c r="AX349" s="340" t="s">
        <v>50</v>
      </c>
      <c r="AY349" s="342" t="s">
        <v>101</v>
      </c>
    </row>
    <row r="350" spans="2:65" s="351" customFormat="1">
      <c r="B350" s="343"/>
      <c r="C350" s="344"/>
      <c r="D350" s="333" t="s">
        <v>112</v>
      </c>
      <c r="E350" s="345" t="s">
        <v>1</v>
      </c>
      <c r="F350" s="346" t="s">
        <v>114</v>
      </c>
      <c r="G350" s="347"/>
      <c r="H350" s="348">
        <v>2</v>
      </c>
      <c r="I350" s="408"/>
      <c r="J350" s="347"/>
      <c r="K350" s="349"/>
      <c r="L350" s="347"/>
      <c r="M350" s="350"/>
      <c r="T350" s="352"/>
      <c r="AT350" s="353" t="s">
        <v>112</v>
      </c>
      <c r="AU350" s="353" t="s">
        <v>58</v>
      </c>
      <c r="AV350" s="351" t="s">
        <v>107</v>
      </c>
      <c r="AW350" s="351" t="s">
        <v>26</v>
      </c>
      <c r="AX350" s="351" t="s">
        <v>56</v>
      </c>
      <c r="AY350" s="353" t="s">
        <v>101</v>
      </c>
    </row>
    <row r="351" spans="2:65" s="223" customFormat="1" ht="16.5" customHeight="1">
      <c r="B351" s="219"/>
      <c r="C351" s="317" t="s">
        <v>660</v>
      </c>
      <c r="D351" s="318" t="s">
        <v>103</v>
      </c>
      <c r="E351" s="319" t="s">
        <v>661</v>
      </c>
      <c r="F351" s="320" t="s">
        <v>662</v>
      </c>
      <c r="G351" s="321" t="s">
        <v>173</v>
      </c>
      <c r="H351" s="322">
        <v>3</v>
      </c>
      <c r="I351" s="203"/>
      <c r="J351" s="323">
        <f>ROUND(I351*H351,2)</f>
        <v>0</v>
      </c>
      <c r="K351" s="324" t="s">
        <v>1</v>
      </c>
      <c r="L351" s="221"/>
      <c r="M351" s="325" t="s">
        <v>1</v>
      </c>
      <c r="N351" s="326" t="s">
        <v>34</v>
      </c>
      <c r="O351" s="327">
        <v>0</v>
      </c>
      <c r="P351" s="327">
        <f>O351*H351</f>
        <v>0</v>
      </c>
      <c r="Q351" s="327">
        <v>0</v>
      </c>
      <c r="R351" s="327">
        <f>Q351*H351</f>
        <v>0</v>
      </c>
      <c r="S351" s="327">
        <v>0</v>
      </c>
      <c r="T351" s="328">
        <f>S351*H351</f>
        <v>0</v>
      </c>
      <c r="AR351" s="329" t="s">
        <v>152</v>
      </c>
      <c r="AT351" s="329" t="s">
        <v>103</v>
      </c>
      <c r="AU351" s="329" t="s">
        <v>58</v>
      </c>
      <c r="AY351" s="207" t="s">
        <v>101</v>
      </c>
      <c r="BE351" s="330">
        <f>IF(N351="základní",J351,0)</f>
        <v>0</v>
      </c>
      <c r="BF351" s="330">
        <f>IF(N351="snížená",J351,0)</f>
        <v>0</v>
      </c>
      <c r="BG351" s="330">
        <f>IF(N351="zákl. přenesená",J351,0)</f>
        <v>0</v>
      </c>
      <c r="BH351" s="330">
        <f>IF(N351="sníž. přenesená",J351,0)</f>
        <v>0</v>
      </c>
      <c r="BI351" s="330">
        <f>IF(N351="nulová",J351,0)</f>
        <v>0</v>
      </c>
      <c r="BJ351" s="207" t="s">
        <v>56</v>
      </c>
      <c r="BK351" s="330">
        <f>ROUND(I351*H351,2)</f>
        <v>0</v>
      </c>
      <c r="BL351" s="207" t="s">
        <v>152</v>
      </c>
      <c r="BM351" s="329" t="s">
        <v>667</v>
      </c>
    </row>
    <row r="352" spans="2:65" s="340" customFormat="1">
      <c r="B352" s="331"/>
      <c r="C352" s="332"/>
      <c r="D352" s="333" t="s">
        <v>112</v>
      </c>
      <c r="E352" s="334" t="s">
        <v>1</v>
      </c>
      <c r="F352" s="335" t="s">
        <v>664</v>
      </c>
      <c r="G352" s="336"/>
      <c r="H352" s="337">
        <v>3</v>
      </c>
      <c r="I352" s="407"/>
      <c r="J352" s="336"/>
      <c r="K352" s="338"/>
      <c r="L352" s="336"/>
      <c r="M352" s="339"/>
      <c r="T352" s="341"/>
      <c r="AT352" s="342" t="s">
        <v>112</v>
      </c>
      <c r="AU352" s="342" t="s">
        <v>58</v>
      </c>
      <c r="AV352" s="340" t="s">
        <v>58</v>
      </c>
      <c r="AW352" s="340" t="s">
        <v>26</v>
      </c>
      <c r="AX352" s="340" t="s">
        <v>50</v>
      </c>
      <c r="AY352" s="342" t="s">
        <v>101</v>
      </c>
    </row>
    <row r="353" spans="2:65" s="351" customFormat="1">
      <c r="B353" s="343"/>
      <c r="C353" s="344"/>
      <c r="D353" s="333" t="s">
        <v>112</v>
      </c>
      <c r="E353" s="345" t="s">
        <v>1</v>
      </c>
      <c r="F353" s="346" t="s">
        <v>114</v>
      </c>
      <c r="G353" s="347"/>
      <c r="H353" s="348">
        <v>3</v>
      </c>
      <c r="I353" s="408"/>
      <c r="J353" s="347"/>
      <c r="K353" s="349"/>
      <c r="L353" s="347"/>
      <c r="M353" s="350"/>
      <c r="T353" s="352"/>
      <c r="AT353" s="353" t="s">
        <v>112</v>
      </c>
      <c r="AU353" s="353" t="s">
        <v>58</v>
      </c>
      <c r="AV353" s="351" t="s">
        <v>107</v>
      </c>
      <c r="AW353" s="351" t="s">
        <v>26</v>
      </c>
      <c r="AX353" s="351" t="s">
        <v>56</v>
      </c>
      <c r="AY353" s="353" t="s">
        <v>101</v>
      </c>
    </row>
    <row r="354" spans="2:65" s="223" customFormat="1" ht="16.5" customHeight="1">
      <c r="B354" s="219"/>
      <c r="C354" s="317" t="s">
        <v>347</v>
      </c>
      <c r="D354" s="318" t="s">
        <v>103</v>
      </c>
      <c r="E354" s="319" t="s">
        <v>665</v>
      </c>
      <c r="F354" s="320" t="s">
        <v>666</v>
      </c>
      <c r="G354" s="321" t="s">
        <v>106</v>
      </c>
      <c r="H354" s="322">
        <v>11</v>
      </c>
      <c r="I354" s="203"/>
      <c r="J354" s="323">
        <f>ROUND(I354*H354,2)</f>
        <v>0</v>
      </c>
      <c r="K354" s="324" t="s">
        <v>1</v>
      </c>
      <c r="L354" s="221"/>
      <c r="M354" s="325" t="s">
        <v>1</v>
      </c>
      <c r="N354" s="326" t="s">
        <v>34</v>
      </c>
      <c r="O354" s="327">
        <v>0</v>
      </c>
      <c r="P354" s="327">
        <f>O354*H354</f>
        <v>0</v>
      </c>
      <c r="Q354" s="327">
        <v>0</v>
      </c>
      <c r="R354" s="327">
        <f>Q354*H354</f>
        <v>0</v>
      </c>
      <c r="S354" s="327">
        <v>0</v>
      </c>
      <c r="T354" s="328">
        <f>S354*H354</f>
        <v>0</v>
      </c>
      <c r="AR354" s="329" t="s">
        <v>152</v>
      </c>
      <c r="AT354" s="329" t="s">
        <v>103</v>
      </c>
      <c r="AU354" s="329" t="s">
        <v>58</v>
      </c>
      <c r="AY354" s="207" t="s">
        <v>101</v>
      </c>
      <c r="BE354" s="330">
        <f>IF(N354="základní",J354,0)</f>
        <v>0</v>
      </c>
      <c r="BF354" s="330">
        <f>IF(N354="snížená",J354,0)</f>
        <v>0</v>
      </c>
      <c r="BG354" s="330">
        <f>IF(N354="zákl. přenesená",J354,0)</f>
        <v>0</v>
      </c>
      <c r="BH354" s="330">
        <f>IF(N354="sníž. přenesená",J354,0)</f>
        <v>0</v>
      </c>
      <c r="BI354" s="330">
        <f>IF(N354="nulová",J354,0)</f>
        <v>0</v>
      </c>
      <c r="BJ354" s="207" t="s">
        <v>56</v>
      </c>
      <c r="BK354" s="330">
        <f>ROUND(I354*H354,2)</f>
        <v>0</v>
      </c>
      <c r="BL354" s="207" t="s">
        <v>152</v>
      </c>
      <c r="BM354" s="329" t="s">
        <v>671</v>
      </c>
    </row>
    <row r="355" spans="2:65" s="340" customFormat="1">
      <c r="B355" s="331"/>
      <c r="C355" s="332"/>
      <c r="D355" s="333" t="s">
        <v>112</v>
      </c>
      <c r="E355" s="334" t="s">
        <v>1</v>
      </c>
      <c r="F355" s="335" t="s">
        <v>602</v>
      </c>
      <c r="G355" s="336"/>
      <c r="H355" s="337">
        <v>7</v>
      </c>
      <c r="I355" s="407"/>
      <c r="J355" s="336"/>
      <c r="K355" s="338"/>
      <c r="L355" s="336"/>
      <c r="M355" s="339"/>
      <c r="T355" s="341"/>
      <c r="AT355" s="342" t="s">
        <v>112</v>
      </c>
      <c r="AU355" s="342" t="s">
        <v>58</v>
      </c>
      <c r="AV355" s="340" t="s">
        <v>58</v>
      </c>
      <c r="AW355" s="340" t="s">
        <v>26</v>
      </c>
      <c r="AX355" s="340" t="s">
        <v>50</v>
      </c>
      <c r="AY355" s="342" t="s">
        <v>101</v>
      </c>
    </row>
    <row r="356" spans="2:65" s="340" customFormat="1">
      <c r="B356" s="331"/>
      <c r="C356" s="332"/>
      <c r="D356" s="333" t="s">
        <v>112</v>
      </c>
      <c r="E356" s="334" t="s">
        <v>1</v>
      </c>
      <c r="F356" s="335" t="s">
        <v>607</v>
      </c>
      <c r="G356" s="336"/>
      <c r="H356" s="337">
        <v>2</v>
      </c>
      <c r="I356" s="407"/>
      <c r="J356" s="336"/>
      <c r="K356" s="338"/>
      <c r="L356" s="336"/>
      <c r="M356" s="339"/>
      <c r="T356" s="341"/>
      <c r="AT356" s="342" t="s">
        <v>112</v>
      </c>
      <c r="AU356" s="342" t="s">
        <v>58</v>
      </c>
      <c r="AV356" s="340" t="s">
        <v>58</v>
      </c>
      <c r="AW356" s="340" t="s">
        <v>26</v>
      </c>
      <c r="AX356" s="340" t="s">
        <v>50</v>
      </c>
      <c r="AY356" s="342" t="s">
        <v>101</v>
      </c>
    </row>
    <row r="357" spans="2:65" s="340" customFormat="1">
      <c r="B357" s="331"/>
      <c r="C357" s="332"/>
      <c r="D357" s="333" t="s">
        <v>112</v>
      </c>
      <c r="E357" s="334" t="s">
        <v>1</v>
      </c>
      <c r="F357" s="335" t="s">
        <v>603</v>
      </c>
      <c r="G357" s="336"/>
      <c r="H357" s="337">
        <v>2</v>
      </c>
      <c r="I357" s="407"/>
      <c r="J357" s="336"/>
      <c r="K357" s="338"/>
      <c r="L357" s="336"/>
      <c r="M357" s="339"/>
      <c r="T357" s="341"/>
      <c r="AT357" s="342" t="s">
        <v>112</v>
      </c>
      <c r="AU357" s="342" t="s">
        <v>58</v>
      </c>
      <c r="AV357" s="340" t="s">
        <v>58</v>
      </c>
      <c r="AW357" s="340" t="s">
        <v>26</v>
      </c>
      <c r="AX357" s="340" t="s">
        <v>50</v>
      </c>
      <c r="AY357" s="342" t="s">
        <v>101</v>
      </c>
    </row>
    <row r="358" spans="2:65" s="351" customFormat="1" ht="10.5" thickBot="1">
      <c r="B358" s="343"/>
      <c r="C358" s="412"/>
      <c r="D358" s="413" t="s">
        <v>112</v>
      </c>
      <c r="E358" s="414" t="s">
        <v>1</v>
      </c>
      <c r="F358" s="415" t="s">
        <v>114</v>
      </c>
      <c r="G358" s="416"/>
      <c r="H358" s="417">
        <v>11</v>
      </c>
      <c r="I358" s="419"/>
      <c r="J358" s="416"/>
      <c r="K358" s="418"/>
      <c r="L358" s="347"/>
      <c r="M358" s="350"/>
      <c r="T358" s="352"/>
      <c r="AT358" s="353" t="s">
        <v>112</v>
      </c>
      <c r="AU358" s="353" t="s">
        <v>58</v>
      </c>
      <c r="AV358" s="351" t="s">
        <v>107</v>
      </c>
      <c r="AW358" s="351" t="s">
        <v>26</v>
      </c>
      <c r="AX358" s="351" t="s">
        <v>56</v>
      </c>
      <c r="AY358" s="353" t="s">
        <v>101</v>
      </c>
    </row>
    <row r="359" spans="2:65" s="223" customFormat="1" ht="24" customHeight="1">
      <c r="B359" s="219"/>
      <c r="C359" s="383" t="s">
        <v>668</v>
      </c>
      <c r="D359" s="384" t="s">
        <v>103</v>
      </c>
      <c r="E359" s="385" t="s">
        <v>669</v>
      </c>
      <c r="F359" s="386" t="s">
        <v>670</v>
      </c>
      <c r="G359" s="387" t="s">
        <v>106</v>
      </c>
      <c r="H359" s="388">
        <v>9</v>
      </c>
      <c r="I359" s="204"/>
      <c r="J359" s="389">
        <f>ROUND(I359*H359,2)</f>
        <v>0</v>
      </c>
      <c r="K359" s="390" t="s">
        <v>1</v>
      </c>
      <c r="L359" s="221"/>
      <c r="M359" s="325" t="s">
        <v>1</v>
      </c>
      <c r="N359" s="326" t="s">
        <v>34</v>
      </c>
      <c r="O359" s="327">
        <v>0</v>
      </c>
      <c r="P359" s="327">
        <f>O359*H359</f>
        <v>0</v>
      </c>
      <c r="Q359" s="327">
        <v>0</v>
      </c>
      <c r="R359" s="327">
        <f>Q359*H359</f>
        <v>0</v>
      </c>
      <c r="S359" s="327">
        <v>0</v>
      </c>
      <c r="T359" s="328">
        <f>S359*H359</f>
        <v>0</v>
      </c>
      <c r="AR359" s="329" t="s">
        <v>152</v>
      </c>
      <c r="AT359" s="329" t="s">
        <v>103</v>
      </c>
      <c r="AU359" s="329" t="s">
        <v>58</v>
      </c>
      <c r="AY359" s="207" t="s">
        <v>101</v>
      </c>
      <c r="BE359" s="330">
        <f>IF(N359="základní",J359,0)</f>
        <v>0</v>
      </c>
      <c r="BF359" s="330">
        <f>IF(N359="snížená",J359,0)</f>
        <v>0</v>
      </c>
      <c r="BG359" s="330">
        <f>IF(N359="zákl. přenesená",J359,0)</f>
        <v>0</v>
      </c>
      <c r="BH359" s="330">
        <f>IF(N359="sníž. přenesená",J359,0)</f>
        <v>0</v>
      </c>
      <c r="BI359" s="330">
        <f>IF(N359="nulová",J359,0)</f>
        <v>0</v>
      </c>
      <c r="BJ359" s="207" t="s">
        <v>56</v>
      </c>
      <c r="BK359" s="330">
        <f>ROUND(I359*H359,2)</f>
        <v>0</v>
      </c>
      <c r="BL359" s="207" t="s">
        <v>152</v>
      </c>
      <c r="BM359" s="329" t="s">
        <v>674</v>
      </c>
    </row>
    <row r="360" spans="2:65" s="340" customFormat="1">
      <c r="B360" s="331"/>
      <c r="C360" s="332"/>
      <c r="D360" s="333" t="s">
        <v>112</v>
      </c>
      <c r="E360" s="334" t="s">
        <v>1</v>
      </c>
      <c r="F360" s="335" t="s">
        <v>592</v>
      </c>
      <c r="G360" s="336"/>
      <c r="H360" s="337">
        <v>7</v>
      </c>
      <c r="I360" s="407"/>
      <c r="J360" s="336"/>
      <c r="K360" s="338"/>
      <c r="L360" s="336"/>
      <c r="M360" s="339"/>
      <c r="T360" s="341"/>
      <c r="AT360" s="342" t="s">
        <v>112</v>
      </c>
      <c r="AU360" s="342" t="s">
        <v>58</v>
      </c>
      <c r="AV360" s="340" t="s">
        <v>58</v>
      </c>
      <c r="AW360" s="340" t="s">
        <v>26</v>
      </c>
      <c r="AX360" s="340" t="s">
        <v>50</v>
      </c>
      <c r="AY360" s="342" t="s">
        <v>101</v>
      </c>
    </row>
    <row r="361" spans="2:65" s="340" customFormat="1">
      <c r="B361" s="331"/>
      <c r="C361" s="332"/>
      <c r="D361" s="333" t="s">
        <v>112</v>
      </c>
      <c r="E361" s="334" t="s">
        <v>1</v>
      </c>
      <c r="F361" s="335" t="s">
        <v>596</v>
      </c>
      <c r="G361" s="336"/>
      <c r="H361" s="337">
        <v>2</v>
      </c>
      <c r="I361" s="407"/>
      <c r="J361" s="336"/>
      <c r="K361" s="338"/>
      <c r="L361" s="336"/>
      <c r="M361" s="339"/>
      <c r="T361" s="341"/>
      <c r="AT361" s="342" t="s">
        <v>112</v>
      </c>
      <c r="AU361" s="342" t="s">
        <v>58</v>
      </c>
      <c r="AV361" s="340" t="s">
        <v>58</v>
      </c>
      <c r="AW361" s="340" t="s">
        <v>26</v>
      </c>
      <c r="AX361" s="340" t="s">
        <v>50</v>
      </c>
      <c r="AY361" s="342" t="s">
        <v>101</v>
      </c>
    </row>
    <row r="362" spans="2:65" s="351" customFormat="1">
      <c r="B362" s="343"/>
      <c r="C362" s="344"/>
      <c r="D362" s="333" t="s">
        <v>112</v>
      </c>
      <c r="E362" s="345" t="s">
        <v>1</v>
      </c>
      <c r="F362" s="346" t="s">
        <v>114</v>
      </c>
      <c r="G362" s="347"/>
      <c r="H362" s="348">
        <v>9</v>
      </c>
      <c r="I362" s="408"/>
      <c r="J362" s="347"/>
      <c r="K362" s="349"/>
      <c r="L362" s="347"/>
      <c r="M362" s="350"/>
      <c r="T362" s="352"/>
      <c r="AT362" s="353" t="s">
        <v>112</v>
      </c>
      <c r="AU362" s="353" t="s">
        <v>58</v>
      </c>
      <c r="AV362" s="351" t="s">
        <v>107</v>
      </c>
      <c r="AW362" s="351" t="s">
        <v>26</v>
      </c>
      <c r="AX362" s="351" t="s">
        <v>56</v>
      </c>
      <c r="AY362" s="353" t="s">
        <v>101</v>
      </c>
    </row>
    <row r="363" spans="2:65" s="223" customFormat="1" ht="24" customHeight="1">
      <c r="B363" s="219"/>
      <c r="C363" s="317" t="s">
        <v>526</v>
      </c>
      <c r="D363" s="318" t="s">
        <v>103</v>
      </c>
      <c r="E363" s="319" t="s">
        <v>672</v>
      </c>
      <c r="F363" s="320" t="s">
        <v>673</v>
      </c>
      <c r="G363" s="321" t="s">
        <v>106</v>
      </c>
      <c r="H363" s="322">
        <v>2</v>
      </c>
      <c r="I363" s="203"/>
      <c r="J363" s="323">
        <f>ROUND(I363*H363,2)</f>
        <v>0</v>
      </c>
      <c r="K363" s="324" t="s">
        <v>1</v>
      </c>
      <c r="L363" s="221"/>
      <c r="M363" s="325" t="s">
        <v>1</v>
      </c>
      <c r="N363" s="326" t="s">
        <v>34</v>
      </c>
      <c r="O363" s="327">
        <v>0</v>
      </c>
      <c r="P363" s="327">
        <f>O363*H363</f>
        <v>0</v>
      </c>
      <c r="Q363" s="327">
        <v>0</v>
      </c>
      <c r="R363" s="327">
        <f>Q363*H363</f>
        <v>0</v>
      </c>
      <c r="S363" s="327">
        <v>0</v>
      </c>
      <c r="T363" s="328">
        <f>S363*H363</f>
        <v>0</v>
      </c>
      <c r="AR363" s="329" t="s">
        <v>152</v>
      </c>
      <c r="AT363" s="329" t="s">
        <v>103</v>
      </c>
      <c r="AU363" s="329" t="s">
        <v>58</v>
      </c>
      <c r="AY363" s="207" t="s">
        <v>101</v>
      </c>
      <c r="BE363" s="330">
        <f>IF(N363="základní",J363,0)</f>
        <v>0</v>
      </c>
      <c r="BF363" s="330">
        <f>IF(N363="snížená",J363,0)</f>
        <v>0</v>
      </c>
      <c r="BG363" s="330">
        <f>IF(N363="zákl. přenesená",J363,0)</f>
        <v>0</v>
      </c>
      <c r="BH363" s="330">
        <f>IF(N363="sníž. přenesená",J363,0)</f>
        <v>0</v>
      </c>
      <c r="BI363" s="330">
        <f>IF(N363="nulová",J363,0)</f>
        <v>0</v>
      </c>
      <c r="BJ363" s="207" t="s">
        <v>56</v>
      </c>
      <c r="BK363" s="330">
        <f>ROUND(I363*H363,2)</f>
        <v>0</v>
      </c>
      <c r="BL363" s="207" t="s">
        <v>152</v>
      </c>
      <c r="BM363" s="329" t="s">
        <v>678</v>
      </c>
    </row>
    <row r="364" spans="2:65" s="340" customFormat="1">
      <c r="B364" s="331"/>
      <c r="C364" s="332"/>
      <c r="D364" s="333" t="s">
        <v>112</v>
      </c>
      <c r="E364" s="334" t="s">
        <v>1</v>
      </c>
      <c r="F364" s="335" t="s">
        <v>596</v>
      </c>
      <c r="G364" s="336"/>
      <c r="H364" s="337">
        <v>2</v>
      </c>
      <c r="I364" s="407"/>
      <c r="J364" s="336"/>
      <c r="K364" s="338"/>
      <c r="L364" s="336"/>
      <c r="M364" s="339"/>
      <c r="T364" s="341"/>
      <c r="AT364" s="342" t="s">
        <v>112</v>
      </c>
      <c r="AU364" s="342" t="s">
        <v>58</v>
      </c>
      <c r="AV364" s="340" t="s">
        <v>58</v>
      </c>
      <c r="AW364" s="340" t="s">
        <v>26</v>
      </c>
      <c r="AX364" s="340" t="s">
        <v>50</v>
      </c>
      <c r="AY364" s="342" t="s">
        <v>101</v>
      </c>
    </row>
    <row r="365" spans="2:65" s="351" customFormat="1">
      <c r="B365" s="343"/>
      <c r="C365" s="344"/>
      <c r="D365" s="333" t="s">
        <v>112</v>
      </c>
      <c r="E365" s="345" t="s">
        <v>1</v>
      </c>
      <c r="F365" s="346" t="s">
        <v>114</v>
      </c>
      <c r="G365" s="347"/>
      <c r="H365" s="348">
        <v>2</v>
      </c>
      <c r="I365" s="408"/>
      <c r="J365" s="347"/>
      <c r="K365" s="349"/>
      <c r="L365" s="347"/>
      <c r="M365" s="350"/>
      <c r="T365" s="352"/>
      <c r="AT365" s="353" t="s">
        <v>112</v>
      </c>
      <c r="AU365" s="353" t="s">
        <v>58</v>
      </c>
      <c r="AV365" s="351" t="s">
        <v>107</v>
      </c>
      <c r="AW365" s="351" t="s">
        <v>26</v>
      </c>
      <c r="AX365" s="351" t="s">
        <v>56</v>
      </c>
      <c r="AY365" s="353" t="s">
        <v>101</v>
      </c>
    </row>
    <row r="366" spans="2:65" s="223" customFormat="1" ht="24" customHeight="1" thickBot="1">
      <c r="B366" s="219"/>
      <c r="C366" s="394" t="s">
        <v>675</v>
      </c>
      <c r="D366" s="395" t="s">
        <v>103</v>
      </c>
      <c r="E366" s="396" t="s">
        <v>676</v>
      </c>
      <c r="F366" s="397" t="s">
        <v>677</v>
      </c>
      <c r="G366" s="398" t="s">
        <v>155</v>
      </c>
      <c r="H366" s="399">
        <v>0.89100000000000001</v>
      </c>
      <c r="I366" s="205"/>
      <c r="J366" s="400">
        <f>ROUND(I366*H366,2)</f>
        <v>0</v>
      </c>
      <c r="K366" s="401" t="s">
        <v>1</v>
      </c>
      <c r="L366" s="221"/>
      <c r="M366" s="402" t="s">
        <v>1</v>
      </c>
      <c r="N366" s="403" t="s">
        <v>34</v>
      </c>
      <c r="O366" s="404">
        <v>0</v>
      </c>
      <c r="P366" s="404">
        <f>O366*H366</f>
        <v>0</v>
      </c>
      <c r="Q366" s="404">
        <v>0</v>
      </c>
      <c r="R366" s="404">
        <f>Q366*H366</f>
        <v>0</v>
      </c>
      <c r="S366" s="404">
        <v>0</v>
      </c>
      <c r="T366" s="405">
        <f>S366*H366</f>
        <v>0</v>
      </c>
      <c r="AR366" s="329" t="s">
        <v>152</v>
      </c>
      <c r="AT366" s="329" t="s">
        <v>103</v>
      </c>
      <c r="AU366" s="329" t="s">
        <v>58</v>
      </c>
      <c r="AY366" s="207" t="s">
        <v>101</v>
      </c>
      <c r="BE366" s="330">
        <f>IF(N366="základní",J366,0)</f>
        <v>0</v>
      </c>
      <c r="BF366" s="330">
        <f>IF(N366="snížená",J366,0)</f>
        <v>0</v>
      </c>
      <c r="BG366" s="330">
        <f>IF(N366="zákl. přenesená",J366,0)</f>
        <v>0</v>
      </c>
      <c r="BH366" s="330">
        <f>IF(N366="sníž. přenesená",J366,0)</f>
        <v>0</v>
      </c>
      <c r="BI366" s="330">
        <f>IF(N366="nulová",J366,0)</f>
        <v>0</v>
      </c>
      <c r="BJ366" s="207" t="s">
        <v>56</v>
      </c>
      <c r="BK366" s="330">
        <f>ROUND(I366*H366,2)</f>
        <v>0</v>
      </c>
      <c r="BL366" s="207" t="s">
        <v>152</v>
      </c>
      <c r="BM366" s="329" t="s">
        <v>1961</v>
      </c>
    </row>
    <row r="367" spans="2:65" s="223" customFormat="1" ht="7" customHeight="1">
      <c r="B367" s="254"/>
      <c r="C367" s="406"/>
      <c r="D367" s="406"/>
      <c r="E367" s="406"/>
      <c r="F367" s="406"/>
      <c r="G367" s="406"/>
      <c r="H367" s="406"/>
      <c r="I367" s="406"/>
      <c r="J367" s="406"/>
      <c r="K367" s="406"/>
      <c r="L367" s="219"/>
    </row>
  </sheetData>
  <sheetProtection algorithmName="SHA-512" hashValue="jEpHvyQD9nWjlJClZBAisCgyCJqOQnb3VRfFNHd+UwA1Ht3TRScUzfk4DrI4styBveSdWQ4SraRM1ZLQJMSnpw==" saltValue="ISgBWo7v+V7En54xcTGvsw==" spinCount="100000" sheet="1" objects="1" scenarios="1"/>
  <autoFilter ref="C125:K366" xr:uid="{00000000-0009-0000-0000-000005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0" orientation="portrait" r:id="rId1"/>
  <headerFooter>
    <oddHeader xml:space="preserve">&amp;LALB - PROVIZORNÍ MENZA&amp;RUNIVERZITA KARLOVA   </oddHeader>
    <oddFooter>&amp;LALB_MENZA&amp;CStrana &amp;P z &amp;N</oddFooter>
  </headerFooter>
  <rowBreaks count="4" manualBreakCount="4">
    <brk id="175" min="2" max="10" man="1"/>
    <brk id="238" min="2" max="10" man="1"/>
    <brk id="291" min="2" max="10" man="1"/>
    <brk id="358" min="2" max="10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E39FD-4D1B-479B-98B1-44C8D51594EA}">
  <sheetPr>
    <tabColor theme="6" tint="-0.249977111117893"/>
    <pageSetUpPr fitToPage="1"/>
  </sheetPr>
  <dimension ref="B2:BM86"/>
  <sheetViews>
    <sheetView showGridLines="0" view="pageBreakPreview" topLeftCell="A56" zoomScale="60" zoomScaleNormal="55" workbookViewId="0">
      <selection activeCell="X64" sqref="X64"/>
    </sheetView>
  </sheetViews>
  <sheetFormatPr defaultRowHeight="10"/>
  <cols>
    <col min="1" max="1" width="8.33203125" style="32" customWidth="1"/>
    <col min="2" max="2" width="1.6640625" style="32" customWidth="1"/>
    <col min="3" max="3" width="4.109375" style="32" customWidth="1"/>
    <col min="4" max="4" width="4.33203125" style="32" customWidth="1"/>
    <col min="5" max="5" width="17.109375" style="32" customWidth="1"/>
    <col min="6" max="6" width="100.77734375" style="32" customWidth="1"/>
    <col min="7" max="7" width="8.6640625" style="32" customWidth="1"/>
    <col min="8" max="8" width="11.109375" style="32" customWidth="1"/>
    <col min="9" max="9" width="14.109375" style="32" customWidth="1"/>
    <col min="10" max="10" width="23.44140625" style="32" customWidth="1"/>
    <col min="11" max="11" width="15.44140625" style="32" hidden="1" customWidth="1"/>
    <col min="12" max="12" width="9.33203125" style="32" customWidth="1"/>
    <col min="13" max="13" width="10.77734375" style="32" hidden="1" customWidth="1"/>
    <col min="14" max="14" width="8.88671875" style="32"/>
    <col min="15" max="20" width="14.109375" style="32" hidden="1" customWidth="1"/>
    <col min="21" max="21" width="16.33203125" style="32" hidden="1" customWidth="1"/>
    <col min="22" max="22" width="12.33203125" style="32" customWidth="1"/>
    <col min="23" max="23" width="16.33203125" style="32" customWidth="1"/>
    <col min="24" max="24" width="12.33203125" style="32" customWidth="1"/>
    <col min="25" max="25" width="15" style="32" customWidth="1"/>
    <col min="26" max="26" width="11" style="32" customWidth="1"/>
    <col min="27" max="27" width="15" style="32" customWidth="1"/>
    <col min="28" max="28" width="16.33203125" style="32" customWidth="1"/>
    <col min="29" max="29" width="11" style="32" customWidth="1"/>
    <col min="30" max="30" width="15" style="32" customWidth="1"/>
    <col min="31" max="31" width="16.33203125" style="32" customWidth="1"/>
    <col min="32" max="16384" width="8.88671875" style="32"/>
  </cols>
  <sheetData>
    <row r="2" spans="2:46" ht="37" customHeight="1" thickBot="1">
      <c r="L2" s="1214" t="s">
        <v>4</v>
      </c>
      <c r="M2" s="1215"/>
      <c r="N2" s="1215"/>
      <c r="O2" s="1215"/>
      <c r="P2" s="1215"/>
      <c r="Q2" s="1215"/>
      <c r="R2" s="1215"/>
      <c r="S2" s="1215"/>
      <c r="T2" s="1215"/>
      <c r="U2" s="1215"/>
      <c r="V2" s="1215"/>
      <c r="AT2" s="207" t="s">
        <v>61</v>
      </c>
    </row>
    <row r="3" spans="2:46" ht="7" customHeight="1">
      <c r="B3" s="208"/>
      <c r="C3" s="209"/>
      <c r="D3" s="210"/>
      <c r="E3" s="210"/>
      <c r="F3" s="210"/>
      <c r="G3" s="210"/>
      <c r="H3" s="210"/>
      <c r="I3" s="210"/>
      <c r="J3" s="211"/>
      <c r="K3" s="571"/>
      <c r="L3" s="213"/>
      <c r="AT3" s="207" t="s">
        <v>58</v>
      </c>
    </row>
    <row r="4" spans="2:46" ht="25" customHeight="1">
      <c r="B4" s="213"/>
      <c r="C4" s="214"/>
      <c r="D4" s="215" t="s">
        <v>69</v>
      </c>
      <c r="E4" s="212"/>
      <c r="F4" s="212"/>
      <c r="G4" s="212"/>
      <c r="H4" s="212"/>
      <c r="I4" s="212"/>
      <c r="J4" s="216"/>
      <c r="L4" s="213"/>
      <c r="M4" s="875" t="s">
        <v>9</v>
      </c>
      <c r="AT4" s="207" t="s">
        <v>2</v>
      </c>
    </row>
    <row r="5" spans="2:46" ht="7" customHeight="1">
      <c r="B5" s="213"/>
      <c r="C5" s="214"/>
      <c r="D5" s="212"/>
      <c r="E5" s="212"/>
      <c r="F5" s="212"/>
      <c r="G5" s="212"/>
      <c r="H5" s="212"/>
      <c r="I5" s="212"/>
      <c r="J5" s="216"/>
      <c r="L5" s="213"/>
    </row>
    <row r="6" spans="2:46" ht="12" customHeight="1">
      <c r="B6" s="213"/>
      <c r="C6" s="214"/>
      <c r="D6" s="236" t="s">
        <v>12</v>
      </c>
      <c r="E6" s="212"/>
      <c r="F6" s="212"/>
      <c r="G6" s="212"/>
      <c r="H6" s="212"/>
      <c r="I6" s="212"/>
      <c r="J6" s="216"/>
      <c r="L6" s="213"/>
    </row>
    <row r="7" spans="2:46" ht="16.5" customHeight="1">
      <c r="B7" s="213"/>
      <c r="C7" s="214"/>
      <c r="D7" s="212"/>
      <c r="E7" s="1294" t="str">
        <f>'Rekapitulace stavby'!K6</f>
        <v>Provizorní menza - UK Albertov</v>
      </c>
      <c r="F7" s="1295"/>
      <c r="G7" s="1295"/>
      <c r="H7" s="1295"/>
      <c r="I7" s="212"/>
      <c r="J7" s="216"/>
      <c r="L7" s="213"/>
    </row>
    <row r="8" spans="2:46" s="223" customFormat="1" ht="12" customHeight="1">
      <c r="B8" s="219"/>
      <c r="C8" s="220"/>
      <c r="D8" s="236" t="s">
        <v>70</v>
      </c>
      <c r="E8" s="221"/>
      <c r="F8" s="221"/>
      <c r="G8" s="221"/>
      <c r="H8" s="221"/>
      <c r="I8" s="221"/>
      <c r="J8" s="222"/>
      <c r="L8" s="219"/>
    </row>
    <row r="9" spans="2:46" s="223" customFormat="1" ht="37" customHeight="1">
      <c r="B9" s="219"/>
      <c r="C9" s="220"/>
      <c r="D9" s="221"/>
      <c r="E9" s="1202" t="s">
        <v>1687</v>
      </c>
      <c r="F9" s="1227"/>
      <c r="G9" s="1227"/>
      <c r="H9" s="1227"/>
      <c r="I9" s="221"/>
      <c r="J9" s="222"/>
      <c r="L9" s="219"/>
    </row>
    <row r="10" spans="2:46" s="223" customFormat="1">
      <c r="B10" s="219"/>
      <c r="C10" s="220"/>
      <c r="D10" s="221"/>
      <c r="E10" s="221"/>
      <c r="F10" s="221"/>
      <c r="G10" s="221"/>
      <c r="H10" s="221"/>
      <c r="I10" s="221"/>
      <c r="J10" s="222"/>
      <c r="L10" s="219"/>
    </row>
    <row r="11" spans="2:46" s="223" customFormat="1" ht="12" customHeight="1">
      <c r="B11" s="219"/>
      <c r="C11" s="220"/>
      <c r="D11" s="236" t="s">
        <v>13</v>
      </c>
      <c r="E11" s="221"/>
      <c r="F11" s="937" t="s">
        <v>1</v>
      </c>
      <c r="G11" s="221"/>
      <c r="H11" s="221"/>
      <c r="I11" s="236" t="s">
        <v>14</v>
      </c>
      <c r="J11" s="939" t="s">
        <v>1</v>
      </c>
      <c r="L11" s="219"/>
    </row>
    <row r="12" spans="2:46" s="223" customFormat="1" ht="12" customHeight="1">
      <c r="B12" s="219"/>
      <c r="C12" s="220"/>
      <c r="D12" s="236" t="s">
        <v>15</v>
      </c>
      <c r="E12" s="221"/>
      <c r="F12" s="937" t="s">
        <v>23</v>
      </c>
      <c r="G12" s="221"/>
      <c r="H12" s="221"/>
      <c r="I12" s="236" t="s">
        <v>17</v>
      </c>
      <c r="J12" s="940" t="str">
        <f>'Rekapitulace stavby'!AN8</f>
        <v>vyplň</v>
      </c>
      <c r="L12" s="219"/>
    </row>
    <row r="13" spans="2:46" s="223" customFormat="1" ht="10.9" customHeight="1">
      <c r="B13" s="219"/>
      <c r="C13" s="220"/>
      <c r="D13" s="221"/>
      <c r="E13" s="221"/>
      <c r="F13" s="221"/>
      <c r="G13" s="221"/>
      <c r="H13" s="221"/>
      <c r="I13" s="221"/>
      <c r="J13" s="222"/>
      <c r="L13" s="219"/>
    </row>
    <row r="14" spans="2:46" s="223" customFormat="1" ht="12" customHeight="1">
      <c r="B14" s="219"/>
      <c r="C14" s="220"/>
      <c r="D14" s="236" t="s">
        <v>18</v>
      </c>
      <c r="E14" s="221"/>
      <c r="F14" s="221"/>
      <c r="G14" s="221"/>
      <c r="H14" s="221"/>
      <c r="I14" s="236" t="s">
        <v>19</v>
      </c>
      <c r="J14" s="939">
        <f>'Rekapitulace stavby'!AN10</f>
        <v>216208</v>
      </c>
      <c r="L14" s="219"/>
    </row>
    <row r="15" spans="2:46" s="223" customFormat="1" ht="18" customHeight="1">
      <c r="B15" s="219"/>
      <c r="C15" s="220"/>
      <c r="D15" s="221"/>
      <c r="E15" s="937" t="str">
        <f>IF('[3]Rekapitulace stavby'!E11="","",'[3]Rekapitulace stavby'!E11)</f>
        <v>UNIVERZITA KARLOVA, OVOCNÝ TRH 560/5, 113 36 PRAHA</v>
      </c>
      <c r="F15" s="221"/>
      <c r="G15" s="221"/>
      <c r="H15" s="221"/>
      <c r="I15" s="236" t="s">
        <v>21</v>
      </c>
      <c r="J15" s="939" t="str">
        <f>'Rekapitulace stavby'!AN11</f>
        <v>CZ00216208</v>
      </c>
      <c r="L15" s="219"/>
    </row>
    <row r="16" spans="2:46" s="223" customFormat="1" ht="7" customHeight="1">
      <c r="B16" s="219"/>
      <c r="C16" s="220"/>
      <c r="D16" s="221"/>
      <c r="E16" s="221"/>
      <c r="F16" s="221"/>
      <c r="G16" s="221"/>
      <c r="H16" s="221"/>
      <c r="I16" s="221"/>
      <c r="J16" s="222"/>
      <c r="L16" s="219"/>
    </row>
    <row r="17" spans="2:12" s="223" customFormat="1" ht="12" customHeight="1">
      <c r="B17" s="219"/>
      <c r="C17" s="220"/>
      <c r="D17" s="236" t="s">
        <v>22</v>
      </c>
      <c r="E17" s="221"/>
      <c r="F17" s="221"/>
      <c r="G17" s="221"/>
      <c r="H17" s="221"/>
      <c r="I17" s="236" t="s">
        <v>19</v>
      </c>
      <c r="J17" s="939" t="str">
        <f>'[3]Rekapitulace stavby'!AN13</f>
        <v/>
      </c>
      <c r="L17" s="219"/>
    </row>
    <row r="18" spans="2:12" s="223" customFormat="1" ht="18" customHeight="1">
      <c r="B18" s="219"/>
      <c r="C18" s="220"/>
      <c r="D18" s="221"/>
      <c r="E18" s="1296" t="str">
        <f>'Rekapitulace stavby'!E14</f>
        <v>VYPLŇ - bude vybrán ve výběrovém řízení</v>
      </c>
      <c r="F18" s="1296"/>
      <c r="G18" s="1296"/>
      <c r="H18" s="1296"/>
      <c r="I18" s="236" t="s">
        <v>21</v>
      </c>
      <c r="J18" s="939" t="str">
        <f>'[3]Rekapitulace stavby'!AN14</f>
        <v/>
      </c>
      <c r="L18" s="219"/>
    </row>
    <row r="19" spans="2:12" s="223" customFormat="1" ht="7" customHeight="1">
      <c r="B19" s="219"/>
      <c r="C19" s="220"/>
      <c r="D19" s="221"/>
      <c r="E19" s="221"/>
      <c r="F19" s="221"/>
      <c r="G19" s="221"/>
      <c r="H19" s="221"/>
      <c r="I19" s="221"/>
      <c r="J19" s="222"/>
      <c r="L19" s="219"/>
    </row>
    <row r="20" spans="2:12" s="223" customFormat="1" ht="12" customHeight="1">
      <c r="B20" s="219"/>
      <c r="C20" s="220"/>
      <c r="D20" s="236" t="s">
        <v>24</v>
      </c>
      <c r="E20" s="221"/>
      <c r="F20" s="221"/>
      <c r="G20" s="221"/>
      <c r="H20" s="221"/>
      <c r="I20" s="236" t="s">
        <v>19</v>
      </c>
      <c r="J20" s="939">
        <f>'Rekapitulace stavby'!AN16</f>
        <v>25917234</v>
      </c>
      <c r="L20" s="219"/>
    </row>
    <row r="21" spans="2:12" s="223" customFormat="1" ht="18" customHeight="1">
      <c r="B21" s="219"/>
      <c r="C21" s="220"/>
      <c r="D21" s="221"/>
      <c r="E21" s="937" t="str">
        <f>IF('[3]Rekapitulace stavby'!E17="","",'[3]Rekapitulace stavby'!E17)</f>
        <v>JIKA CZ, Ing Jiří Slánský</v>
      </c>
      <c r="F21" s="221"/>
      <c r="G21" s="221"/>
      <c r="H21" s="221"/>
      <c r="I21" s="236" t="s">
        <v>21</v>
      </c>
      <c r="J21" s="939" t="str">
        <f>'Rekapitulace stavby'!AN17</f>
        <v>CZ25917234</v>
      </c>
      <c r="L21" s="219"/>
    </row>
    <row r="22" spans="2:12" s="223" customFormat="1" ht="7" customHeight="1">
      <c r="B22" s="219"/>
      <c r="C22" s="220"/>
      <c r="D22" s="221"/>
      <c r="E22" s="221"/>
      <c r="F22" s="221"/>
      <c r="G22" s="221"/>
      <c r="H22" s="221"/>
      <c r="I22" s="221"/>
      <c r="J22" s="222"/>
      <c r="L22" s="219"/>
    </row>
    <row r="23" spans="2:12" s="223" customFormat="1" ht="12" customHeight="1">
      <c r="B23" s="219"/>
      <c r="C23" s="220"/>
      <c r="D23" s="236" t="s">
        <v>27</v>
      </c>
      <c r="E23" s="221"/>
      <c r="F23" s="221"/>
      <c r="G23" s="221"/>
      <c r="H23" s="221"/>
      <c r="I23" s="236" t="s">
        <v>19</v>
      </c>
      <c r="J23" s="939" t="str">
        <f>IF('[3]Rekapitulace stavby'!AN19="","",'[3]Rekapitulace stavby'!AN19)</f>
        <v/>
      </c>
      <c r="L23" s="219"/>
    </row>
    <row r="24" spans="2:12" s="223" customFormat="1" ht="18" customHeight="1">
      <c r="B24" s="219"/>
      <c r="C24" s="220"/>
      <c r="D24" s="221"/>
      <c r="E24" s="937" t="s">
        <v>2024</v>
      </c>
      <c r="F24" s="221"/>
      <c r="G24" s="221"/>
      <c r="H24" s="221"/>
      <c r="I24" s="236" t="s">
        <v>21</v>
      </c>
      <c r="J24" s="939" t="str">
        <f>IF('[3]Rekapitulace stavby'!AN20="","",'[3]Rekapitulace stavby'!AN20)</f>
        <v/>
      </c>
      <c r="L24" s="219"/>
    </row>
    <row r="25" spans="2:12" s="223" customFormat="1" ht="7" customHeight="1">
      <c r="B25" s="219"/>
      <c r="C25" s="220"/>
      <c r="D25" s="221"/>
      <c r="E25" s="221"/>
      <c r="F25" s="221"/>
      <c r="G25" s="221"/>
      <c r="H25" s="221"/>
      <c r="I25" s="221"/>
      <c r="J25" s="222"/>
      <c r="L25" s="219"/>
    </row>
    <row r="26" spans="2:12" s="223" customFormat="1" ht="12" customHeight="1">
      <c r="B26" s="219"/>
      <c r="C26" s="220"/>
      <c r="D26" s="236" t="s">
        <v>28</v>
      </c>
      <c r="E26" s="221"/>
      <c r="F26" s="221"/>
      <c r="G26" s="221"/>
      <c r="H26" s="221"/>
      <c r="I26" s="221"/>
      <c r="J26" s="222"/>
      <c r="L26" s="219"/>
    </row>
    <row r="27" spans="2:12" s="230" customFormat="1" ht="16.5" customHeight="1">
      <c r="B27" s="226"/>
      <c r="C27" s="227"/>
      <c r="D27" s="228"/>
      <c r="E27" s="1297" t="s">
        <v>1</v>
      </c>
      <c r="F27" s="1297"/>
      <c r="G27" s="1297"/>
      <c r="H27" s="1297"/>
      <c r="I27" s="228"/>
      <c r="J27" s="229"/>
      <c r="L27" s="226"/>
    </row>
    <row r="28" spans="2:12" s="223" customFormat="1" ht="7" customHeight="1">
      <c r="B28" s="219"/>
      <c r="C28" s="220"/>
      <c r="D28" s="221"/>
      <c r="E28" s="221"/>
      <c r="F28" s="221"/>
      <c r="G28" s="221"/>
      <c r="H28" s="221"/>
      <c r="I28" s="221"/>
      <c r="J28" s="222"/>
      <c r="L28" s="219"/>
    </row>
    <row r="29" spans="2:12" s="223" customFormat="1" ht="7" customHeight="1">
      <c r="B29" s="219"/>
      <c r="C29" s="220"/>
      <c r="D29" s="231"/>
      <c r="E29" s="231"/>
      <c r="F29" s="231"/>
      <c r="G29" s="231"/>
      <c r="H29" s="231"/>
      <c r="I29" s="231"/>
      <c r="J29" s="232"/>
      <c r="K29" s="231"/>
      <c r="L29" s="219"/>
    </row>
    <row r="30" spans="2:12" s="223" customFormat="1" ht="25.4" customHeight="1">
      <c r="B30" s="219"/>
      <c r="C30" s="220"/>
      <c r="D30" s="233" t="s">
        <v>29</v>
      </c>
      <c r="E30" s="221"/>
      <c r="F30" s="221"/>
      <c r="G30" s="221"/>
      <c r="H30" s="221"/>
      <c r="I30" s="221"/>
      <c r="J30" s="885">
        <f>ROUND(J81, 2)</f>
        <v>0</v>
      </c>
      <c r="L30" s="219"/>
    </row>
    <row r="31" spans="2:12" s="223" customFormat="1" ht="7" customHeight="1">
      <c r="B31" s="219"/>
      <c r="C31" s="220"/>
      <c r="D31" s="231"/>
      <c r="E31" s="231"/>
      <c r="F31" s="231"/>
      <c r="G31" s="231"/>
      <c r="H31" s="231"/>
      <c r="I31" s="231"/>
      <c r="J31" s="232"/>
      <c r="K31" s="231"/>
      <c r="L31" s="219"/>
    </row>
    <row r="32" spans="2:12" s="223" customFormat="1" ht="14.5" customHeight="1">
      <c r="B32" s="219"/>
      <c r="C32" s="220"/>
      <c r="D32" s="221"/>
      <c r="E32" s="221"/>
      <c r="F32" s="886" t="s">
        <v>31</v>
      </c>
      <c r="G32" s="221"/>
      <c r="H32" s="221"/>
      <c r="I32" s="886" t="s">
        <v>30</v>
      </c>
      <c r="J32" s="887" t="s">
        <v>32</v>
      </c>
      <c r="L32" s="219"/>
    </row>
    <row r="33" spans="2:12" s="223" customFormat="1" ht="14.5" customHeight="1">
      <c r="B33" s="219"/>
      <c r="C33" s="220"/>
      <c r="D33" s="236" t="s">
        <v>33</v>
      </c>
      <c r="E33" s="236" t="s">
        <v>34</v>
      </c>
      <c r="F33" s="888">
        <f>ROUND((SUM(BE81:BE85)),  2)</f>
        <v>0</v>
      </c>
      <c r="G33" s="221"/>
      <c r="H33" s="221"/>
      <c r="I33" s="889">
        <v>0.21</v>
      </c>
      <c r="J33" s="890">
        <f>ROUND(((SUM(BE81:BE85))*I33),  2)</f>
        <v>0</v>
      </c>
      <c r="L33" s="219"/>
    </row>
    <row r="34" spans="2:12" s="223" customFormat="1" ht="14.5" customHeight="1">
      <c r="B34" s="219"/>
      <c r="C34" s="220"/>
      <c r="D34" s="221"/>
      <c r="E34" s="236" t="s">
        <v>35</v>
      </c>
      <c r="F34" s="888">
        <f>ROUND((SUM(BF81:BF85)),  2)</f>
        <v>0</v>
      </c>
      <c r="G34" s="221"/>
      <c r="H34" s="221"/>
      <c r="I34" s="889">
        <v>0.15</v>
      </c>
      <c r="J34" s="890">
        <f>ROUND(((SUM(BF81:BF85))*I34),  2)</f>
        <v>0</v>
      </c>
      <c r="L34" s="219"/>
    </row>
    <row r="35" spans="2:12" s="223" customFormat="1" ht="14.5" hidden="1" customHeight="1">
      <c r="B35" s="219"/>
      <c r="C35" s="220"/>
      <c r="D35" s="221"/>
      <c r="E35" s="236" t="s">
        <v>36</v>
      </c>
      <c r="F35" s="888">
        <f>ROUND((SUM(BG81:BG85)),  2)</f>
        <v>0</v>
      </c>
      <c r="G35" s="221"/>
      <c r="H35" s="221"/>
      <c r="I35" s="889">
        <v>0.21</v>
      </c>
      <c r="J35" s="890">
        <f>0</f>
        <v>0</v>
      </c>
      <c r="L35" s="219"/>
    </row>
    <row r="36" spans="2:12" s="223" customFormat="1" ht="14.5" hidden="1" customHeight="1">
      <c r="B36" s="219"/>
      <c r="C36" s="220"/>
      <c r="D36" s="221"/>
      <c r="E36" s="236" t="s">
        <v>37</v>
      </c>
      <c r="F36" s="888">
        <f>ROUND((SUM(BH81:BH85)),  2)</f>
        <v>0</v>
      </c>
      <c r="G36" s="221"/>
      <c r="H36" s="221"/>
      <c r="I36" s="889">
        <v>0.15</v>
      </c>
      <c r="J36" s="890">
        <f>0</f>
        <v>0</v>
      </c>
      <c r="L36" s="219"/>
    </row>
    <row r="37" spans="2:12" s="223" customFormat="1" ht="14.5" hidden="1" customHeight="1">
      <c r="B37" s="219"/>
      <c r="C37" s="220"/>
      <c r="D37" s="221"/>
      <c r="E37" s="236" t="s">
        <v>38</v>
      </c>
      <c r="F37" s="888">
        <f>ROUND((SUM(BI81:BI85)),  2)</f>
        <v>0</v>
      </c>
      <c r="G37" s="221"/>
      <c r="H37" s="221"/>
      <c r="I37" s="889">
        <v>0</v>
      </c>
      <c r="J37" s="890">
        <f>0</f>
        <v>0</v>
      </c>
      <c r="L37" s="219"/>
    </row>
    <row r="38" spans="2:12" s="223" customFormat="1" ht="7" customHeight="1">
      <c r="B38" s="219"/>
      <c r="C38" s="220"/>
      <c r="D38" s="221"/>
      <c r="E38" s="221"/>
      <c r="F38" s="221"/>
      <c r="G38" s="221"/>
      <c r="H38" s="221"/>
      <c r="I38" s="221"/>
      <c r="J38" s="222"/>
      <c r="L38" s="219"/>
    </row>
    <row r="39" spans="2:12" s="223" customFormat="1" ht="25.4" customHeight="1">
      <c r="B39" s="219"/>
      <c r="C39" s="239"/>
      <c r="D39" s="240" t="s">
        <v>39</v>
      </c>
      <c r="E39" s="241"/>
      <c r="F39" s="241"/>
      <c r="G39" s="242" t="s">
        <v>40</v>
      </c>
      <c r="H39" s="243" t="s">
        <v>41</v>
      </c>
      <c r="I39" s="241"/>
      <c r="J39" s="892">
        <f>SUM(J30:J37)</f>
        <v>0</v>
      </c>
      <c r="K39" s="941"/>
      <c r="L39" s="219"/>
    </row>
    <row r="40" spans="2:12" s="223" customFormat="1" ht="14.5" customHeight="1" thickBot="1">
      <c r="B40" s="254"/>
      <c r="C40" s="255"/>
      <c r="D40" s="256"/>
      <c r="E40" s="256"/>
      <c r="F40" s="256"/>
      <c r="G40" s="256"/>
      <c r="H40" s="256"/>
      <c r="I40" s="256"/>
      <c r="J40" s="257"/>
      <c r="K40" s="406"/>
      <c r="L40" s="219"/>
    </row>
    <row r="43" spans="2:12" ht="10.5" thickBot="1"/>
    <row r="44" spans="2:12" s="223" customFormat="1" ht="7" customHeight="1">
      <c r="B44" s="258"/>
      <c r="C44" s="259"/>
      <c r="D44" s="260"/>
      <c r="E44" s="260"/>
      <c r="F44" s="260"/>
      <c r="G44" s="260"/>
      <c r="H44" s="260"/>
      <c r="I44" s="260"/>
      <c r="J44" s="261"/>
      <c r="K44" s="942"/>
      <c r="L44" s="219"/>
    </row>
    <row r="45" spans="2:12" s="223" customFormat="1" ht="25" customHeight="1">
      <c r="B45" s="219"/>
      <c r="C45" s="262" t="s">
        <v>71</v>
      </c>
      <c r="D45" s="221"/>
      <c r="E45" s="221"/>
      <c r="F45" s="221"/>
      <c r="G45" s="221"/>
      <c r="H45" s="221"/>
      <c r="I45" s="221"/>
      <c r="J45" s="222"/>
      <c r="L45" s="219"/>
    </row>
    <row r="46" spans="2:12" s="223" customFormat="1" ht="7" customHeight="1">
      <c r="B46" s="219"/>
      <c r="C46" s="220"/>
      <c r="D46" s="221"/>
      <c r="E46" s="221"/>
      <c r="F46" s="221"/>
      <c r="G46" s="221"/>
      <c r="H46" s="221"/>
      <c r="I46" s="221"/>
      <c r="J46" s="222"/>
      <c r="L46" s="219"/>
    </row>
    <row r="47" spans="2:12" s="223" customFormat="1" ht="12" customHeight="1">
      <c r="B47" s="219"/>
      <c r="C47" s="896" t="s">
        <v>12</v>
      </c>
      <c r="D47" s="221"/>
      <c r="E47" s="221"/>
      <c r="F47" s="221"/>
      <c r="G47" s="221"/>
      <c r="H47" s="221"/>
      <c r="I47" s="221"/>
      <c r="J47" s="222"/>
      <c r="L47" s="219"/>
    </row>
    <row r="48" spans="2:12" s="223" customFormat="1" ht="16.5" customHeight="1">
      <c r="B48" s="219"/>
      <c r="C48" s="220"/>
      <c r="D48" s="221"/>
      <c r="E48" s="1294" t="str">
        <f>E7</f>
        <v>Provizorní menza - UK Albertov</v>
      </c>
      <c r="F48" s="1295"/>
      <c r="G48" s="1295"/>
      <c r="H48" s="1295"/>
      <c r="I48" s="221"/>
      <c r="J48" s="222"/>
      <c r="L48" s="219"/>
    </row>
    <row r="49" spans="2:47" s="223" customFormat="1" ht="12" customHeight="1">
      <c r="B49" s="219"/>
      <c r="C49" s="896" t="s">
        <v>70</v>
      </c>
      <c r="D49" s="221"/>
      <c r="E49" s="221"/>
      <c r="F49" s="221"/>
      <c r="G49" s="221"/>
      <c r="H49" s="221"/>
      <c r="I49" s="221"/>
      <c r="J49" s="222"/>
      <c r="L49" s="219"/>
    </row>
    <row r="50" spans="2:47" s="223" customFormat="1" ht="16.5" customHeight="1">
      <c r="B50" s="219"/>
      <c r="C50" s="220"/>
      <c r="D50" s="221"/>
      <c r="E50" s="1202" t="str">
        <f>E9</f>
        <v>06 - D.1.4b - ZAŘÍZENÍ VZDUCHOTECHNIKY</v>
      </c>
      <c r="F50" s="1227"/>
      <c r="G50" s="1227"/>
      <c r="H50" s="1227"/>
      <c r="I50" s="221"/>
      <c r="J50" s="222"/>
      <c r="L50" s="219"/>
    </row>
    <row r="51" spans="2:47" s="223" customFormat="1" ht="7" customHeight="1">
      <c r="B51" s="219"/>
      <c r="C51" s="220"/>
      <c r="D51" s="221"/>
      <c r="E51" s="221"/>
      <c r="F51" s="221"/>
      <c r="G51" s="221"/>
      <c r="H51" s="221"/>
      <c r="I51" s="221"/>
      <c r="J51" s="222"/>
      <c r="L51" s="219"/>
    </row>
    <row r="52" spans="2:47" s="223" customFormat="1" ht="12" customHeight="1">
      <c r="B52" s="219"/>
      <c r="C52" s="896" t="s">
        <v>15</v>
      </c>
      <c r="D52" s="221"/>
      <c r="E52" s="221"/>
      <c r="F52" s="937" t="str">
        <f>F12</f>
        <v xml:space="preserve"> </v>
      </c>
      <c r="G52" s="221"/>
      <c r="H52" s="221"/>
      <c r="I52" s="236" t="s">
        <v>17</v>
      </c>
      <c r="J52" s="940" t="str">
        <f>IF(J12="","",J12)</f>
        <v>vyplň</v>
      </c>
      <c r="L52" s="219"/>
    </row>
    <row r="53" spans="2:47" s="223" customFormat="1" ht="7" customHeight="1">
      <c r="B53" s="219"/>
      <c r="C53" s="220"/>
      <c r="D53" s="221"/>
      <c r="E53" s="221"/>
      <c r="F53" s="221"/>
      <c r="G53" s="221"/>
      <c r="H53" s="221"/>
      <c r="I53" s="221"/>
      <c r="J53" s="222"/>
      <c r="L53" s="219"/>
    </row>
    <row r="54" spans="2:47" s="223" customFormat="1" ht="13.75" customHeight="1">
      <c r="B54" s="219"/>
      <c r="C54" s="896" t="s">
        <v>18</v>
      </c>
      <c r="D54" s="221"/>
      <c r="E54" s="221"/>
      <c r="F54" s="937" t="str">
        <f>E15</f>
        <v>UNIVERZITA KARLOVA, OVOCNÝ TRH 560/5, 113 36 PRAHA</v>
      </c>
      <c r="G54" s="221"/>
      <c r="H54" s="221"/>
      <c r="I54" s="236" t="s">
        <v>24</v>
      </c>
      <c r="J54" s="943" t="str">
        <f>E21</f>
        <v>JIKA CZ, Ing Jiří Slánský</v>
      </c>
      <c r="L54" s="219"/>
    </row>
    <row r="55" spans="2:47" s="223" customFormat="1" ht="13.75" customHeight="1">
      <c r="B55" s="219"/>
      <c r="C55" s="896" t="s">
        <v>22</v>
      </c>
      <c r="D55" s="221"/>
      <c r="E55" s="221"/>
      <c r="F55" s="937" t="str">
        <f>IF(E18="","",E18)</f>
        <v>VYPLŇ - bude vybrán ve výběrovém řízení</v>
      </c>
      <c r="G55" s="221"/>
      <c r="H55" s="221"/>
      <c r="I55" s="236" t="s">
        <v>27</v>
      </c>
      <c r="J55" s="943" t="str">
        <f>E24</f>
        <v>Martin Kareš</v>
      </c>
      <c r="L55" s="219"/>
    </row>
    <row r="56" spans="2:47" s="223" customFormat="1" ht="10.4" customHeight="1">
      <c r="B56" s="219"/>
      <c r="C56" s="220"/>
      <c r="D56" s="221"/>
      <c r="E56" s="221"/>
      <c r="F56" s="221"/>
      <c r="G56" s="221"/>
      <c r="H56" s="221"/>
      <c r="I56" s="221"/>
      <c r="J56" s="222"/>
      <c r="L56" s="219"/>
    </row>
    <row r="57" spans="2:47" s="223" customFormat="1" ht="29.25" customHeight="1">
      <c r="B57" s="219"/>
      <c r="C57" s="265" t="s">
        <v>72</v>
      </c>
      <c r="D57" s="266"/>
      <c r="E57" s="266"/>
      <c r="F57" s="266"/>
      <c r="G57" s="266"/>
      <c r="H57" s="266"/>
      <c r="I57" s="266"/>
      <c r="J57" s="899" t="s">
        <v>73</v>
      </c>
      <c r="K57" s="944"/>
      <c r="L57" s="219"/>
    </row>
    <row r="58" spans="2:47" s="223" customFormat="1" ht="10.4" customHeight="1">
      <c r="B58" s="219"/>
      <c r="C58" s="220"/>
      <c r="D58" s="221"/>
      <c r="E58" s="221"/>
      <c r="F58" s="221"/>
      <c r="G58" s="221"/>
      <c r="H58" s="221"/>
      <c r="I58" s="221"/>
      <c r="J58" s="222"/>
      <c r="L58" s="219"/>
    </row>
    <row r="59" spans="2:47" s="223" customFormat="1" ht="22.9" customHeight="1">
      <c r="B59" s="219"/>
      <c r="C59" s="269" t="s">
        <v>74</v>
      </c>
      <c r="D59" s="221"/>
      <c r="E59" s="221"/>
      <c r="F59" s="221"/>
      <c r="G59" s="221"/>
      <c r="H59" s="221"/>
      <c r="I59" s="221"/>
      <c r="J59" s="885">
        <f>J81</f>
        <v>0</v>
      </c>
      <c r="L59" s="219"/>
      <c r="AU59" s="207" t="s">
        <v>75</v>
      </c>
    </row>
    <row r="60" spans="2:47" s="277" customFormat="1" ht="25" customHeight="1">
      <c r="B60" s="270"/>
      <c r="C60" s="271"/>
      <c r="D60" s="272" t="s">
        <v>835</v>
      </c>
      <c r="E60" s="273"/>
      <c r="F60" s="273"/>
      <c r="G60" s="273"/>
      <c r="H60" s="273"/>
      <c r="I60" s="273"/>
      <c r="J60" s="901">
        <f>J82</f>
        <v>0</v>
      </c>
      <c r="L60" s="270"/>
    </row>
    <row r="61" spans="2:47" s="285" customFormat="1" ht="19.899999999999999" customHeight="1">
      <c r="B61" s="278"/>
      <c r="C61" s="279"/>
      <c r="D61" s="280" t="s">
        <v>836</v>
      </c>
      <c r="E61" s="281"/>
      <c r="F61" s="281"/>
      <c r="G61" s="281"/>
      <c r="H61" s="281"/>
      <c r="I61" s="281"/>
      <c r="J61" s="902">
        <f>J83</f>
        <v>0</v>
      </c>
      <c r="L61" s="278"/>
    </row>
    <row r="62" spans="2:47" s="223" customFormat="1" ht="21.75" customHeight="1">
      <c r="B62" s="219"/>
      <c r="C62" s="220"/>
      <c r="D62" s="221"/>
      <c r="E62" s="221"/>
      <c r="F62" s="221"/>
      <c r="G62" s="221"/>
      <c r="H62" s="221"/>
      <c r="I62" s="221"/>
      <c r="J62" s="222"/>
      <c r="L62" s="219"/>
    </row>
    <row r="63" spans="2:47" s="223" customFormat="1" ht="7" customHeight="1" thickBot="1">
      <c r="B63" s="254"/>
      <c r="C63" s="255"/>
      <c r="D63" s="256"/>
      <c r="E63" s="256"/>
      <c r="F63" s="256"/>
      <c r="G63" s="256"/>
      <c r="H63" s="256"/>
      <c r="I63" s="256"/>
      <c r="J63" s="257"/>
      <c r="K63" s="406"/>
      <c r="L63" s="219"/>
    </row>
    <row r="66" spans="2:20" ht="10.5" thickBot="1"/>
    <row r="67" spans="2:20" s="223" customFormat="1" ht="7" customHeight="1">
      <c r="B67" s="258"/>
      <c r="C67" s="259"/>
      <c r="D67" s="260"/>
      <c r="E67" s="260"/>
      <c r="F67" s="260"/>
      <c r="G67" s="260"/>
      <c r="H67" s="260"/>
      <c r="I67" s="260"/>
      <c r="J67" s="261"/>
      <c r="K67" s="942"/>
      <c r="L67" s="219"/>
    </row>
    <row r="68" spans="2:20" s="223" customFormat="1" ht="25" customHeight="1">
      <c r="B68" s="219"/>
      <c r="C68" s="262" t="s">
        <v>86</v>
      </c>
      <c r="D68" s="221"/>
      <c r="E68" s="221"/>
      <c r="F68" s="221"/>
      <c r="G68" s="221"/>
      <c r="H68" s="221"/>
      <c r="I68" s="221"/>
      <c r="J68" s="222"/>
      <c r="L68" s="219"/>
    </row>
    <row r="69" spans="2:20" s="223" customFormat="1" ht="7" customHeight="1">
      <c r="B69" s="219"/>
      <c r="C69" s="220"/>
      <c r="D69" s="221"/>
      <c r="E69" s="221"/>
      <c r="F69" s="221"/>
      <c r="G69" s="221"/>
      <c r="H69" s="221"/>
      <c r="I69" s="221"/>
      <c r="J69" s="222"/>
      <c r="L69" s="219"/>
    </row>
    <row r="70" spans="2:20" s="223" customFormat="1" ht="12" customHeight="1">
      <c r="B70" s="219"/>
      <c r="C70" s="896" t="s">
        <v>12</v>
      </c>
      <c r="D70" s="221"/>
      <c r="E70" s="221"/>
      <c r="F70" s="221"/>
      <c r="G70" s="221"/>
      <c r="H70" s="221"/>
      <c r="I70" s="221"/>
      <c r="J70" s="222"/>
      <c r="L70" s="219"/>
    </row>
    <row r="71" spans="2:20" s="223" customFormat="1" ht="16.5" customHeight="1">
      <c r="B71" s="219"/>
      <c r="C71" s="220"/>
      <c r="D71" s="221"/>
      <c r="E71" s="1294" t="str">
        <f>E7</f>
        <v>Provizorní menza - UK Albertov</v>
      </c>
      <c r="F71" s="1295"/>
      <c r="G71" s="1295"/>
      <c r="H71" s="1295"/>
      <c r="I71" s="221"/>
      <c r="J71" s="222"/>
      <c r="L71" s="219"/>
    </row>
    <row r="72" spans="2:20" s="223" customFormat="1" ht="12" customHeight="1">
      <c r="B72" s="219"/>
      <c r="C72" s="896" t="s">
        <v>70</v>
      </c>
      <c r="D72" s="221"/>
      <c r="E72" s="221"/>
      <c r="F72" s="221"/>
      <c r="G72" s="221"/>
      <c r="H72" s="221"/>
      <c r="I72" s="221"/>
      <c r="J72" s="222"/>
      <c r="L72" s="219"/>
    </row>
    <row r="73" spans="2:20" s="223" customFormat="1" ht="16.5" customHeight="1">
      <c r="B73" s="219"/>
      <c r="C73" s="220"/>
      <c r="D73" s="221"/>
      <c r="E73" s="1202" t="str">
        <f>E9</f>
        <v>06 - D.1.4b - ZAŘÍZENÍ VZDUCHOTECHNIKY</v>
      </c>
      <c r="F73" s="1227"/>
      <c r="G73" s="1227"/>
      <c r="H73" s="1227"/>
      <c r="I73" s="221"/>
      <c r="J73" s="222"/>
      <c r="L73" s="219"/>
    </row>
    <row r="74" spans="2:20" s="223" customFormat="1" ht="7" customHeight="1">
      <c r="B74" s="219"/>
      <c r="C74" s="220"/>
      <c r="D74" s="221"/>
      <c r="E74" s="221"/>
      <c r="F74" s="221"/>
      <c r="G74" s="221"/>
      <c r="H74" s="221"/>
      <c r="I74" s="221"/>
      <c r="J74" s="222"/>
      <c r="L74" s="219"/>
    </row>
    <row r="75" spans="2:20" s="223" customFormat="1" ht="12" customHeight="1">
      <c r="B75" s="219"/>
      <c r="C75" s="896" t="s">
        <v>15</v>
      </c>
      <c r="D75" s="221"/>
      <c r="E75" s="221"/>
      <c r="F75" s="937" t="str">
        <f>F12</f>
        <v xml:space="preserve"> </v>
      </c>
      <c r="G75" s="221"/>
      <c r="H75" s="221"/>
      <c r="I75" s="236" t="s">
        <v>17</v>
      </c>
      <c r="J75" s="940" t="str">
        <f>IF(J12="","",J12)</f>
        <v>vyplň</v>
      </c>
      <c r="L75" s="219"/>
    </row>
    <row r="76" spans="2:20" s="223" customFormat="1" ht="7" customHeight="1">
      <c r="B76" s="219"/>
      <c r="C76" s="220"/>
      <c r="D76" s="221"/>
      <c r="E76" s="221"/>
      <c r="F76" s="221"/>
      <c r="G76" s="221"/>
      <c r="H76" s="221"/>
      <c r="I76" s="221"/>
      <c r="J76" s="222"/>
      <c r="L76" s="219"/>
    </row>
    <row r="77" spans="2:20" s="223" customFormat="1" ht="13.75" customHeight="1">
      <c r="B77" s="219"/>
      <c r="C77" s="896" t="s">
        <v>18</v>
      </c>
      <c r="D77" s="221"/>
      <c r="E77" s="221"/>
      <c r="F77" s="937" t="str">
        <f>E15</f>
        <v>UNIVERZITA KARLOVA, OVOCNÝ TRH 560/5, 113 36 PRAHA</v>
      </c>
      <c r="G77" s="221"/>
      <c r="H77" s="221"/>
      <c r="I77" s="236" t="s">
        <v>24</v>
      </c>
      <c r="J77" s="943" t="str">
        <f>E21</f>
        <v>JIKA CZ, Ing Jiří Slánský</v>
      </c>
      <c r="L77" s="219"/>
    </row>
    <row r="78" spans="2:20" s="223" customFormat="1" ht="13.75" customHeight="1">
      <c r="B78" s="219"/>
      <c r="C78" s="896" t="s">
        <v>22</v>
      </c>
      <c r="D78" s="221"/>
      <c r="E78" s="221"/>
      <c r="F78" s="937" t="str">
        <f>IF(E18="","",E18)</f>
        <v>VYPLŇ - bude vybrán ve výběrovém řízení</v>
      </c>
      <c r="G78" s="221"/>
      <c r="H78" s="221"/>
      <c r="I78" s="236" t="s">
        <v>27</v>
      </c>
      <c r="J78" s="943" t="str">
        <f>E24</f>
        <v>Martin Kareš</v>
      </c>
      <c r="L78" s="219"/>
    </row>
    <row r="79" spans="2:20" s="223" customFormat="1" ht="10.4" customHeight="1">
      <c r="B79" s="219"/>
      <c r="C79" s="220"/>
      <c r="D79" s="221"/>
      <c r="E79" s="221"/>
      <c r="F79" s="221"/>
      <c r="G79" s="221"/>
      <c r="H79" s="221"/>
      <c r="I79" s="221"/>
      <c r="J79" s="222"/>
      <c r="L79" s="219"/>
    </row>
    <row r="80" spans="2:20" s="294" customFormat="1" ht="29.25" customHeight="1">
      <c r="B80" s="286"/>
      <c r="C80" s="420" t="s">
        <v>87</v>
      </c>
      <c r="D80" s="421" t="s">
        <v>47</v>
      </c>
      <c r="E80" s="421" t="s">
        <v>43</v>
      </c>
      <c r="F80" s="421" t="s">
        <v>44</v>
      </c>
      <c r="G80" s="421" t="s">
        <v>88</v>
      </c>
      <c r="H80" s="421" t="s">
        <v>89</v>
      </c>
      <c r="I80" s="421" t="s">
        <v>90</v>
      </c>
      <c r="J80" s="422" t="s">
        <v>73</v>
      </c>
      <c r="K80" s="904" t="s">
        <v>91</v>
      </c>
      <c r="L80" s="286"/>
      <c r="M80" s="291" t="s">
        <v>1</v>
      </c>
      <c r="N80" s="292" t="s">
        <v>33</v>
      </c>
      <c r="O80" s="292" t="s">
        <v>92</v>
      </c>
      <c r="P80" s="292" t="s">
        <v>93</v>
      </c>
      <c r="Q80" s="292" t="s">
        <v>94</v>
      </c>
      <c r="R80" s="292" t="s">
        <v>95</v>
      </c>
      <c r="S80" s="292" t="s">
        <v>96</v>
      </c>
      <c r="T80" s="293" t="s">
        <v>97</v>
      </c>
    </row>
    <row r="81" spans="2:65" s="223" customFormat="1" ht="22.9" customHeight="1">
      <c r="B81" s="219"/>
      <c r="C81" s="295" t="s">
        <v>98</v>
      </c>
      <c r="D81" s="221"/>
      <c r="E81" s="221"/>
      <c r="F81" s="221"/>
      <c r="G81" s="221"/>
      <c r="H81" s="221"/>
      <c r="I81" s="221"/>
      <c r="J81" s="945">
        <f>BK81</f>
        <v>0</v>
      </c>
      <c r="L81" s="219"/>
      <c r="M81" s="297"/>
      <c r="N81" s="231"/>
      <c r="O81" s="231"/>
      <c r="P81" s="298">
        <f>P82</f>
        <v>0</v>
      </c>
      <c r="Q81" s="231"/>
      <c r="R81" s="298">
        <f>R82</f>
        <v>0</v>
      </c>
      <c r="S81" s="231"/>
      <c r="T81" s="299">
        <f>T82</f>
        <v>0</v>
      </c>
      <c r="AT81" s="207" t="s">
        <v>49</v>
      </c>
      <c r="AU81" s="207" t="s">
        <v>75</v>
      </c>
      <c r="BK81" s="300">
        <f>BK82</f>
        <v>0</v>
      </c>
    </row>
    <row r="82" spans="2:65" s="309" customFormat="1" ht="25.9" customHeight="1">
      <c r="B82" s="301"/>
      <c r="C82" s="302"/>
      <c r="D82" s="303" t="s">
        <v>49</v>
      </c>
      <c r="E82" s="304" t="s">
        <v>99</v>
      </c>
      <c r="F82" s="304" t="s">
        <v>99</v>
      </c>
      <c r="G82" s="305"/>
      <c r="H82" s="305"/>
      <c r="I82" s="305"/>
      <c r="J82" s="946">
        <f>BK82</f>
        <v>0</v>
      </c>
      <c r="L82" s="301"/>
      <c r="M82" s="308"/>
      <c r="P82" s="310">
        <f>P83</f>
        <v>0</v>
      </c>
      <c r="R82" s="310">
        <f>R83</f>
        <v>0</v>
      </c>
      <c r="T82" s="311">
        <f>T83</f>
        <v>0</v>
      </c>
      <c r="AR82" s="312" t="s">
        <v>56</v>
      </c>
      <c r="AT82" s="313" t="s">
        <v>49</v>
      </c>
      <c r="AU82" s="313" t="s">
        <v>50</v>
      </c>
      <c r="AY82" s="312" t="s">
        <v>101</v>
      </c>
      <c r="BK82" s="314">
        <f>BK83</f>
        <v>0</v>
      </c>
    </row>
    <row r="83" spans="2:65" s="309" customFormat="1" ht="22.9" customHeight="1">
      <c r="B83" s="301"/>
      <c r="C83" s="302"/>
      <c r="D83" s="303" t="s">
        <v>49</v>
      </c>
      <c r="E83" s="315" t="s">
        <v>837</v>
      </c>
      <c r="F83" s="315" t="s">
        <v>838</v>
      </c>
      <c r="G83" s="305"/>
      <c r="H83" s="305"/>
      <c r="I83" s="305"/>
      <c r="J83" s="947">
        <f>BK83</f>
        <v>0</v>
      </c>
      <c r="L83" s="301"/>
      <c r="M83" s="308"/>
      <c r="P83" s="310">
        <f>SUM(P84:P85)</f>
        <v>0</v>
      </c>
      <c r="R83" s="310">
        <f>SUM(R84:R85)</f>
        <v>0</v>
      </c>
      <c r="T83" s="311">
        <f>SUM(T84:T85)</f>
        <v>0</v>
      </c>
      <c r="AR83" s="312" t="s">
        <v>56</v>
      </c>
      <c r="AT83" s="313" t="s">
        <v>49</v>
      </c>
      <c r="AU83" s="313" t="s">
        <v>56</v>
      </c>
      <c r="AY83" s="312" t="s">
        <v>101</v>
      </c>
      <c r="BK83" s="314">
        <f>SUM(BK84:BK85)</f>
        <v>0</v>
      </c>
    </row>
    <row r="84" spans="2:65" s="223" customFormat="1" ht="16.5" customHeight="1">
      <c r="B84" s="219"/>
      <c r="C84" s="948" t="s">
        <v>56</v>
      </c>
      <c r="D84" s="949" t="s">
        <v>103</v>
      </c>
      <c r="E84" s="950" t="s">
        <v>837</v>
      </c>
      <c r="F84" s="951" t="s">
        <v>839</v>
      </c>
      <c r="G84" s="952" t="s">
        <v>106</v>
      </c>
      <c r="H84" s="953">
        <v>1</v>
      </c>
      <c r="I84" s="954">
        <f>'D.1.4b - VZDUCHOTECHNIKA'!I6</f>
        <v>0</v>
      </c>
      <c r="J84" s="955">
        <f>ROUND(I84*H84,2)</f>
        <v>0</v>
      </c>
      <c r="K84" s="956" t="s">
        <v>1</v>
      </c>
      <c r="L84" s="219"/>
      <c r="M84" s="929" t="s">
        <v>1</v>
      </c>
      <c r="N84" s="957" t="s">
        <v>34</v>
      </c>
      <c r="O84" s="958">
        <v>0</v>
      </c>
      <c r="P84" s="958">
        <f>O84*H84</f>
        <v>0</v>
      </c>
      <c r="Q84" s="958">
        <v>0</v>
      </c>
      <c r="R84" s="958">
        <f>Q84*H84</f>
        <v>0</v>
      </c>
      <c r="S84" s="958">
        <v>0</v>
      </c>
      <c r="T84" s="931">
        <f>S84*H84</f>
        <v>0</v>
      </c>
      <c r="AR84" s="207" t="s">
        <v>107</v>
      </c>
      <c r="AT84" s="207" t="s">
        <v>103</v>
      </c>
      <c r="AU84" s="207" t="s">
        <v>58</v>
      </c>
      <c r="AY84" s="207" t="s">
        <v>101</v>
      </c>
      <c r="BE84" s="330">
        <f>IF(N84="základní",J84,0)</f>
        <v>0</v>
      </c>
      <c r="BF84" s="330">
        <f>IF(N84="snížená",J84,0)</f>
        <v>0</v>
      </c>
      <c r="BG84" s="330">
        <f>IF(N84="zákl. přenesená",J84,0)</f>
        <v>0</v>
      </c>
      <c r="BH84" s="330">
        <f>IF(N84="sníž. přenesená",J84,0)</f>
        <v>0</v>
      </c>
      <c r="BI84" s="330">
        <f>IF(N84="nulová",J84,0)</f>
        <v>0</v>
      </c>
      <c r="BJ84" s="207" t="s">
        <v>56</v>
      </c>
      <c r="BK84" s="330">
        <f>ROUND(I84*H84,2)</f>
        <v>0</v>
      </c>
      <c r="BL84" s="207" t="s">
        <v>107</v>
      </c>
      <c r="BM84" s="207" t="s">
        <v>58</v>
      </c>
    </row>
    <row r="85" spans="2:65" s="223" customFormat="1">
      <c r="B85" s="219"/>
      <c r="C85" s="220"/>
      <c r="D85" s="333" t="s">
        <v>108</v>
      </c>
      <c r="E85" s="221"/>
      <c r="F85" s="938" t="s">
        <v>839</v>
      </c>
      <c r="G85" s="221"/>
      <c r="H85" s="221"/>
      <c r="I85" s="221"/>
      <c r="J85" s="222"/>
      <c r="L85" s="219"/>
      <c r="M85" s="959"/>
      <c r="N85" s="960"/>
      <c r="O85" s="960"/>
      <c r="P85" s="960"/>
      <c r="Q85" s="960"/>
      <c r="R85" s="960"/>
      <c r="S85" s="960"/>
      <c r="T85" s="961"/>
      <c r="AT85" s="207" t="s">
        <v>108</v>
      </c>
      <c r="AU85" s="207" t="s">
        <v>58</v>
      </c>
    </row>
    <row r="86" spans="2:65" s="223" customFormat="1" ht="7" customHeight="1" thickBot="1">
      <c r="B86" s="254"/>
      <c r="C86" s="255"/>
      <c r="D86" s="256"/>
      <c r="E86" s="256"/>
      <c r="F86" s="256"/>
      <c r="G86" s="256"/>
      <c r="H86" s="256"/>
      <c r="I86" s="256"/>
      <c r="J86" s="257"/>
      <c r="K86" s="406"/>
      <c r="L86" s="219"/>
    </row>
  </sheetData>
  <sheetProtection algorithmName="SHA-512" hashValue="+FUfLZWk/5AsaEIF39QZ4RfSdq9V3L9aC6GYGYAcP4hmD6L/k+auyIUbqSZyceFmBrbi5nloITLBg+mSMunC8Q==" saltValue="swZVNsZhy3de630v4L7cyQ==" spinCount="100000" sheet="1" objects="1" scenarios="1"/>
  <autoFilter ref="C80:K85" xr:uid="{00000000-0009-0000-0000-000005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65" fitToHeight="0" orientation="portrait" r:id="rId1"/>
  <headerFooter>
    <oddHeader xml:space="preserve">&amp;LALB - PROVIZORNÍ MENZA&amp;RUNIVERZITA KARLOVA   </oddHeader>
    <oddFooter>&amp;LALB_MENZA&amp;CStrana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24</vt:i4>
      </vt:variant>
      <vt:variant>
        <vt:lpstr>Pojmenované oblasti</vt:lpstr>
      </vt:variant>
      <vt:variant>
        <vt:i4>42</vt:i4>
      </vt:variant>
    </vt:vector>
  </HeadingPairs>
  <TitlesOfParts>
    <vt:vector size="66" baseType="lpstr">
      <vt:lpstr>Rekapitulace stavby</vt:lpstr>
      <vt:lpstr>Náklady INV_NEINV</vt:lpstr>
      <vt:lpstr>01 - ASŘ </vt:lpstr>
      <vt:lpstr>02 - ZPEVNĚNÉ PLOCHY</vt:lpstr>
      <vt:lpstr>05 - VZT - 05 - VZT</vt:lpstr>
      <vt:lpstr>03 - PŘÍPOJKY A VENKOVNI ROZV.</vt:lpstr>
      <vt:lpstr>04 - PŘÍPOJKA PLYNU</vt:lpstr>
      <vt:lpstr>05 - ZDRAVOTECHNIKA</vt:lpstr>
      <vt:lpstr>06 - VZDUCHOTECHNIKA</vt:lpstr>
      <vt:lpstr>D.1.4b - VZDUCHOTECHNIKA</vt:lpstr>
      <vt:lpstr>07 - GASTRO</vt:lpstr>
      <vt:lpstr>D.2.2 - GASTRO-TECHNOLOGIE</vt:lpstr>
      <vt:lpstr>08 - BLESKOSVOD - 07 - BL...</vt:lpstr>
      <vt:lpstr>D.1.4g - BLESKOSVOD</vt:lpstr>
      <vt:lpstr>09 - VYTÁPĚNÍ</vt:lpstr>
      <vt:lpstr>D.1.4d - ZAŘÍZENÍ PRO VYT...</vt:lpstr>
      <vt:lpstr>10 - ELEKTROINSTALACE</vt:lpstr>
      <vt:lpstr>D.1.4g - ELEKTROINSTALACE</vt:lpstr>
      <vt:lpstr>D.2.3.4 - PRIPOJKA ELEKTRO</vt:lpstr>
      <vt:lpstr>11 - MĚŘENÍ A REGULACE</vt:lpstr>
      <vt:lpstr>D.1.4i_MĚŘENÍ A REGULACE</vt:lpstr>
      <vt:lpstr>12 - SLABOPROUD</vt:lpstr>
      <vt:lpstr>D.1.4h - SLABOPROUDÉ ROZVODY</vt:lpstr>
      <vt:lpstr>VORN - Vedlejší a ostatní nákl </vt:lpstr>
      <vt:lpstr>'01 - ASŘ '!Názvy_tisku</vt:lpstr>
      <vt:lpstr>'02 - ZPEVNĚNÉ PLOCHY'!Názvy_tisku</vt:lpstr>
      <vt:lpstr>'03 - PŘÍPOJKY A VENKOVNI ROZV.'!Názvy_tisku</vt:lpstr>
      <vt:lpstr>'04 - PŘÍPOJKA PLYNU'!Názvy_tisku</vt:lpstr>
      <vt:lpstr>'05 - VZT - 05 - VZT'!Názvy_tisku</vt:lpstr>
      <vt:lpstr>'05 - ZDRAVOTECHNIKA'!Názvy_tisku</vt:lpstr>
      <vt:lpstr>'06 - VZDUCHOTECHNIKA'!Názvy_tisku</vt:lpstr>
      <vt:lpstr>'07 - GASTRO'!Názvy_tisku</vt:lpstr>
      <vt:lpstr>'08 - BLESKOSVOD - 07 - BL...'!Názvy_tisku</vt:lpstr>
      <vt:lpstr>'09 - VYTÁPĚNÍ'!Názvy_tisku</vt:lpstr>
      <vt:lpstr>'10 - ELEKTROINSTALACE'!Názvy_tisku</vt:lpstr>
      <vt:lpstr>'11 - MĚŘENÍ A REGULACE'!Názvy_tisku</vt:lpstr>
      <vt:lpstr>'12 - SLABOPROUD'!Názvy_tisku</vt:lpstr>
      <vt:lpstr>'D.1.4d - ZAŘÍZENÍ PRO VYT...'!Názvy_tisku</vt:lpstr>
      <vt:lpstr>'D.1.4i_MĚŘENÍ A REGULACE'!Názvy_tisku</vt:lpstr>
      <vt:lpstr>'Náklady INV_NEINV'!Názvy_tisku</vt:lpstr>
      <vt:lpstr>'Rekapitulace stavby'!Názvy_tisku</vt:lpstr>
      <vt:lpstr>'VORN - Vedlejší a ostatní nákl '!Názvy_tisku</vt:lpstr>
      <vt:lpstr>'01 - ASŘ '!Oblast_tisku</vt:lpstr>
      <vt:lpstr>'02 - ZPEVNĚNÉ PLOCHY'!Oblast_tisku</vt:lpstr>
      <vt:lpstr>'03 - PŘÍPOJKY A VENKOVNI ROZV.'!Oblast_tisku</vt:lpstr>
      <vt:lpstr>'04 - PŘÍPOJKA PLYNU'!Oblast_tisku</vt:lpstr>
      <vt:lpstr>'05 - VZT - 05 - VZT'!Oblast_tisku</vt:lpstr>
      <vt:lpstr>'05 - ZDRAVOTECHNIKA'!Oblast_tisku</vt:lpstr>
      <vt:lpstr>'06 - VZDUCHOTECHNIKA'!Oblast_tisku</vt:lpstr>
      <vt:lpstr>'07 - GASTRO'!Oblast_tisku</vt:lpstr>
      <vt:lpstr>'08 - BLESKOSVOD - 07 - BL...'!Oblast_tisku</vt:lpstr>
      <vt:lpstr>'09 - VYTÁPĚNÍ'!Oblast_tisku</vt:lpstr>
      <vt:lpstr>'10 - ELEKTROINSTALACE'!Oblast_tisku</vt:lpstr>
      <vt:lpstr>'11 - MĚŘENÍ A REGULACE'!Oblast_tisku</vt:lpstr>
      <vt:lpstr>'12 - SLABOPROUD'!Oblast_tisku</vt:lpstr>
      <vt:lpstr>'D.1.4b - VZDUCHOTECHNIKA'!Oblast_tisku</vt:lpstr>
      <vt:lpstr>'D.1.4d - ZAŘÍZENÍ PRO VYT...'!Oblast_tisku</vt:lpstr>
      <vt:lpstr>'D.1.4g - BLESKOSVOD'!Oblast_tisku</vt:lpstr>
      <vt:lpstr>'D.1.4g - ELEKTROINSTALACE'!Oblast_tisku</vt:lpstr>
      <vt:lpstr>'D.1.4h - SLABOPROUDÉ ROZVODY'!Oblast_tisku</vt:lpstr>
      <vt:lpstr>'D.1.4i_MĚŘENÍ A REGULACE'!Oblast_tisku</vt:lpstr>
      <vt:lpstr>'D.2.2 - GASTRO-TECHNOLOGIE'!Oblast_tisku</vt:lpstr>
      <vt:lpstr>'D.2.3.4 - PRIPOJKA ELEKTRO'!Oblast_tisku</vt:lpstr>
      <vt:lpstr>'Náklady INV_NEINV'!Oblast_tisku</vt:lpstr>
      <vt:lpstr>'Rekapitulace stavby'!Oblast_tisku</vt:lpstr>
      <vt:lpstr>'VORN - Vedlejší a ostatní nákl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Trojánek</dc:creator>
  <cp:lastModifiedBy>lukas.trojanek</cp:lastModifiedBy>
  <cp:lastPrinted>2020-09-14T08:42:47Z</cp:lastPrinted>
  <dcterms:created xsi:type="dcterms:W3CDTF">2019-04-11T08:40:07Z</dcterms:created>
  <dcterms:modified xsi:type="dcterms:W3CDTF">2020-09-18T11:24:18Z</dcterms:modified>
</cp:coreProperties>
</file>